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xl/charts/style1.xml" ContentType="application/vnd.ms-office.chartstyle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updateLinks="never" codeName="ThisWorkbook"/>
  <bookViews>
    <workbookView xWindow="0" yWindow="0" windowWidth="15576" windowHeight="12504" tabRatio="774"/>
  </bookViews>
  <sheets>
    <sheet name="0) Contents" sheetId="102" r:id="rId1"/>
    <sheet name="0.1)  計量単位" sheetId="99" r:id="rId2"/>
    <sheet name="1) Total" sheetId="64" r:id="rId3"/>
    <sheet name="2) CO2-Sector" sheetId="65" r:id="rId4"/>
    <sheet name="3) Allocated_CO2-Sector" sheetId="66" r:id="rId5"/>
    <sheet name="4) CO2-Share-1990" sheetId="71" r:id="rId6"/>
    <sheet name="5) CO2-Share-2005" sheetId="103" r:id="rId7"/>
    <sheet name="6) CO2-Share-2014" sheetId="90" r:id="rId8"/>
    <sheet name="7) CH4" sheetId="74" r:id="rId9"/>
    <sheet name="8) N2O" sheetId="76" r:id="rId10"/>
    <sheet name="9) F-gas" sheetId="10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[1]Sheet1!$C$4</definedName>
    <definedName name="CRF_CountryName" localSheetId="0">[2]Sheet1!$C$4</definedName>
    <definedName name="CRF_CountryName" localSheetId="2">[3]Sheet1!$C$4</definedName>
    <definedName name="CRF_CountryName" localSheetId="3">[3]Sheet1!$C$4</definedName>
    <definedName name="CRF_CountryName" localSheetId="4">[3]Sheet1!$C$4</definedName>
    <definedName name="CRF_CountryName" localSheetId="5">[3]Sheet1!$C$4</definedName>
    <definedName name="CRF_CountryName" localSheetId="6">[3]Sheet1!$C$4</definedName>
    <definedName name="CRF_CountryName" localSheetId="7">[3]Sheet1!$C$4</definedName>
    <definedName name="CRF_CountryName" localSheetId="8">[4]Sheet1!$C$4</definedName>
    <definedName name="CRF_CountryName" localSheetId="9">[3]Sheet1!$C$4</definedName>
    <definedName name="CRF_CountryName" localSheetId="10">[3]Sheet1!$C$4</definedName>
    <definedName name="CRF_CountryName">[5]Sheet1!$C$4</definedName>
    <definedName name="CRF_Gases">[6]Sheet1!$M$3:$M$23</definedName>
    <definedName name="CRF_InventoryYear" localSheetId="0">[2]Sheet1!$C$6</definedName>
    <definedName name="CRF_InventoryYear" localSheetId="2">[3]Sheet1!$C$6</definedName>
    <definedName name="CRF_InventoryYear" localSheetId="3">[3]Sheet1!$C$6</definedName>
    <definedName name="CRF_InventoryYear" localSheetId="4">[3]Sheet1!$C$6</definedName>
    <definedName name="CRF_InventoryYear" localSheetId="5">[3]Sheet1!$C$6</definedName>
    <definedName name="CRF_InventoryYear" localSheetId="6">[3]Sheet1!$C$6</definedName>
    <definedName name="CRF_InventoryYear" localSheetId="7">[3]Sheet1!$C$6</definedName>
    <definedName name="CRF_InventoryYear" localSheetId="8">[4]Sheet1!$C$6</definedName>
    <definedName name="CRF_InventoryYear" localSheetId="9">[3]Sheet1!$C$6</definedName>
    <definedName name="CRF_InventoryYear" localSheetId="10">[3]Sheet1!$C$6</definedName>
    <definedName name="CRF_InventoryYear">[5]Sheet1!$C$6</definedName>
    <definedName name="CRF_Submission" localSheetId="0">[2]Sheet1!$C$30</definedName>
    <definedName name="CRF_Submission" localSheetId="2">[3]Sheet1!$C$30</definedName>
    <definedName name="CRF_Submission" localSheetId="3">[3]Sheet1!$C$30</definedName>
    <definedName name="CRF_Submission" localSheetId="4">[3]Sheet1!$C$30</definedName>
    <definedName name="CRF_Submission" localSheetId="5">[3]Sheet1!$C$30</definedName>
    <definedName name="CRF_Submission" localSheetId="6">[3]Sheet1!$C$30</definedName>
    <definedName name="CRF_Submission" localSheetId="7">[3]Sheet1!$C$30</definedName>
    <definedName name="CRF_Submission" localSheetId="8">[4]Sheet1!$C$30</definedName>
    <definedName name="CRF_Submission" localSheetId="9">[3]Sheet1!$C$30</definedName>
    <definedName name="CRF_Submission" localSheetId="10">[3]Sheet1!$C$30</definedName>
    <definedName name="CRF_Submission">[5]Sheet1!$C$30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[7]SB1A_1990!$B$15:$B$15</definedName>
    <definedName name="CRF_Table1.A_a_s3_Dyn10">[8]SB1A_1990!$B$15:$B$15</definedName>
    <definedName name="CRF_Table1.A_a_s3_Dyn11" localSheetId="0">[7]SB1A_1990!$H$15:$H$15</definedName>
    <definedName name="CRF_Table1.A_a_s3_Dyn11">[8]SB1A_1990!$H$15:$H$15</definedName>
    <definedName name="CRF_Table1.A_a_s3_Dyn12" localSheetId="0">[7]SB1A_1990!$I$15:$I$15</definedName>
    <definedName name="CRF_Table1.A_a_s3_Dyn12">[8]SB1A_1990!$I$15:$I$15</definedName>
    <definedName name="CRF_Table1.A_a_s3_Dyn13" localSheetId="0">[7]SB1A_1990!$J$15:$J$15</definedName>
    <definedName name="CRF_Table1.A_a_s3_Dyn13">[8]SB1A_1990!$J$15:$J$15</definedName>
    <definedName name="CRF_Table1.A_a_s3_Dyn20" localSheetId="0">[7]SB1A_1990!$B$16:$B$16</definedName>
    <definedName name="CRF_Table1.A_a_s3_Dyn20">[8]SB1A_1990!$B$16:$B$16</definedName>
    <definedName name="CRF_Table1.A_a_s3_Dyn21" localSheetId="0">[7]SB1A_1990!$H$16:$H$16</definedName>
    <definedName name="CRF_Table1.A_a_s3_Dyn21">[8]SB1A_1990!$H$16:$H$16</definedName>
    <definedName name="CRF_Table1.A_a_s3_Dyn22">#REF!</definedName>
    <definedName name="CRF_Table1.A_a_s3_Dyn23">#REF!</definedName>
    <definedName name="CRF_Table1.A_a_s3_Dyn30" localSheetId="0">[7]SB1A_1990!#REF!</definedName>
    <definedName name="CRF_Table1.A_a_s3_Dyn30" localSheetId="6">[8]SB1A_1990!#REF!</definedName>
    <definedName name="CRF_Table1.A_a_s3_Dyn30" localSheetId="7">[8]SB1A_1990!#REF!</definedName>
    <definedName name="CRF_Table1.A_a_s3_Dyn30">[8]SB1A_1990!#REF!</definedName>
    <definedName name="CRF_Table1.A_a_s3_Dyn31" localSheetId="0">[7]SB1A_1990!#REF!</definedName>
    <definedName name="CRF_Table1.A_a_s3_Dyn31" localSheetId="6">[8]SB1A_1990!#REF!</definedName>
    <definedName name="CRF_Table1.A_a_s3_Dyn31" localSheetId="7">[8]SB1A_1990!#REF!</definedName>
    <definedName name="CRF_Table1.A_a_s3_Dyn31">[8]SB1A_1990!#REF!</definedName>
    <definedName name="CRF_Table1.A_a_s3_Dyn32" localSheetId="0">[7]SB1A_1990!#REF!</definedName>
    <definedName name="CRF_Table1.A_a_s3_Dyn32" localSheetId="6">[8]SB1A_1990!#REF!</definedName>
    <definedName name="CRF_Table1.A_a_s3_Dyn32" localSheetId="7">[8]SB1A_1990!#REF!</definedName>
    <definedName name="CRF_Table1.A_a_s3_Dyn32">[8]SB1A_1990!#REF!</definedName>
    <definedName name="CRF_Table1.A_a_s3_Dyn33" localSheetId="0">[7]SB1A_1990!#REF!</definedName>
    <definedName name="CRF_Table1.A_a_s3_Dyn33" localSheetId="6">[8]SB1A_1990!#REF!</definedName>
    <definedName name="CRF_Table1.A_a_s3_Dyn33" localSheetId="7">[8]SB1A_1990!#REF!</definedName>
    <definedName name="CRF_Table1.A_a_s3_Dyn33">[8]SB1A_1990!#REF!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Contents'!$A$5:$E$38</definedName>
    <definedName name="_xlnm.Print_Area" localSheetId="2">'1) Total'!$A$1:$CA$95</definedName>
  </definedNames>
  <calcPr calcId="125725"/>
</workbook>
</file>

<file path=xl/calcChain.xml><?xml version="1.0" encoding="utf-8"?>
<calcChain xmlns="http://schemas.openxmlformats.org/spreadsheetml/2006/main">
  <c r="AY34" i="64"/>
  <c r="AY65"/>
  <c r="AY64"/>
  <c r="AY63"/>
  <c r="AY62"/>
  <c r="AY61"/>
  <c r="AY60"/>
  <c r="AY59"/>
  <c r="AY58"/>
  <c r="AY46"/>
  <c r="AY53"/>
  <c r="AY52"/>
  <c r="AY51"/>
  <c r="AY50"/>
  <c r="AY49"/>
  <c r="AY48"/>
  <c r="AY47"/>
  <c r="AX47"/>
  <c r="AX48"/>
  <c r="AX49"/>
  <c r="AX50"/>
  <c r="AX51"/>
  <c r="AX52"/>
  <c r="AX53"/>
  <c r="AY41"/>
  <c r="AY40"/>
  <c r="AY39"/>
  <c r="AY38"/>
  <c r="AY37"/>
  <c r="AY36"/>
  <c r="AY35"/>
  <c r="BH28" l="1"/>
  <c r="BH27"/>
  <c r="BH26"/>
  <c r="BH25"/>
  <c r="BH24"/>
  <c r="BH23"/>
  <c r="BH22"/>
  <c r="AY91" i="100" l="1"/>
  <c r="Z25" i="76"/>
  <c r="AY25" i="74"/>
  <c r="AY16"/>
  <c r="AY20" i="64"/>
  <c r="AY13" i="74" l="1"/>
  <c r="AB19" i="64" l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AS19" s="1"/>
  <c r="AT19" s="1"/>
  <c r="AU19" s="1"/>
  <c r="AV19" s="1"/>
  <c r="AW19" s="1"/>
  <c r="AX19" s="1"/>
  <c r="AY19" s="1"/>
  <c r="AZ19" s="1"/>
  <c r="BA19" s="1"/>
  <c r="BB19" s="1"/>
  <c r="BC19" s="1"/>
  <c r="BD19" s="1"/>
  <c r="BE19" s="1"/>
  <c r="BD135" i="100" l="1"/>
  <c r="BC135"/>
  <c r="BB135"/>
  <c r="BA135"/>
  <c r="BD134"/>
  <c r="BC134"/>
  <c r="BB134"/>
  <c r="BA134"/>
  <c r="AE117"/>
  <c r="AF117" s="1"/>
  <c r="AG117" s="1"/>
  <c r="AH117" s="1"/>
  <c r="AI117" s="1"/>
  <c r="AJ117" s="1"/>
  <c r="AK117" s="1"/>
  <c r="AL117" s="1"/>
  <c r="AM117" s="1"/>
  <c r="AN117" s="1"/>
  <c r="AO117" s="1"/>
  <c r="AP117" s="1"/>
  <c r="AQ117" s="1"/>
  <c r="AR117" s="1"/>
  <c r="AD117"/>
  <c r="AC117"/>
  <c r="AB117"/>
  <c r="AM89"/>
  <c r="AN89" s="1"/>
  <c r="AO89" s="1"/>
  <c r="AP89" s="1"/>
  <c r="AQ89" s="1"/>
  <c r="AR89" s="1"/>
  <c r="AE89"/>
  <c r="AF89" s="1"/>
  <c r="AG89" s="1"/>
  <c r="AH89" s="1"/>
  <c r="AI89" s="1"/>
  <c r="AJ89" s="1"/>
  <c r="AK89" s="1"/>
  <c r="AL89" s="1"/>
  <c r="AD89"/>
  <c r="AB89"/>
  <c r="AC89" s="1"/>
  <c r="AM61"/>
  <c r="AN61" s="1"/>
  <c r="AO61" s="1"/>
  <c r="AP61" s="1"/>
  <c r="AQ61" s="1"/>
  <c r="AR61" s="1"/>
  <c r="AE61"/>
  <c r="AF61" s="1"/>
  <c r="AG61" s="1"/>
  <c r="AH61" s="1"/>
  <c r="AI61" s="1"/>
  <c r="AJ61" s="1"/>
  <c r="AK61" s="1"/>
  <c r="AL61" s="1"/>
  <c r="AB61"/>
  <c r="AC61" s="1"/>
  <c r="AD61" s="1"/>
  <c r="BD35"/>
  <c r="BC35"/>
  <c r="BB35"/>
  <c r="BA35"/>
  <c r="AZ35"/>
  <c r="AL33"/>
  <c r="AM33" s="1"/>
  <c r="AN33" s="1"/>
  <c r="AO33" s="1"/>
  <c r="AP33" s="1"/>
  <c r="AQ33" s="1"/>
  <c r="AR33" s="1"/>
  <c r="AH33"/>
  <c r="AI33" s="1"/>
  <c r="AJ33" s="1"/>
  <c r="AK33" s="1"/>
  <c r="AG33"/>
  <c r="AB33"/>
  <c r="AC33" s="1"/>
  <c r="AD33" s="1"/>
  <c r="AE33" s="1"/>
  <c r="AZ27"/>
  <c r="AV27"/>
  <c r="AR27"/>
  <c r="AJ27"/>
  <c r="AF27"/>
  <c r="AB27"/>
  <c r="AW27"/>
  <c r="AW55" s="1"/>
  <c r="AG27"/>
  <c r="AG55" s="1"/>
  <c r="BD27"/>
  <c r="AN27"/>
  <c r="AA27"/>
  <c r="BC21"/>
  <c r="AX21"/>
  <c r="AT21"/>
  <c r="AP21"/>
  <c r="AL21"/>
  <c r="AD21"/>
  <c r="AY21"/>
  <c r="AV21"/>
  <c r="AU21"/>
  <c r="AU49" s="1"/>
  <c r="AR21"/>
  <c r="AQ21"/>
  <c r="AQ53" s="1"/>
  <c r="AN21"/>
  <c r="AM21"/>
  <c r="AJ21"/>
  <c r="AI21"/>
  <c r="AH21"/>
  <c r="AF21"/>
  <c r="AE21"/>
  <c r="AB21"/>
  <c r="Z78"/>
  <c r="BB21"/>
  <c r="BD42"/>
  <c r="BC42"/>
  <c r="BB42"/>
  <c r="BA42"/>
  <c r="AZ42"/>
  <c r="AR127"/>
  <c r="AN127"/>
  <c r="AJ127"/>
  <c r="AF127"/>
  <c r="AA43"/>
  <c r="BD40"/>
  <c r="BC40"/>
  <c r="BB40"/>
  <c r="BA40"/>
  <c r="AZ40"/>
  <c r="AX126"/>
  <c r="AT126"/>
  <c r="AP126"/>
  <c r="AL126"/>
  <c r="AH126"/>
  <c r="AD126"/>
  <c r="BD39"/>
  <c r="BC39"/>
  <c r="BB39"/>
  <c r="BA39"/>
  <c r="AZ39"/>
  <c r="AV125"/>
  <c r="AR125"/>
  <c r="AN125"/>
  <c r="AJ125"/>
  <c r="AF125"/>
  <c r="BD38"/>
  <c r="BC38"/>
  <c r="BB38"/>
  <c r="BA38"/>
  <c r="AZ38"/>
  <c r="AX124"/>
  <c r="AT124"/>
  <c r="AP124"/>
  <c r="AL124"/>
  <c r="AH124"/>
  <c r="AD124"/>
  <c r="BD37"/>
  <c r="BC37"/>
  <c r="BB37"/>
  <c r="BA37"/>
  <c r="AZ37"/>
  <c r="AV123"/>
  <c r="AR123"/>
  <c r="AN123"/>
  <c r="AJ123"/>
  <c r="AF123"/>
  <c r="BD41"/>
  <c r="BC41"/>
  <c r="BB41"/>
  <c r="BA41"/>
  <c r="AZ41"/>
  <c r="AX122"/>
  <c r="AT122"/>
  <c r="AP122"/>
  <c r="AL122"/>
  <c r="AH122"/>
  <c r="AD122"/>
  <c r="BD43"/>
  <c r="BC43"/>
  <c r="BB43"/>
  <c r="BA43"/>
  <c r="AZ43"/>
  <c r="AV121"/>
  <c r="AR121"/>
  <c r="AN121"/>
  <c r="AJ121"/>
  <c r="AF121"/>
  <c r="AA6"/>
  <c r="BD36"/>
  <c r="BC36"/>
  <c r="BB36"/>
  <c r="BA36"/>
  <c r="AZ36"/>
  <c r="AX120"/>
  <c r="AT120"/>
  <c r="AP120"/>
  <c r="AL120"/>
  <c r="AH120"/>
  <c r="AD120"/>
  <c r="AX6"/>
  <c r="AT6"/>
  <c r="AP6"/>
  <c r="AL6"/>
  <c r="AH6"/>
  <c r="AE6"/>
  <c r="AD6"/>
  <c r="AY6"/>
  <c r="BB5"/>
  <c r="BA5"/>
  <c r="AZ5"/>
  <c r="AD5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C5"/>
  <c r="AB5"/>
  <c r="AF16" l="1"/>
  <c r="AV16"/>
  <c r="AC27"/>
  <c r="AK27"/>
  <c r="AO27"/>
  <c r="AS27"/>
  <c r="BA27"/>
  <c r="AQ6"/>
  <c r="AQ35" s="1"/>
  <c r="AA35"/>
  <c r="AX54"/>
  <c r="AF56"/>
  <c r="AY39"/>
  <c r="AI6"/>
  <c r="AI39" s="1"/>
  <c r="AU6"/>
  <c r="AE37"/>
  <c r="AM6"/>
  <c r="AD16"/>
  <c r="AH16"/>
  <c r="AL16"/>
  <c r="AL128" s="1"/>
  <c r="AT16"/>
  <c r="AX16"/>
  <c r="AX44" s="1"/>
  <c r="AC16"/>
  <c r="AG16"/>
  <c r="AG44" s="1"/>
  <c r="AK16"/>
  <c r="AO16"/>
  <c r="AO44" s="1"/>
  <c r="AS16"/>
  <c r="AW16"/>
  <c r="AB16"/>
  <c r="AJ16"/>
  <c r="AJ48" s="1"/>
  <c r="AN16"/>
  <c r="AR16"/>
  <c r="AY53"/>
  <c r="AY37"/>
  <c r="AY41"/>
  <c r="AY43"/>
  <c r="AA21"/>
  <c r="AA49" s="1"/>
  <c r="AZ21"/>
  <c r="BD21"/>
  <c r="AH54"/>
  <c r="AU37"/>
  <c r="AM41"/>
  <c r="AE35"/>
  <c r="AU35"/>
  <c r="AY35"/>
  <c r="AK21"/>
  <c r="AK51" s="1"/>
  <c r="AW21"/>
  <c r="AG56"/>
  <c r="AO56"/>
  <c r="AW56"/>
  <c r="AN47"/>
  <c r="AB6"/>
  <c r="AF6"/>
  <c r="AF118" s="1"/>
  <c r="AJ6"/>
  <c r="AN6"/>
  <c r="AN30" s="1"/>
  <c r="AR6"/>
  <c r="AV6"/>
  <c r="AV30" s="1"/>
  <c r="AH128"/>
  <c r="AH44"/>
  <c r="AL44"/>
  <c r="AT128"/>
  <c r="AT44"/>
  <c r="AC128"/>
  <c r="AC44"/>
  <c r="AG128"/>
  <c r="AG46"/>
  <c r="AO128"/>
  <c r="AW128"/>
  <c r="AW44"/>
  <c r="AL46"/>
  <c r="AB133"/>
  <c r="AB49"/>
  <c r="AF133"/>
  <c r="AF49"/>
  <c r="AJ133"/>
  <c r="AJ49"/>
  <c r="AJ52"/>
  <c r="AN133"/>
  <c r="AN49"/>
  <c r="AR133"/>
  <c r="AR49"/>
  <c r="AV133"/>
  <c r="AV49"/>
  <c r="AX128"/>
  <c r="AK44"/>
  <c r="AS128"/>
  <c r="AS44"/>
  <c r="AK49"/>
  <c r="AW133"/>
  <c r="AW49"/>
  <c r="AB118"/>
  <c r="AB30"/>
  <c r="AB34"/>
  <c r="AF34"/>
  <c r="AJ34"/>
  <c r="AN118"/>
  <c r="AR118"/>
  <c r="AR30"/>
  <c r="AR34"/>
  <c r="AV118"/>
  <c r="AL34"/>
  <c r="AT34"/>
  <c r="AH119"/>
  <c r="AX119"/>
  <c r="AK120"/>
  <c r="AJ36"/>
  <c r="AW120"/>
  <c r="AI121"/>
  <c r="AH37"/>
  <c r="AU121"/>
  <c r="AT37"/>
  <c r="AC122"/>
  <c r="AB38"/>
  <c r="AS122"/>
  <c r="AR38"/>
  <c r="AQ123"/>
  <c r="Z95"/>
  <c r="AP39"/>
  <c r="AY123"/>
  <c r="AX39"/>
  <c r="AC124"/>
  <c r="AB40"/>
  <c r="AO124"/>
  <c r="AW124"/>
  <c r="AV40"/>
  <c r="AE125"/>
  <c r="AD41"/>
  <c r="AQ125"/>
  <c r="Z97"/>
  <c r="AP41"/>
  <c r="AY125"/>
  <c r="AX41"/>
  <c r="AK126"/>
  <c r="AJ42"/>
  <c r="AI127"/>
  <c r="AH43"/>
  <c r="AJ44"/>
  <c r="AR44"/>
  <c r="AE129"/>
  <c r="AU129"/>
  <c r="AP130"/>
  <c r="Z102"/>
  <c r="AP102" s="1"/>
  <c r="AX130"/>
  <c r="AK131"/>
  <c r="AK47"/>
  <c r="AW131"/>
  <c r="AW47"/>
  <c r="AJ132"/>
  <c r="AV132"/>
  <c r="AV48"/>
  <c r="AM133"/>
  <c r="AY133"/>
  <c r="AY49"/>
  <c r="AG134"/>
  <c r="AG78"/>
  <c r="AS134"/>
  <c r="AS78"/>
  <c r="AF135"/>
  <c r="AF51"/>
  <c r="AR135"/>
  <c r="AR51"/>
  <c r="AE136"/>
  <c r="AE52"/>
  <c r="AQ136"/>
  <c r="AQ52"/>
  <c r="BC136"/>
  <c r="AK137"/>
  <c r="AK53"/>
  <c r="AS137"/>
  <c r="Z82"/>
  <c r="AA82" s="1"/>
  <c r="AA54"/>
  <c r="AM138"/>
  <c r="AM82"/>
  <c r="AM54"/>
  <c r="BC138"/>
  <c r="BC82"/>
  <c r="AE118"/>
  <c r="AE34"/>
  <c r="AQ118"/>
  <c r="AQ34"/>
  <c r="AY118"/>
  <c r="AY34"/>
  <c r="AE119"/>
  <c r="AD35"/>
  <c r="AI119"/>
  <c r="AH35"/>
  <c r="AQ119"/>
  <c r="Z91"/>
  <c r="AP35"/>
  <c r="AU119"/>
  <c r="AT35"/>
  <c r="AY119"/>
  <c r="AX35"/>
  <c r="AB121"/>
  <c r="Z65"/>
  <c r="AB123"/>
  <c r="Z67"/>
  <c r="AB125"/>
  <c r="Z69"/>
  <c r="AB127"/>
  <c r="Z71"/>
  <c r="AV127"/>
  <c r="AB129"/>
  <c r="AF129"/>
  <c r="AJ129"/>
  <c r="AN129"/>
  <c r="AN45"/>
  <c r="AR129"/>
  <c r="AR45"/>
  <c r="AV129"/>
  <c r="AV45"/>
  <c r="Z74"/>
  <c r="AP74" s="1"/>
  <c r="AE130"/>
  <c r="AI130"/>
  <c r="AM130"/>
  <c r="AM74"/>
  <c r="AQ130"/>
  <c r="AQ102"/>
  <c r="AQ74"/>
  <c r="AU130"/>
  <c r="AU74"/>
  <c r="AU102"/>
  <c r="AY130"/>
  <c r="AY102"/>
  <c r="AY74"/>
  <c r="AD131"/>
  <c r="AH131"/>
  <c r="AL131"/>
  <c r="AL47"/>
  <c r="AP131"/>
  <c r="Z103"/>
  <c r="AW103" s="1"/>
  <c r="AT131"/>
  <c r="AT47"/>
  <c r="AX131"/>
  <c r="AC132"/>
  <c r="AC48"/>
  <c r="AG132"/>
  <c r="AG48"/>
  <c r="AK132"/>
  <c r="AK48"/>
  <c r="AO132"/>
  <c r="AS132"/>
  <c r="AS48"/>
  <c r="AW132"/>
  <c r="AW48"/>
  <c r="AD134"/>
  <c r="AD78"/>
  <c r="AH134"/>
  <c r="AH50"/>
  <c r="AH78"/>
  <c r="AL134"/>
  <c r="AL78"/>
  <c r="AP134"/>
  <c r="Z106"/>
  <c r="AP106" s="1"/>
  <c r="AP78"/>
  <c r="AP50"/>
  <c r="AT134"/>
  <c r="AT78"/>
  <c r="AX134"/>
  <c r="AX78"/>
  <c r="AX50"/>
  <c r="AC135"/>
  <c r="AG135"/>
  <c r="AK135"/>
  <c r="AO135"/>
  <c r="AS135"/>
  <c r="AW135"/>
  <c r="AW51"/>
  <c r="AB136"/>
  <c r="AF136"/>
  <c r="AF52"/>
  <c r="AJ136"/>
  <c r="AN136"/>
  <c r="AN52"/>
  <c r="AR136"/>
  <c r="AV136"/>
  <c r="AV52"/>
  <c r="AZ136"/>
  <c r="BD136"/>
  <c r="AD137"/>
  <c r="AD53"/>
  <c r="AH137"/>
  <c r="AH53"/>
  <c r="AL137"/>
  <c r="AL53"/>
  <c r="AP137"/>
  <c r="Z109"/>
  <c r="AT109" s="1"/>
  <c r="AP53"/>
  <c r="AT137"/>
  <c r="AT53"/>
  <c r="AX137"/>
  <c r="AX53"/>
  <c r="BB137"/>
  <c r="AB138"/>
  <c r="AB82"/>
  <c r="AB54"/>
  <c r="AF138"/>
  <c r="AF82"/>
  <c r="AF54"/>
  <c r="AJ138"/>
  <c r="AJ82"/>
  <c r="AJ54"/>
  <c r="AN138"/>
  <c r="AN82"/>
  <c r="AN54"/>
  <c r="AR138"/>
  <c r="AR82"/>
  <c r="AR54"/>
  <c r="AV138"/>
  <c r="AV82"/>
  <c r="AV54"/>
  <c r="AZ138"/>
  <c r="AZ82"/>
  <c r="BD138"/>
  <c r="BD82"/>
  <c r="AF55"/>
  <c r="AN55"/>
  <c r="AV55"/>
  <c r="AD140"/>
  <c r="AD27"/>
  <c r="AD56" s="1"/>
  <c r="AH140"/>
  <c r="AH27"/>
  <c r="AH56" s="1"/>
  <c r="AL140"/>
  <c r="AL27"/>
  <c r="AL57" s="1"/>
  <c r="AP140"/>
  <c r="Z112"/>
  <c r="AW112" s="1"/>
  <c r="AP27"/>
  <c r="AP56" s="1"/>
  <c r="AT140"/>
  <c r="AT112"/>
  <c r="AT27"/>
  <c r="AT56" s="1"/>
  <c r="AX140"/>
  <c r="AX27"/>
  <c r="BB27"/>
  <c r="AB141"/>
  <c r="AB57"/>
  <c r="AF141"/>
  <c r="AF57"/>
  <c r="AJ141"/>
  <c r="AJ57"/>
  <c r="AN141"/>
  <c r="AN57"/>
  <c r="AR141"/>
  <c r="AR57"/>
  <c r="AV141"/>
  <c r="AV57"/>
  <c r="AI37"/>
  <c r="AM39"/>
  <c r="AA41"/>
  <c r="AQ41"/>
  <c r="AE43"/>
  <c r="AU43"/>
  <c r="AH47"/>
  <c r="AD50"/>
  <c r="AR52"/>
  <c r="AN56"/>
  <c r="AH34"/>
  <c r="AX34"/>
  <c r="AP119"/>
  <c r="AC120"/>
  <c r="AB36"/>
  <c r="AO120"/>
  <c r="AM121"/>
  <c r="AL37"/>
  <c r="AY121"/>
  <c r="AX37"/>
  <c r="AG122"/>
  <c r="AO122"/>
  <c r="AW122"/>
  <c r="AE123"/>
  <c r="AD39"/>
  <c r="AM123"/>
  <c r="AL39"/>
  <c r="AU123"/>
  <c r="AT39"/>
  <c r="AG124"/>
  <c r="AI125"/>
  <c r="AH41"/>
  <c r="AG126"/>
  <c r="AS126"/>
  <c r="AR42"/>
  <c r="AW126"/>
  <c r="AE127"/>
  <c r="AD43"/>
  <c r="AQ127"/>
  <c r="Z99"/>
  <c r="AP43"/>
  <c r="AY127"/>
  <c r="AX43"/>
  <c r="AF44"/>
  <c r="AV44"/>
  <c r="AI129"/>
  <c r="AQ129"/>
  <c r="AY129"/>
  <c r="AH130"/>
  <c r="AH74"/>
  <c r="AH46"/>
  <c r="AT130"/>
  <c r="AT102"/>
  <c r="AT74"/>
  <c r="AT46"/>
  <c r="AG131"/>
  <c r="AG47"/>
  <c r="AO131"/>
  <c r="AB132"/>
  <c r="AB48"/>
  <c r="AN132"/>
  <c r="AN48"/>
  <c r="Z77"/>
  <c r="AB77" s="1"/>
  <c r="AI133"/>
  <c r="AI49"/>
  <c r="AU133"/>
  <c r="AC134"/>
  <c r="AC78"/>
  <c r="AO134"/>
  <c r="AO78"/>
  <c r="AB135"/>
  <c r="AB51"/>
  <c r="AJ135"/>
  <c r="AJ51"/>
  <c r="AV135"/>
  <c r="AV51"/>
  <c r="AI136"/>
  <c r="AI52"/>
  <c r="AU136"/>
  <c r="AU52"/>
  <c r="AC137"/>
  <c r="AO137"/>
  <c r="BA137"/>
  <c r="AE138"/>
  <c r="AE82"/>
  <c r="AE54"/>
  <c r="AQ138"/>
  <c r="AQ82"/>
  <c r="AQ54"/>
  <c r="AY138"/>
  <c r="AY54"/>
  <c r="AC139"/>
  <c r="AC55"/>
  <c r="AS139"/>
  <c r="AS55"/>
  <c r="Z62"/>
  <c r="AB62" s="1"/>
  <c r="AA34"/>
  <c r="AI34"/>
  <c r="AU118"/>
  <c r="AU34"/>
  <c r="AM119"/>
  <c r="AL35"/>
  <c r="AB119"/>
  <c r="Z63"/>
  <c r="AF119"/>
  <c r="AJ119"/>
  <c r="AN119"/>
  <c r="AR119"/>
  <c r="AV119"/>
  <c r="AE120"/>
  <c r="AD36"/>
  <c r="AI120"/>
  <c r="AH36"/>
  <c r="AM120"/>
  <c r="AL36"/>
  <c r="AQ120"/>
  <c r="Z92"/>
  <c r="AP36"/>
  <c r="AU120"/>
  <c r="AT36"/>
  <c r="AY120"/>
  <c r="AX36"/>
  <c r="AC121"/>
  <c r="AB37"/>
  <c r="AG121"/>
  <c r="AF37"/>
  <c r="AK121"/>
  <c r="AJ37"/>
  <c r="AO121"/>
  <c r="AN37"/>
  <c r="AS121"/>
  <c r="AR37"/>
  <c r="AW121"/>
  <c r="AE122"/>
  <c r="AD38"/>
  <c r="AI122"/>
  <c r="AH38"/>
  <c r="AM122"/>
  <c r="AL38"/>
  <c r="AQ122"/>
  <c r="Z94"/>
  <c r="AP38"/>
  <c r="AU122"/>
  <c r="AT38"/>
  <c r="AY122"/>
  <c r="AX38"/>
  <c r="AC123"/>
  <c r="AB39"/>
  <c r="AG123"/>
  <c r="AK123"/>
  <c r="AJ39"/>
  <c r="AO123"/>
  <c r="AS123"/>
  <c r="AR39"/>
  <c r="AW123"/>
  <c r="AE124"/>
  <c r="AD40"/>
  <c r="AI124"/>
  <c r="AH40"/>
  <c r="AM124"/>
  <c r="AL40"/>
  <c r="AQ124"/>
  <c r="Z96"/>
  <c r="AP40"/>
  <c r="AU124"/>
  <c r="AT40"/>
  <c r="AY124"/>
  <c r="AX40"/>
  <c r="AC125"/>
  <c r="AB41"/>
  <c r="AG125"/>
  <c r="AF41"/>
  <c r="AK125"/>
  <c r="AJ41"/>
  <c r="AO125"/>
  <c r="AS125"/>
  <c r="AR41"/>
  <c r="AW125"/>
  <c r="AE126"/>
  <c r="AD42"/>
  <c r="AI126"/>
  <c r="AH42"/>
  <c r="AM126"/>
  <c r="AL42"/>
  <c r="AQ126"/>
  <c r="Z98"/>
  <c r="AP42"/>
  <c r="AU126"/>
  <c r="AT42"/>
  <c r="AY126"/>
  <c r="AX42"/>
  <c r="AC127"/>
  <c r="AB43"/>
  <c r="AG127"/>
  <c r="AF43"/>
  <c r="AK127"/>
  <c r="AJ43"/>
  <c r="AO127"/>
  <c r="AS127"/>
  <c r="AR43"/>
  <c r="AW127"/>
  <c r="AP16"/>
  <c r="AP47" s="1"/>
  <c r="AC129"/>
  <c r="AC45"/>
  <c r="AG129"/>
  <c r="AG45"/>
  <c r="AK129"/>
  <c r="AK45"/>
  <c r="AO129"/>
  <c r="AS129"/>
  <c r="AS45"/>
  <c r="AW129"/>
  <c r="AW45"/>
  <c r="AB130"/>
  <c r="AB74"/>
  <c r="AB46"/>
  <c r="AF130"/>
  <c r="AF74"/>
  <c r="AF46"/>
  <c r="AJ130"/>
  <c r="AJ74"/>
  <c r="AJ46"/>
  <c r="AN130"/>
  <c r="AN74"/>
  <c r="AN46"/>
  <c r="AR130"/>
  <c r="AR102"/>
  <c r="AR74"/>
  <c r="AR46"/>
  <c r="AV130"/>
  <c r="AV102"/>
  <c r="AV74"/>
  <c r="AV46"/>
  <c r="Z75"/>
  <c r="AH75" s="1"/>
  <c r="AE131"/>
  <c r="AI131"/>
  <c r="AM131"/>
  <c r="AQ131"/>
  <c r="AU131"/>
  <c r="AY131"/>
  <c r="AD132"/>
  <c r="AD48"/>
  <c r="AH132"/>
  <c r="AH48"/>
  <c r="AL132"/>
  <c r="AL48"/>
  <c r="AP132"/>
  <c r="Z104"/>
  <c r="AV104" s="1"/>
  <c r="AT132"/>
  <c r="AT104"/>
  <c r="AT48"/>
  <c r="AX132"/>
  <c r="AX104"/>
  <c r="AX48"/>
  <c r="AC21"/>
  <c r="AG21"/>
  <c r="AO21"/>
  <c r="AO51" s="1"/>
  <c r="AS21"/>
  <c r="AS51" s="1"/>
  <c r="BA21"/>
  <c r="AA78"/>
  <c r="AA50"/>
  <c r="AE134"/>
  <c r="AE78"/>
  <c r="AE50"/>
  <c r="AI134"/>
  <c r="AI78"/>
  <c r="AI50"/>
  <c r="AM134"/>
  <c r="AM78"/>
  <c r="AM50"/>
  <c r="AQ134"/>
  <c r="AQ78"/>
  <c r="AQ106"/>
  <c r="AQ50"/>
  <c r="AU134"/>
  <c r="AU78"/>
  <c r="AU50"/>
  <c r="AZ134"/>
  <c r="AY134"/>
  <c r="AY78"/>
  <c r="AY50"/>
  <c r="AD135"/>
  <c r="AD51"/>
  <c r="AH135"/>
  <c r="AH51"/>
  <c r="AL135"/>
  <c r="AL51"/>
  <c r="AP135"/>
  <c r="Z107"/>
  <c r="AR107" s="1"/>
  <c r="AP51"/>
  <c r="AT135"/>
  <c r="AT51"/>
  <c r="AX135"/>
  <c r="AX51"/>
  <c r="AC136"/>
  <c r="AC52"/>
  <c r="AG136"/>
  <c r="AK136"/>
  <c r="AO136"/>
  <c r="AS136"/>
  <c r="AW136"/>
  <c r="AW52"/>
  <c r="BA136"/>
  <c r="Z81"/>
  <c r="AK81" s="1"/>
  <c r="AE137"/>
  <c r="AE53"/>
  <c r="AI137"/>
  <c r="AM137"/>
  <c r="AM53"/>
  <c r="AQ137"/>
  <c r="AQ81"/>
  <c r="AU137"/>
  <c r="AU53"/>
  <c r="AY137"/>
  <c r="BC137"/>
  <c r="BC81"/>
  <c r="AC138"/>
  <c r="AC82"/>
  <c r="AC54"/>
  <c r="AG138"/>
  <c r="AG82"/>
  <c r="AK138"/>
  <c r="AK82"/>
  <c r="AK54"/>
  <c r="AO138"/>
  <c r="AO82"/>
  <c r="AS138"/>
  <c r="AS82"/>
  <c r="AW138"/>
  <c r="AW82"/>
  <c r="AW54"/>
  <c r="BA138"/>
  <c r="BA82"/>
  <c r="Z83"/>
  <c r="BA83" s="1"/>
  <c r="AA55"/>
  <c r="AG139"/>
  <c r="AO139"/>
  <c r="AW139"/>
  <c r="Z84"/>
  <c r="AT84" s="1"/>
  <c r="AA56"/>
  <c r="AE140"/>
  <c r="AE27"/>
  <c r="AE56" s="1"/>
  <c r="AI140"/>
  <c r="AI27"/>
  <c r="AM140"/>
  <c r="AM27"/>
  <c r="AM56" s="1"/>
  <c r="AQ140"/>
  <c r="AQ27"/>
  <c r="AQ56" s="1"/>
  <c r="AU140"/>
  <c r="AU27"/>
  <c r="AU56" s="1"/>
  <c r="AY140"/>
  <c r="AY112"/>
  <c r="AY27"/>
  <c r="AY57" s="1"/>
  <c r="BC27"/>
  <c r="AC141"/>
  <c r="AC57"/>
  <c r="AG141"/>
  <c r="AG57"/>
  <c r="AK141"/>
  <c r="AK57"/>
  <c r="AO141"/>
  <c r="AO57"/>
  <c r="AS141"/>
  <c r="AS57"/>
  <c r="AW141"/>
  <c r="AW57"/>
  <c r="AI35"/>
  <c r="AM37"/>
  <c r="AA39"/>
  <c r="AQ39"/>
  <c r="AE41"/>
  <c r="AU41"/>
  <c r="AI43"/>
  <c r="AB45"/>
  <c r="AL50"/>
  <c r="AA53"/>
  <c r="AO55"/>
  <c r="AV56"/>
  <c r="AD34"/>
  <c r="Z90"/>
  <c r="AR90" s="1"/>
  <c r="AP34"/>
  <c r="AD119"/>
  <c r="AL119"/>
  <c r="AT119"/>
  <c r="AG120"/>
  <c r="AF36"/>
  <c r="AS120"/>
  <c r="AR36"/>
  <c r="AE121"/>
  <c r="AD37"/>
  <c r="AQ121"/>
  <c r="Z93"/>
  <c r="AP37"/>
  <c r="AK122"/>
  <c r="AJ38"/>
  <c r="AI123"/>
  <c r="AH39"/>
  <c r="AK124"/>
  <c r="AJ40"/>
  <c r="AS124"/>
  <c r="AR40"/>
  <c r="AM125"/>
  <c r="AL41"/>
  <c r="AU125"/>
  <c r="AT41"/>
  <c r="AC126"/>
  <c r="AB42"/>
  <c r="AO126"/>
  <c r="AM127"/>
  <c r="AL43"/>
  <c r="AU127"/>
  <c r="AT43"/>
  <c r="AB44"/>
  <c r="AN44"/>
  <c r="Z73"/>
  <c r="AE73" s="1"/>
  <c r="AM129"/>
  <c r="AD130"/>
  <c r="AD74"/>
  <c r="AL130"/>
  <c r="AL74"/>
  <c r="AC131"/>
  <c r="AS131"/>
  <c r="AF132"/>
  <c r="AF48"/>
  <c r="AR132"/>
  <c r="AR104"/>
  <c r="AR48"/>
  <c r="AE133"/>
  <c r="AE77"/>
  <c r="AE49"/>
  <c r="AQ133"/>
  <c r="AQ49"/>
  <c r="AK134"/>
  <c r="AK78"/>
  <c r="AW106"/>
  <c r="AW134"/>
  <c r="AW78"/>
  <c r="AW50"/>
  <c r="AN135"/>
  <c r="AN51"/>
  <c r="Z80"/>
  <c r="AN80" s="1"/>
  <c r="AA52"/>
  <c r="AM136"/>
  <c r="AM52"/>
  <c r="AY136"/>
  <c r="AY80"/>
  <c r="AY52"/>
  <c r="AG137"/>
  <c r="AG81"/>
  <c r="AW137"/>
  <c r="AW81"/>
  <c r="AW53"/>
  <c r="AI138"/>
  <c r="AI82"/>
  <c r="AI54"/>
  <c r="AU138"/>
  <c r="AU82"/>
  <c r="AU54"/>
  <c r="AK139"/>
  <c r="AK55"/>
  <c r="AC47"/>
  <c r="BD78"/>
  <c r="AZ78"/>
  <c r="BC78"/>
  <c r="BB78"/>
  <c r="BA78"/>
  <c r="AY82"/>
  <c r="AM118"/>
  <c r="AM34"/>
  <c r="AC6"/>
  <c r="AD118" s="1"/>
  <c r="AG6"/>
  <c r="AG35" s="1"/>
  <c r="AK6"/>
  <c r="AL118" s="1"/>
  <c r="AO6"/>
  <c r="AO35" s="1"/>
  <c r="AS6"/>
  <c r="AS35" s="1"/>
  <c r="AW6"/>
  <c r="AC119"/>
  <c r="AB35"/>
  <c r="AG119"/>
  <c r="AK119"/>
  <c r="AJ35"/>
  <c r="AO119"/>
  <c r="AS119"/>
  <c r="AR35"/>
  <c r="AW119"/>
  <c r="Z64"/>
  <c r="AA36"/>
  <c r="AF120"/>
  <c r="AE36"/>
  <c r="AJ120"/>
  <c r="AN120"/>
  <c r="AM36"/>
  <c r="AR120"/>
  <c r="AQ36"/>
  <c r="AV120"/>
  <c r="AU36"/>
  <c r="AY36"/>
  <c r="AD121"/>
  <c r="AC37"/>
  <c r="AH121"/>
  <c r="AG37"/>
  <c r="AL121"/>
  <c r="AK37"/>
  <c r="AP121"/>
  <c r="AO37"/>
  <c r="AT121"/>
  <c r="AS37"/>
  <c r="AX121"/>
  <c r="Z66"/>
  <c r="AA38"/>
  <c r="AF122"/>
  <c r="AE38"/>
  <c r="AJ122"/>
  <c r="AN122"/>
  <c r="AM38"/>
  <c r="AR122"/>
  <c r="AQ38"/>
  <c r="AV122"/>
  <c r="AU38"/>
  <c r="AY38"/>
  <c r="AD123"/>
  <c r="AC39"/>
  <c r="AH123"/>
  <c r="AL123"/>
  <c r="AK39"/>
  <c r="AP123"/>
  <c r="AT123"/>
  <c r="AS39"/>
  <c r="AX123"/>
  <c r="Z68"/>
  <c r="AA40"/>
  <c r="AF124"/>
  <c r="AE40"/>
  <c r="AJ124"/>
  <c r="AN124"/>
  <c r="AM40"/>
  <c r="AR124"/>
  <c r="AQ40"/>
  <c r="AV124"/>
  <c r="AU40"/>
  <c r="AY40"/>
  <c r="AD125"/>
  <c r="AC41"/>
  <c r="AH125"/>
  <c r="AL125"/>
  <c r="AK41"/>
  <c r="AP125"/>
  <c r="AT125"/>
  <c r="AS41"/>
  <c r="AX125"/>
  <c r="AB126"/>
  <c r="AA42"/>
  <c r="Z70"/>
  <c r="AF126"/>
  <c r="AE42"/>
  <c r="AJ126"/>
  <c r="AI42"/>
  <c r="AN126"/>
  <c r="AM42"/>
  <c r="AR126"/>
  <c r="AQ42"/>
  <c r="AV126"/>
  <c r="AU42"/>
  <c r="AY42"/>
  <c r="AD127"/>
  <c r="AC43"/>
  <c r="AH127"/>
  <c r="AG43"/>
  <c r="AL127"/>
  <c r="AK43"/>
  <c r="AP127"/>
  <c r="AT127"/>
  <c r="AS43"/>
  <c r="AX127"/>
  <c r="AA16"/>
  <c r="AA47" s="1"/>
  <c r="AE16"/>
  <c r="AE45" s="1"/>
  <c r="AI16"/>
  <c r="AI45" s="1"/>
  <c r="AM16"/>
  <c r="AN128" s="1"/>
  <c r="AQ16"/>
  <c r="AQ47" s="1"/>
  <c r="AU16"/>
  <c r="AV128" s="1"/>
  <c r="AY16"/>
  <c r="AD129"/>
  <c r="AD73"/>
  <c r="AH129"/>
  <c r="AH73"/>
  <c r="AH45"/>
  <c r="AL129"/>
  <c r="AL73"/>
  <c r="AL45"/>
  <c r="AP129"/>
  <c r="Z101"/>
  <c r="AR101" s="1"/>
  <c r="AP73"/>
  <c r="AT129"/>
  <c r="AT45"/>
  <c r="AX129"/>
  <c r="AX73"/>
  <c r="AC130"/>
  <c r="AC74"/>
  <c r="AC46"/>
  <c r="AG130"/>
  <c r="AG74"/>
  <c r="AK130"/>
  <c r="AK74"/>
  <c r="AK46"/>
  <c r="AO130"/>
  <c r="AO74"/>
  <c r="AS130"/>
  <c r="AS102"/>
  <c r="AS74"/>
  <c r="AS46"/>
  <c r="AW102"/>
  <c r="AW130"/>
  <c r="AW74"/>
  <c r="AB131"/>
  <c r="AB47"/>
  <c r="AF131"/>
  <c r="AF47"/>
  <c r="AJ131"/>
  <c r="AN131"/>
  <c r="AN75"/>
  <c r="AR131"/>
  <c r="AR47"/>
  <c r="AV131"/>
  <c r="AV47"/>
  <c r="Z76"/>
  <c r="AW76" s="1"/>
  <c r="AA48"/>
  <c r="AE132"/>
  <c r="AI132"/>
  <c r="AM132"/>
  <c r="AQ132"/>
  <c r="AQ104"/>
  <c r="AU132"/>
  <c r="AU104"/>
  <c r="AY132"/>
  <c r="AY104"/>
  <c r="AD133"/>
  <c r="AD77"/>
  <c r="AD49"/>
  <c r="AH49"/>
  <c r="AL133"/>
  <c r="AL49"/>
  <c r="AP133"/>
  <c r="Z105"/>
  <c r="AR105" s="1"/>
  <c r="AP49"/>
  <c r="AT77"/>
  <c r="AT49"/>
  <c r="AX133"/>
  <c r="AX105"/>
  <c r="AX49"/>
  <c r="AB134"/>
  <c r="AB78"/>
  <c r="AB50"/>
  <c r="AF134"/>
  <c r="AF78"/>
  <c r="AF50"/>
  <c r="AJ134"/>
  <c r="AJ78"/>
  <c r="AJ50"/>
  <c r="AN134"/>
  <c r="AN78"/>
  <c r="AN50"/>
  <c r="AR134"/>
  <c r="AR78"/>
  <c r="AR50"/>
  <c r="AV134"/>
  <c r="AV78"/>
  <c r="AV50"/>
  <c r="Z79"/>
  <c r="AR79" s="1"/>
  <c r="AA51"/>
  <c r="AE135"/>
  <c r="AE51"/>
  <c r="AI135"/>
  <c r="AI51"/>
  <c r="AM135"/>
  <c r="AM51"/>
  <c r="AQ135"/>
  <c r="AQ51"/>
  <c r="AU135"/>
  <c r="AU51"/>
  <c r="AY135"/>
  <c r="AZ135"/>
  <c r="AY51"/>
  <c r="AY79"/>
  <c r="AD136"/>
  <c r="AD80"/>
  <c r="AD52"/>
  <c r="AH136"/>
  <c r="AH80"/>
  <c r="AH52"/>
  <c r="AL136"/>
  <c r="AL80"/>
  <c r="AL52"/>
  <c r="AP136"/>
  <c r="Z108"/>
  <c r="AY108" s="1"/>
  <c r="AP80"/>
  <c r="AP52"/>
  <c r="AT136"/>
  <c r="AT108"/>
  <c r="AT80"/>
  <c r="AT52"/>
  <c r="AX136"/>
  <c r="AX108"/>
  <c r="AX80"/>
  <c r="AX52"/>
  <c r="BB136"/>
  <c r="BB80"/>
  <c r="AB137"/>
  <c r="AB81"/>
  <c r="AB53"/>
  <c r="AF137"/>
  <c r="AF81"/>
  <c r="AF53"/>
  <c r="AJ137"/>
  <c r="AJ81"/>
  <c r="AJ53"/>
  <c r="AN137"/>
  <c r="AN81"/>
  <c r="AN53"/>
  <c r="AR137"/>
  <c r="AR81"/>
  <c r="AR53"/>
  <c r="AV137"/>
  <c r="AV81"/>
  <c r="AV53"/>
  <c r="AZ137"/>
  <c r="AZ81"/>
  <c r="BD137"/>
  <c r="BD81"/>
  <c r="AD138"/>
  <c r="AD82"/>
  <c r="AD54"/>
  <c r="AH138"/>
  <c r="AH82"/>
  <c r="AL138"/>
  <c r="AL82"/>
  <c r="AL54"/>
  <c r="AP138"/>
  <c r="Z110"/>
  <c r="AT110" s="1"/>
  <c r="AP82"/>
  <c r="AT138"/>
  <c r="AT82"/>
  <c r="AT54"/>
  <c r="AX138"/>
  <c r="AX82"/>
  <c r="BB138"/>
  <c r="BB82"/>
  <c r="AB139"/>
  <c r="AB55"/>
  <c r="AJ55"/>
  <c r="AR139"/>
  <c r="AR55"/>
  <c r="AD30"/>
  <c r="AD32" s="1"/>
  <c r="AT30"/>
  <c r="AT32" s="1"/>
  <c r="AM35"/>
  <c r="AA37"/>
  <c r="AQ37"/>
  <c r="AC38"/>
  <c r="AS38"/>
  <c r="AE39"/>
  <c r="AU39"/>
  <c r="AK42"/>
  <c r="AM43"/>
  <c r="AF45"/>
  <c r="AA46"/>
  <c r="AW46"/>
  <c r="AS47"/>
  <c r="AM49"/>
  <c r="AT50"/>
  <c r="AB52"/>
  <c r="AI53"/>
  <c r="AP54"/>
  <c r="AC81"/>
  <c r="AB140"/>
  <c r="AF140"/>
  <c r="AJ84"/>
  <c r="AJ140"/>
  <c r="AN140"/>
  <c r="AR140"/>
  <c r="AR112"/>
  <c r="AV140"/>
  <c r="AV84"/>
  <c r="AD141"/>
  <c r="AH141"/>
  <c r="AL141"/>
  <c r="AP141"/>
  <c r="Z113"/>
  <c r="AW113" s="1"/>
  <c r="AT141"/>
  <c r="AT57"/>
  <c r="AX141"/>
  <c r="AC140"/>
  <c r="AG140"/>
  <c r="AK140"/>
  <c r="AO140"/>
  <c r="AS140"/>
  <c r="AW140"/>
  <c r="Z85"/>
  <c r="AN85" s="1"/>
  <c r="AE141"/>
  <c r="AE85"/>
  <c r="AI141"/>
  <c r="AI85"/>
  <c r="AM141"/>
  <c r="AM85"/>
  <c r="AQ141"/>
  <c r="AU141"/>
  <c r="AY141"/>
  <c r="AY85"/>
  <c r="BC85"/>
  <c r="AB56"/>
  <c r="AJ56"/>
  <c r="AR56"/>
  <c r="AA57"/>
  <c r="AQ57"/>
  <c r="AC56"/>
  <c r="AK56"/>
  <c r="AS56"/>
  <c r="AU85" l="1"/>
  <c r="AX85"/>
  <c r="AU79"/>
  <c r="AI79"/>
  <c r="AE79"/>
  <c r="AQ48"/>
  <c r="AX101"/>
  <c r="AT101"/>
  <c r="AA73"/>
  <c r="AT107"/>
  <c r="AU80"/>
  <c r="AB85"/>
  <c r="AM73"/>
  <c r="AQ46"/>
  <c r="AQ84"/>
  <c r="AM81"/>
  <c r="AX107"/>
  <c r="AA74"/>
  <c r="AQ79"/>
  <c r="AM79"/>
  <c r="AE74"/>
  <c r="AD128"/>
  <c r="AS84"/>
  <c r="AK84"/>
  <c r="AC84"/>
  <c r="AN84"/>
  <c r="AF84"/>
  <c r="AO36"/>
  <c r="AZ83"/>
  <c r="BB77"/>
  <c r="AT133"/>
  <c r="AB75"/>
  <c r="AX45"/>
  <c r="AD45"/>
  <c r="AI38"/>
  <c r="AI36"/>
  <c r="AM62"/>
  <c r="AK50"/>
  <c r="AQ77"/>
  <c r="AC75"/>
  <c r="AY84"/>
  <c r="AU84"/>
  <c r="AE84"/>
  <c r="AA84"/>
  <c r="AG83"/>
  <c r="AA83"/>
  <c r="AS52"/>
  <c r="AK52"/>
  <c r="AI75"/>
  <c r="AO45"/>
  <c r="AF39"/>
  <c r="AU62"/>
  <c r="AI62"/>
  <c r="AA77"/>
  <c r="AY101"/>
  <c r="AF38"/>
  <c r="AD47"/>
  <c r="AX46"/>
  <c r="AF30"/>
  <c r="AK133"/>
  <c r="AK128"/>
  <c r="AD44"/>
  <c r="AQ43"/>
  <c r="AA85"/>
  <c r="AL85"/>
  <c r="BD84"/>
  <c r="AI41"/>
  <c r="AJ83"/>
  <c r="AH77"/>
  <c r="AR75"/>
  <c r="AJ47"/>
  <c r="AF75"/>
  <c r="AO46"/>
  <c r="AF35"/>
  <c r="AD46"/>
  <c r="AP62"/>
  <c r="AD62"/>
  <c r="AW85"/>
  <c r="BC83"/>
  <c r="AI84"/>
  <c r="AW83"/>
  <c r="AS108"/>
  <c r="AV43"/>
  <c r="AV41"/>
  <c r="AV39"/>
  <c r="AV37"/>
  <c r="AU90"/>
  <c r="AI118"/>
  <c r="AI77"/>
  <c r="AO47"/>
  <c r="AV42"/>
  <c r="AF42"/>
  <c r="AF40"/>
  <c r="AV38"/>
  <c r="AJ45"/>
  <c r="AS53"/>
  <c r="AV36"/>
  <c r="AV34"/>
  <c r="AJ30"/>
  <c r="AX47"/>
  <c r="AW84"/>
  <c r="AO84"/>
  <c r="AG84"/>
  <c r="AP57"/>
  <c r="AZ84"/>
  <c r="AR84"/>
  <c r="AB84"/>
  <c r="AO48"/>
  <c r="AR83"/>
  <c r="AB83"/>
  <c r="AP108"/>
  <c r="AX77"/>
  <c r="AT105"/>
  <c r="AP77"/>
  <c r="AL77"/>
  <c r="AV75"/>
  <c r="AJ75"/>
  <c r="AI40"/>
  <c r="AV35"/>
  <c r="BC77"/>
  <c r="AS75"/>
  <c r="AP90"/>
  <c r="BC84"/>
  <c r="AM84"/>
  <c r="AS54"/>
  <c r="BA77"/>
  <c r="AU75"/>
  <c r="AM75"/>
  <c r="AU77"/>
  <c r="AK38"/>
  <c r="AX30"/>
  <c r="AJ118"/>
  <c r="AU113"/>
  <c r="AX113"/>
  <c r="AT85"/>
  <c r="AP85"/>
  <c r="AV109"/>
  <c r="AR109"/>
  <c r="AY107"/>
  <c r="AV106"/>
  <c r="AR106"/>
  <c r="AY76"/>
  <c r="AM48"/>
  <c r="AE76"/>
  <c r="AN42"/>
  <c r="AC35"/>
  <c r="AS40"/>
  <c r="AY56"/>
  <c r="AO54"/>
  <c r="AW80"/>
  <c r="AP107"/>
  <c r="AU106"/>
  <c r="AL76"/>
  <c r="AQ103"/>
  <c r="AS73"/>
  <c r="AN43"/>
  <c r="AO81"/>
  <c r="AV107"/>
  <c r="AJ79"/>
  <c r="AN38"/>
  <c r="AN36"/>
  <c r="AH62"/>
  <c r="AV139"/>
  <c r="AR108"/>
  <c r="AS107"/>
  <c r="AG79"/>
  <c r="AS76"/>
  <c r="AC76"/>
  <c r="AP103"/>
  <c r="AS106"/>
  <c r="AV76"/>
  <c r="AT118"/>
  <c r="AP101"/>
  <c r="AY113"/>
  <c r="AP113"/>
  <c r="AU107"/>
  <c r="AQ107"/>
  <c r="AR103"/>
  <c r="AO39"/>
  <c r="AN35"/>
  <c r="AS103"/>
  <c r="AP118"/>
  <c r="AO85"/>
  <c r="AA81"/>
  <c r="AO52"/>
  <c r="AH79"/>
  <c r="AY106"/>
  <c r="AP76"/>
  <c r="AU103"/>
  <c r="AA75"/>
  <c r="AN41"/>
  <c r="AU105"/>
  <c r="AQ101"/>
  <c r="BD85"/>
  <c r="AX106"/>
  <c r="AW104"/>
  <c r="AT103"/>
  <c r="AF79"/>
  <c r="AN40"/>
  <c r="AN34"/>
  <c r="AF77"/>
  <c r="AO38"/>
  <c r="AV113"/>
  <c r="AQ113"/>
  <c r="AD85"/>
  <c r="AP105"/>
  <c r="AI76"/>
  <c r="AV103"/>
  <c r="AO43"/>
  <c r="AN79"/>
  <c r="AQ105"/>
  <c r="AS113"/>
  <c r="AO80"/>
  <c r="AX79"/>
  <c r="AT79"/>
  <c r="AP79"/>
  <c r="AY103"/>
  <c r="AE75"/>
  <c r="AN39"/>
  <c r="AA62"/>
  <c r="AX62"/>
  <c r="AR113"/>
  <c r="BD83"/>
  <c r="AV80"/>
  <c r="AF80"/>
  <c r="AW79"/>
  <c r="AX103"/>
  <c r="AD75"/>
  <c r="AE80"/>
  <c r="AX32"/>
  <c r="AY128"/>
  <c r="AY44"/>
  <c r="AW118"/>
  <c r="AW90"/>
  <c r="AW62"/>
  <c r="AW30"/>
  <c r="AW34"/>
  <c r="AW38"/>
  <c r="AW42"/>
  <c r="AI139"/>
  <c r="AI83"/>
  <c r="AI55"/>
  <c r="AG133"/>
  <c r="AG49"/>
  <c r="AG77"/>
  <c r="AY47"/>
  <c r="AQ110"/>
  <c r="AI46"/>
  <c r="BC69"/>
  <c r="AY69"/>
  <c r="AU69"/>
  <c r="AQ69"/>
  <c r="AM69"/>
  <c r="AI69"/>
  <c r="AE69"/>
  <c r="AA69"/>
  <c r="BB69"/>
  <c r="AX69"/>
  <c r="AT69"/>
  <c r="AP69"/>
  <c r="AL69"/>
  <c r="AH69"/>
  <c r="AD69"/>
  <c r="BD69"/>
  <c r="AV69"/>
  <c r="AN69"/>
  <c r="AF69"/>
  <c r="BA69"/>
  <c r="AS69"/>
  <c r="AK69"/>
  <c r="AC69"/>
  <c r="AZ69"/>
  <c r="AR69"/>
  <c r="AJ69"/>
  <c r="AB69"/>
  <c r="AO69"/>
  <c r="AG69"/>
  <c r="AW69"/>
  <c r="BB65"/>
  <c r="AX65"/>
  <c r="AT65"/>
  <c r="AP65"/>
  <c r="AL65"/>
  <c r="AH65"/>
  <c r="AD65"/>
  <c r="BA65"/>
  <c r="AW65"/>
  <c r="AS65"/>
  <c r="AO65"/>
  <c r="AK65"/>
  <c r="AG65"/>
  <c r="AC65"/>
  <c r="AZ65"/>
  <c r="AR65"/>
  <c r="AJ65"/>
  <c r="AB65"/>
  <c r="AY65"/>
  <c r="AQ65"/>
  <c r="AI65"/>
  <c r="AA65"/>
  <c r="BD65"/>
  <c r="AV65"/>
  <c r="AN65"/>
  <c r="AF65"/>
  <c r="AU65"/>
  <c r="AM65"/>
  <c r="BC65"/>
  <c r="AE65"/>
  <c r="AP46"/>
  <c r="AW35"/>
  <c r="AV32"/>
  <c r="AP30"/>
  <c r="AI57"/>
  <c r="AQ85"/>
  <c r="AX57"/>
  <c r="AT113"/>
  <c r="AH57"/>
  <c r="AD57"/>
  <c r="AV112"/>
  <c r="AW40"/>
  <c r="BB85"/>
  <c r="AJ139"/>
  <c r="BA79"/>
  <c r="BD79"/>
  <c r="AZ79"/>
  <c r="BC79"/>
  <c r="BB79"/>
  <c r="AH133"/>
  <c r="AY48"/>
  <c r="AU76"/>
  <c r="AQ76"/>
  <c r="AM76"/>
  <c r="AA76"/>
  <c r="AT73"/>
  <c r="AU128"/>
  <c r="AU44"/>
  <c r="AU48"/>
  <c r="AU30"/>
  <c r="AE128"/>
  <c r="AE44"/>
  <c r="AE30"/>
  <c r="AF142" s="1"/>
  <c r="AW41"/>
  <c r="AO41"/>
  <c r="AG41"/>
  <c r="BA68"/>
  <c r="BC68"/>
  <c r="AX68"/>
  <c r="AT68"/>
  <c r="AP68"/>
  <c r="AL68"/>
  <c r="AH68"/>
  <c r="AD68"/>
  <c r="BB68"/>
  <c r="AW68"/>
  <c r="AS68"/>
  <c r="AO68"/>
  <c r="AK68"/>
  <c r="AG68"/>
  <c r="AC68"/>
  <c r="AZ68"/>
  <c r="AV68"/>
  <c r="AR68"/>
  <c r="AN68"/>
  <c r="AJ68"/>
  <c r="AF68"/>
  <c r="AB68"/>
  <c r="AU68"/>
  <c r="AE68"/>
  <c r="AQ68"/>
  <c r="AA68"/>
  <c r="BD68"/>
  <c r="AM68"/>
  <c r="AY68"/>
  <c r="AI68"/>
  <c r="AS118"/>
  <c r="AS90"/>
  <c r="AS30"/>
  <c r="AT142" s="1"/>
  <c r="AS62"/>
  <c r="AS34"/>
  <c r="AS36"/>
  <c r="AC118"/>
  <c r="AC30"/>
  <c r="AC62"/>
  <c r="AC34"/>
  <c r="AC36"/>
  <c r="AK83"/>
  <c r="AM80"/>
  <c r="AA80"/>
  <c r="AA45"/>
  <c r="AB128"/>
  <c r="AK35"/>
  <c r="AB80"/>
  <c r="AU45"/>
  <c r="AG42"/>
  <c r="AC40"/>
  <c r="AA30"/>
  <c r="AS85"/>
  <c r="AC85"/>
  <c r="AY139"/>
  <c r="AY83"/>
  <c r="AY55"/>
  <c r="AU112"/>
  <c r="AI56"/>
  <c r="AW110"/>
  <c r="AS110"/>
  <c r="AG54"/>
  <c r="AY81"/>
  <c r="AU81"/>
  <c r="AQ109"/>
  <c r="AE81"/>
  <c r="BA80"/>
  <c r="AW108"/>
  <c r="AS80"/>
  <c r="AG52"/>
  <c r="AC80"/>
  <c r="AL79"/>
  <c r="AC133"/>
  <c r="AC77"/>
  <c r="AC49"/>
  <c r="AC51"/>
  <c r="AP104"/>
  <c r="AY75"/>
  <c r="AU47"/>
  <c r="AQ75"/>
  <c r="AM47"/>
  <c r="AW73"/>
  <c r="AY92"/>
  <c r="AU92"/>
  <c r="AQ92"/>
  <c r="AX92"/>
  <c r="AT92"/>
  <c r="AP92"/>
  <c r="AR92"/>
  <c r="AW92"/>
  <c r="AV92"/>
  <c r="AS92"/>
  <c r="AS83"/>
  <c r="AC83"/>
  <c r="BA81"/>
  <c r="AI80"/>
  <c r="AV79"/>
  <c r="AO50"/>
  <c r="AC50"/>
  <c r="AG75"/>
  <c r="AX118"/>
  <c r="AH118"/>
  <c r="AZ85"/>
  <c r="AF85"/>
  <c r="AX56"/>
  <c r="AT139"/>
  <c r="AT83"/>
  <c r="AT55"/>
  <c r="AP84"/>
  <c r="AL56"/>
  <c r="AF83"/>
  <c r="AV110"/>
  <c r="AR110"/>
  <c r="AX109"/>
  <c r="AD81"/>
  <c r="AZ80"/>
  <c r="AV108"/>
  <c r="AJ80"/>
  <c r="AW107"/>
  <c r="AK79"/>
  <c r="AT106"/>
  <c r="AS104"/>
  <c r="AM46"/>
  <c r="AI74"/>
  <c r="AV73"/>
  <c r="AR73"/>
  <c r="AN73"/>
  <c r="AF73"/>
  <c r="BA84"/>
  <c r="AS109"/>
  <c r="AQ80"/>
  <c r="AM77"/>
  <c r="AX74"/>
  <c r="AU73"/>
  <c r="AJ128"/>
  <c r="AV97"/>
  <c r="AR97"/>
  <c r="AY97"/>
  <c r="AU97"/>
  <c r="AQ97"/>
  <c r="AS97"/>
  <c r="AX97"/>
  <c r="AP97"/>
  <c r="AW97"/>
  <c r="AT97"/>
  <c r="AL62"/>
  <c r="AV62"/>
  <c r="AR62"/>
  <c r="AJ62"/>
  <c r="AW77"/>
  <c r="BD77"/>
  <c r="AV77"/>
  <c r="AR77"/>
  <c r="AN77"/>
  <c r="AJ77"/>
  <c r="AD142"/>
  <c r="AU110"/>
  <c r="AE139"/>
  <c r="AE83"/>
  <c r="AE55"/>
  <c r="AE57"/>
  <c r="AP128"/>
  <c r="Z100"/>
  <c r="AY100" s="1"/>
  <c r="AP44"/>
  <c r="AY110"/>
  <c r="AH139"/>
  <c r="AH83"/>
  <c r="AH55"/>
  <c r="AH85"/>
  <c r="AG40"/>
  <c r="AP110"/>
  <c r="BB76"/>
  <c r="BA76"/>
  <c r="BC76"/>
  <c r="AZ76"/>
  <c r="BD76"/>
  <c r="AQ128"/>
  <c r="AQ100"/>
  <c r="AQ44"/>
  <c r="Z72"/>
  <c r="AU72" s="1"/>
  <c r="AA44"/>
  <c r="BD70"/>
  <c r="AZ70"/>
  <c r="AV70"/>
  <c r="AR70"/>
  <c r="AN70"/>
  <c r="AJ70"/>
  <c r="AF70"/>
  <c r="AB70"/>
  <c r="BC70"/>
  <c r="AY70"/>
  <c r="AU70"/>
  <c r="AQ70"/>
  <c r="AM70"/>
  <c r="AI70"/>
  <c r="AE70"/>
  <c r="AA70"/>
  <c r="AW70"/>
  <c r="AO70"/>
  <c r="AG70"/>
  <c r="BB70"/>
  <c r="AT70"/>
  <c r="AL70"/>
  <c r="AD70"/>
  <c r="BA70"/>
  <c r="AS70"/>
  <c r="AK70"/>
  <c r="AC70"/>
  <c r="AP70"/>
  <c r="AH70"/>
  <c r="AX70"/>
  <c r="AW39"/>
  <c r="AG39"/>
  <c r="BD66"/>
  <c r="AZ66"/>
  <c r="AV66"/>
  <c r="BC66"/>
  <c r="AY66"/>
  <c r="AU66"/>
  <c r="AQ66"/>
  <c r="AM66"/>
  <c r="AI66"/>
  <c r="AE66"/>
  <c r="AA66"/>
  <c r="BB66"/>
  <c r="AX66"/>
  <c r="AT66"/>
  <c r="AP66"/>
  <c r="AL66"/>
  <c r="AH66"/>
  <c r="AD66"/>
  <c r="AS66"/>
  <c r="AK66"/>
  <c r="AC66"/>
  <c r="AR66"/>
  <c r="AJ66"/>
  <c r="AB66"/>
  <c r="BA66"/>
  <c r="AO66"/>
  <c r="AG66"/>
  <c r="AW66"/>
  <c r="AN66"/>
  <c r="AF66"/>
  <c r="AO118"/>
  <c r="AO62"/>
  <c r="AO30"/>
  <c r="AO34"/>
  <c r="AO42"/>
  <c r="AG53"/>
  <c r="AR76"/>
  <c r="AF76"/>
  <c r="AM45"/>
  <c r="BC73"/>
  <c r="BB73"/>
  <c r="AZ73"/>
  <c r="BD73"/>
  <c r="BA73"/>
  <c r="AK36"/>
  <c r="AY30"/>
  <c r="BA85"/>
  <c r="AG85"/>
  <c r="AU139"/>
  <c r="AU83"/>
  <c r="AU55"/>
  <c r="AU57"/>
  <c r="AQ112"/>
  <c r="AO83"/>
  <c r="AY109"/>
  <c r="AU109"/>
  <c r="AI81"/>
  <c r="AG80"/>
  <c r="AS133"/>
  <c r="AS105"/>
  <c r="AS77"/>
  <c r="AS49"/>
  <c r="AD76"/>
  <c r="BA75"/>
  <c r="BD75"/>
  <c r="AZ75"/>
  <c r="BB75"/>
  <c r="BC75"/>
  <c r="AW101"/>
  <c r="AS101"/>
  <c r="AO73"/>
  <c r="AC73"/>
  <c r="AW98"/>
  <c r="AS98"/>
  <c r="AV98"/>
  <c r="AR98"/>
  <c r="AX98"/>
  <c r="AP98"/>
  <c r="AU98"/>
  <c r="AT98"/>
  <c r="AY98"/>
  <c r="AQ98"/>
  <c r="BD63"/>
  <c r="AZ63"/>
  <c r="AV63"/>
  <c r="AR63"/>
  <c r="AN63"/>
  <c r="AJ63"/>
  <c r="AF63"/>
  <c r="AB63"/>
  <c r="BC63"/>
  <c r="AY63"/>
  <c r="AU63"/>
  <c r="AQ63"/>
  <c r="AM63"/>
  <c r="AI63"/>
  <c r="AE63"/>
  <c r="AA63"/>
  <c r="AX63"/>
  <c r="AP63"/>
  <c r="AH63"/>
  <c r="AW63"/>
  <c r="AO63"/>
  <c r="AG63"/>
  <c r="BB63"/>
  <c r="AT63"/>
  <c r="AL63"/>
  <c r="AD63"/>
  <c r="AS63"/>
  <c r="AK63"/>
  <c r="AC63"/>
  <c r="BA63"/>
  <c r="BC62"/>
  <c r="BB62"/>
  <c r="BD62"/>
  <c r="BA62"/>
  <c r="AZ62"/>
  <c r="AC53"/>
  <c r="AU108"/>
  <c r="AO75"/>
  <c r="AY45"/>
  <c r="AQ45"/>
  <c r="AX90"/>
  <c r="AS42"/>
  <c r="AO40"/>
  <c r="AW36"/>
  <c r="AJ85"/>
  <c r="BB83"/>
  <c r="AX84"/>
  <c r="AP139"/>
  <c r="Z111"/>
  <c r="AY111" s="1"/>
  <c r="AP83"/>
  <c r="AP55"/>
  <c r="AP112"/>
  <c r="AL84"/>
  <c r="AH84"/>
  <c r="AD84"/>
  <c r="AV83"/>
  <c r="AN83"/>
  <c r="AF139"/>
  <c r="AT81"/>
  <c r="AP109"/>
  <c r="AH81"/>
  <c r="AC79"/>
  <c r="AK76"/>
  <c r="AG76"/>
  <c r="AX75"/>
  <c r="AT75"/>
  <c r="AP75"/>
  <c r="AY46"/>
  <c r="AU46"/>
  <c r="BD74"/>
  <c r="AZ74"/>
  <c r="BC74"/>
  <c r="BA74"/>
  <c r="BB74"/>
  <c r="AV101"/>
  <c r="BA71"/>
  <c r="AW71"/>
  <c r="AS71"/>
  <c r="AO71"/>
  <c r="AK71"/>
  <c r="AG71"/>
  <c r="AC71"/>
  <c r="BD71"/>
  <c r="AZ71"/>
  <c r="AV71"/>
  <c r="AR71"/>
  <c r="AN71"/>
  <c r="AJ71"/>
  <c r="AF71"/>
  <c r="AB71"/>
  <c r="AX71"/>
  <c r="AP71"/>
  <c r="AH71"/>
  <c r="BC71"/>
  <c r="AU71"/>
  <c r="AM71"/>
  <c r="AE71"/>
  <c r="BB71"/>
  <c r="AT71"/>
  <c r="AL71"/>
  <c r="AD71"/>
  <c r="AQ71"/>
  <c r="AI71"/>
  <c r="AA71"/>
  <c r="AY71"/>
  <c r="BA67"/>
  <c r="AW67"/>
  <c r="AS67"/>
  <c r="AO67"/>
  <c r="AK67"/>
  <c r="AG67"/>
  <c r="AC67"/>
  <c r="BD67"/>
  <c r="AZ67"/>
  <c r="AV67"/>
  <c r="AR67"/>
  <c r="AN67"/>
  <c r="AJ67"/>
  <c r="AF67"/>
  <c r="AB67"/>
  <c r="BC67"/>
  <c r="AY67"/>
  <c r="AU67"/>
  <c r="AQ67"/>
  <c r="AM67"/>
  <c r="AI67"/>
  <c r="AE67"/>
  <c r="AA67"/>
  <c r="AT67"/>
  <c r="AD67"/>
  <c r="AP67"/>
  <c r="BB67"/>
  <c r="AL67"/>
  <c r="AH67"/>
  <c r="AX67"/>
  <c r="AY62"/>
  <c r="AQ90"/>
  <c r="AE62"/>
  <c r="BC80"/>
  <c r="AQ108"/>
  <c r="AG50"/>
  <c r="AY77"/>
  <c r="AW75"/>
  <c r="AK75"/>
  <c r="AX102"/>
  <c r="AU101"/>
  <c r="AR128"/>
  <c r="AX95"/>
  <c r="AT95"/>
  <c r="AP95"/>
  <c r="AW95"/>
  <c r="AS95"/>
  <c r="AY95"/>
  <c r="AQ95"/>
  <c r="AV95"/>
  <c r="AU95"/>
  <c r="AR95"/>
  <c r="AT62"/>
  <c r="AV90"/>
  <c r="AR32"/>
  <c r="AN32"/>
  <c r="AF32"/>
  <c r="AK77"/>
  <c r="AZ77"/>
  <c r="AV105"/>
  <c r="AE48"/>
  <c r="AI128"/>
  <c r="AI72"/>
  <c r="AI44"/>
  <c r="AG118"/>
  <c r="AG62"/>
  <c r="AG30"/>
  <c r="AG34"/>
  <c r="AG38"/>
  <c r="AI30"/>
  <c r="AM139"/>
  <c r="AM83"/>
  <c r="AM55"/>
  <c r="AM57"/>
  <c r="AW94"/>
  <c r="AS94"/>
  <c r="AV94"/>
  <c r="AR94"/>
  <c r="AT94"/>
  <c r="AY94"/>
  <c r="AQ94"/>
  <c r="AX94"/>
  <c r="AP94"/>
  <c r="AU94"/>
  <c r="AX139"/>
  <c r="AX83"/>
  <c r="AX55"/>
  <c r="AL139"/>
  <c r="AL83"/>
  <c r="AL55"/>
  <c r="AD139"/>
  <c r="AD83"/>
  <c r="AD55"/>
  <c r="AS112"/>
  <c r="AL30"/>
  <c r="AX110"/>
  <c r="AI48"/>
  <c r="AM128"/>
  <c r="AM72"/>
  <c r="AM44"/>
  <c r="AM30"/>
  <c r="AW43"/>
  <c r="AW37"/>
  <c r="BA64"/>
  <c r="AW64"/>
  <c r="AS64"/>
  <c r="AO64"/>
  <c r="AK64"/>
  <c r="AG64"/>
  <c r="AC64"/>
  <c r="BD64"/>
  <c r="AZ64"/>
  <c r="AV64"/>
  <c r="AR64"/>
  <c r="AN64"/>
  <c r="AJ64"/>
  <c r="AF64"/>
  <c r="AB64"/>
  <c r="AY64"/>
  <c r="AQ64"/>
  <c r="AI64"/>
  <c r="AA64"/>
  <c r="AX64"/>
  <c r="AP64"/>
  <c r="AH64"/>
  <c r="BC64"/>
  <c r="AU64"/>
  <c r="AM64"/>
  <c r="AE64"/>
  <c r="AT64"/>
  <c r="BB64"/>
  <c r="AL64"/>
  <c r="AD64"/>
  <c r="AK118"/>
  <c r="AK30"/>
  <c r="AK62"/>
  <c r="AK34"/>
  <c r="AK40"/>
  <c r="AW109"/>
  <c r="AV93"/>
  <c r="AR93"/>
  <c r="AY93"/>
  <c r="AU93"/>
  <c r="AQ93"/>
  <c r="AW93"/>
  <c r="AT93"/>
  <c r="AS93"/>
  <c r="AX93"/>
  <c r="AP93"/>
  <c r="AQ30"/>
  <c r="AK85"/>
  <c r="AQ139"/>
  <c r="AQ83"/>
  <c r="AQ111"/>
  <c r="AQ55"/>
  <c r="AK80"/>
  <c r="AD79"/>
  <c r="AO133"/>
  <c r="AO49"/>
  <c r="AO77"/>
  <c r="AX76"/>
  <c r="AT76"/>
  <c r="AP48"/>
  <c r="AH76"/>
  <c r="AI47"/>
  <c r="AE47"/>
  <c r="AK73"/>
  <c r="AG73"/>
  <c r="AY96"/>
  <c r="AU96"/>
  <c r="AQ96"/>
  <c r="AX96"/>
  <c r="AT96"/>
  <c r="AP96"/>
  <c r="AV96"/>
  <c r="AS96"/>
  <c r="AR96"/>
  <c r="AW96"/>
  <c r="AO53"/>
  <c r="AB79"/>
  <c r="AN76"/>
  <c r="AB76"/>
  <c r="AY73"/>
  <c r="AQ73"/>
  <c r="AI73"/>
  <c r="AF128"/>
  <c r="AX99"/>
  <c r="AT99"/>
  <c r="AP99"/>
  <c r="AW99"/>
  <c r="AS99"/>
  <c r="AU99"/>
  <c r="AR99"/>
  <c r="AY99"/>
  <c r="AQ99"/>
  <c r="AV99"/>
  <c r="AP45"/>
  <c r="AC42"/>
  <c r="AG36"/>
  <c r="AV85"/>
  <c r="AR85"/>
  <c r="BB84"/>
  <c r="AX112"/>
  <c r="AN139"/>
  <c r="BB81"/>
  <c r="AX81"/>
  <c r="AP81"/>
  <c r="AL81"/>
  <c r="BD80"/>
  <c r="AR80"/>
  <c r="AS79"/>
  <c r="AO79"/>
  <c r="AG51"/>
  <c r="AO76"/>
  <c r="AL75"/>
  <c r="AE46"/>
  <c r="AJ73"/>
  <c r="AB73"/>
  <c r="AX91"/>
  <c r="AT91"/>
  <c r="AP91"/>
  <c r="AW91"/>
  <c r="AS91"/>
  <c r="AU91"/>
  <c r="AR91"/>
  <c r="AQ91"/>
  <c r="AV91"/>
  <c r="AY90"/>
  <c r="AQ62"/>
  <c r="AS81"/>
  <c r="AS50"/>
  <c r="AY105"/>
  <c r="AJ76"/>
  <c r="AT90"/>
  <c r="AN62"/>
  <c r="AJ142"/>
  <c r="AJ32"/>
  <c r="AF62"/>
  <c r="AB142"/>
  <c r="AB32"/>
  <c r="AW105"/>
  <c r="AA79"/>
  <c r="AH30"/>
  <c r="AX111" l="1"/>
  <c r="AP111"/>
  <c r="AU111"/>
  <c r="AA72"/>
  <c r="AP100"/>
  <c r="AQ142"/>
  <c r="AQ32"/>
  <c r="AM142"/>
  <c r="AM32"/>
  <c r="AI142"/>
  <c r="AI32"/>
  <c r="AY142"/>
  <c r="AY32"/>
  <c r="BB72"/>
  <c r="BA72"/>
  <c r="BD72"/>
  <c r="BC72"/>
  <c r="AZ72"/>
  <c r="AC72"/>
  <c r="AJ72"/>
  <c r="AB72"/>
  <c r="AL72"/>
  <c r="AT72"/>
  <c r="AD72"/>
  <c r="AS72"/>
  <c r="AF72"/>
  <c r="AV72"/>
  <c r="AH72"/>
  <c r="AG72"/>
  <c r="AX72"/>
  <c r="AK72"/>
  <c r="AN72"/>
  <c r="AO72"/>
  <c r="AW72"/>
  <c r="AR72"/>
  <c r="AS142"/>
  <c r="AS32"/>
  <c r="AE142"/>
  <c r="AE32"/>
  <c r="AU142"/>
  <c r="AU32"/>
  <c r="AU100"/>
  <c r="AP142"/>
  <c r="Z114"/>
  <c r="AQ114" s="1"/>
  <c r="AP32"/>
  <c r="AV142"/>
  <c r="AY72"/>
  <c r="AC142"/>
  <c r="AC32"/>
  <c r="AV111"/>
  <c r="AR111"/>
  <c r="AS111"/>
  <c r="AW111"/>
  <c r="AO142"/>
  <c r="AO32"/>
  <c r="AP72"/>
  <c r="AT111"/>
  <c r="Z86"/>
  <c r="AG86" s="1"/>
  <c r="AA32"/>
  <c r="AH142"/>
  <c r="AH32"/>
  <c r="AG142"/>
  <c r="AG32"/>
  <c r="AW142"/>
  <c r="AW114"/>
  <c r="AW32"/>
  <c r="AK142"/>
  <c r="AK86"/>
  <c r="AK32"/>
  <c r="AL142"/>
  <c r="AL32"/>
  <c r="AN142"/>
  <c r="AR142"/>
  <c r="AQ72"/>
  <c r="AT100"/>
  <c r="AV100"/>
  <c r="AX100"/>
  <c r="AW100"/>
  <c r="AS100"/>
  <c r="AR100"/>
  <c r="AE72"/>
  <c r="AX142"/>
  <c r="AW86" l="1"/>
  <c r="AA86"/>
  <c r="AC86"/>
  <c r="AL86"/>
  <c r="AH86"/>
  <c r="AM86"/>
  <c r="AI86"/>
  <c r="AS114"/>
  <c r="AP114"/>
  <c r="AU86"/>
  <c r="AE86"/>
  <c r="AY114"/>
  <c r="AU114"/>
  <c r="BB86"/>
  <c r="BA86"/>
  <c r="AZ86"/>
  <c r="BD86"/>
  <c r="BC86"/>
  <c r="AV86"/>
  <c r="AD86"/>
  <c r="AF86"/>
  <c r="AN86"/>
  <c r="AT86"/>
  <c r="AB86"/>
  <c r="AX86"/>
  <c r="AR86"/>
  <c r="AJ86"/>
  <c r="AO86"/>
  <c r="AP86"/>
  <c r="AY86"/>
  <c r="AV114"/>
  <c r="AX114"/>
  <c r="AR114"/>
  <c r="AT114"/>
  <c r="AS86"/>
  <c r="AQ86"/>
  <c r="AY59" i="76" l="1"/>
  <c r="AB11" i="74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B33" i="66" l="1"/>
  <c r="AC33"/>
  <c r="AD33"/>
  <c r="AE54" i="65"/>
  <c r="AF33" i="66"/>
  <c r="AG33"/>
  <c r="AH33"/>
  <c r="AI33"/>
  <c r="AJ33"/>
  <c r="AK33"/>
  <c r="AL33"/>
  <c r="AM54" i="65"/>
  <c r="AN33" i="66"/>
  <c r="AO33"/>
  <c r="C12" i="103"/>
  <c r="AQ54" i="65"/>
  <c r="AR33" i="66"/>
  <c r="AS33"/>
  <c r="AT33"/>
  <c r="AU54" i="65"/>
  <c r="AV33" i="66"/>
  <c r="AW33"/>
  <c r="AX33"/>
  <c r="AY54" i="65"/>
  <c r="AA33" i="66"/>
  <c r="AE33" l="1"/>
  <c r="AD54" i="65"/>
  <c r="AL54"/>
  <c r="AM33" i="66"/>
  <c r="AI54" i="65"/>
  <c r="AX54"/>
  <c r="AY33" i="66"/>
  <c r="AH54" i="65"/>
  <c r="AT54"/>
  <c r="AU33" i="66"/>
  <c r="AP54" i="65"/>
  <c r="AQ33" i="66"/>
  <c r="AA54" i="65"/>
  <c r="AG54"/>
  <c r="AC54"/>
  <c r="AW54"/>
  <c r="AS54"/>
  <c r="AO54"/>
  <c r="AK54"/>
  <c r="AP33" i="66"/>
  <c r="C12" i="71"/>
  <c r="AJ54" i="65"/>
  <c r="AF54"/>
  <c r="AB54"/>
  <c r="AV54"/>
  <c r="AR54"/>
  <c r="AN54"/>
  <c r="C12" i="90"/>
  <c r="AP14" i="64" l="1"/>
  <c r="BD26"/>
  <c r="AZ26"/>
  <c r="BE25"/>
  <c r="BD25"/>
  <c r="BC25"/>
  <c r="BB25"/>
  <c r="BA25"/>
  <c r="AZ25"/>
  <c r="BD24"/>
  <c r="BC24"/>
  <c r="AZ24"/>
  <c r="AG21" l="1"/>
  <c r="BE24"/>
  <c r="BE26"/>
  <c r="BB24"/>
  <c r="AY14"/>
  <c r="AY24" s="1"/>
  <c r="AY21"/>
  <c r="AH22"/>
  <c r="AP22"/>
  <c r="AX22"/>
  <c r="AO23"/>
  <c r="AV24"/>
  <c r="AM25"/>
  <c r="AY25"/>
  <c r="AD26"/>
  <c r="AP26"/>
  <c r="AT26"/>
  <c r="AB28"/>
  <c r="AR28"/>
  <c r="AB21"/>
  <c r="AR21"/>
  <c r="AI22"/>
  <c r="AY22"/>
  <c r="AP23"/>
  <c r="AG24"/>
  <c r="AW24"/>
  <c r="AY26"/>
  <c r="AP27"/>
  <c r="AC28"/>
  <c r="AS28"/>
  <c r="AP20"/>
  <c r="AJ22"/>
  <c r="AA23"/>
  <c r="AQ23"/>
  <c r="AY23"/>
  <c r="AH24"/>
  <c r="AP24"/>
  <c r="AB26"/>
  <c r="AR26"/>
  <c r="AI27"/>
  <c r="AY27"/>
  <c r="AP28"/>
  <c r="AX20"/>
  <c r="BA24"/>
  <c r="BA26"/>
  <c r="AA20"/>
  <c r="AH21"/>
  <c r="AP21"/>
  <c r="AB23"/>
  <c r="AR23"/>
  <c r="AI24"/>
  <c r="AD25"/>
  <c r="AP25"/>
  <c r="AT25"/>
  <c r="AG26"/>
  <c r="AW26"/>
  <c r="AY28"/>
  <c r="BB26"/>
  <c r="AZ29"/>
  <c r="AZ27"/>
  <c r="AZ20"/>
  <c r="AZ21"/>
  <c r="BD29"/>
  <c r="BD27"/>
  <c r="BD20"/>
  <c r="BD21"/>
  <c r="AA14"/>
  <c r="AA25" s="1"/>
  <c r="AE14"/>
  <c r="AE23" s="1"/>
  <c r="AI14"/>
  <c r="AI21" s="1"/>
  <c r="AM14"/>
  <c r="AM20" s="1"/>
  <c r="AQ14"/>
  <c r="AQ25" s="1"/>
  <c r="AU14"/>
  <c r="AU23" s="1"/>
  <c r="BC26"/>
  <c r="BA20"/>
  <c r="BA21"/>
  <c r="BA29"/>
  <c r="BA27"/>
  <c r="BE29"/>
  <c r="BE27"/>
  <c r="BB20"/>
  <c r="BB21"/>
  <c r="BB29"/>
  <c r="BB27"/>
  <c r="BC21"/>
  <c r="BC29"/>
  <c r="BC27"/>
  <c r="BC20"/>
  <c r="AG14"/>
  <c r="AG28" s="1"/>
  <c r="AN14"/>
  <c r="AN22" s="1"/>
  <c r="AW14"/>
  <c r="AW21" s="1"/>
  <c r="AD14"/>
  <c r="AD20" s="1"/>
  <c r="AH14"/>
  <c r="AH26" s="1"/>
  <c r="AL14"/>
  <c r="AL22" s="1"/>
  <c r="AT14"/>
  <c r="AT23" s="1"/>
  <c r="AX14"/>
  <c r="AX27" s="1"/>
  <c r="AC14"/>
  <c r="AC23" s="1"/>
  <c r="AK14"/>
  <c r="AK24" s="1"/>
  <c r="AO14"/>
  <c r="AO27" s="1"/>
  <c r="AS14"/>
  <c r="AS23" s="1"/>
  <c r="AB14"/>
  <c r="AB20" s="1"/>
  <c r="AF14"/>
  <c r="AF28" s="1"/>
  <c r="AJ14"/>
  <c r="AJ24" s="1"/>
  <c r="AR14"/>
  <c r="AR20" s="1"/>
  <c r="AV14"/>
  <c r="AV28" s="1"/>
  <c r="AB29" l="1"/>
  <c r="AU28"/>
  <c r="AN27"/>
  <c r="AK22"/>
  <c r="AX29"/>
  <c r="AN25"/>
  <c r="AK20"/>
  <c r="AU21"/>
  <c r="AQ28"/>
  <c r="AA28"/>
  <c r="AJ27"/>
  <c r="AS26"/>
  <c r="AC26"/>
  <c r="AU24"/>
  <c r="AE24"/>
  <c r="AN23"/>
  <c r="AW22"/>
  <c r="AG22"/>
  <c r="AT21"/>
  <c r="AY29"/>
  <c r="AL20"/>
  <c r="AL28"/>
  <c r="AU27"/>
  <c r="AE27"/>
  <c r="AN26"/>
  <c r="AW25"/>
  <c r="AG25"/>
  <c r="AT24"/>
  <c r="AD24"/>
  <c r="AM23"/>
  <c r="AM29" s="1"/>
  <c r="AV22"/>
  <c r="AF22"/>
  <c r="AC21"/>
  <c r="AO28"/>
  <c r="AH27"/>
  <c r="AQ26"/>
  <c r="AA26"/>
  <c r="AJ25"/>
  <c r="AS24"/>
  <c r="AC24"/>
  <c r="AL23"/>
  <c r="AU22"/>
  <c r="AE22"/>
  <c r="AN21"/>
  <c r="AW20"/>
  <c r="AW29" s="1"/>
  <c r="AG20"/>
  <c r="AN28"/>
  <c r="AW27"/>
  <c r="AG27"/>
  <c r="AI25"/>
  <c r="AR24"/>
  <c r="AR29" s="1"/>
  <c r="AB24"/>
  <c r="AK23"/>
  <c r="AT22"/>
  <c r="AD22"/>
  <c r="AQ21"/>
  <c r="AA21"/>
  <c r="AJ20"/>
  <c r="AD21"/>
  <c r="AT20"/>
  <c r="AT29" s="1"/>
  <c r="AE28"/>
  <c r="AK25"/>
  <c r="AL27"/>
  <c r="AE26"/>
  <c r="AF24"/>
  <c r="AE21"/>
  <c r="AN20"/>
  <c r="AE20"/>
  <c r="AM28"/>
  <c r="AV27"/>
  <c r="AF27"/>
  <c r="AO26"/>
  <c r="AX25"/>
  <c r="AL25"/>
  <c r="AQ24"/>
  <c r="AA24"/>
  <c r="AJ23"/>
  <c r="AS22"/>
  <c r="AC22"/>
  <c r="AU20"/>
  <c r="AU29" s="1"/>
  <c r="AX28"/>
  <c r="AH28"/>
  <c r="AQ27"/>
  <c r="AA27"/>
  <c r="AJ26"/>
  <c r="AS25"/>
  <c r="AC25"/>
  <c r="AI23"/>
  <c r="AR22"/>
  <c r="AB22"/>
  <c r="AP29"/>
  <c r="AK28"/>
  <c r="AT27"/>
  <c r="AD27"/>
  <c r="AM26"/>
  <c r="AV25"/>
  <c r="AF25"/>
  <c r="AO24"/>
  <c r="AX23"/>
  <c r="AH23"/>
  <c r="AQ22"/>
  <c r="AA22"/>
  <c r="AJ21"/>
  <c r="AS20"/>
  <c r="AS29" s="1"/>
  <c r="AC20"/>
  <c r="AJ28"/>
  <c r="AS27"/>
  <c r="AC27"/>
  <c r="AL26"/>
  <c r="AU25"/>
  <c r="AE25"/>
  <c r="AN24"/>
  <c r="AW23"/>
  <c r="AG23"/>
  <c r="AM21"/>
  <c r="AV20"/>
  <c r="AF20"/>
  <c r="AQ20"/>
  <c r="AH20"/>
  <c r="AA29"/>
  <c r="AK21"/>
  <c r="AU26"/>
  <c r="AK27"/>
  <c r="AI28"/>
  <c r="AR27"/>
  <c r="AB27"/>
  <c r="AK26"/>
  <c r="AH25"/>
  <c r="AM24"/>
  <c r="AV23"/>
  <c r="AF23"/>
  <c r="AO22"/>
  <c r="AX21"/>
  <c r="AL21"/>
  <c r="AI20"/>
  <c r="AO21"/>
  <c r="AT28"/>
  <c r="AD28"/>
  <c r="AM27"/>
  <c r="AV26"/>
  <c r="AF26"/>
  <c r="AO25"/>
  <c r="AX24"/>
  <c r="AL24"/>
  <c r="AS21"/>
  <c r="AW28"/>
  <c r="AI26"/>
  <c r="AR25"/>
  <c r="AB25"/>
  <c r="AD23"/>
  <c r="AD29" s="1"/>
  <c r="AM22"/>
  <c r="AV21"/>
  <c r="AF21"/>
  <c r="AO20"/>
  <c r="AX26"/>
  <c r="AW26" i="66"/>
  <c r="AW5" s="1"/>
  <c r="AS26"/>
  <c r="AO26"/>
  <c r="AB26"/>
  <c r="AY26"/>
  <c r="AU26"/>
  <c r="AQ26"/>
  <c r="AM26"/>
  <c r="AI26"/>
  <c r="AI5" s="1"/>
  <c r="AE26"/>
  <c r="AK26"/>
  <c r="AG26"/>
  <c r="AC26"/>
  <c r="AV21"/>
  <c r="AR21"/>
  <c r="AN21"/>
  <c r="AJ21"/>
  <c r="AF21"/>
  <c r="AW21"/>
  <c r="AS21"/>
  <c r="AO21"/>
  <c r="AK21"/>
  <c r="AG21"/>
  <c r="AC21"/>
  <c r="AR7"/>
  <c r="AF7"/>
  <c r="AX26"/>
  <c r="AT26"/>
  <c r="AP26"/>
  <c r="AL26"/>
  <c r="AH26"/>
  <c r="AD26"/>
  <c r="AX7"/>
  <c r="AT7"/>
  <c r="AP7"/>
  <c r="AL7"/>
  <c r="AH7"/>
  <c r="AD7"/>
  <c r="AY7"/>
  <c r="AU7"/>
  <c r="AQ7"/>
  <c r="AM7"/>
  <c r="AI7"/>
  <c r="AE7"/>
  <c r="AN7"/>
  <c r="AB21"/>
  <c r="AY21"/>
  <c r="AU21"/>
  <c r="AQ21"/>
  <c r="AM21"/>
  <c r="AI21"/>
  <c r="AE21"/>
  <c r="AV7"/>
  <c r="AJ7"/>
  <c r="AB7"/>
  <c r="AV26"/>
  <c r="AR26"/>
  <c r="AN26"/>
  <c r="AJ26"/>
  <c r="AF26"/>
  <c r="AX21"/>
  <c r="AT21"/>
  <c r="AP21"/>
  <c r="AL21"/>
  <c r="AH21"/>
  <c r="AD21"/>
  <c r="AW7"/>
  <c r="AS7"/>
  <c r="AS5" s="1"/>
  <c r="AO7"/>
  <c r="AO5" s="1"/>
  <c r="AK7"/>
  <c r="AG7"/>
  <c r="AC7"/>
  <c r="AM5"/>
  <c r="AK5"/>
  <c r="AG5"/>
  <c r="AC5" l="1"/>
  <c r="AH29" i="64"/>
  <c r="AE29"/>
  <c r="AO29"/>
  <c r="AQ29"/>
  <c r="AN29"/>
  <c r="AK29"/>
  <c r="AV29"/>
  <c r="AL29"/>
  <c r="AI29"/>
  <c r="AJ5" i="66"/>
  <c r="AB5"/>
  <c r="AT5"/>
  <c r="AF29" i="64"/>
  <c r="AC29"/>
  <c r="AJ29"/>
  <c r="AG29"/>
  <c r="AF5" i="66"/>
  <c r="AN5"/>
  <c r="AH5"/>
  <c r="AP5"/>
  <c r="AY5"/>
  <c r="AX5"/>
  <c r="AQ5"/>
  <c r="AE5"/>
  <c r="AD5"/>
  <c r="AR5"/>
  <c r="AL5"/>
  <c r="AA7"/>
  <c r="AV5"/>
  <c r="AU5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A32"/>
  <c r="AP26" i="65" l="1"/>
  <c r="AL26"/>
  <c r="AH26"/>
  <c r="AD26"/>
  <c r="AT12"/>
  <c r="AH12"/>
  <c r="AP31"/>
  <c r="AD31"/>
  <c r="AW31" i="66"/>
  <c r="AW32"/>
  <c r="AK31"/>
  <c r="AK29" s="1"/>
  <c r="AK32"/>
  <c r="AC31"/>
  <c r="AC29" s="1"/>
  <c r="AC32"/>
  <c r="AX6" i="65"/>
  <c r="AT6"/>
  <c r="AP6"/>
  <c r="AL6"/>
  <c r="AH6"/>
  <c r="AD6"/>
  <c r="AW12"/>
  <c r="AS12"/>
  <c r="AO12"/>
  <c r="AK12"/>
  <c r="AG12"/>
  <c r="AC12"/>
  <c r="AO26"/>
  <c r="AK26"/>
  <c r="AG26"/>
  <c r="AC26"/>
  <c r="AO31"/>
  <c r="AK31"/>
  <c r="AG31"/>
  <c r="AC31"/>
  <c r="AB31"/>
  <c r="AB26"/>
  <c r="AV31" i="66"/>
  <c r="AV29" s="1"/>
  <c r="AV32"/>
  <c r="AR31"/>
  <c r="AR29" s="1"/>
  <c r="AR32"/>
  <c r="AN31"/>
  <c r="AN29" s="1"/>
  <c r="AN32"/>
  <c r="AJ31"/>
  <c r="AJ29" s="1"/>
  <c r="AJ32"/>
  <c r="AF31"/>
  <c r="AF29" s="1"/>
  <c r="AF32"/>
  <c r="AB31"/>
  <c r="AB29" s="1"/>
  <c r="AB32"/>
  <c r="AX12" i="65"/>
  <c r="AL12"/>
  <c r="AH31"/>
  <c r="AS31" i="66"/>
  <c r="AS29" s="1"/>
  <c r="AS32"/>
  <c r="AG31"/>
  <c r="AG29" s="1"/>
  <c r="AG32"/>
  <c r="AV12" i="65"/>
  <c r="AR12"/>
  <c r="AN12"/>
  <c r="AJ12"/>
  <c r="AF12"/>
  <c r="AR26"/>
  <c r="AN26"/>
  <c r="AJ26"/>
  <c r="AF26"/>
  <c r="AR31"/>
  <c r="AN31"/>
  <c r="AJ31"/>
  <c r="AF31"/>
  <c r="AB12"/>
  <c r="AY31" i="66"/>
  <c r="AY32"/>
  <c r="AU31"/>
  <c r="AU29" s="1"/>
  <c r="AU32"/>
  <c r="AQ31"/>
  <c r="AQ29" s="1"/>
  <c r="AQ32"/>
  <c r="AM31"/>
  <c r="AM29" s="1"/>
  <c r="AM32"/>
  <c r="AI31"/>
  <c r="AI29" s="1"/>
  <c r="AI32"/>
  <c r="AE31"/>
  <c r="AE29" s="1"/>
  <c r="AE32"/>
  <c r="AY29"/>
  <c r="AP12" i="65"/>
  <c r="AD12"/>
  <c r="AL31"/>
  <c r="AO31" i="66"/>
  <c r="AO29" s="1"/>
  <c r="AO32"/>
  <c r="AW29"/>
  <c r="AA31"/>
  <c r="AV6" i="65"/>
  <c r="AN6"/>
  <c r="AF6"/>
  <c r="AY12"/>
  <c r="AU12"/>
  <c r="AQ12"/>
  <c r="AM12"/>
  <c r="AI12"/>
  <c r="AE12"/>
  <c r="AQ26"/>
  <c r="AM26"/>
  <c r="AI26"/>
  <c r="AE26"/>
  <c r="AQ31"/>
  <c r="AM31"/>
  <c r="AI31"/>
  <c r="AE31"/>
  <c r="AX31" i="66"/>
  <c r="AX32"/>
  <c r="AT31"/>
  <c r="AT29" s="1"/>
  <c r="AT32"/>
  <c r="AP31"/>
  <c r="AP29" s="1"/>
  <c r="AP32"/>
  <c r="AL31"/>
  <c r="AL29" s="1"/>
  <c r="AL32"/>
  <c r="AH31"/>
  <c r="AH29" s="1"/>
  <c r="AH32"/>
  <c r="AD31"/>
  <c r="AD29" s="1"/>
  <c r="AD32"/>
  <c r="AX29"/>
  <c r="AR6" i="65"/>
  <c r="AJ6"/>
  <c r="AB6"/>
  <c r="AW6"/>
  <c r="AS6"/>
  <c r="AO6"/>
  <c r="AK6"/>
  <c r="AG6"/>
  <c r="AC6"/>
  <c r="AY6"/>
  <c r="AU6"/>
  <c r="AQ6"/>
  <c r="AM6"/>
  <c r="AI6"/>
  <c r="AE6"/>
  <c r="AA12"/>
  <c r="AB5" l="1"/>
  <c r="AA34"/>
  <c r="AA6"/>
  <c r="AB34"/>
  <c r="Z12" i="74"/>
  <c r="BE15" i="66"/>
  <c r="BD15"/>
  <c r="BC15"/>
  <c r="BB15"/>
  <c r="BA15"/>
  <c r="AZ15"/>
  <c r="BE9" i="64"/>
  <c r="BE23" s="1"/>
  <c r="BD9"/>
  <c r="BD23" s="1"/>
  <c r="BC9"/>
  <c r="BC23" s="1"/>
  <c r="BB9"/>
  <c r="BB23" s="1"/>
  <c r="BA9"/>
  <c r="BA23" s="1"/>
  <c r="AZ9"/>
  <c r="AZ23" s="1"/>
  <c r="BE8"/>
  <c r="BE22" s="1"/>
  <c r="BD8"/>
  <c r="BC8"/>
  <c r="BB8"/>
  <c r="BA8"/>
  <c r="AZ8"/>
  <c r="BE7"/>
  <c r="BE21" s="1"/>
  <c r="BE6"/>
  <c r="BE5"/>
  <c r="BD5"/>
  <c r="BC5"/>
  <c r="BB5"/>
  <c r="BA5"/>
  <c r="AZ5"/>
  <c r="BC14" l="1"/>
  <c r="BC28" s="1"/>
  <c r="BC22"/>
  <c r="AZ14"/>
  <c r="AZ28" s="1"/>
  <c r="AZ22"/>
  <c r="BD14"/>
  <c r="BD28" s="1"/>
  <c r="BD22"/>
  <c r="BA14"/>
  <c r="BA28" s="1"/>
  <c r="BA22"/>
  <c r="BE14"/>
  <c r="BE28" s="1"/>
  <c r="BE20"/>
  <c r="BB14"/>
  <c r="BB28" s="1"/>
  <c r="BB22"/>
  <c r="C11" i="90"/>
  <c r="C10"/>
  <c r="D9"/>
  <c r="C9"/>
  <c r="D8"/>
  <c r="C8"/>
  <c r="D5"/>
  <c r="BA45" i="76" l="1"/>
  <c r="BB45"/>
  <c r="BC45"/>
  <c r="BD45"/>
  <c r="BE45"/>
  <c r="BA46"/>
  <c r="BB46"/>
  <c r="BC46"/>
  <c r="BD46"/>
  <c r="BE46"/>
  <c r="BA47"/>
  <c r="BB47"/>
  <c r="BC47"/>
  <c r="BD47"/>
  <c r="BE47"/>
  <c r="BA48"/>
  <c r="BB48"/>
  <c r="BC48"/>
  <c r="BD48"/>
  <c r="BE48"/>
  <c r="AZ46"/>
  <c r="AZ48"/>
  <c r="AY56" i="74"/>
  <c r="AY46" i="66"/>
  <c r="AY50"/>
  <c r="AY49"/>
  <c r="AZ51" i="65"/>
  <c r="BA51"/>
  <c r="BD51"/>
  <c r="BE51"/>
  <c r="AY50"/>
  <c r="AZ50"/>
  <c r="BA50"/>
  <c r="BB50"/>
  <c r="BC50"/>
  <c r="BD50"/>
  <c r="BE50"/>
  <c r="AY34"/>
  <c r="AZ52"/>
  <c r="BA52"/>
  <c r="BC52"/>
  <c r="BD52"/>
  <c r="BE52"/>
  <c r="AZ34"/>
  <c r="BB53"/>
  <c r="BC53"/>
  <c r="BD34"/>
  <c r="AZ54"/>
  <c r="BA54"/>
  <c r="BB54"/>
  <c r="BC54"/>
  <c r="BD54"/>
  <c r="BE54"/>
  <c r="AY53" i="66" l="1"/>
  <c r="D12" i="90"/>
  <c r="AZ53" i="65"/>
  <c r="AY43" i="74"/>
  <c r="AY47" i="76"/>
  <c r="BC31" i="65"/>
  <c r="AY31"/>
  <c r="BE6"/>
  <c r="BE47" s="1"/>
  <c r="BE83" s="1"/>
  <c r="BA6"/>
  <c r="BA47" s="1"/>
  <c r="AY52"/>
  <c r="BB31"/>
  <c r="BE26"/>
  <c r="BE49" s="1"/>
  <c r="BA26"/>
  <c r="BA49" s="1"/>
  <c r="BD26"/>
  <c r="BD49" s="1"/>
  <c r="AZ26"/>
  <c r="AZ49" s="1"/>
  <c r="BB26"/>
  <c r="BB49" s="1"/>
  <c r="BD53"/>
  <c r="BB51"/>
  <c r="BE34"/>
  <c r="BA34"/>
  <c r="BC34"/>
  <c r="AY59" i="74"/>
  <c r="AY55"/>
  <c r="BB34" i="65"/>
  <c r="BD31"/>
  <c r="AZ31"/>
  <c r="BA31"/>
  <c r="BC26"/>
  <c r="BC49" s="1"/>
  <c r="AY26"/>
  <c r="BE53"/>
  <c r="BE89" s="1"/>
  <c r="BA53"/>
  <c r="BC51"/>
  <c r="AY51"/>
  <c r="AZ87" s="1"/>
  <c r="D7" i="90"/>
  <c r="AY46" i="74"/>
  <c r="AY47"/>
  <c r="AZ45" i="76"/>
  <c r="AY10"/>
  <c r="AY45"/>
  <c r="BD12" i="65"/>
  <c r="BB12"/>
  <c r="BB48" s="1"/>
  <c r="BE31"/>
  <c r="AZ12"/>
  <c r="BC6"/>
  <c r="BC47" s="1"/>
  <c r="BB6"/>
  <c r="BB47" s="1"/>
  <c r="BD6"/>
  <c r="BD47" s="1"/>
  <c r="AZ6"/>
  <c r="AZ47" s="1"/>
  <c r="BB52"/>
  <c r="BC88" s="1"/>
  <c r="D10" i="90"/>
  <c r="AY48" i="76"/>
  <c r="AY45" i="74"/>
  <c r="AY58"/>
  <c r="AY44"/>
  <c r="AY57"/>
  <c r="AZ47" i="76"/>
  <c r="AY46"/>
  <c r="BC12" i="65"/>
  <c r="C6" i="90"/>
  <c r="BE12" i="65"/>
  <c r="BA12"/>
  <c r="AZ10" i="76"/>
  <c r="AZ17" s="1"/>
  <c r="BA10"/>
  <c r="BA15" s="1"/>
  <c r="BB10"/>
  <c r="BC10"/>
  <c r="BC15" s="1"/>
  <c r="BD10"/>
  <c r="BE10"/>
  <c r="BE60" s="1"/>
  <c r="AD51" i="66"/>
  <c r="AG51"/>
  <c r="AH52" i="65"/>
  <c r="AS51" i="66"/>
  <c r="AT52" i="65"/>
  <c r="AT76" s="1"/>
  <c r="AE53" i="66"/>
  <c r="AH53"/>
  <c r="AK53"/>
  <c r="AM53"/>
  <c r="AQ53"/>
  <c r="AS53"/>
  <c r="AU53"/>
  <c r="AW53"/>
  <c r="AX53"/>
  <c r="BE59" i="76"/>
  <c r="BD59"/>
  <c r="BC59"/>
  <c r="BB59"/>
  <c r="BA59"/>
  <c r="AZ59"/>
  <c r="BE58"/>
  <c r="BD58"/>
  <c r="BC58"/>
  <c r="BB58"/>
  <c r="BA58"/>
  <c r="AZ58"/>
  <c r="AY58"/>
  <c r="BE57"/>
  <c r="BD57"/>
  <c r="BC57"/>
  <c r="BB57"/>
  <c r="BA57"/>
  <c r="AZ57"/>
  <c r="AY57"/>
  <c r="BE56"/>
  <c r="BD56"/>
  <c r="BC56"/>
  <c r="BB56"/>
  <c r="BA56"/>
  <c r="AZ56"/>
  <c r="AY56"/>
  <c r="AZ18"/>
  <c r="BC16"/>
  <c r="Z13" i="74"/>
  <c r="AW57"/>
  <c r="AV57"/>
  <c r="AS57"/>
  <c r="AK57"/>
  <c r="AI57"/>
  <c r="AH57"/>
  <c r="AG57"/>
  <c r="AF45"/>
  <c r="AX44"/>
  <c r="AU56"/>
  <c r="AQ56"/>
  <c r="AO56"/>
  <c r="AN56"/>
  <c r="AK56"/>
  <c r="AG56"/>
  <c r="AC56"/>
  <c r="AC60" s="1"/>
  <c r="AB56"/>
  <c r="AX55"/>
  <c r="AK55"/>
  <c r="AI55"/>
  <c r="AH43"/>
  <c r="AG55"/>
  <c r="AB55"/>
  <c r="Z25"/>
  <c r="AS58"/>
  <c r="AR46"/>
  <c r="AP58"/>
  <c r="AN58"/>
  <c r="AK58"/>
  <c r="AG58"/>
  <c r="AC46"/>
  <c r="Z39" i="64"/>
  <c r="BA62"/>
  <c r="AS62"/>
  <c r="BE61"/>
  <c r="BD61"/>
  <c r="BB61"/>
  <c r="AV61"/>
  <c r="AN57" i="74"/>
  <c r="AJ57"/>
  <c r="AF57"/>
  <c r="AB57"/>
  <c r="AV56"/>
  <c r="AJ56"/>
  <c r="AF56"/>
  <c r="AV55"/>
  <c r="AW58"/>
  <c r="AR58"/>
  <c r="AJ58"/>
  <c r="AH58"/>
  <c r="AF58"/>
  <c r="AB58"/>
  <c r="BE29" i="66"/>
  <c r="BD29"/>
  <c r="BC29"/>
  <c r="BB29"/>
  <c r="BA29"/>
  <c r="AZ29"/>
  <c r="AU51"/>
  <c r="C10" i="103"/>
  <c r="AL51" i="66"/>
  <c r="AH51"/>
  <c r="AB52" i="65"/>
  <c r="BE60" i="64"/>
  <c r="BB58"/>
  <c r="AB34" i="76"/>
  <c r="AC34" s="1"/>
  <c r="AD34" s="1"/>
  <c r="AE34" s="1"/>
  <c r="AF34" s="1"/>
  <c r="AG34" s="1"/>
  <c r="AH34" s="1"/>
  <c r="AI34" s="1"/>
  <c r="AJ34" s="1"/>
  <c r="AK34" s="1"/>
  <c r="AL34" s="1"/>
  <c r="AM34" s="1"/>
  <c r="AN34" s="1"/>
  <c r="AO34" s="1"/>
  <c r="AP34" s="1"/>
  <c r="AQ34" s="1"/>
  <c r="AR34" s="1"/>
  <c r="AB24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S56" i="74"/>
  <c r="AB33"/>
  <c r="AC33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D58"/>
  <c r="AE58"/>
  <c r="Z37"/>
  <c r="AY37" s="1"/>
  <c r="AT58"/>
  <c r="AV58"/>
  <c r="AC55"/>
  <c r="AE55"/>
  <c r="AS55"/>
  <c r="AS60" s="1"/>
  <c r="AT55"/>
  <c r="AU55"/>
  <c r="AE56"/>
  <c r="AH56"/>
  <c r="AI56"/>
  <c r="AL56"/>
  <c r="AM56"/>
  <c r="AT56"/>
  <c r="AE57"/>
  <c r="AL57"/>
  <c r="AQ57"/>
  <c r="AT57"/>
  <c r="AU57"/>
  <c r="AZ46" i="66"/>
  <c r="BA46"/>
  <c r="BB46"/>
  <c r="BB82" s="1"/>
  <c r="BC46"/>
  <c r="BD82" s="1"/>
  <c r="BD46"/>
  <c r="BE46"/>
  <c r="BE82"/>
  <c r="AZ47"/>
  <c r="BA83" s="1"/>
  <c r="BA47"/>
  <c r="BB47"/>
  <c r="BC47"/>
  <c r="BD47"/>
  <c r="BE47"/>
  <c r="AZ48"/>
  <c r="BA48"/>
  <c r="BB48"/>
  <c r="BC48"/>
  <c r="BD48"/>
  <c r="BE48"/>
  <c r="BE84" s="1"/>
  <c r="AZ49"/>
  <c r="BA49"/>
  <c r="BB49"/>
  <c r="BB85" s="1"/>
  <c r="BC49"/>
  <c r="BD49"/>
  <c r="BE49"/>
  <c r="AZ50"/>
  <c r="BA50"/>
  <c r="BB50"/>
  <c r="BB86" s="1"/>
  <c r="BC50"/>
  <c r="BD50"/>
  <c r="BE50"/>
  <c r="BE86" s="1"/>
  <c r="AZ51"/>
  <c r="BA87" s="1"/>
  <c r="BA51"/>
  <c r="BB51"/>
  <c r="BC51"/>
  <c r="BD51"/>
  <c r="BE87" s="1"/>
  <c r="BE51"/>
  <c r="AZ52"/>
  <c r="BA52"/>
  <c r="BA88"/>
  <c r="BB52"/>
  <c r="BC52"/>
  <c r="BD52"/>
  <c r="BD88" s="1"/>
  <c r="BE52"/>
  <c r="BE88" s="1"/>
  <c r="AZ53"/>
  <c r="AZ89" s="1"/>
  <c r="BA53"/>
  <c r="BB53"/>
  <c r="BB89" s="1"/>
  <c r="BC53"/>
  <c r="BD53"/>
  <c r="BE53"/>
  <c r="BE90"/>
  <c r="BD90"/>
  <c r="BC90"/>
  <c r="BB90"/>
  <c r="BA90"/>
  <c r="BC87"/>
  <c r="BB87"/>
  <c r="BA84"/>
  <c r="AZ82"/>
  <c r="AY81"/>
  <c r="AZ81" s="1"/>
  <c r="BA81" s="1"/>
  <c r="BB81" s="1"/>
  <c r="BC81" s="1"/>
  <c r="BD81" s="1"/>
  <c r="BE81" s="1"/>
  <c r="AB81"/>
  <c r="AC81" s="1"/>
  <c r="AD81" s="1"/>
  <c r="AE81" s="1"/>
  <c r="AF81" s="1"/>
  <c r="AG81"/>
  <c r="AH81" s="1"/>
  <c r="AI81" s="1"/>
  <c r="AJ81"/>
  <c r="AK81" s="1"/>
  <c r="AL81" s="1"/>
  <c r="AM81" s="1"/>
  <c r="AN81" s="1"/>
  <c r="AO81" s="1"/>
  <c r="AP81" s="1"/>
  <c r="AQ81" s="1"/>
  <c r="AR81" s="1"/>
  <c r="AY69"/>
  <c r="AZ69" s="1"/>
  <c r="BA69" s="1"/>
  <c r="BB69" s="1"/>
  <c r="BC69" s="1"/>
  <c r="BD69" s="1"/>
  <c r="BE69" s="1"/>
  <c r="AB69"/>
  <c r="AC69" s="1"/>
  <c r="AD69" s="1"/>
  <c r="AE69" s="1"/>
  <c r="AF69" s="1"/>
  <c r="AG69" s="1"/>
  <c r="AH69" s="1"/>
  <c r="AI69" s="1"/>
  <c r="AJ69" s="1"/>
  <c r="AK69" s="1"/>
  <c r="AL69" s="1"/>
  <c r="AM69" s="1"/>
  <c r="AN69" s="1"/>
  <c r="AO69" s="1"/>
  <c r="AP69" s="1"/>
  <c r="AQ69" s="1"/>
  <c r="AR69" s="1"/>
  <c r="AY57"/>
  <c r="AZ57" s="1"/>
  <c r="BA57" s="1"/>
  <c r="BB57" s="1"/>
  <c r="BC57" s="1"/>
  <c r="BD57" s="1"/>
  <c r="BE57" s="1"/>
  <c r="AB57"/>
  <c r="AC57" s="1"/>
  <c r="AD57" s="1"/>
  <c r="AE57" s="1"/>
  <c r="AF57" s="1"/>
  <c r="AG57" s="1"/>
  <c r="AH57" s="1"/>
  <c r="AI57" s="1"/>
  <c r="AJ57" s="1"/>
  <c r="AK57" s="1"/>
  <c r="AL57" s="1"/>
  <c r="AM57" s="1"/>
  <c r="AN57" s="1"/>
  <c r="AO57" s="1"/>
  <c r="AP57" s="1"/>
  <c r="AQ57" s="1"/>
  <c r="AR57" s="1"/>
  <c r="AY45"/>
  <c r="AZ45" s="1"/>
  <c r="BA45" s="1"/>
  <c r="BB45" s="1"/>
  <c r="BC45" s="1"/>
  <c r="BD45" s="1"/>
  <c r="BE45" s="1"/>
  <c r="AB45"/>
  <c r="AC45" s="1"/>
  <c r="AD45" s="1"/>
  <c r="AE45" s="1"/>
  <c r="AF45" s="1"/>
  <c r="AG45" s="1"/>
  <c r="AH45" s="1"/>
  <c r="AI45" s="1"/>
  <c r="AJ45" s="1"/>
  <c r="AK45" s="1"/>
  <c r="AL45" s="1"/>
  <c r="AM45" s="1"/>
  <c r="AN45" s="1"/>
  <c r="AO45" s="1"/>
  <c r="AP45" s="1"/>
  <c r="AQ45" s="1"/>
  <c r="AR45" s="1"/>
  <c r="AL4"/>
  <c r="AM4"/>
  <c r="AN4" s="1"/>
  <c r="AO4" s="1"/>
  <c r="AP4" s="1"/>
  <c r="AQ4" s="1"/>
  <c r="AR4" s="1"/>
  <c r="AY70" i="65"/>
  <c r="AZ70" s="1"/>
  <c r="BA70" s="1"/>
  <c r="BB70" s="1"/>
  <c r="BC70" s="1"/>
  <c r="BD70" s="1"/>
  <c r="BE70" s="1"/>
  <c r="AB70"/>
  <c r="AC70" s="1"/>
  <c r="AD70" s="1"/>
  <c r="AE70" s="1"/>
  <c r="AF70" s="1"/>
  <c r="AG70" s="1"/>
  <c r="AH70" s="1"/>
  <c r="AI70" s="1"/>
  <c r="AJ70" s="1"/>
  <c r="AK70" s="1"/>
  <c r="AL70" s="1"/>
  <c r="AM70" s="1"/>
  <c r="AN70" s="1"/>
  <c r="AO70" s="1"/>
  <c r="AP70" s="1"/>
  <c r="AQ70" s="1"/>
  <c r="AR70" s="1"/>
  <c r="AX43" i="74"/>
  <c r="Z28"/>
  <c r="AA28" s="1"/>
  <c r="AZ45" i="64"/>
  <c r="BA45" s="1"/>
  <c r="BB45" s="1"/>
  <c r="BC45" s="1"/>
  <c r="BD45" s="1"/>
  <c r="BE45" s="1"/>
  <c r="AB45"/>
  <c r="AC45" s="1"/>
  <c r="AD45" s="1"/>
  <c r="AE45" s="1"/>
  <c r="AF45" s="1"/>
  <c r="AG45" s="1"/>
  <c r="AH45" s="1"/>
  <c r="AI45" s="1"/>
  <c r="AJ45" s="1"/>
  <c r="AK45" s="1"/>
  <c r="AL45" s="1"/>
  <c r="AM45" s="1"/>
  <c r="AN45" s="1"/>
  <c r="AO45" s="1"/>
  <c r="AP45" s="1"/>
  <c r="AQ45" s="1"/>
  <c r="AR45" s="1"/>
  <c r="BC60"/>
  <c r="Z50"/>
  <c r="AS50" s="1"/>
  <c r="AD63"/>
  <c r="AL63"/>
  <c r="Z51"/>
  <c r="AZ51" s="1"/>
  <c r="AM52" i="65"/>
  <c r="AD52"/>
  <c r="AK51" i="66"/>
  <c r="AZ86" i="65"/>
  <c r="BA86"/>
  <c r="BB86"/>
  <c r="BC86"/>
  <c r="BD86"/>
  <c r="BE86"/>
  <c r="BA87"/>
  <c r="BD87"/>
  <c r="BE87"/>
  <c r="AZ88"/>
  <c r="BA88"/>
  <c r="BD88"/>
  <c r="BE88"/>
  <c r="BC89"/>
  <c r="BD89"/>
  <c r="AZ90"/>
  <c r="BA90"/>
  <c r="BB90"/>
  <c r="BC90"/>
  <c r="BD90"/>
  <c r="BE90"/>
  <c r="AB57" i="64"/>
  <c r="AC57" s="1"/>
  <c r="AD57" s="1"/>
  <c r="AE57" s="1"/>
  <c r="AF57" s="1"/>
  <c r="AG57" s="1"/>
  <c r="AH57" s="1"/>
  <c r="AI57" s="1"/>
  <c r="AJ57" s="1"/>
  <c r="AK57" s="1"/>
  <c r="AL57" s="1"/>
  <c r="AM57" s="1"/>
  <c r="AN57" s="1"/>
  <c r="AO57" s="1"/>
  <c r="AP57" s="1"/>
  <c r="AQ57" s="1"/>
  <c r="AR57" s="1"/>
  <c r="AB5" i="76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Z5"/>
  <c r="BA5" s="1"/>
  <c r="BB5" s="1"/>
  <c r="BC5" s="1"/>
  <c r="BD5" s="1"/>
  <c r="BE5" s="1"/>
  <c r="AB14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B44"/>
  <c r="AC44" s="1"/>
  <c r="AD44" s="1"/>
  <c r="AE44" s="1"/>
  <c r="AF44" s="1"/>
  <c r="AG44" s="1"/>
  <c r="AH44" s="1"/>
  <c r="AI44" s="1"/>
  <c r="AJ44" s="1"/>
  <c r="AK44" s="1"/>
  <c r="AL44" s="1"/>
  <c r="AM44" s="1"/>
  <c r="AN44" s="1"/>
  <c r="AO44" s="1"/>
  <c r="AP44" s="1"/>
  <c r="AQ44" s="1"/>
  <c r="AR44" s="1"/>
  <c r="AB55"/>
  <c r="AC55" s="1"/>
  <c r="AD55" s="1"/>
  <c r="AE55" s="1"/>
  <c r="AF55" s="1"/>
  <c r="AG55" s="1"/>
  <c r="AH55" s="1"/>
  <c r="AI55" s="1"/>
  <c r="AJ55" s="1"/>
  <c r="AK55" s="1"/>
  <c r="AL55" s="1"/>
  <c r="AM55" s="1"/>
  <c r="AN55" s="1"/>
  <c r="AO55" s="1"/>
  <c r="AP55" s="1"/>
  <c r="AQ55" s="1"/>
  <c r="AR55" s="1"/>
  <c r="AB5" i="74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B15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B24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B42"/>
  <c r="AC42" s="1"/>
  <c r="AD42" s="1"/>
  <c r="AE42" s="1"/>
  <c r="AF42" s="1"/>
  <c r="AG42" s="1"/>
  <c r="AH42" s="1"/>
  <c r="AI42" s="1"/>
  <c r="AJ42"/>
  <c r="AK42" s="1"/>
  <c r="AL42" s="1"/>
  <c r="AM42" s="1"/>
  <c r="AN42" s="1"/>
  <c r="AO42" s="1"/>
  <c r="AP42" s="1"/>
  <c r="AQ42" s="1"/>
  <c r="AR42" s="1"/>
  <c r="AB54"/>
  <c r="AC54" s="1"/>
  <c r="AD54" s="1"/>
  <c r="AE54" s="1"/>
  <c r="AF54" s="1"/>
  <c r="AG54" s="1"/>
  <c r="AH54" s="1"/>
  <c r="AI54" s="1"/>
  <c r="AJ54" s="1"/>
  <c r="AK54" s="1"/>
  <c r="AL54" s="1"/>
  <c r="AM54" s="1"/>
  <c r="AN54" s="1"/>
  <c r="AO54" s="1"/>
  <c r="AP54" s="1"/>
  <c r="AQ54" s="1"/>
  <c r="AR54" s="1"/>
  <c r="AB4" i="65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Y4"/>
  <c r="AZ4" s="1"/>
  <c r="BA4" s="1"/>
  <c r="BB4" s="1"/>
  <c r="BC4" s="1"/>
  <c r="BD4" s="1"/>
  <c r="BE4" s="1"/>
  <c r="AB46"/>
  <c r="AC46" s="1"/>
  <c r="AD46" s="1"/>
  <c r="AE46" s="1"/>
  <c r="AF46" s="1"/>
  <c r="AG46" s="1"/>
  <c r="AH46" s="1"/>
  <c r="AI46" s="1"/>
  <c r="AJ46" s="1"/>
  <c r="AK46" s="1"/>
  <c r="AL46" s="1"/>
  <c r="AM46" s="1"/>
  <c r="AN46" s="1"/>
  <c r="AO46" s="1"/>
  <c r="AP46" s="1"/>
  <c r="AQ46" s="1"/>
  <c r="AR46" s="1"/>
  <c r="AY46"/>
  <c r="AZ46" s="1"/>
  <c r="BA46" s="1"/>
  <c r="BB46" s="1"/>
  <c r="BC46" s="1"/>
  <c r="BD46" s="1"/>
  <c r="BE46" s="1"/>
  <c r="AB58"/>
  <c r="AC58" s="1"/>
  <c r="AD58" s="1"/>
  <c r="AE58" s="1"/>
  <c r="AF58" s="1"/>
  <c r="AG58" s="1"/>
  <c r="AH58" s="1"/>
  <c r="AI58" s="1"/>
  <c r="AJ58" s="1"/>
  <c r="AK58" s="1"/>
  <c r="AL58" s="1"/>
  <c r="AM58" s="1"/>
  <c r="AN58" s="1"/>
  <c r="AO58" s="1"/>
  <c r="AP58" s="1"/>
  <c r="AQ58" s="1"/>
  <c r="AR58" s="1"/>
  <c r="AY58"/>
  <c r="AZ58" s="1"/>
  <c r="BA58" s="1"/>
  <c r="BB58" s="1"/>
  <c r="BC58" s="1"/>
  <c r="BD58" s="1"/>
  <c r="BE58" s="1"/>
  <c r="AB82"/>
  <c r="AC82" s="1"/>
  <c r="AD82" s="1"/>
  <c r="AE82" s="1"/>
  <c r="AF82" s="1"/>
  <c r="AG82" s="1"/>
  <c r="AH82" s="1"/>
  <c r="AI82" s="1"/>
  <c r="AJ82" s="1"/>
  <c r="AK82" s="1"/>
  <c r="AL82" s="1"/>
  <c r="AM82" s="1"/>
  <c r="AN82" s="1"/>
  <c r="AO82" s="1"/>
  <c r="AP82" s="1"/>
  <c r="AQ82" s="1"/>
  <c r="AR82" s="1"/>
  <c r="AY82"/>
  <c r="AZ82" s="1"/>
  <c r="BA82" s="1"/>
  <c r="BB82" s="1"/>
  <c r="BC82" s="1"/>
  <c r="BD82" s="1"/>
  <c r="BE82" s="1"/>
  <c r="AL4" i="64"/>
  <c r="AM4" s="1"/>
  <c r="AN4" s="1"/>
  <c r="AO4" s="1"/>
  <c r="AP4" s="1"/>
  <c r="AQ4" s="1"/>
  <c r="AR4" s="1"/>
  <c r="AB33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Z33"/>
  <c r="BA33" s="1"/>
  <c r="BB33" s="1"/>
  <c r="BC33" s="1"/>
  <c r="BD33" s="1"/>
  <c r="BE33" s="1"/>
  <c r="AP52" i="65"/>
  <c r="Z76" s="1"/>
  <c r="AY76" s="1"/>
  <c r="AT51" i="66"/>
  <c r="AC52" i="65"/>
  <c r="AC51" i="66"/>
  <c r="AG52" i="65"/>
  <c r="AK52"/>
  <c r="AS43" i="74"/>
  <c r="BB59" i="64"/>
  <c r="AK45" i="74"/>
  <c r="AV52" i="65"/>
  <c r="AA30" i="66"/>
  <c r="BB63" i="64"/>
  <c r="AO44" i="74"/>
  <c r="AJ44"/>
  <c r="AX63" i="64"/>
  <c r="AM51" i="66"/>
  <c r="AU45" i="74"/>
  <c r="AK43"/>
  <c r="AH45"/>
  <c r="BD60" i="64"/>
  <c r="AV51" i="66"/>
  <c r="AN44" i="74"/>
  <c r="AM44"/>
  <c r="AM63" i="64"/>
  <c r="AF44" i="74"/>
  <c r="AF43"/>
  <c r="AJ43"/>
  <c r="AE52" i="65"/>
  <c r="AE51" i="66"/>
  <c r="AI52" i="65"/>
  <c r="AI88" s="1"/>
  <c r="AI51" i="66"/>
  <c r="AQ52" i="65"/>
  <c r="AQ51" i="66"/>
  <c r="AQ43" i="74"/>
  <c r="AV43"/>
  <c r="AC44"/>
  <c r="AP43"/>
  <c r="AV44"/>
  <c r="AH44"/>
  <c r="AB43"/>
  <c r="AO62" i="64"/>
  <c r="AK44" i="74"/>
  <c r="AL44"/>
  <c r="AU44"/>
  <c r="AG44"/>
  <c r="AB45"/>
  <c r="AQ44"/>
  <c r="AO61" i="64"/>
  <c r="AB46" i="74"/>
  <c r="BA58" i="64"/>
  <c r="AQ45" i="74"/>
  <c r="AW45"/>
  <c r="AV46"/>
  <c r="AT63" i="64"/>
  <c r="AU63"/>
  <c r="AP44" i="74"/>
  <c r="AW61" i="64"/>
  <c r="AU46" i="74"/>
  <c r="AG45"/>
  <c r="AT44"/>
  <c r="AI44"/>
  <c r="AW62" i="64"/>
  <c r="AW46" i="74"/>
  <c r="AQ63" i="64"/>
  <c r="AM45" i="74"/>
  <c r="AL45"/>
  <c r="AO52" i="65"/>
  <c r="AO51" i="66"/>
  <c r="BA59" i="64"/>
  <c r="AZ60"/>
  <c r="BA61"/>
  <c r="AS46" i="74"/>
  <c r="AD46"/>
  <c r="AI45"/>
  <c r="AT46"/>
  <c r="AB44"/>
  <c r="AT43"/>
  <c r="AZ62" i="64"/>
  <c r="AH46" i="74"/>
  <c r="AE46"/>
  <c r="AG46"/>
  <c r="AO45"/>
  <c r="AS45"/>
  <c r="AF46"/>
  <c r="AK46"/>
  <c r="AP63" i="64"/>
  <c r="AG62"/>
  <c r="AJ45" i="74"/>
  <c r="AC43"/>
  <c r="Z52" i="64"/>
  <c r="AF61"/>
  <c r="AK61"/>
  <c r="AT62"/>
  <c r="BB62"/>
  <c r="AR61"/>
  <c r="AG61"/>
  <c r="AB61"/>
  <c r="BC63"/>
  <c r="BE62"/>
  <c r="Z40"/>
  <c r="AU40" s="1"/>
  <c r="Z37"/>
  <c r="AW37" s="1"/>
  <c r="BC58"/>
  <c r="AI63"/>
  <c r="AU58" i="74"/>
  <c r="AQ58"/>
  <c r="AM58"/>
  <c r="AM46"/>
  <c r="AI58"/>
  <c r="AI46"/>
  <c r="AX58"/>
  <c r="AX46"/>
  <c r="AX57"/>
  <c r="AX45"/>
  <c r="AJ46"/>
  <c r="BD59" i="64"/>
  <c r="AP62"/>
  <c r="AP50"/>
  <c r="AR50"/>
  <c r="AN46" i="74"/>
  <c r="AQ46"/>
  <c r="BC62" i="64"/>
  <c r="BD62"/>
  <c r="AC62"/>
  <c r="AZ61"/>
  <c r="AJ61"/>
  <c r="AX51" i="66"/>
  <c r="AX52" i="65"/>
  <c r="AM55" i="74"/>
  <c r="AP55"/>
  <c r="Z34"/>
  <c r="AQ34" s="1"/>
  <c r="AA55"/>
  <c r="AP56"/>
  <c r="Z35"/>
  <c r="AV35" s="1"/>
  <c r="AQ55"/>
  <c r="AQ60" s="1"/>
  <c r="AE63" i="64"/>
  <c r="AV64"/>
  <c r="AI64"/>
  <c r="AP64"/>
  <c r="AU64"/>
  <c r="AE64"/>
  <c r="AB64"/>
  <c r="AT50"/>
  <c r="AJ64"/>
  <c r="AC64"/>
  <c r="BE58"/>
  <c r="BD58"/>
  <c r="AF55" i="74"/>
  <c r="AJ55"/>
  <c r="Z27"/>
  <c r="AR27" s="1"/>
  <c r="AA57"/>
  <c r="AF64" i="64"/>
  <c r="AZ58"/>
  <c r="BB60"/>
  <c r="BA60"/>
  <c r="AE61"/>
  <c r="BC61"/>
  <c r="Z38"/>
  <c r="AU62"/>
  <c r="AG63"/>
  <c r="AO63"/>
  <c r="AZ63"/>
  <c r="BA63"/>
  <c r="BD63"/>
  <c r="BE63"/>
  <c r="AB51" i="66"/>
  <c r="AF52" i="65"/>
  <c r="AF51" i="66"/>
  <c r="AJ52" i="65"/>
  <c r="AJ51" i="66"/>
  <c r="AN52" i="65"/>
  <c r="AL58" i="74"/>
  <c r="AL46"/>
  <c r="AO58"/>
  <c r="AP46"/>
  <c r="AO46"/>
  <c r="AD43"/>
  <c r="AD55"/>
  <c r="AE43"/>
  <c r="AH55"/>
  <c r="AL55"/>
  <c r="AL43"/>
  <c r="AM43"/>
  <c r="AX56"/>
  <c r="AC57"/>
  <c r="AC45"/>
  <c r="AR57"/>
  <c r="AR45"/>
  <c r="AR55"/>
  <c r="AR43"/>
  <c r="AA56"/>
  <c r="Z26"/>
  <c r="AB26" s="1"/>
  <c r="AM57"/>
  <c r="AN45"/>
  <c r="Z36"/>
  <c r="AX36" s="1"/>
  <c r="AP57"/>
  <c r="AZ59" i="64"/>
  <c r="BE59"/>
  <c r="AI62"/>
  <c r="BC65"/>
  <c r="AH88" i="65"/>
  <c r="AL52"/>
  <c r="AS52"/>
  <c r="AU52"/>
  <c r="AO38" i="64"/>
  <c r="AT27" i="74"/>
  <c r="AL60"/>
  <c r="AP37"/>
  <c r="AC27"/>
  <c r="AS27"/>
  <c r="AF27"/>
  <c r="AP27"/>
  <c r="AH27"/>
  <c r="AB27"/>
  <c r="AS37"/>
  <c r="AG27"/>
  <c r="AM27"/>
  <c r="AQ27"/>
  <c r="AJ27"/>
  <c r="AU27"/>
  <c r="AQ37"/>
  <c r="AT37"/>
  <c r="AL27"/>
  <c r="AD27"/>
  <c r="AK27"/>
  <c r="AA27"/>
  <c r="AX37"/>
  <c r="AU37"/>
  <c r="AR37"/>
  <c r="AX27"/>
  <c r="AV27"/>
  <c r="AN27"/>
  <c r="AE27"/>
  <c r="BE89" i="66"/>
  <c r="BA89"/>
  <c r="BD85"/>
  <c r="BB83"/>
  <c r="BD86"/>
  <c r="AZ86"/>
  <c r="AB47" i="76"/>
  <c r="AB58"/>
  <c r="AF47"/>
  <c r="AF58"/>
  <c r="AJ47"/>
  <c r="AJ58"/>
  <c r="AN47"/>
  <c r="AN58"/>
  <c r="AR47"/>
  <c r="AR58"/>
  <c r="AV47"/>
  <c r="AV58"/>
  <c r="AB56"/>
  <c r="AB45"/>
  <c r="AF56"/>
  <c r="AF45"/>
  <c r="AJ56"/>
  <c r="AJ45"/>
  <c r="AN56"/>
  <c r="AN45"/>
  <c r="AR56"/>
  <c r="AR45"/>
  <c r="AV45"/>
  <c r="AV56"/>
  <c r="AB57"/>
  <c r="AB46"/>
  <c r="AF46"/>
  <c r="AF57"/>
  <c r="AJ46"/>
  <c r="AJ57"/>
  <c r="AN57"/>
  <c r="AN46"/>
  <c r="AR57"/>
  <c r="AR46"/>
  <c r="AV46"/>
  <c r="AV57"/>
  <c r="AC47"/>
  <c r="AC58"/>
  <c r="AG58"/>
  <c r="AG47"/>
  <c r="AK58"/>
  <c r="AK47"/>
  <c r="AO58"/>
  <c r="AO47"/>
  <c r="AS47"/>
  <c r="AS58"/>
  <c r="AW58"/>
  <c r="AW47"/>
  <c r="AC56"/>
  <c r="AC45"/>
  <c r="AG56"/>
  <c r="AG45"/>
  <c r="AK56"/>
  <c r="AK45"/>
  <c r="AO45"/>
  <c r="AO56"/>
  <c r="AS56"/>
  <c r="AS45"/>
  <c r="AW56"/>
  <c r="AW45"/>
  <c r="AC57"/>
  <c r="AC46"/>
  <c r="AG57"/>
  <c r="AG46"/>
  <c r="AK57"/>
  <c r="AK46"/>
  <c r="AO57"/>
  <c r="AO46"/>
  <c r="AS57"/>
  <c r="AS46"/>
  <c r="AW57"/>
  <c r="AW46"/>
  <c r="AD58"/>
  <c r="AD47"/>
  <c r="AH58"/>
  <c r="AH47"/>
  <c r="AL58"/>
  <c r="AL47"/>
  <c r="AP58"/>
  <c r="Z37"/>
  <c r="AP47"/>
  <c r="AT58"/>
  <c r="AT47"/>
  <c r="AX58"/>
  <c r="AX47"/>
  <c r="AD56"/>
  <c r="AD45"/>
  <c r="AH56"/>
  <c r="AH45"/>
  <c r="AL56"/>
  <c r="AL45"/>
  <c r="AP56"/>
  <c r="AP45"/>
  <c r="Z35"/>
  <c r="AU35" s="1"/>
  <c r="AT56"/>
  <c r="AT45"/>
  <c r="AX56"/>
  <c r="AX45"/>
  <c r="AD57"/>
  <c r="AD46"/>
  <c r="AH57"/>
  <c r="AH46"/>
  <c r="AL57"/>
  <c r="AL46"/>
  <c r="AP57"/>
  <c r="AP46"/>
  <c r="Z36"/>
  <c r="AT57"/>
  <c r="AT46"/>
  <c r="AX57"/>
  <c r="AX46"/>
  <c r="AA58"/>
  <c r="Z27"/>
  <c r="BB27" s="1"/>
  <c r="AE58"/>
  <c r="AE47"/>
  <c r="AI58"/>
  <c r="AI47"/>
  <c r="AM58"/>
  <c r="AM47"/>
  <c r="AQ58"/>
  <c r="AQ47"/>
  <c r="AU58"/>
  <c r="AU47"/>
  <c r="AA56"/>
  <c r="BB25"/>
  <c r="AE56"/>
  <c r="AE45"/>
  <c r="AI45"/>
  <c r="AI56"/>
  <c r="AM56"/>
  <c r="AM45"/>
  <c r="AQ56"/>
  <c r="AQ45"/>
  <c r="AU56"/>
  <c r="AU45"/>
  <c r="AA57"/>
  <c r="Z26"/>
  <c r="AU26" s="1"/>
  <c r="AE46"/>
  <c r="AE57"/>
  <c r="AI46"/>
  <c r="AI57"/>
  <c r="AM46"/>
  <c r="AM57"/>
  <c r="AQ46"/>
  <c r="AQ57"/>
  <c r="AU46"/>
  <c r="AU57"/>
  <c r="AW51" i="65"/>
  <c r="AV51"/>
  <c r="AW50" i="66"/>
  <c r="AV50"/>
  <c r="AR51" i="65"/>
  <c r="AT51"/>
  <c r="AL46" i="66"/>
  <c r="AF46"/>
  <c r="AE46"/>
  <c r="AT46"/>
  <c r="AT82" s="1"/>
  <c r="AQ46"/>
  <c r="AQ50"/>
  <c r="AS50"/>
  <c r="AM46"/>
  <c r="AM82" s="1"/>
  <c r="AS46"/>
  <c r="AP46"/>
  <c r="AC46"/>
  <c r="AC82" s="1"/>
  <c r="AH46"/>
  <c r="AQ51" i="65"/>
  <c r="AD46" i="66"/>
  <c r="AO46"/>
  <c r="AK46"/>
  <c r="AL82" s="1"/>
  <c r="AR46"/>
  <c r="AR50"/>
  <c r="D5" i="71"/>
  <c r="AJ46" i="66"/>
  <c r="AI46"/>
  <c r="AN46"/>
  <c r="AG46"/>
  <c r="D5" i="103"/>
  <c r="AB46" i="66"/>
  <c r="AS51" i="65"/>
  <c r="AU51"/>
  <c r="AV50"/>
  <c r="AW50"/>
  <c r="AU50" i="66"/>
  <c r="AV49"/>
  <c r="AV46"/>
  <c r="AM50"/>
  <c r="AM51" i="65"/>
  <c r="AO51"/>
  <c r="AU46" i="66"/>
  <c r="AU82" s="1"/>
  <c r="AW46"/>
  <c r="AL50"/>
  <c r="AN50"/>
  <c r="AL51" i="65"/>
  <c r="AL87" s="1"/>
  <c r="AN51"/>
  <c r="AO48" i="66"/>
  <c r="AP51" i="65"/>
  <c r="Z75" s="1"/>
  <c r="AV75" s="1"/>
  <c r="AG48" i="66"/>
  <c r="AH51" i="65"/>
  <c r="AI48" i="66"/>
  <c r="AJ51" i="65"/>
  <c r="AK50" i="66"/>
  <c r="AG50"/>
  <c r="AI50"/>
  <c r="AK51" i="65"/>
  <c r="AK87" s="1"/>
  <c r="AG51"/>
  <c r="AI51"/>
  <c r="AH50" i="66"/>
  <c r="AB51" i="65"/>
  <c r="AD51"/>
  <c r="AF51"/>
  <c r="AF48" i="66"/>
  <c r="AE50"/>
  <c r="AE51" i="65"/>
  <c r="AE87" s="1"/>
  <c r="AD50" i="66"/>
  <c r="AF50"/>
  <c r="AC51" i="65"/>
  <c r="AR34"/>
  <c r="AP50"/>
  <c r="AL48" i="66"/>
  <c r="AM49" i="65"/>
  <c r="AI49"/>
  <c r="AE47"/>
  <c r="AI50"/>
  <c r="AO50"/>
  <c r="AQ49"/>
  <c r="AC48" i="66"/>
  <c r="AG48" i="65"/>
  <c r="AH47"/>
  <c r="AJ47"/>
  <c r="AJ50"/>
  <c r="AL50"/>
  <c r="AT49" i="66"/>
  <c r="AQ48"/>
  <c r="AG49" i="65"/>
  <c r="AC49"/>
  <c r="AT31"/>
  <c r="AD47"/>
  <c r="AF47"/>
  <c r="AT48" i="66"/>
  <c r="AI49"/>
  <c r="AJ48"/>
  <c r="AB49"/>
  <c r="AC49"/>
  <c r="AA26" i="65"/>
  <c r="C7" i="71" s="1"/>
  <c r="AQ47" i="65"/>
  <c r="AQ50"/>
  <c r="AK53"/>
  <c r="AK50"/>
  <c r="AU50"/>
  <c r="AU31"/>
  <c r="AJ49" i="66"/>
  <c r="AF49"/>
  <c r="AB50" i="65"/>
  <c r="AD50"/>
  <c r="AO52" i="66"/>
  <c r="AE50" i="65"/>
  <c r="AO47" i="66"/>
  <c r="AD49"/>
  <c r="AQ49"/>
  <c r="AG49"/>
  <c r="AS50" i="65"/>
  <c r="AS31"/>
  <c r="AA49" i="66"/>
  <c r="Z61" s="1"/>
  <c r="AY61" s="1"/>
  <c r="AG50" i="65"/>
  <c r="AN49" i="66"/>
  <c r="AS49"/>
  <c r="AN50" i="65"/>
  <c r="AB53"/>
  <c r="AF49"/>
  <c r="AH49"/>
  <c r="AN53"/>
  <c r="AO49" i="66"/>
  <c r="AE49"/>
  <c r="AR50" i="65"/>
  <c r="C8" i="103"/>
  <c r="AF10" i="76"/>
  <c r="AO34" i="65"/>
  <c r="AO53"/>
  <c r="AM50"/>
  <c r="AU49" i="66"/>
  <c r="AM10" i="76"/>
  <c r="AM60" s="1"/>
  <c r="AR52" i="66"/>
  <c r="AR53" i="65"/>
  <c r="AI10" i="76"/>
  <c r="AI60" s="1"/>
  <c r="AT59" i="74"/>
  <c r="AG10" i="76"/>
  <c r="AG17" s="1"/>
  <c r="AB10"/>
  <c r="AB12" s="1"/>
  <c r="AH10"/>
  <c r="AC34" i="65"/>
  <c r="AC53"/>
  <c r="AC52" i="66"/>
  <c r="AJ53" i="65"/>
  <c r="AG34"/>
  <c r="AN10" i="76"/>
  <c r="AN17" s="1"/>
  <c r="AR48"/>
  <c r="AP59" i="74"/>
  <c r="AS10" i="76"/>
  <c r="AS15" s="1"/>
  <c r="AK10"/>
  <c r="AK17" s="1"/>
  <c r="AQ10"/>
  <c r="AQ18" s="1"/>
  <c r="AD10"/>
  <c r="AD18" s="1"/>
  <c r="Z38"/>
  <c r="AP38" s="1"/>
  <c r="AB59" i="74"/>
  <c r="Z29"/>
  <c r="AU29" s="1"/>
  <c r="AN59"/>
  <c r="AG20"/>
  <c r="AG59" i="64"/>
  <c r="AC47" i="74"/>
  <c r="AU59" i="76"/>
  <c r="AJ60" i="64"/>
  <c r="Z28" i="76"/>
  <c r="AN28" s="1"/>
  <c r="AQ59"/>
  <c r="AA59" i="74"/>
  <c r="AN59" i="76"/>
  <c r="AU20" i="74"/>
  <c r="AL59" i="64"/>
  <c r="AO60"/>
  <c r="AO59" i="74"/>
  <c r="AC59"/>
  <c r="AE59" i="76"/>
  <c r="AL60" i="64"/>
  <c r="AH58"/>
  <c r="AG58"/>
  <c r="AL58"/>
  <c r="AE59" i="74"/>
  <c r="AC58" i="64"/>
  <c r="AG47" i="74"/>
  <c r="AS60" i="64"/>
  <c r="AN59"/>
  <c r="AB59"/>
  <c r="AF58"/>
  <c r="AP59"/>
  <c r="AN58"/>
  <c r="AQ58"/>
  <c r="AT58"/>
  <c r="AV59" i="74"/>
  <c r="AF59" i="64"/>
  <c r="AS59" i="74"/>
  <c r="AT47"/>
  <c r="Z47" i="64"/>
  <c r="AK59"/>
  <c r="AD65"/>
  <c r="AU59" i="74"/>
  <c r="Z35" i="64"/>
  <c r="AR35" s="1"/>
  <c r="AT60"/>
  <c r="AW58"/>
  <c r="AX10" i="76"/>
  <c r="AX16" s="1"/>
  <c r="AV60" i="64"/>
  <c r="AJ59"/>
  <c r="AP47" i="74"/>
  <c r="AN48" i="65"/>
  <c r="AE25" i="74"/>
  <c r="AV53" i="66"/>
  <c r="AR53"/>
  <c r="AN53"/>
  <c r="AJ53"/>
  <c r="AF53"/>
  <c r="AB53"/>
  <c r="Z66" i="65"/>
  <c r="AA53" i="66"/>
  <c r="Z65" s="1"/>
  <c r="AY90" i="65"/>
  <c r="AP53" i="66"/>
  <c r="AX53" i="65"/>
  <c r="AV38" i="64"/>
  <c r="AD61"/>
  <c r="AH61"/>
  <c r="AI61"/>
  <c r="AM61"/>
  <c r="AL61"/>
  <c r="AQ61"/>
  <c r="Z49"/>
  <c r="AU49" s="1"/>
  <c r="AX61"/>
  <c r="AF62"/>
  <c r="AE62"/>
  <c r="AR62"/>
  <c r="AQ62"/>
  <c r="AV62"/>
  <c r="AC63"/>
  <c r="AB63"/>
  <c r="AS63"/>
  <c r="AR63"/>
  <c r="AW63"/>
  <c r="AD64"/>
  <c r="AH64"/>
  <c r="AG64"/>
  <c r="AK64"/>
  <c r="AL64"/>
  <c r="AT64"/>
  <c r="AS64"/>
  <c r="AW64"/>
  <c r="AX64"/>
  <c r="AJ63"/>
  <c r="AT61"/>
  <c r="AG38"/>
  <c r="AV63"/>
  <c r="AN62"/>
  <c r="AP61"/>
  <c r="AX34" i="65"/>
  <c r="AQ60" i="64"/>
  <c r="AR60"/>
  <c r="AI58"/>
  <c r="AT47"/>
  <c r="AB48" i="76"/>
  <c r="AH59"/>
  <c r="AI48"/>
  <c r="AB59"/>
  <c r="AT59"/>
  <c r="AL59"/>
  <c r="AN52" i="66"/>
  <c r="AW47" i="65"/>
  <c r="AV31"/>
  <c r="AS48" i="66"/>
  <c r="AI86"/>
  <c r="AT90" i="65"/>
  <c r="AS47"/>
  <c r="AI53" i="66"/>
  <c r="AO53"/>
  <c r="AL53"/>
  <c r="AG53"/>
  <c r="AD53"/>
  <c r="AN34" i="65"/>
  <c r="AW31"/>
  <c r="AW52" i="66"/>
  <c r="AW34" i="65"/>
  <c r="AW53"/>
  <c r="AR49" i="64"/>
  <c r="AW49"/>
  <c r="AS49"/>
  <c r="AV49"/>
  <c r="AT49"/>
  <c r="AP49"/>
  <c r="AF34" i="65"/>
  <c r="AF52" i="66"/>
  <c r="AF53" i="65"/>
  <c r="AT17" i="74"/>
  <c r="AX59" i="76"/>
  <c r="AX51" i="65"/>
  <c r="AY87" s="1"/>
  <c r="AV47" i="74"/>
  <c r="AC60" i="64"/>
  <c r="AT59"/>
  <c r="AI59" i="74"/>
  <c r="AI59" i="64"/>
  <c r="AN60"/>
  <c r="AO58"/>
  <c r="AD58"/>
  <c r="AD59"/>
  <c r="AL47" i="74"/>
  <c r="AU26" i="65"/>
  <c r="AU49" s="1"/>
  <c r="AJ49"/>
  <c r="AF47" i="66"/>
  <c r="D9" i="71"/>
  <c r="AW49" i="66"/>
  <c r="AI82"/>
  <c r="AF63" i="64"/>
  <c r="AN63"/>
  <c r="AM58"/>
  <c r="AG60"/>
  <c r="AG85" i="66"/>
  <c r="AC48" i="65"/>
  <c r="AW48"/>
  <c r="AL25" i="76"/>
  <c r="AG25"/>
  <c r="AC47" i="65"/>
  <c r="AV26"/>
  <c r="AV49" s="1"/>
  <c r="AW48" i="66"/>
  <c r="AT27" i="76"/>
  <c r="AB62" i="64"/>
  <c r="AK63"/>
  <c r="AI60"/>
  <c r="AR49" i="65"/>
  <c r="AX17" i="74"/>
  <c r="AX16"/>
  <c r="AI90" i="65"/>
  <c r="AM90"/>
  <c r="AX49" i="66"/>
  <c r="AX46"/>
  <c r="AY82" s="1"/>
  <c r="AW47" i="74"/>
  <c r="AV59" i="76"/>
  <c r="AE47" i="74"/>
  <c r="AE29"/>
  <c r="AD29"/>
  <c r="AU10" i="76"/>
  <c r="Z39" i="74"/>
  <c r="AN29"/>
  <c r="AX47"/>
  <c r="AW60" i="64"/>
  <c r="AW48" i="76"/>
  <c r="AV59" i="64"/>
  <c r="AE59"/>
  <c r="AV10" i="76"/>
  <c r="AV15" s="1"/>
  <c r="AF47" i="74"/>
  <c r="AJ47"/>
  <c r="AP18"/>
  <c r="AR29"/>
  <c r="AQ59" i="64"/>
  <c r="AU48" i="76"/>
  <c r="AB58" i="64"/>
  <c r="Z34"/>
  <c r="BE34" s="1"/>
  <c r="AU60"/>
  <c r="AK29" i="74"/>
  <c r="AB20"/>
  <c r="AB47"/>
  <c r="AA11"/>
  <c r="AA18" s="1"/>
  <c r="AX60" i="64"/>
  <c r="AF29" i="74"/>
  <c r="AC29"/>
  <c r="AJ10" i="76"/>
  <c r="AJ60" s="1"/>
  <c r="AU34" i="65"/>
  <c r="AU53"/>
  <c r="AM34"/>
  <c r="AI59" i="76"/>
  <c r="AF50" i="65"/>
  <c r="AS47" i="74"/>
  <c r="AD48" i="76"/>
  <c r="AG59" i="74"/>
  <c r="AI12" i="76"/>
  <c r="AQ20" i="74"/>
  <c r="AO48" i="76"/>
  <c r="AH59" i="74"/>
  <c r="Z38"/>
  <c r="AW38" s="1"/>
  <c r="AG59" i="76"/>
  <c r="AH48"/>
  <c r="D8" i="71"/>
  <c r="AG48" i="76"/>
  <c r="AV47" i="66"/>
  <c r="AF27" i="76"/>
  <c r="AH27"/>
  <c r="AV34" i="65"/>
  <c r="AG27" i="76"/>
  <c r="AD26"/>
  <c r="AS26"/>
  <c r="BC27"/>
  <c r="AM26"/>
  <c r="AO27"/>
  <c r="BA27"/>
  <c r="AP27"/>
  <c r="AJ48" i="65"/>
  <c r="AJ5"/>
  <c r="AH48" i="66"/>
  <c r="AV20" i="74"/>
  <c r="AV38"/>
  <c r="AK65" i="64"/>
  <c r="AU38" i="74"/>
  <c r="AV53" i="65"/>
  <c r="AC34" i="64"/>
  <c r="AD34"/>
  <c r="AY85" i="66"/>
  <c r="AC61" i="64"/>
  <c r="AS61"/>
  <c r="AD62"/>
  <c r="AJ62"/>
  <c r="BB39"/>
  <c r="AT39"/>
  <c r="AB49" i="65"/>
  <c r="AC87"/>
  <c r="AH82" i="66"/>
  <c r="AX50"/>
  <c r="AY86" s="1"/>
  <c r="AX25" i="76"/>
  <c r="AO27" i="74"/>
  <c r="AH90" i="65"/>
  <c r="AW27" i="74"/>
  <c r="AM62" i="64"/>
  <c r="AO64"/>
  <c r="AT53" i="66"/>
  <c r="AJ82"/>
  <c r="AK82"/>
  <c r="AM16" i="76"/>
  <c r="AR82" i="66"/>
  <c r="AS82"/>
  <c r="AL90" i="65"/>
  <c r="AD90"/>
  <c r="AW26"/>
  <c r="AW49" s="1"/>
  <c r="AH26" i="76"/>
  <c r="AN26"/>
  <c r="AW59" i="64"/>
  <c r="AU59"/>
  <c r="AV47" i="65"/>
  <c r="AJ25" i="76"/>
  <c r="AX47" i="65"/>
  <c r="AD87"/>
  <c r="AA27" i="76"/>
  <c r="AT38" i="74"/>
  <c r="AR38"/>
  <c r="AA20"/>
  <c r="AA13"/>
  <c r="Z30"/>
  <c r="AQ34" i="64"/>
  <c r="AN34"/>
  <c r="AF16" i="76"/>
  <c r="AE53" i="65"/>
  <c r="AE34"/>
  <c r="AA49"/>
  <c r="Z61" s="1"/>
  <c r="AM61" s="1"/>
  <c r="AM47"/>
  <c r="AI13" i="74"/>
  <c r="AI20"/>
  <c r="AI17"/>
  <c r="AX59"/>
  <c r="AN25"/>
  <c r="AR48" i="65"/>
  <c r="AT50"/>
  <c r="AR27" i="76"/>
  <c r="AI25"/>
  <c r="AX86" i="66"/>
  <c r="AI30" i="74"/>
  <c r="AE58" i="64"/>
  <c r="AK58"/>
  <c r="AC65"/>
  <c r="AR58"/>
  <c r="AX59"/>
  <c r="AQ16" i="74"/>
  <c r="AW10" i="76"/>
  <c r="AW60" s="1"/>
  <c r="AW59"/>
  <c r="AX48"/>
  <c r="AS59" i="64"/>
  <c r="AV58"/>
  <c r="AU58"/>
  <c r="AK60"/>
  <c r="AJ58"/>
  <c r="AN65"/>
  <c r="AH60"/>
  <c r="AE60"/>
  <c r="AK47" i="74"/>
  <c r="AK20"/>
  <c r="AK59"/>
  <c r="AA50" i="66"/>
  <c r="Z62" s="1"/>
  <c r="AA26"/>
  <c r="AC50"/>
  <c r="AJ50"/>
  <c r="AT50"/>
  <c r="AT86" s="1"/>
  <c r="D12" i="103"/>
  <c r="AX50" i="65"/>
  <c r="AY86" s="1"/>
  <c r="AX31"/>
  <c r="AR59" i="64"/>
  <c r="AQ35"/>
  <c r="AL65"/>
  <c r="AM49" i="66"/>
  <c r="AK49"/>
  <c r="AK85" s="1"/>
  <c r="AC10" i="76"/>
  <c r="AC18" s="1"/>
  <c r="AC59"/>
  <c r="AG18" i="74"/>
  <c r="AH47"/>
  <c r="AH29"/>
  <c r="AD59"/>
  <c r="AW59"/>
  <c r="AM59" i="64"/>
  <c r="Z36"/>
  <c r="AB60"/>
  <c r="AH59"/>
  <c r="AR18" i="74"/>
  <c r="AR47"/>
  <c r="AQ59"/>
  <c r="AQ47"/>
  <c r="AF59"/>
  <c r="AG48"/>
  <c r="AA10" i="76"/>
  <c r="AA18" s="1"/>
  <c r="AA59"/>
  <c r="AF48" i="65"/>
  <c r="AX26"/>
  <c r="AX49" s="1"/>
  <c r="AX85" s="1"/>
  <c r="AD60" i="64"/>
  <c r="AN47" i="74"/>
  <c r="AO59" i="64"/>
  <c r="AK48" i="76"/>
  <c r="AP58" i="64"/>
  <c r="AM60"/>
  <c r="AT29" i="74"/>
  <c r="AB48" i="65"/>
  <c r="AJ34"/>
  <c r="AJ52" i="66"/>
  <c r="AR49"/>
  <c r="AD48" i="65"/>
  <c r="AP47"/>
  <c r="Z71" s="1"/>
  <c r="AL49" i="66"/>
  <c r="AL85" s="1"/>
  <c r="AL49" i="65"/>
  <c r="AM85" s="1"/>
  <c r="AX52" i="66"/>
  <c r="AM59" i="74"/>
  <c r="AV48" i="76"/>
  <c r="AC59" i="64"/>
  <c r="AB17" i="74"/>
  <c r="AM19"/>
  <c r="AK59" i="76"/>
  <c r="AP60" i="64"/>
  <c r="AP48" i="76"/>
  <c r="AQ48"/>
  <c r="AI48" i="65"/>
  <c r="C8" i="71"/>
  <c r="AA50" i="65"/>
  <c r="Z62" s="1"/>
  <c r="AA47" i="66"/>
  <c r="Z59" s="1"/>
  <c r="AK47" i="65"/>
  <c r="AP49" i="66"/>
  <c r="D8" i="103"/>
  <c r="AD49" i="65"/>
  <c r="AH50"/>
  <c r="AI47"/>
  <c r="C9" i="71"/>
  <c r="AA51" i="65"/>
  <c r="AB87" s="1"/>
  <c r="AM48" i="66"/>
  <c r="AP50"/>
  <c r="Z74" s="1"/>
  <c r="D9" i="103"/>
  <c r="AO48" i="65"/>
  <c r="AO84" s="1"/>
  <c r="AC48" i="76"/>
  <c r="AU48" i="66"/>
  <c r="AK34" i="65"/>
  <c r="AM48"/>
  <c r="AB47"/>
  <c r="AP48" i="66"/>
  <c r="AE48"/>
  <c r="AB48"/>
  <c r="AC84" s="1"/>
  <c r="AL47" i="65"/>
  <c r="AV48"/>
  <c r="AA46" i="66"/>
  <c r="AB82" s="1"/>
  <c r="AZ25" i="76"/>
  <c r="AT45" i="74"/>
  <c r="AT48" i="76"/>
  <c r="C7" i="103"/>
  <c r="AK49" i="65"/>
  <c r="AS26"/>
  <c r="AS49" s="1"/>
  <c r="AT47"/>
  <c r="AT83" s="1"/>
  <c r="AU47"/>
  <c r="AN48" i="66"/>
  <c r="AN84" s="1"/>
  <c r="AT48" i="65"/>
  <c r="AW47" i="66"/>
  <c r="AW83" s="1"/>
  <c r="AU43" i="74"/>
  <c r="AO49" i="65"/>
  <c r="AT26"/>
  <c r="AT49" s="1"/>
  <c r="AR48" i="66"/>
  <c r="AV48"/>
  <c r="AW37" i="74"/>
  <c r="AG43"/>
  <c r="AV45"/>
  <c r="AU65" i="64"/>
  <c r="AQ38" i="74"/>
  <c r="AR48"/>
  <c r="AX38"/>
  <c r="AT20"/>
  <c r="AX90" i="65"/>
  <c r="AT34"/>
  <c r="AT53"/>
  <c r="AK89"/>
  <c r="AH19" i="74"/>
  <c r="AH13"/>
  <c r="AH16"/>
  <c r="AH18"/>
  <c r="AP48"/>
  <c r="AH20"/>
  <c r="AX58" i="64"/>
  <c r="AU47" i="74"/>
  <c r="AI47"/>
  <c r="AS19"/>
  <c r="AF60" i="64"/>
  <c r="AB19" i="74"/>
  <c r="AR59"/>
  <c r="AD47"/>
  <c r="Z46" i="64"/>
  <c r="AN48" i="76"/>
  <c r="AD59"/>
  <c r="AL48"/>
  <c r="AP59"/>
  <c r="AF59"/>
  <c r="AL10"/>
  <c r="AL16" s="1"/>
  <c r="AA31" i="65"/>
  <c r="AH49" i="66"/>
  <c r="AI85" s="1"/>
  <c r="Z48" i="64"/>
  <c r="AJ48" i="76"/>
  <c r="AP10"/>
  <c r="AP18" s="1"/>
  <c r="C9" i="103"/>
  <c r="AQ76" i="65"/>
  <c r="AU61" i="64"/>
  <c r="BC59"/>
  <c r="AH62"/>
  <c r="AL62"/>
  <c r="AX62"/>
  <c r="AH63"/>
  <c r="AC58" i="74"/>
  <c r="AA58"/>
  <c r="AW56"/>
  <c r="AW44"/>
  <c r="AW51" i="66"/>
  <c r="AW87" s="1"/>
  <c r="AW52" i="65"/>
  <c r="BA65" i="64"/>
  <c r="AO55" i="74"/>
  <c r="AR52" i="65"/>
  <c r="AR20" i="74"/>
  <c r="AR17"/>
  <c r="AR13"/>
  <c r="AR19"/>
  <c r="AR16"/>
  <c r="AK18"/>
  <c r="AR47" i="65"/>
  <c r="AR83" s="1"/>
  <c r="AM13" i="74"/>
  <c r="AC36" i="64"/>
  <c r="AU36"/>
  <c r="AX36"/>
  <c r="AW18" i="74"/>
  <c r="AW19"/>
  <c r="AW13"/>
  <c r="AW17"/>
  <c r="AW20"/>
  <c r="AX48"/>
  <c r="AW16"/>
  <c r="AW48"/>
  <c r="AD19"/>
  <c r="AE48"/>
  <c r="AD18"/>
  <c r="AD20"/>
  <c r="AD13"/>
  <c r="AD16"/>
  <c r="AD17"/>
  <c r="AV36" i="64"/>
  <c r="AO65"/>
  <c r="AN49" i="65"/>
  <c r="AN85" s="1"/>
  <c r="AR47" i="66"/>
  <c r="AK47"/>
  <c r="Z73"/>
  <c r="AR73" s="1"/>
  <c r="AG47" i="65"/>
  <c r="AI47" i="66"/>
  <c r="AD48"/>
  <c r="AD84" s="1"/>
  <c r="AF65" i="64"/>
  <c r="AE65"/>
  <c r="C5" i="103"/>
  <c r="AX65" i="64"/>
  <c r="AF19" i="74"/>
  <c r="Z41" i="64"/>
  <c r="AH17" i="74"/>
  <c r="AH48"/>
  <c r="AH30"/>
  <c r="AI48"/>
  <c r="AS16"/>
  <c r="AS17"/>
  <c r="AS48"/>
  <c r="AS30"/>
  <c r="AH47" i="66"/>
  <c r="AL15" i="76"/>
  <c r="AL18"/>
  <c r="AU48" i="65"/>
  <c r="AP17" i="76"/>
  <c r="Z39"/>
  <c r="AR51" i="66"/>
  <c r="AU34"/>
  <c r="AU47"/>
  <c r="AV83" s="1"/>
  <c r="AH52"/>
  <c r="AH34" i="65"/>
  <c r="AH53"/>
  <c r="AX62" i="66"/>
  <c r="AG62"/>
  <c r="AO84"/>
  <c r="AO20" i="74"/>
  <c r="AO16"/>
  <c r="AO21" s="1"/>
  <c r="AO19"/>
  <c r="AO30"/>
  <c r="AO17"/>
  <c r="AO13"/>
  <c r="AO18"/>
  <c r="AG30"/>
  <c r="AU30"/>
  <c r="AT30"/>
  <c r="AE30"/>
  <c r="AV16" i="76"/>
  <c r="AF34" i="64"/>
  <c r="AQ18" i="74"/>
  <c r="AS38"/>
  <c r="AB29"/>
  <c r="AB13"/>
  <c r="AO47"/>
  <c r="AS59" i="76"/>
  <c r="AM59"/>
  <c r="BC18" l="1"/>
  <c r="BC60"/>
  <c r="AP60"/>
  <c r="AD28"/>
  <c r="AG16"/>
  <c r="AX17"/>
  <c r="AP15"/>
  <c r="AW28"/>
  <c r="AN15"/>
  <c r="AP12"/>
  <c r="AP16"/>
  <c r="AX35"/>
  <c r="AM28"/>
  <c r="AV25"/>
  <c r="AW25"/>
  <c r="AT35"/>
  <c r="AJ12"/>
  <c r="AC26"/>
  <c r="AL27"/>
  <c r="AO26"/>
  <c r="AF26"/>
  <c r="AF25"/>
  <c r="AE27"/>
  <c r="AZ16"/>
  <c r="Z29"/>
  <c r="AY29" s="1"/>
  <c r="AH28"/>
  <c r="AV38"/>
  <c r="AR38"/>
  <c r="AJ15"/>
  <c r="AS25"/>
  <c r="AK26"/>
  <c r="AJ16"/>
  <c r="BB26"/>
  <c r="AI27"/>
  <c r="AK27"/>
  <c r="AU27"/>
  <c r="BA16"/>
  <c r="AZ15"/>
  <c r="AL49"/>
  <c r="BC17"/>
  <c r="AQ60"/>
  <c r="BD49"/>
  <c r="BA18"/>
  <c r="BA17"/>
  <c r="BA60"/>
  <c r="BB49"/>
  <c r="AY17"/>
  <c r="AY12"/>
  <c r="AK18"/>
  <c r="AK15"/>
  <c r="AK49"/>
  <c r="AN60"/>
  <c r="AR35"/>
  <c r="AN49"/>
  <c r="AG12"/>
  <c r="AN12"/>
  <c r="AN18"/>
  <c r="AS35"/>
  <c r="AH49"/>
  <c r="AG15"/>
  <c r="AG18"/>
  <c r="AN16"/>
  <c r="AV35"/>
  <c r="AK60"/>
  <c r="AK12"/>
  <c r="AK16"/>
  <c r="AV17"/>
  <c r="AP35"/>
  <c r="AQ35"/>
  <c r="AW35"/>
  <c r="AQ39"/>
  <c r="AA16"/>
  <c r="BB17"/>
  <c r="AA15"/>
  <c r="BB15"/>
  <c r="AA17"/>
  <c r="BD17"/>
  <c r="BD18"/>
  <c r="AZ60"/>
  <c r="AC12"/>
  <c r="AF17"/>
  <c r="AH17"/>
  <c r="BD15"/>
  <c r="BD16"/>
  <c r="BD60"/>
  <c r="BE49"/>
  <c r="AC60"/>
  <c r="AF18"/>
  <c r="AH60"/>
  <c r="AQ49"/>
  <c r="AI17"/>
  <c r="AF60"/>
  <c r="AI49"/>
  <c r="AW18"/>
  <c r="AW15"/>
  <c r="AW16"/>
  <c r="BD39" i="64"/>
  <c r="AR39"/>
  <c r="AN39"/>
  <c r="AZ39"/>
  <c r="AQ39"/>
  <c r="AC39"/>
  <c r="AK39"/>
  <c r="AA25" i="74"/>
  <c r="AC25"/>
  <c r="AH25"/>
  <c r="AX25"/>
  <c r="AO25"/>
  <c r="AP25"/>
  <c r="AW25"/>
  <c r="AQ25"/>
  <c r="AB25"/>
  <c r="AV25"/>
  <c r="AD25"/>
  <c r="AI25"/>
  <c r="AT25"/>
  <c r="AL25"/>
  <c r="AU25"/>
  <c r="AK25"/>
  <c r="AJ62" i="66"/>
  <c r="AI62"/>
  <c r="AC62"/>
  <c r="AW62"/>
  <c r="AL62"/>
  <c r="AP75" i="65"/>
  <c r="AF25" i="74"/>
  <c r="AB39" i="64"/>
  <c r="AP39"/>
  <c r="AR25" i="74"/>
  <c r="AH36" i="64"/>
  <c r="AB36"/>
  <c r="AM36"/>
  <c r="AK36"/>
  <c r="AC16" i="76"/>
  <c r="AC17"/>
  <c r="AC49"/>
  <c r="AC15"/>
  <c r="AS25" i="74"/>
  <c r="AF39" i="64"/>
  <c r="AX39"/>
  <c r="AJ25" i="74"/>
  <c r="AQ52" i="64"/>
  <c r="AS52"/>
  <c r="AT73" i="66"/>
  <c r="AF26" i="74"/>
  <c r="AN26"/>
  <c r="AA26"/>
  <c r="AG26"/>
  <c r="AT26"/>
  <c r="AS73" i="66"/>
  <c r="AX49" i="76"/>
  <c r="AV39"/>
  <c r="AW12"/>
  <c r="AA41" i="64"/>
  <c r="AI41"/>
  <c r="AD49" i="76"/>
  <c r="AW17"/>
  <c r="AW49"/>
  <c r="AM25" i="74"/>
  <c r="AH39" i="64"/>
  <c r="AU39"/>
  <c r="AD60" i="76"/>
  <c r="AG25" i="74"/>
  <c r="AM12" i="76"/>
  <c r="AM15"/>
  <c r="AM18"/>
  <c r="AM17"/>
  <c r="AK86" i="66"/>
  <c r="AV82"/>
  <c r="AV86" i="65"/>
  <c r="AW26" i="76"/>
  <c r="AQ26"/>
  <c r="AT26"/>
  <c r="BA26"/>
  <c r="BD26"/>
  <c r="AB26"/>
  <c r="AX26"/>
  <c r="BE26"/>
  <c r="AJ26"/>
  <c r="AL26"/>
  <c r="AE26"/>
  <c r="AP26"/>
  <c r="AV26"/>
  <c r="AG26"/>
  <c r="AI26"/>
  <c r="BC26"/>
  <c r="AR26"/>
  <c r="AZ26"/>
  <c r="AA26"/>
  <c r="AY25"/>
  <c r="AR25"/>
  <c r="BE25"/>
  <c r="AD25"/>
  <c r="BA25"/>
  <c r="BC25"/>
  <c r="AK25"/>
  <c r="AY27"/>
  <c r="AC27"/>
  <c r="BD27"/>
  <c r="AQ27"/>
  <c r="AJ27"/>
  <c r="AZ27"/>
  <c r="AN27"/>
  <c r="AW27"/>
  <c r="AB27"/>
  <c r="AX27"/>
  <c r="AS27"/>
  <c r="BE27"/>
  <c r="AV27"/>
  <c r="AD27"/>
  <c r="AO85" i="66"/>
  <c r="AL29" i="74"/>
  <c r="AJ49" i="76"/>
  <c r="AR87" i="66"/>
  <c r="AV29" i="74"/>
  <c r="AI16" i="76"/>
  <c r="AP85" i="66"/>
  <c r="AJ29" i="74"/>
  <c r="AX29"/>
  <c r="AR47" i="64"/>
  <c r="AW29" i="74"/>
  <c r="AU47" i="64"/>
  <c r="AP87" i="65"/>
  <c r="AF15" i="76"/>
  <c r="AO29" i="74"/>
  <c r="AH18" i="76"/>
  <c r="AH15"/>
  <c r="AQ50" i="64"/>
  <c r="AF86" i="66"/>
  <c r="AG84"/>
  <c r="AX34" i="74"/>
  <c r="AU88" i="65"/>
  <c r="AQ88"/>
  <c r="AU87"/>
  <c r="AW76"/>
  <c r="AI15" i="76"/>
  <c r="AI18"/>
  <c r="AQ47" i="64"/>
  <c r="AS47"/>
  <c r="AF12" i="76"/>
  <c r="AP29" i="74"/>
  <c r="AH12" i="76"/>
  <c r="AI29" i="74"/>
  <c r="AH16" i="76"/>
  <c r="AU50" i="64"/>
  <c r="AJ88" i="65"/>
  <c r="AJ60" i="74"/>
  <c r="AV50" i="64"/>
  <c r="AC88" i="65"/>
  <c r="BA85"/>
  <c r="AO88" i="66"/>
  <c r="AJ86" i="65"/>
  <c r="AJ86" i="66"/>
  <c r="AL86"/>
  <c r="AU86"/>
  <c r="AR62"/>
  <c r="AV62"/>
  <c r="AW86" i="65"/>
  <c r="AV89"/>
  <c r="AM29" i="76"/>
  <c r="AA12"/>
  <c r="AA60"/>
  <c r="AB49"/>
  <c r="AW21" i="74"/>
  <c r="AD21"/>
  <c r="AI27"/>
  <c r="AU89" i="65"/>
  <c r="AD85" i="66"/>
  <c r="AK86" i="65"/>
  <c r="AE83"/>
  <c r="AQ87"/>
  <c r="AH61" i="66"/>
  <c r="AH54"/>
  <c r="AQ48" i="64"/>
  <c r="AR88" i="65"/>
  <c r="AI86"/>
  <c r="AR85" i="66"/>
  <c r="AU89"/>
  <c r="AJ61" i="65"/>
  <c r="AB86"/>
  <c r="AV5"/>
  <c r="AC61"/>
  <c r="AG83"/>
  <c r="AK89" i="66"/>
  <c r="AO65"/>
  <c r="AP46" i="64"/>
  <c r="AD36"/>
  <c r="AO36"/>
  <c r="AA36"/>
  <c r="AJ36"/>
  <c r="AG36"/>
  <c r="AQ36"/>
  <c r="AS39"/>
  <c r="AG39"/>
  <c r="AL39"/>
  <c r="BA39"/>
  <c r="BA52" s="1"/>
  <c r="AE39"/>
  <c r="AO39"/>
  <c r="AW39"/>
  <c r="AI39"/>
  <c r="AV39"/>
  <c r="AD39"/>
  <c r="AM39"/>
  <c r="AA39"/>
  <c r="AJ39"/>
  <c r="BC39"/>
  <c r="AX34"/>
  <c r="AL34"/>
  <c r="AU34"/>
  <c r="AJ34"/>
  <c r="AH34"/>
  <c r="AT48"/>
  <c r="AT34"/>
  <c r="AI34"/>
  <c r="AW34"/>
  <c r="AE34"/>
  <c r="BB51"/>
  <c r="AG34"/>
  <c r="AK34"/>
  <c r="AR34"/>
  <c r="AO34"/>
  <c r="AV34"/>
  <c r="AP34"/>
  <c r="AP37"/>
  <c r="BC52"/>
  <c r="AR51"/>
  <c r="AV52"/>
  <c r="BC51"/>
  <c r="AQ51"/>
  <c r="AT51"/>
  <c r="AZ52"/>
  <c r="BD52"/>
  <c r="AW52"/>
  <c r="BD51"/>
  <c r="AU51"/>
  <c r="AS51"/>
  <c r="AP51"/>
  <c r="BB52"/>
  <c r="AV51"/>
  <c r="AT52"/>
  <c r="BA51"/>
  <c r="AW51"/>
  <c r="AJ84" i="66"/>
  <c r="Z58"/>
  <c r="AJ58" s="1"/>
  <c r="AI59"/>
  <c r="AR59"/>
  <c r="D6" i="71"/>
  <c r="BB88" i="65"/>
  <c r="BB85"/>
  <c r="AR86"/>
  <c r="AF89" i="66"/>
  <c r="AP48" i="65"/>
  <c r="Z72" s="1"/>
  <c r="AW72" s="1"/>
  <c r="C6" i="103"/>
  <c r="AF38" i="64"/>
  <c r="AU38"/>
  <c r="AA38"/>
  <c r="AL38"/>
  <c r="AC38"/>
  <c r="AS38"/>
  <c r="AX38"/>
  <c r="AQ38"/>
  <c r="AH38"/>
  <c r="AI38"/>
  <c r="AT38"/>
  <c r="AR38"/>
  <c r="AB38"/>
  <c r="AD38"/>
  <c r="AN38"/>
  <c r="AJ38"/>
  <c r="AK38"/>
  <c r="AU18" i="76"/>
  <c r="AV17" i="74"/>
  <c r="AV13"/>
  <c r="AV16"/>
  <c r="AV19"/>
  <c r="AV21" s="1"/>
  <c r="AE38" i="64"/>
  <c r="AP38"/>
  <c r="AB18" i="74"/>
  <c r="AB16"/>
  <c r="AW38" i="76"/>
  <c r="AU38"/>
  <c r="AS38"/>
  <c r="AX38"/>
  <c r="AS18"/>
  <c r="AS12"/>
  <c r="AS17"/>
  <c r="AS60"/>
  <c r="AS16"/>
  <c r="AG49"/>
  <c r="AG60"/>
  <c r="AL40" i="64"/>
  <c r="AS40"/>
  <c r="AP29" i="76"/>
  <c r="AP58" i="66"/>
  <c r="AX73"/>
  <c r="AH41" i="64"/>
  <c r="AR58" i="66"/>
  <c r="AV48" i="64"/>
  <c r="AS46"/>
  <c r="AB65"/>
  <c r="AF48" i="74"/>
  <c r="AM65" i="64"/>
  <c r="AP73" i="66"/>
  <c r="AM18" i="74"/>
  <c r="AX75" i="65"/>
  <c r="AA59" i="66"/>
  <c r="AT62"/>
  <c r="AT46" i="64"/>
  <c r="AH62" i="66"/>
  <c r="AS62"/>
  <c r="AK58"/>
  <c r="AX41" i="64"/>
  <c r="AO59" i="66"/>
  <c r="AQ73"/>
  <c r="AH83" i="65"/>
  <c r="AV29" i="76"/>
  <c r="AF41" i="64"/>
  <c r="AP62" i="66"/>
  <c r="AI58"/>
  <c r="AM58"/>
  <c r="AM41" i="64"/>
  <c r="AQ62" i="66"/>
  <c r="AF62"/>
  <c r="AL41" i="64"/>
  <c r="BD65"/>
  <c r="AR48"/>
  <c r="AW48"/>
  <c r="AX46"/>
  <c r="AQ46"/>
  <c r="AM49" i="76"/>
  <c r="AL17"/>
  <c r="AL60"/>
  <c r="AS13" i="74"/>
  <c r="AS18"/>
  <c r="AF20"/>
  <c r="AF16"/>
  <c r="AQ85" i="66"/>
  <c r="AM16" i="74"/>
  <c r="AM17"/>
  <c r="AK13"/>
  <c r="AK17"/>
  <c r="AS36" i="64"/>
  <c r="AM83" i="65"/>
  <c r="AV49" i="76"/>
  <c r="AV18" i="74"/>
  <c r="AT19"/>
  <c r="AT13"/>
  <c r="AT16"/>
  <c r="AT21" s="1"/>
  <c r="AT18"/>
  <c r="AG41" i="64"/>
  <c r="AV73" i="66"/>
  <c r="AS29" i="76"/>
  <c r="AP48" i="64"/>
  <c r="AM20" i="74"/>
  <c r="AK16"/>
  <c r="AV46" i="64"/>
  <c r="AM62" i="66"/>
  <c r="AU29" i="76"/>
  <c r="AW73" i="66"/>
  <c r="AC29" i="76"/>
  <c r="AP41" i="64"/>
  <c r="AW58" i="66"/>
  <c r="AN62"/>
  <c r="AD62"/>
  <c r="AH85"/>
  <c r="AT48" i="74"/>
  <c r="AU48" i="64"/>
  <c r="AS48"/>
  <c r="AR46"/>
  <c r="AU46"/>
  <c r="AL12" i="76"/>
  <c r="AS20" i="74"/>
  <c r="AS39"/>
  <c r="AH21"/>
  <c r="AF13"/>
  <c r="AF17"/>
  <c r="AK19"/>
  <c r="D7" i="103"/>
  <c r="AB21" i="74"/>
  <c r="AM38" i="64"/>
  <c r="AW38"/>
  <c r="BA85" i="66"/>
  <c r="AZ85"/>
  <c r="BB84"/>
  <c r="BC84"/>
  <c r="BE83"/>
  <c r="BD83"/>
  <c r="AU85"/>
  <c r="AT85"/>
  <c r="AJ85"/>
  <c r="AW82"/>
  <c r="AQ82"/>
  <c r="AP52" i="64"/>
  <c r="BD87" i="66"/>
  <c r="BE16" i="76"/>
  <c r="BE18"/>
  <c r="BB60"/>
  <c r="BA49"/>
  <c r="AY18"/>
  <c r="AU86" i="65"/>
  <c r="AB34" i="64"/>
  <c r="AS34"/>
  <c r="AM34"/>
  <c r="AJ17" i="76"/>
  <c r="AP38" i="74"/>
  <c r="AT65" i="64"/>
  <c r="AM27" i="76"/>
  <c r="AM60" i="74"/>
  <c r="AJ37" i="64"/>
  <c r="BA86" i="66"/>
  <c r="BC83"/>
  <c r="BB16" i="76"/>
  <c r="BB18"/>
  <c r="AY60"/>
  <c r="BD89" i="66"/>
  <c r="BE85"/>
  <c r="BD84"/>
  <c r="BE15" i="76"/>
  <c r="BE17"/>
  <c r="BC49"/>
  <c r="AD84" i="65"/>
  <c r="AI5"/>
  <c r="AW59" i="66"/>
  <c r="AV59"/>
  <c r="AH34"/>
  <c r="AH87" i="65"/>
  <c r="AS83"/>
  <c r="AF83"/>
  <c r="AS75"/>
  <c r="AW88"/>
  <c r="AN65" i="66"/>
  <c r="AN89"/>
  <c r="AD5" i="65"/>
  <c r="AU84"/>
  <c r="AK5"/>
  <c r="AK39" s="1"/>
  <c r="AK41" s="1"/>
  <c r="AT75"/>
  <c r="AI89" i="66"/>
  <c r="AC89" i="65"/>
  <c r="AI85"/>
  <c r="AQ86"/>
  <c r="AR87"/>
  <c r="AG5"/>
  <c r="AG39" s="1"/>
  <c r="AG41" s="1"/>
  <c r="AB61"/>
  <c r="AS86"/>
  <c r="AW87"/>
  <c r="AG87" i="66"/>
  <c r="BB83" i="65"/>
  <c r="AC83"/>
  <c r="AB62"/>
  <c r="AP62"/>
  <c r="AK62"/>
  <c r="AE62"/>
  <c r="AS62"/>
  <c r="AI62"/>
  <c r="AJ62"/>
  <c r="AW62"/>
  <c r="AM62"/>
  <c r="AU62"/>
  <c r="AV62"/>
  <c r="AL62"/>
  <c r="AR62"/>
  <c r="AO62"/>
  <c r="AF62"/>
  <c r="AN62"/>
  <c r="AG62"/>
  <c r="AD62"/>
  <c r="AF55"/>
  <c r="AG84"/>
  <c r="AX65" i="66"/>
  <c r="AT89"/>
  <c r="AS89"/>
  <c r="AS65"/>
  <c r="AA65"/>
  <c r="AM65"/>
  <c r="AJ65"/>
  <c r="AH65"/>
  <c r="AI65"/>
  <c r="AF65"/>
  <c r="AG65"/>
  <c r="AU65"/>
  <c r="AK65"/>
  <c r="AP65"/>
  <c r="AE65"/>
  <c r="AT65"/>
  <c r="AD65"/>
  <c r="AW65"/>
  <c r="AR65"/>
  <c r="AS87"/>
  <c r="AH62" i="65"/>
  <c r="AR76"/>
  <c r="AU5"/>
  <c r="AU39" s="1"/>
  <c r="AU41" s="1"/>
  <c r="AT52" i="66"/>
  <c r="AK48" i="65"/>
  <c r="AK84" s="1"/>
  <c r="AB39"/>
  <c r="AB41" s="1"/>
  <c r="Z63"/>
  <c r="AR5"/>
  <c r="AR39" s="1"/>
  <c r="AR41" s="1"/>
  <c r="AX86"/>
  <c r="AP49"/>
  <c r="D12" i="71"/>
  <c r="AN86" i="65"/>
  <c r="AE86"/>
  <c r="AV87"/>
  <c r="AG86"/>
  <c r="AM89" i="66"/>
  <c r="AC53"/>
  <c r="AC65" s="1"/>
  <c r="AU76" i="65"/>
  <c r="BC85"/>
  <c r="AH86"/>
  <c r="AT62"/>
  <c r="AU55"/>
  <c r="AO89" i="66"/>
  <c r="AP5" i="65"/>
  <c r="AW75"/>
  <c r="AX88" i="66"/>
  <c r="AT86" i="65"/>
  <c r="AM87"/>
  <c r="AX87"/>
  <c r="AQ62"/>
  <c r="AX62"/>
  <c r="AS88"/>
  <c r="AX88"/>
  <c r="AN84"/>
  <c r="AJ39"/>
  <c r="AJ41" s="1"/>
  <c r="AB89" i="66"/>
  <c r="AB65"/>
  <c r="AU61" i="65"/>
  <c r="AQ61"/>
  <c r="AI61"/>
  <c r="AG61"/>
  <c r="AA61"/>
  <c r="AR61"/>
  <c r="AX61"/>
  <c r="AW61"/>
  <c r="AH61"/>
  <c r="AF61"/>
  <c r="AE60" i="74"/>
  <c r="AO89" i="65"/>
  <c r="AL86"/>
  <c r="AY60" i="74"/>
  <c r="AW89" i="66"/>
  <c r="AV65"/>
  <c r="AY47" i="65"/>
  <c r="AZ83" s="1"/>
  <c r="C5" i="90"/>
  <c r="AP60" i="74"/>
  <c r="AA37" i="64"/>
  <c r="AP88" i="65"/>
  <c r="AV60" i="74"/>
  <c r="AB60"/>
  <c r="AK60"/>
  <c r="AS90" i="65"/>
  <c r="AM85" i="66"/>
  <c r="AW65" i="64"/>
  <c r="AV65"/>
  <c r="AY47" i="66"/>
  <c r="AZ83" s="1"/>
  <c r="D6" i="90"/>
  <c r="AK59" i="66"/>
  <c r="AR21" i="74"/>
  <c r="AY83" i="65"/>
  <c r="AI65" i="64"/>
  <c r="AM5" i="65"/>
  <c r="AM39" s="1"/>
  <c r="AM41" s="1"/>
  <c r="AQ86" i="66"/>
  <c r="AY49" i="65"/>
  <c r="C7" i="90"/>
  <c r="AW89" i="65"/>
  <c r="AX89"/>
  <c r="AQ36" i="74"/>
  <c r="AV36"/>
  <c r="AT36"/>
  <c r="AP36"/>
  <c r="AW36"/>
  <c r="AR36"/>
  <c r="AN51" i="66"/>
  <c r="AO87" s="1"/>
  <c r="AY88" i="65"/>
  <c r="AX76"/>
  <c r="BD40" i="64"/>
  <c r="AB40"/>
  <c r="AP40"/>
  <c r="AR40"/>
  <c r="AI40"/>
  <c r="BC40"/>
  <c r="AC40"/>
  <c r="AK40"/>
  <c r="AH40"/>
  <c r="BB40"/>
  <c r="AX40"/>
  <c r="AZ40"/>
  <c r="AW40"/>
  <c r="AF40"/>
  <c r="AG40"/>
  <c r="AA40"/>
  <c r="BA40"/>
  <c r="AD40"/>
  <c r="AT40"/>
  <c r="AV40"/>
  <c r="D10" i="71"/>
  <c r="AA51" i="66"/>
  <c r="Z63" s="1"/>
  <c r="AC63" s="1"/>
  <c r="AR34"/>
  <c r="AD41" i="64"/>
  <c r="AG29" i="76"/>
  <c r="AN29"/>
  <c r="AW54" i="66"/>
  <c r="AL65"/>
  <c r="AH59"/>
  <c r="AP39" i="76"/>
  <c r="AW39"/>
  <c r="AU39"/>
  <c r="AJ29"/>
  <c r="BE29"/>
  <c r="AI29"/>
  <c r="AF29"/>
  <c r="AS41" i="64"/>
  <c r="AC41"/>
  <c r="AT41"/>
  <c r="AE62" i="66"/>
  <c r="AK62"/>
  <c r="AU62"/>
  <c r="AE41" i="64"/>
  <c r="AF30" i="74"/>
  <c r="AF18"/>
  <c r="AX48" i="66"/>
  <c r="AR39" i="74"/>
  <c r="AW39"/>
  <c r="AL48" i="65"/>
  <c r="AM84" s="1"/>
  <c r="AL5"/>
  <c r="AW85" i="66"/>
  <c r="AX85"/>
  <c r="AL89"/>
  <c r="AQ40" i="64"/>
  <c r="AS36" i="74"/>
  <c r="AA29" i="76"/>
  <c r="BC41" i="64"/>
  <c r="AX29" i="76"/>
  <c r="BA29"/>
  <c r="AV84" i="65"/>
  <c r="AU59" i="66"/>
  <c r="AS39" i="76"/>
  <c r="AX39"/>
  <c r="AW29"/>
  <c r="BB29"/>
  <c r="AQ29"/>
  <c r="AH29"/>
  <c r="AZ29"/>
  <c r="AJ41" i="64"/>
  <c r="AQ41"/>
  <c r="BA41"/>
  <c r="AZ41"/>
  <c r="AN85" i="66"/>
  <c r="AX18" i="76"/>
  <c r="AX12"/>
  <c r="AX15"/>
  <c r="AX60"/>
  <c r="AO35" i="64"/>
  <c r="AE35"/>
  <c r="AF35"/>
  <c r="AI35"/>
  <c r="AB35"/>
  <c r="AU35"/>
  <c r="AH35"/>
  <c r="AS35"/>
  <c r="AL35"/>
  <c r="AU17" i="74"/>
  <c r="AU16"/>
  <c r="AV48"/>
  <c r="AU48"/>
  <c r="AU18"/>
  <c r="AU13"/>
  <c r="AU19"/>
  <c r="AV28" i="76"/>
  <c r="AC28"/>
  <c r="AE28"/>
  <c r="AT28"/>
  <c r="AA28"/>
  <c r="AQ28"/>
  <c r="AZ28"/>
  <c r="BA28"/>
  <c r="AL28"/>
  <c r="AK28"/>
  <c r="BE28"/>
  <c r="AF28"/>
  <c r="AS28"/>
  <c r="BC28"/>
  <c r="AP28"/>
  <c r="BB28"/>
  <c r="BD28"/>
  <c r="AU28"/>
  <c r="AO28"/>
  <c r="AR28"/>
  <c r="AI28"/>
  <c r="AX28"/>
  <c r="AG13" i="74"/>
  <c r="AG17"/>
  <c r="AG16"/>
  <c r="AG19"/>
  <c r="AD17" i="76"/>
  <c r="AD15"/>
  <c r="AD16"/>
  <c r="AD12"/>
  <c r="AG85" i="65"/>
  <c r="AH85"/>
  <c r="AE86" i="66"/>
  <c r="AD86"/>
  <c r="AO87" i="65"/>
  <c r="AN87"/>
  <c r="AN86" i="66"/>
  <c r="AM86"/>
  <c r="AT37" i="76"/>
  <c r="AX37"/>
  <c r="AO41" i="64"/>
  <c r="AB29" i="76"/>
  <c r="AK29"/>
  <c r="AD29"/>
  <c r="BD29"/>
  <c r="BC29"/>
  <c r="AU41" i="64"/>
  <c r="AB41"/>
  <c r="AK41"/>
  <c r="BB41"/>
  <c r="AV41"/>
  <c r="AB30" i="74"/>
  <c r="AA30"/>
  <c r="AM30"/>
  <c r="AD30"/>
  <c r="AP30"/>
  <c r="AW30"/>
  <c r="AV30"/>
  <c r="AR30"/>
  <c r="AK30"/>
  <c r="AG28" i="76"/>
  <c r="AE40" i="64"/>
  <c r="AP90" i="65"/>
  <c r="AI84" i="66"/>
  <c r="AA34" i="64"/>
  <c r="AF89" i="65"/>
  <c r="AV88"/>
  <c r="AH65" i="64"/>
  <c r="BE65"/>
  <c r="AW5" i="65"/>
  <c r="AW39" s="1"/>
  <c r="AW41" s="1"/>
  <c r="AK90"/>
  <c r="AR90"/>
  <c r="AQ84" i="66"/>
  <c r="Z72"/>
  <c r="AU72" s="1"/>
  <c r="AP84"/>
  <c r="AT74"/>
  <c r="AW74"/>
  <c r="AX74"/>
  <c r="AU74"/>
  <c r="AV74"/>
  <c r="AS74"/>
  <c r="AR74"/>
  <c r="AQ74"/>
  <c r="Z77"/>
  <c r="AP77" s="1"/>
  <c r="AF85"/>
  <c r="AE85"/>
  <c r="AB85"/>
  <c r="AC85"/>
  <c r="AP86" i="65"/>
  <c r="AO86"/>
  <c r="AG87"/>
  <c r="AF87"/>
  <c r="AJ87"/>
  <c r="AI87"/>
  <c r="AH86" i="66"/>
  <c r="AG86"/>
  <c r="AS87" i="65"/>
  <c r="AT87"/>
  <c r="AN82" i="66"/>
  <c r="AO82"/>
  <c r="AS86"/>
  <c r="AR86"/>
  <c r="AD82"/>
  <c r="AE82"/>
  <c r="AG82"/>
  <c r="AF82"/>
  <c r="AW37" i="76"/>
  <c r="AQ37"/>
  <c r="AV37"/>
  <c r="AP37"/>
  <c r="AU37"/>
  <c r="AV28" i="74"/>
  <c r="AQ28"/>
  <c r="AI28"/>
  <c r="AE28"/>
  <c r="AG28"/>
  <c r="AH87" i="66"/>
  <c r="AH63"/>
  <c r="AI87"/>
  <c r="AX60" i="74"/>
  <c r="AC90" i="65"/>
  <c r="AB90"/>
  <c r="AG63" i="66"/>
  <c r="AF36" i="64"/>
  <c r="AR36"/>
  <c r="AL36"/>
  <c r="AU16" i="76"/>
  <c r="AU17"/>
  <c r="AU15"/>
  <c r="AU12"/>
  <c r="AU60"/>
  <c r="AQ5" i="65"/>
  <c r="AQ48"/>
  <c r="AR84" s="1"/>
  <c r="AX20" i="74"/>
  <c r="AX13"/>
  <c r="AX19"/>
  <c r="AX18"/>
  <c r="AX30"/>
  <c r="AE19"/>
  <c r="AE16"/>
  <c r="AE18"/>
  <c r="AE20"/>
  <c r="AE13"/>
  <c r="AP39"/>
  <c r="AP13"/>
  <c r="AP16"/>
  <c r="AP17"/>
  <c r="AP19"/>
  <c r="AP20"/>
  <c r="AQ17" i="76"/>
  <c r="AQ16"/>
  <c r="AQ12"/>
  <c r="AQ15"/>
  <c r="AE36" i="64"/>
  <c r="AI36"/>
  <c r="AE52" i="66"/>
  <c r="AF88" s="1"/>
  <c r="AX39" i="74"/>
  <c r="AQ39"/>
  <c r="AV39"/>
  <c r="AT39"/>
  <c r="AV85" i="66"/>
  <c r="AH89"/>
  <c r="AG89"/>
  <c r="AY89"/>
  <c r="AX89"/>
  <c r="AN36" i="64"/>
  <c r="AW36"/>
  <c r="AP36"/>
  <c r="Z53"/>
  <c r="BE53" s="1"/>
  <c r="AQ65"/>
  <c r="AS85" i="66"/>
  <c r="AJ65" i="64"/>
  <c r="AO90" i="65"/>
  <c r="AF90"/>
  <c r="AU90"/>
  <c r="AM86"/>
  <c r="AD88"/>
  <c r="AF60" i="74"/>
  <c r="AI60"/>
  <c r="AD87" i="66"/>
  <c r="BB65" i="64"/>
  <c r="AF5" i="65"/>
  <c r="AF39" s="1"/>
  <c r="AF41" s="1"/>
  <c r="AP65" i="64"/>
  <c r="AG65"/>
  <c r="AS71" i="65"/>
  <c r="AR71"/>
  <c r="AX71"/>
  <c r="AU71"/>
  <c r="AQ71"/>
  <c r="AF59" i="66"/>
  <c r="AF54"/>
  <c r="AR75" i="65"/>
  <c r="AV52" i="66"/>
  <c r="AW88" s="1"/>
  <c r="AV60" i="76"/>
  <c r="AQ49" i="64"/>
  <c r="AY38" i="76"/>
  <c r="AQ38"/>
  <c r="AB15"/>
  <c r="AB16"/>
  <c r="AB17"/>
  <c r="AB60"/>
  <c r="AB18"/>
  <c r="AL88" i="65"/>
  <c r="AM88"/>
  <c r="AY34" i="74"/>
  <c r="AU34"/>
  <c r="AV34"/>
  <c r="AW34"/>
  <c r="AT34"/>
  <c r="AS34"/>
  <c r="AR34"/>
  <c r="AP34"/>
  <c r="AK88" i="65"/>
  <c r="BD83"/>
  <c r="BC83"/>
  <c r="BA89"/>
  <c r="BB89"/>
  <c r="BD85"/>
  <c r="BE85"/>
  <c r="AW47" i="64"/>
  <c r="AV47"/>
  <c r="AI16" i="74"/>
  <c r="AI19"/>
  <c r="AI18"/>
  <c r="AY35"/>
  <c r="AW35"/>
  <c r="AQ35"/>
  <c r="AX35"/>
  <c r="AS35"/>
  <c r="AR35"/>
  <c r="AP35"/>
  <c r="AT35"/>
  <c r="AP19" i="76"/>
  <c r="AT5" i="65"/>
  <c r="AT39" s="1"/>
  <c r="AT41" s="1"/>
  <c r="AU75"/>
  <c r="AQ30" i="74"/>
  <c r="AQ17"/>
  <c r="AV12" i="76"/>
  <c r="Z78" i="65"/>
  <c r="AY78" s="1"/>
  <c r="AQ90"/>
  <c r="Z70" i="66"/>
  <c r="AP70" s="1"/>
  <c r="AP82"/>
  <c r="AW86"/>
  <c r="AV86"/>
  <c r="AS36" i="76"/>
  <c r="AT36"/>
  <c r="AQ75" i="65"/>
  <c r="AX82" i="66"/>
  <c r="AT84"/>
  <c r="AY17" i="74"/>
  <c r="AA60"/>
  <c r="AE88" i="65"/>
  <c r="AV89" i="66"/>
  <c r="AT60" i="74"/>
  <c r="AH60"/>
  <c r="AJ90" i="65"/>
  <c r="AV71"/>
  <c r="AV18" i="76"/>
  <c r="AQ48" i="74"/>
  <c r="AA16"/>
  <c r="AU39"/>
  <c r="AE89" i="66"/>
  <c r="AJ89"/>
  <c r="AE90" i="65"/>
  <c r="AG29" i="74"/>
  <c r="AS29"/>
  <c r="AA29"/>
  <c r="Z74" i="65"/>
  <c r="AP74" s="1"/>
  <c r="AY26" i="74"/>
  <c r="AD26"/>
  <c r="AK26"/>
  <c r="AM26"/>
  <c r="AQ26"/>
  <c r="AO26"/>
  <c r="AC26"/>
  <c r="AJ26"/>
  <c r="AI26"/>
  <c r="AW26"/>
  <c r="AV26"/>
  <c r="AU26"/>
  <c r="AH26"/>
  <c r="AL26"/>
  <c r="AE26"/>
  <c r="AX26"/>
  <c r="AR26"/>
  <c r="AP26"/>
  <c r="AS26"/>
  <c r="AN88" i="65"/>
  <c r="AO88"/>
  <c r="BA83"/>
  <c r="BD48"/>
  <c r="BD55" s="1"/>
  <c r="BD5"/>
  <c r="BD39" s="1"/>
  <c r="AY48" i="66"/>
  <c r="AZ84" s="1"/>
  <c r="BB87" i="65"/>
  <c r="BC87"/>
  <c r="AQ13" i="74"/>
  <c r="AW28"/>
  <c r="AR28"/>
  <c r="AA62" i="66"/>
  <c r="AQ19" i="74"/>
  <c r="AX35" i="64"/>
  <c r="AM35"/>
  <c r="AD35"/>
  <c r="AA35"/>
  <c r="AV35"/>
  <c r="AT35"/>
  <c r="AC35"/>
  <c r="AG35"/>
  <c r="AN35"/>
  <c r="AJ35"/>
  <c r="AN37"/>
  <c r="AB37"/>
  <c r="AE37"/>
  <c r="AT37"/>
  <c r="AR37"/>
  <c r="AI37"/>
  <c r="AS37"/>
  <c r="AD37"/>
  <c r="AH37"/>
  <c r="AX37"/>
  <c r="AC37"/>
  <c r="AV37"/>
  <c r="AL37"/>
  <c r="D10" i="103"/>
  <c r="AP51" i="66"/>
  <c r="AV36" i="76"/>
  <c r="AQ36"/>
  <c r="AP36"/>
  <c r="AW36"/>
  <c r="AR36"/>
  <c r="AX36"/>
  <c r="AS37"/>
  <c r="AR37"/>
  <c r="AY28" i="74"/>
  <c r="AN28"/>
  <c r="AC28"/>
  <c r="AH28"/>
  <c r="AS28"/>
  <c r="AU28"/>
  <c r="AJ28"/>
  <c r="AO28"/>
  <c r="AB28"/>
  <c r="AF28"/>
  <c r="AD28"/>
  <c r="AX28"/>
  <c r="AM28"/>
  <c r="AK28"/>
  <c r="AL28"/>
  <c r="AT28"/>
  <c r="AP28"/>
  <c r="AV90" i="65"/>
  <c r="AF88"/>
  <c r="AG90"/>
  <c r="AW90"/>
  <c r="AN90"/>
  <c r="AV87" i="66"/>
  <c r="AU63"/>
  <c r="AU84"/>
  <c r="AU35" i="74"/>
  <c r="AJ18" i="76"/>
  <c r="AJ87" i="66"/>
  <c r="AK87"/>
  <c r="AR84"/>
  <c r="AR54"/>
  <c r="AS84"/>
  <c r="AV85" i="65"/>
  <c r="AW85"/>
  <c r="AV55"/>
  <c r="AV61"/>
  <c r="AZ48"/>
  <c r="AZ5"/>
  <c r="AZ39" s="1"/>
  <c r="AE87" i="66"/>
  <c r="AF87"/>
  <c r="BE48" i="65"/>
  <c r="BE5"/>
  <c r="BE39" s="1"/>
  <c r="AQ47" i="66"/>
  <c r="AR83" s="1"/>
  <c r="AL29" i="76"/>
  <c r="AB55" i="65"/>
  <c r="AX77" i="66"/>
  <c r="BA77"/>
  <c r="BC77"/>
  <c r="BB77"/>
  <c r="AZ77"/>
  <c r="AQ29" i="74"/>
  <c r="AY29"/>
  <c r="AU36" i="76"/>
  <c r="BC36"/>
  <c r="BA36"/>
  <c r="BE36"/>
  <c r="BB36"/>
  <c r="AZ36"/>
  <c r="BD36"/>
  <c r="AV37" i="74"/>
  <c r="BC5" i="65"/>
  <c r="BC39" s="1"/>
  <c r="BC48"/>
  <c r="BB5"/>
  <c r="BB39" s="1"/>
  <c r="AY36" i="76"/>
  <c r="AY26"/>
  <c r="AY75" i="65"/>
  <c r="AY63"/>
  <c r="AY20" i="74"/>
  <c r="BE40" i="64"/>
  <c r="BE37"/>
  <c r="AY73" i="66"/>
  <c r="AY62"/>
  <c r="BE35" i="64"/>
  <c r="BC39" i="76"/>
  <c r="BA39"/>
  <c r="BE39"/>
  <c r="BB39"/>
  <c r="BD39"/>
  <c r="AZ39"/>
  <c r="AP74" i="66"/>
  <c r="BB74"/>
  <c r="BC74"/>
  <c r="AZ74"/>
  <c r="BD74"/>
  <c r="BA74"/>
  <c r="BE74"/>
  <c r="AZ37" i="76"/>
  <c r="BD37"/>
  <c r="BB37"/>
  <c r="BC37"/>
  <c r="BA37"/>
  <c r="BE37"/>
  <c r="BE38" i="64"/>
  <c r="BA5" i="65"/>
  <c r="BA39" s="1"/>
  <c r="BA48"/>
  <c r="BB84" s="1"/>
  <c r="AY19" i="74"/>
  <c r="AY37" i="76"/>
  <c r="AY27" i="74"/>
  <c r="AY15" i="76"/>
  <c r="AY39"/>
  <c r="AY16"/>
  <c r="AY49"/>
  <c r="AZ49"/>
  <c r="AY61" i="65"/>
  <c r="AY38" i="74"/>
  <c r="BE41" i="64"/>
  <c r="AY65" i="66"/>
  <c r="AV34"/>
  <c r="AT36" i="64"/>
  <c r="AB28" i="76"/>
  <c r="AY28"/>
  <c r="BB35"/>
  <c r="AZ35"/>
  <c r="BD35"/>
  <c r="BA35"/>
  <c r="BE35"/>
  <c r="BC35"/>
  <c r="AY39" i="74"/>
  <c r="AY48"/>
  <c r="AY30"/>
  <c r="AY18"/>
  <c r="AY59" i="66"/>
  <c r="AY74"/>
  <c r="AY35" i="76"/>
  <c r="BE52" i="64"/>
  <c r="AY77" i="66"/>
  <c r="AU73"/>
  <c r="BA73"/>
  <c r="BE73"/>
  <c r="BC73"/>
  <c r="BB73"/>
  <c r="AZ73"/>
  <c r="BD73"/>
  <c r="BA38" i="76"/>
  <c r="BE38"/>
  <c r="BC38"/>
  <c r="AZ38"/>
  <c r="BD38"/>
  <c r="BB38"/>
  <c r="BE70" i="66"/>
  <c r="AU36" i="74"/>
  <c r="AY36"/>
  <c r="BE51" i="64"/>
  <c r="AY5" i="65"/>
  <c r="AY39" s="1"/>
  <c r="AY41" s="1"/>
  <c r="AY48"/>
  <c r="AY51" i="66"/>
  <c r="AZ87" s="1"/>
  <c r="BB55" i="65"/>
  <c r="AY53"/>
  <c r="AY34" i="66"/>
  <c r="AY66" i="65"/>
  <c r="AY62"/>
  <c r="BE36" i="64"/>
  <c r="BE39"/>
  <c r="AT85" i="65"/>
  <c r="AS85"/>
  <c r="AS61"/>
  <c r="AX83"/>
  <c r="AW83"/>
  <c r="AW55"/>
  <c r="AW71"/>
  <c r="AX87" i="66"/>
  <c r="AL87"/>
  <c r="AM87"/>
  <c r="AQ89"/>
  <c r="AQ65"/>
  <c r="AQ77"/>
  <c r="AR89"/>
  <c r="AL85" i="65"/>
  <c r="AK61"/>
  <c r="AA66"/>
  <c r="AX66"/>
  <c r="AB66"/>
  <c r="AF66"/>
  <c r="AP66"/>
  <c r="AH66"/>
  <c r="AT66"/>
  <c r="AE66"/>
  <c r="AG66"/>
  <c r="AD66"/>
  <c r="AQ66"/>
  <c r="AM66"/>
  <c r="AN66"/>
  <c r="AV66"/>
  <c r="AS66"/>
  <c r="AR66"/>
  <c r="AJ66"/>
  <c r="AW66"/>
  <c r="AK66"/>
  <c r="AU66"/>
  <c r="AC66"/>
  <c r="AI66"/>
  <c r="AL66"/>
  <c r="AO66"/>
  <c r="AC87" i="66"/>
  <c r="AT63"/>
  <c r="AT87"/>
  <c r="AU87"/>
  <c r="AV54"/>
  <c r="AV84"/>
  <c r="BB53" i="64"/>
  <c r="AS53"/>
  <c r="BC53"/>
  <c r="AS21" i="74"/>
  <c r="AI83" i="66"/>
  <c r="AV39" i="65"/>
  <c r="AV41" s="1"/>
  <c r="AC84"/>
  <c r="AP47" i="64"/>
  <c r="AN87" i="66"/>
  <c r="AQ37" i="64"/>
  <c r="AL19" i="76"/>
  <c r="AF21" i="74"/>
  <c r="AW46" i="64"/>
  <c r="AP89" i="66"/>
  <c r="AR52" i="64"/>
  <c r="AV76" i="65"/>
  <c r="AW50" i="64"/>
  <c r="AU52"/>
  <c r="AS5" i="65"/>
  <c r="AS48"/>
  <c r="AM47" i="66"/>
  <c r="AO85" i="65"/>
  <c r="AO61"/>
  <c r="AM84" i="66"/>
  <c r="AJ83" i="65"/>
  <c r="AI83"/>
  <c r="AL83"/>
  <c r="AK83"/>
  <c r="AL61"/>
  <c r="AN61"/>
  <c r="AR85"/>
  <c r="AR55"/>
  <c r="AD47" i="66"/>
  <c r="AJ47"/>
  <c r="AT55" i="65"/>
  <c r="AU83"/>
  <c r="AV83"/>
  <c r="AE48"/>
  <c r="AF84" i="66"/>
  <c r="AE84"/>
  <c r="AD85" i="65"/>
  <c r="AD61"/>
  <c r="AW84"/>
  <c r="AJ55"/>
  <c r="AK85"/>
  <c r="AJ85"/>
  <c r="AX34" i="66"/>
  <c r="AX47"/>
  <c r="AN61"/>
  <c r="AF61"/>
  <c r="AO61"/>
  <c r="AV61"/>
  <c r="AR61"/>
  <c r="AL61"/>
  <c r="AK61"/>
  <c r="AU61"/>
  <c r="AX61"/>
  <c r="AE61"/>
  <c r="AJ61"/>
  <c r="AA61"/>
  <c r="AW61"/>
  <c r="AI61"/>
  <c r="AM61"/>
  <c r="AC61"/>
  <c r="AD61"/>
  <c r="AP61"/>
  <c r="AQ61"/>
  <c r="AT61"/>
  <c r="AG61"/>
  <c r="AS61"/>
  <c r="AQ59"/>
  <c r="AT71" i="65"/>
  <c r="AP71"/>
  <c r="AX5"/>
  <c r="AX39" s="1"/>
  <c r="AX41" s="1"/>
  <c r="AX48"/>
  <c r="AC85"/>
  <c r="AB85"/>
  <c r="AW84" i="66"/>
  <c r="AX84"/>
  <c r="AU85" i="65"/>
  <c r="AT61"/>
  <c r="AS47" i="66"/>
  <c r="AA48" i="65"/>
  <c r="C6" i="71"/>
  <c r="AB47" i="66"/>
  <c r="AJ84" i="65"/>
  <c r="AH5"/>
  <c r="AH39" s="1"/>
  <c r="AH41" s="1"/>
  <c r="AH48"/>
  <c r="AI84" s="1"/>
  <c r="AE34" i="66"/>
  <c r="AE47"/>
  <c r="AQ83" i="65"/>
  <c r="BD41" i="64"/>
  <c r="AN41"/>
  <c r="AA62" i="65"/>
  <c r="AT74"/>
  <c r="AD83"/>
  <c r="AF86"/>
  <c r="AB48" i="74"/>
  <c r="AU52" i="66"/>
  <c r="AW77"/>
  <c r="AI21" i="74"/>
  <c r="AO10" i="76"/>
  <c r="AO59"/>
  <c r="AS58" i="64"/>
  <c r="AT10" i="76"/>
  <c r="AT38"/>
  <c r="AC50" i="65"/>
  <c r="AC5"/>
  <c r="AC39" s="1"/>
  <c r="AC41" s="1"/>
  <c r="AB50" i="66"/>
  <c r="AS76" i="65"/>
  <c r="AT88"/>
  <c r="AW41" i="64"/>
  <c r="AH84" i="66"/>
  <c r="AA17" i="74"/>
  <c r="AK35" i="64"/>
  <c r="AW35"/>
  <c r="AP35"/>
  <c r="AM47" i="74"/>
  <c r="AM29"/>
  <c r="AE10" i="76"/>
  <c r="AF48"/>
  <c r="AE48"/>
  <c r="AG53" i="65"/>
  <c r="AJ20" i="74"/>
  <c r="AJ59"/>
  <c r="AL59"/>
  <c r="AR10" i="76"/>
  <c r="AS48"/>
  <c r="AR59"/>
  <c r="AQ34" i="65"/>
  <c r="AQ39" s="1"/>
  <c r="AQ41" s="1"/>
  <c r="AQ53"/>
  <c r="AO50" i="66"/>
  <c r="AO34"/>
  <c r="AE25" i="76"/>
  <c r="AO25"/>
  <c r="BD25"/>
  <c r="AH25"/>
  <c r="AP25"/>
  <c r="AB25"/>
  <c r="AC25"/>
  <c r="AQ25"/>
  <c r="AU25"/>
  <c r="AN25"/>
  <c r="AA25"/>
  <c r="AT25"/>
  <c r="AM25"/>
  <c r="AA19" i="74"/>
  <c r="AJ59" i="76"/>
  <c r="AJ28"/>
  <c r="AM53" i="65"/>
  <c r="AS34"/>
  <c r="AS53"/>
  <c r="AB61" i="66"/>
  <c r="AE17" i="74"/>
  <c r="AK52" i="66"/>
  <c r="AM48" i="76"/>
  <c r="AE49" i="65"/>
  <c r="AF85" s="1"/>
  <c r="AA21" i="66"/>
  <c r="AN40" i="64"/>
  <c r="AJ40"/>
  <c r="AO40"/>
  <c r="AM40"/>
  <c r="AG88" i="65"/>
  <c r="BC88" i="66"/>
  <c r="BB88"/>
  <c r="AD57" i="74"/>
  <c r="AE45"/>
  <c r="AN61" i="64"/>
  <c r="AM37"/>
  <c r="AM64"/>
  <c r="AN64"/>
  <c r="AO43" i="74"/>
  <c r="AN43"/>
  <c r="AN55"/>
  <c r="AN60" s="1"/>
  <c r="AD56"/>
  <c r="AE44"/>
  <c r="AR44"/>
  <c r="AS44"/>
  <c r="AO57"/>
  <c r="AO60" s="1"/>
  <c r="AP45"/>
  <c r="AD45"/>
  <c r="AI43"/>
  <c r="AP76" i="65"/>
  <c r="AR56" i="74"/>
  <c r="AR60" s="1"/>
  <c r="AQ64" i="64"/>
  <c r="AR64"/>
  <c r="AD44" i="74"/>
  <c r="AG37" i="64"/>
  <c r="AU37"/>
  <c r="AO37"/>
  <c r="AF37"/>
  <c r="AK37"/>
  <c r="BC85" i="66"/>
  <c r="BC82"/>
  <c r="AU60" i="74"/>
  <c r="AW43"/>
  <c r="AW55"/>
  <c r="AW60" s="1"/>
  <c r="BC86" i="66"/>
  <c r="BA82"/>
  <c r="AK62" i="64"/>
  <c r="BC89" i="66"/>
  <c r="C10" i="71"/>
  <c r="AA52" i="65"/>
  <c r="AG60" i="74"/>
  <c r="AM19" i="76" l="1"/>
  <c r="AN19"/>
  <c r="AI19"/>
  <c r="AG19"/>
  <c r="AB19"/>
  <c r="AF19"/>
  <c r="AK19"/>
  <c r="AA19"/>
  <c r="AS19"/>
  <c r="AH19"/>
  <c r="AJ19"/>
  <c r="AV19"/>
  <c r="AZ72" i="66"/>
  <c r="AF58"/>
  <c r="AD58"/>
  <c r="AH58"/>
  <c r="AE58"/>
  <c r="AE21" i="74"/>
  <c r="BA70" i="66"/>
  <c r="BD70"/>
  <c r="BA72"/>
  <c r="AN58"/>
  <c r="AA58"/>
  <c r="AU58"/>
  <c r="AG58"/>
  <c r="AW19" i="76"/>
  <c r="BB70" i="66"/>
  <c r="AZ70"/>
  <c r="AY72"/>
  <c r="AY58"/>
  <c r="AR72"/>
  <c r="AB58"/>
  <c r="AQ58"/>
  <c r="AV58"/>
  <c r="AC19" i="76"/>
  <c r="AD60" i="74"/>
  <c r="AQ19" i="76"/>
  <c r="AK21" i="74"/>
  <c r="AM21"/>
  <c r="AY87" i="66"/>
  <c r="AS58"/>
  <c r="AT58"/>
  <c r="AL58"/>
  <c r="AO58"/>
  <c r="AX58"/>
  <c r="AC58"/>
  <c r="AP84" i="65"/>
  <c r="AW90" i="66"/>
  <c r="AK55" i="65"/>
  <c r="AT72"/>
  <c r="AV72"/>
  <c r="AZ53" i="64"/>
  <c r="AP53"/>
  <c r="AV53"/>
  <c r="AT53"/>
  <c r="AB87" i="66"/>
  <c r="AL63"/>
  <c r="BE72"/>
  <c r="BC72"/>
  <c r="AT72"/>
  <c r="AQ63"/>
  <c r="AQ78" i="65"/>
  <c r="AU53" i="64"/>
  <c r="AW53"/>
  <c r="BD53"/>
  <c r="AX63" i="66"/>
  <c r="AY71" i="65"/>
  <c r="BD72" i="66"/>
  <c r="AF63"/>
  <c r="AN63"/>
  <c r="AQ53" i="64"/>
  <c r="BA53"/>
  <c r="AV72" i="66"/>
  <c r="AB63"/>
  <c r="BB72"/>
  <c r="AE63"/>
  <c r="AJ63"/>
  <c r="AM63"/>
  <c r="AQ84" i="65"/>
  <c r="AU72"/>
  <c r="AQ55"/>
  <c r="AR72"/>
  <c r="AW34" i="66"/>
  <c r="BC70"/>
  <c r="AY84"/>
  <c r="AQ72" i="65"/>
  <c r="BD77" i="66"/>
  <c r="BE77"/>
  <c r="AP72" i="65"/>
  <c r="AA63" i="66"/>
  <c r="AT77"/>
  <c r="AD63"/>
  <c r="AK63"/>
  <c r="AL84" i="65"/>
  <c r="AF34" i="66"/>
  <c r="AJ34"/>
  <c r="AV91" i="65"/>
  <c r="AW91"/>
  <c r="AS63" i="66"/>
  <c r="AD89"/>
  <c r="AC89"/>
  <c r="Z73" i="65"/>
  <c r="AP85"/>
  <c r="AP61"/>
  <c r="AA63"/>
  <c r="AC63"/>
  <c r="AS63"/>
  <c r="AI63"/>
  <c r="AT63"/>
  <c r="AF63"/>
  <c r="AO63"/>
  <c r="AQ63"/>
  <c r="AP63"/>
  <c r="AH63"/>
  <c r="AN63"/>
  <c r="AX63"/>
  <c r="AK63"/>
  <c r="AG63"/>
  <c r="AJ63"/>
  <c r="AL63"/>
  <c r="AE63"/>
  <c r="AV63"/>
  <c r="AD63"/>
  <c r="AB63"/>
  <c r="AW63"/>
  <c r="AU63"/>
  <c r="AM63"/>
  <c r="AR63"/>
  <c r="AQ85"/>
  <c r="AY19" i="76"/>
  <c r="AY21" i="74"/>
  <c r="AU21"/>
  <c r="AY52" i="66"/>
  <c r="AY88" s="1"/>
  <c r="D11" i="90"/>
  <c r="D13" s="1"/>
  <c r="F6" s="1"/>
  <c r="AX21" i="74"/>
  <c r="AZ85" i="65"/>
  <c r="AY85"/>
  <c r="AG21" i="74"/>
  <c r="AX19" i="76"/>
  <c r="AD19"/>
  <c r="AO63" i="66"/>
  <c r="AV63"/>
  <c r="AI63"/>
  <c r="AR63"/>
  <c r="AW63"/>
  <c r="AP21" i="74"/>
  <c r="AU77" i="66"/>
  <c r="AS77"/>
  <c r="AR77"/>
  <c r="AV77"/>
  <c r="AP72"/>
  <c r="AS72"/>
  <c r="AW72"/>
  <c r="AX72"/>
  <c r="AQ72"/>
  <c r="AU19" i="76"/>
  <c r="AQ21" i="74"/>
  <c r="AW70" i="66"/>
  <c r="AY70"/>
  <c r="AS70"/>
  <c r="AT70"/>
  <c r="AR70"/>
  <c r="AU70"/>
  <c r="AQ70"/>
  <c r="AV70"/>
  <c r="AX70"/>
  <c r="AR78" i="65"/>
  <c r="AW78"/>
  <c r="AS78"/>
  <c r="AV78"/>
  <c r="AT78"/>
  <c r="AU78"/>
  <c r="AP78"/>
  <c r="AX78"/>
  <c r="AP87" i="66"/>
  <c r="Z75"/>
  <c r="AY75" s="1"/>
  <c r="AP63"/>
  <c r="AQ87"/>
  <c r="AY74" i="65"/>
  <c r="AS74"/>
  <c r="AR74"/>
  <c r="AX74"/>
  <c r="AV74"/>
  <c r="AQ74"/>
  <c r="AW74"/>
  <c r="AU74"/>
  <c r="AZ89"/>
  <c r="AY89"/>
  <c r="AY63" i="66"/>
  <c r="AZ84" i="65"/>
  <c r="AZ55"/>
  <c r="AY55"/>
  <c r="AY72"/>
  <c r="BC55"/>
  <c r="BC84"/>
  <c r="BD84"/>
  <c r="AZ88" i="66"/>
  <c r="BA55" i="65"/>
  <c r="BA84"/>
  <c r="BE55"/>
  <c r="BE91" s="1"/>
  <c r="BE84"/>
  <c r="AA21" i="74"/>
  <c r="AT47" i="66"/>
  <c r="AT34"/>
  <c r="AO47" i="65"/>
  <c r="AO5"/>
  <c r="AO39" s="1"/>
  <c r="AO41" s="1"/>
  <c r="AS52" i="66"/>
  <c r="AS34"/>
  <c r="AN89" i="65"/>
  <c r="AM55"/>
  <c r="AR89"/>
  <c r="AP53"/>
  <c r="C11" i="103"/>
  <c r="AP34" i="65"/>
  <c r="AP39" s="1"/>
  <c r="AP41" s="1"/>
  <c r="C11" i="71"/>
  <c r="AA53" i="65"/>
  <c r="AR12" i="76"/>
  <c r="AR17"/>
  <c r="AR49"/>
  <c r="AR15"/>
  <c r="AS49"/>
  <c r="AR16"/>
  <c r="AR60"/>
  <c r="AR18"/>
  <c r="AR29"/>
  <c r="AR39"/>
  <c r="AJ18" i="74"/>
  <c r="AJ19"/>
  <c r="AK48"/>
  <c r="AJ48"/>
  <c r="AJ30"/>
  <c r="AJ13"/>
  <c r="AJ16"/>
  <c r="AJ17"/>
  <c r="AN47" i="65"/>
  <c r="AN5"/>
  <c r="AN39" s="1"/>
  <c r="AN41" s="1"/>
  <c r="AB86" i="66"/>
  <c r="AC86"/>
  <c r="AB62"/>
  <c r="AD34" i="65"/>
  <c r="AD39" s="1"/>
  <c r="AD41" s="1"/>
  <c r="AD53"/>
  <c r="AB83" i="66"/>
  <c r="AB59"/>
  <c r="AS83"/>
  <c r="AS59"/>
  <c r="AS54"/>
  <c r="C13" i="90"/>
  <c r="E6" s="1"/>
  <c r="AK91" i="65"/>
  <c r="AE5"/>
  <c r="AE39" s="1"/>
  <c r="AE41" s="1"/>
  <c r="AU91"/>
  <c r="AR91"/>
  <c r="AA48" i="66"/>
  <c r="AA5"/>
  <c r="D7" i="71"/>
  <c r="AG47" i="66"/>
  <c r="AK88"/>
  <c r="AC47"/>
  <c r="AC34"/>
  <c r="AG52"/>
  <c r="AF83"/>
  <c r="AE54"/>
  <c r="AE59"/>
  <c r="AE83"/>
  <c r="AF84" i="65"/>
  <c r="AE55"/>
  <c r="AE84"/>
  <c r="AT84"/>
  <c r="AS55"/>
  <c r="AT91" s="1"/>
  <c r="AS84"/>
  <c r="AS72"/>
  <c r="AK48" i="66"/>
  <c r="AK34"/>
  <c r="AE85" i="65"/>
  <c r="AE61"/>
  <c r="AN19" i="74"/>
  <c r="AN30"/>
  <c r="AN13"/>
  <c r="AN17"/>
  <c r="AN48"/>
  <c r="AN18"/>
  <c r="AN16"/>
  <c r="AN20"/>
  <c r="AO48"/>
  <c r="AL53" i="65"/>
  <c r="AL34"/>
  <c r="AL39" s="1"/>
  <c r="AL41" s="1"/>
  <c r="AQ52" i="66"/>
  <c r="AQ34"/>
  <c r="AL13" i="74"/>
  <c r="AL16"/>
  <c r="AL48"/>
  <c r="AL17"/>
  <c r="AL18"/>
  <c r="AL20"/>
  <c r="AL30"/>
  <c r="AL19"/>
  <c r="AM48"/>
  <c r="AG89" i="65"/>
  <c r="AG55"/>
  <c r="AH89"/>
  <c r="AE15" i="76"/>
  <c r="AF49"/>
  <c r="AE49"/>
  <c r="AE12"/>
  <c r="AE17"/>
  <c r="AE18"/>
  <c r="AE16"/>
  <c r="AE60"/>
  <c r="AE29"/>
  <c r="AC86" i="65"/>
  <c r="AD86"/>
  <c r="AC62"/>
  <c r="AP49" i="76"/>
  <c r="AO49"/>
  <c r="AO12"/>
  <c r="AO17"/>
  <c r="AO29"/>
  <c r="AO15"/>
  <c r="AO60"/>
  <c r="AO18"/>
  <c r="AO16"/>
  <c r="AV88" i="66"/>
  <c r="AU88"/>
  <c r="AU54"/>
  <c r="AB84" i="65"/>
  <c r="Z60"/>
  <c r="AE60" s="1"/>
  <c r="AX72"/>
  <c r="AX84"/>
  <c r="AY84"/>
  <c r="AX55"/>
  <c r="AC55"/>
  <c r="AM59" i="66"/>
  <c r="AS39" i="65"/>
  <c r="AS41" s="1"/>
  <c r="Z64"/>
  <c r="AY64" s="1"/>
  <c r="AB88"/>
  <c r="AZ65" i="64"/>
  <c r="AP47" i="66"/>
  <c r="D6" i="103"/>
  <c r="AB52" i="66"/>
  <c r="AB34"/>
  <c r="AC19" i="74"/>
  <c r="AC16"/>
  <c r="AC13"/>
  <c r="AC18"/>
  <c r="AC17"/>
  <c r="AC30"/>
  <c r="AD48"/>
  <c r="AC20"/>
  <c r="AC48"/>
  <c r="AS89" i="65"/>
  <c r="AT89"/>
  <c r="AM52" i="66"/>
  <c r="AM54" s="1"/>
  <c r="AM34"/>
  <c r="AO62"/>
  <c r="AP86"/>
  <c r="AO86"/>
  <c r="AO54"/>
  <c r="AI34" i="65"/>
  <c r="AI39" s="1"/>
  <c r="AI41" s="1"/>
  <c r="AI53"/>
  <c r="AN47" i="66"/>
  <c r="AN34"/>
  <c r="AS65" i="64"/>
  <c r="AR65"/>
  <c r="AR41"/>
  <c r="AR53"/>
  <c r="AL47" i="66"/>
  <c r="AM83" s="1"/>
  <c r="AT17" i="76"/>
  <c r="AT15"/>
  <c r="AT16"/>
  <c r="AT18"/>
  <c r="AT12"/>
  <c r="AT49"/>
  <c r="AU49"/>
  <c r="AT60"/>
  <c r="AT39"/>
  <c r="AT29"/>
  <c r="AH55" i="65"/>
  <c r="AH84"/>
  <c r="AY83" i="66"/>
  <c r="AX54"/>
  <c r="AX59"/>
  <c r="AX83"/>
  <c r="AJ59"/>
  <c r="AK83"/>
  <c r="AJ83"/>
  <c r="AJ54"/>
  <c r="AD83"/>
  <c r="AD59"/>
  <c r="AY54" l="1"/>
  <c r="AZ90" s="1"/>
  <c r="AP73" i="65"/>
  <c r="AQ73"/>
  <c r="AW73"/>
  <c r="AX73"/>
  <c r="AT73"/>
  <c r="AU73"/>
  <c r="AY73"/>
  <c r="AS73"/>
  <c r="AV73"/>
  <c r="AR73"/>
  <c r="AH60"/>
  <c r="AX60"/>
  <c r="BA91"/>
  <c r="AV75" i="66"/>
  <c r="AR75"/>
  <c r="AQ75"/>
  <c r="AS75"/>
  <c r="BC75"/>
  <c r="AZ75"/>
  <c r="AW75"/>
  <c r="AU75"/>
  <c r="BD75"/>
  <c r="BB75"/>
  <c r="AT75"/>
  <c r="BA75"/>
  <c r="AX75"/>
  <c r="BE75"/>
  <c r="AP75"/>
  <c r="BC91" i="65"/>
  <c r="BD91"/>
  <c r="AZ91"/>
  <c r="BB91"/>
  <c r="AA64"/>
  <c r="AY60"/>
  <c r="AG34" i="66"/>
  <c r="AX90"/>
  <c r="AN54"/>
  <c r="AO90" s="1"/>
  <c r="AN83"/>
  <c r="AO83"/>
  <c r="AN59"/>
  <c r="AC88"/>
  <c r="AD64" i="65"/>
  <c r="AJ64"/>
  <c r="AC64"/>
  <c r="AQ64"/>
  <c r="AH64"/>
  <c r="AG64"/>
  <c r="AU64"/>
  <c r="AI64"/>
  <c r="AF64"/>
  <c r="AW64"/>
  <c r="AB64"/>
  <c r="AL64"/>
  <c r="AV64"/>
  <c r="AK64"/>
  <c r="AT64"/>
  <c r="AP64"/>
  <c r="AM64"/>
  <c r="AN64"/>
  <c r="AS64"/>
  <c r="AE64"/>
  <c r="AX64"/>
  <c r="AO64"/>
  <c r="AR64"/>
  <c r="AO19" i="76"/>
  <c r="AG91" i="65"/>
  <c r="AL89"/>
  <c r="AL55"/>
  <c r="AM91" s="1"/>
  <c r="AI34" i="66"/>
  <c r="AI52"/>
  <c r="AN88"/>
  <c r="AC21" i="74"/>
  <c r="AE19" i="76"/>
  <c r="AR88" i="66"/>
  <c r="AQ54"/>
  <c r="AK84"/>
  <c r="AL84"/>
  <c r="AK54"/>
  <c r="AF90"/>
  <c r="AG54"/>
  <c r="AG83"/>
  <c r="AH83"/>
  <c r="AG59"/>
  <c r="Z60"/>
  <c r="AB84"/>
  <c r="AD34"/>
  <c r="AD52"/>
  <c r="AJ21" i="74"/>
  <c r="Z65" i="65"/>
  <c r="AP65" s="1"/>
  <c r="AB89"/>
  <c r="D11" i="103"/>
  <c r="D13" s="1"/>
  <c r="AP34" i="66"/>
  <c r="AP52"/>
  <c r="AQ88" s="1"/>
  <c r="AM89" i="65"/>
  <c r="AL21" i="74"/>
  <c r="AL52" i="66"/>
  <c r="AM88" s="1"/>
  <c r="AL34"/>
  <c r="AS91" i="65"/>
  <c r="AF91"/>
  <c r="F9" i="90"/>
  <c r="F11"/>
  <c r="F10"/>
  <c r="F12"/>
  <c r="F8"/>
  <c r="F7"/>
  <c r="F5"/>
  <c r="AC83" i="66"/>
  <c r="AC54"/>
  <c r="AC59"/>
  <c r="AS90"/>
  <c r="AB54"/>
  <c r="Z77" i="65"/>
  <c r="AP89"/>
  <c r="AP55"/>
  <c r="AO83"/>
  <c r="AP83"/>
  <c r="AO55"/>
  <c r="AH91"/>
  <c r="AL83" i="66"/>
  <c r="AL59"/>
  <c r="Z71"/>
  <c r="AP71" s="1"/>
  <c r="AP83"/>
  <c r="AP59"/>
  <c r="AQ83"/>
  <c r="AX91" i="65"/>
  <c r="AY91"/>
  <c r="AA60"/>
  <c r="AV90" i="66"/>
  <c r="AN21" i="74"/>
  <c r="AS60" i="65"/>
  <c r="E10" i="90"/>
  <c r="E7"/>
  <c r="E12"/>
  <c r="E11"/>
  <c r="E9"/>
  <c r="E8"/>
  <c r="E5"/>
  <c r="AN83" i="65"/>
  <c r="AN55"/>
  <c r="AR19" i="76"/>
  <c r="AQ89" i="65"/>
  <c r="AJ89"/>
  <c r="AI65"/>
  <c r="AI89"/>
  <c r="AI55"/>
  <c r="AT19" i="76"/>
  <c r="AC91" i="65"/>
  <c r="AM60"/>
  <c r="AF60"/>
  <c r="AP60"/>
  <c r="AC60"/>
  <c r="AI60"/>
  <c r="AD60"/>
  <c r="AK60"/>
  <c r="AJ60"/>
  <c r="AN60"/>
  <c r="AG60"/>
  <c r="AB60"/>
  <c r="AW60"/>
  <c r="AL60"/>
  <c r="AV60"/>
  <c r="AU60"/>
  <c r="AQ60"/>
  <c r="AR60"/>
  <c r="AT60"/>
  <c r="AO60"/>
  <c r="AH88" i="66"/>
  <c r="AG88"/>
  <c r="AD89" i="65"/>
  <c r="AE89"/>
  <c r="AD55"/>
  <c r="AA29" i="66"/>
  <c r="AA34" s="1"/>
  <c r="D11" i="71"/>
  <c r="AA52" i="66"/>
  <c r="C13" i="103"/>
  <c r="E11" s="1"/>
  <c r="AS88" i="66"/>
  <c r="AT88"/>
  <c r="AT83"/>
  <c r="AT54"/>
  <c r="AT59"/>
  <c r="AU83"/>
  <c r="AY90" l="1"/>
  <c r="AT71"/>
  <c r="AP77" i="65"/>
  <c r="AY77"/>
  <c r="AL65"/>
  <c r="AY65"/>
  <c r="AA60" i="66"/>
  <c r="AY60"/>
  <c r="BB71"/>
  <c r="AZ71"/>
  <c r="BD71"/>
  <c r="BA71"/>
  <c r="BE71"/>
  <c r="BC71"/>
  <c r="AY71"/>
  <c r="AL54"/>
  <c r="AM90" s="1"/>
  <c r="F7" i="103"/>
  <c r="F9"/>
  <c r="F10"/>
  <c r="F8"/>
  <c r="F5"/>
  <c r="F12"/>
  <c r="F6"/>
  <c r="AL90" i="66"/>
  <c r="AT90"/>
  <c r="AD65" i="65"/>
  <c r="AU90" i="66"/>
  <c r="AP54"/>
  <c r="AQ90" s="1"/>
  <c r="AV71"/>
  <c r="AR71"/>
  <c r="AW71"/>
  <c r="AU71"/>
  <c r="AQ71"/>
  <c r="AX71"/>
  <c r="AS71"/>
  <c r="AO91" i="65"/>
  <c r="AP91"/>
  <c r="Z79"/>
  <c r="AQ91"/>
  <c r="AU77"/>
  <c r="AW77"/>
  <c r="AR77"/>
  <c r="AT77"/>
  <c r="AX77"/>
  <c r="AV77"/>
  <c r="AQ77"/>
  <c r="AS77"/>
  <c r="AC90" i="66"/>
  <c r="AA65" i="65"/>
  <c r="AK60" i="66"/>
  <c r="AD91" i="65"/>
  <c r="AL88" i="66"/>
  <c r="F11" i="103"/>
  <c r="AL91" i="65"/>
  <c r="E9" i="103"/>
  <c r="E10"/>
  <c r="E6"/>
  <c r="E5"/>
  <c r="E7"/>
  <c r="E12"/>
  <c r="E8"/>
  <c r="AI91" i="65"/>
  <c r="AJ91"/>
  <c r="D13" i="71"/>
  <c r="F11" s="1"/>
  <c r="Z64" i="66"/>
  <c r="AA64" s="1"/>
  <c r="AE91" i="65"/>
  <c r="AD88" i="66"/>
  <c r="AE88"/>
  <c r="AD54"/>
  <c r="AA54"/>
  <c r="AB90" s="1"/>
  <c r="AI88"/>
  <c r="AI54"/>
  <c r="AJ88"/>
  <c r="AB88"/>
  <c r="AN91" i="65"/>
  <c r="AP88" i="66"/>
  <c r="Z76"/>
  <c r="AN65" i="65"/>
  <c r="AJ65"/>
  <c r="AK65"/>
  <c r="AO65"/>
  <c r="AF65"/>
  <c r="AR65"/>
  <c r="AC65"/>
  <c r="AB65"/>
  <c r="AX65"/>
  <c r="AE65"/>
  <c r="AU65"/>
  <c r="AW65"/>
  <c r="AV65"/>
  <c r="AT65"/>
  <c r="AH65"/>
  <c r="AM65"/>
  <c r="AS65"/>
  <c r="AQ65"/>
  <c r="AG65"/>
  <c r="AF60" i="66"/>
  <c r="AL60"/>
  <c r="AV60"/>
  <c r="AC60"/>
  <c r="AG60"/>
  <c r="AX60"/>
  <c r="AJ60"/>
  <c r="AS60"/>
  <c r="AQ60"/>
  <c r="AI60"/>
  <c r="AH60"/>
  <c r="AU60"/>
  <c r="AT60"/>
  <c r="AO60"/>
  <c r="AR60"/>
  <c r="AP60"/>
  <c r="AD60"/>
  <c r="AM60"/>
  <c r="AE60"/>
  <c r="AB60"/>
  <c r="AN60"/>
  <c r="AW60"/>
  <c r="AG90"/>
  <c r="AH90"/>
  <c r="AK90"/>
  <c r="AR90"/>
  <c r="AN90"/>
  <c r="AP79" i="65" l="1"/>
  <c r="AY79"/>
  <c r="AP76" i="66"/>
  <c r="AZ76"/>
  <c r="BD76"/>
  <c r="BE76"/>
  <c r="BB76"/>
  <c r="BA76"/>
  <c r="BC76"/>
  <c r="AY76"/>
  <c r="AI64"/>
  <c r="AD64"/>
  <c r="AY64"/>
  <c r="AP64"/>
  <c r="AI90"/>
  <c r="AJ90"/>
  <c r="Z66"/>
  <c r="AD90"/>
  <c r="AE90"/>
  <c r="AR64"/>
  <c r="AO64"/>
  <c r="AE64"/>
  <c r="AC64"/>
  <c r="AN64"/>
  <c r="AX64"/>
  <c r="AJ64"/>
  <c r="AV64"/>
  <c r="AF64"/>
  <c r="AH64"/>
  <c r="AW64"/>
  <c r="AT64"/>
  <c r="AK64"/>
  <c r="AU64"/>
  <c r="AM64"/>
  <c r="AG64"/>
  <c r="AB64"/>
  <c r="AQ64"/>
  <c r="AS64"/>
  <c r="AL64"/>
  <c r="AV76"/>
  <c r="AR76"/>
  <c r="AX76"/>
  <c r="AT76"/>
  <c r="AW76"/>
  <c r="AU76"/>
  <c r="AS76"/>
  <c r="AQ76"/>
  <c r="F12" i="71"/>
  <c r="F9"/>
  <c r="F5"/>
  <c r="F6"/>
  <c r="F8"/>
  <c r="F10"/>
  <c r="F7"/>
  <c r="AW79" i="65"/>
  <c r="AV79"/>
  <c r="AU79"/>
  <c r="AT79"/>
  <c r="AR79"/>
  <c r="AQ79"/>
  <c r="AS79"/>
  <c r="AX79"/>
  <c r="Z78" i="66"/>
  <c r="AP90"/>
  <c r="BB78" l="1"/>
  <c r="BC78"/>
  <c r="AZ78"/>
  <c r="BD78"/>
  <c r="BA78"/>
  <c r="BE78"/>
  <c r="AY78"/>
  <c r="AI66"/>
  <c r="AY66"/>
  <c r="AP66"/>
  <c r="AD66"/>
  <c r="AV66"/>
  <c r="AF66"/>
  <c r="AR66"/>
  <c r="AH66"/>
  <c r="AW66"/>
  <c r="AX66"/>
  <c r="AO66"/>
  <c r="AE66"/>
  <c r="AS66"/>
  <c r="AJ66"/>
  <c r="AU66"/>
  <c r="AM66"/>
  <c r="AL66"/>
  <c r="AQ66"/>
  <c r="AT66"/>
  <c r="AC66"/>
  <c r="AN66"/>
  <c r="AB66"/>
  <c r="AK66"/>
  <c r="AG66"/>
  <c r="AA66"/>
  <c r="AR78"/>
  <c r="AW78"/>
  <c r="AV78"/>
  <c r="AX78"/>
  <c r="AU78"/>
  <c r="AS78"/>
  <c r="AT78"/>
  <c r="AQ78"/>
  <c r="AP78"/>
  <c r="C5" i="71" l="1"/>
  <c r="C13" s="1"/>
  <c r="E9" s="1"/>
  <c r="AA47" i="65"/>
  <c r="AA55" s="1"/>
  <c r="AB91" s="1"/>
  <c r="AA5"/>
  <c r="AA39" s="1"/>
  <c r="AA41" s="1"/>
  <c r="E5" i="71" l="1"/>
  <c r="E8"/>
  <c r="E11"/>
  <c r="AB83" i="65"/>
  <c r="Z67"/>
  <c r="AA67" s="1"/>
  <c r="E7" i="71"/>
  <c r="E10"/>
  <c r="Z59" i="65"/>
  <c r="E6" i="71"/>
  <c r="E12"/>
  <c r="AG59" i="65" l="1"/>
  <c r="AD59"/>
  <c r="AP59"/>
  <c r="AS59"/>
  <c r="AW59"/>
  <c r="AM59"/>
  <c r="AI59"/>
  <c r="AN59"/>
  <c r="AK59"/>
  <c r="AH59"/>
  <c r="AB59"/>
  <c r="AV59"/>
  <c r="AT59"/>
  <c r="AF59"/>
  <c r="AC59"/>
  <c r="AX59"/>
  <c r="AU59"/>
  <c r="AQ59"/>
  <c r="AL59"/>
  <c r="AR59"/>
  <c r="AJ59"/>
  <c r="AY59"/>
  <c r="AE59"/>
  <c r="AO59"/>
  <c r="AP67"/>
  <c r="AS67"/>
  <c r="AH67"/>
  <c r="AU67"/>
  <c r="AX67"/>
  <c r="AK67"/>
  <c r="AE67"/>
  <c r="AM67"/>
  <c r="AN67"/>
  <c r="AC67"/>
  <c r="AT67"/>
  <c r="AY67"/>
  <c r="AR67"/>
  <c r="AO67"/>
  <c r="AV67"/>
  <c r="AG67"/>
  <c r="AB67"/>
  <c r="AJ67"/>
  <c r="AF67"/>
  <c r="AQ67"/>
  <c r="AL67"/>
  <c r="AI67"/>
  <c r="AD67"/>
  <c r="AW67"/>
  <c r="AA59"/>
</calcChain>
</file>

<file path=xl/sharedStrings.xml><?xml version="1.0" encoding="utf-8"?>
<sst xmlns="http://schemas.openxmlformats.org/spreadsheetml/2006/main" count="725" uniqueCount="279">
  <si>
    <t>産業</t>
    <phoneticPr fontId="9"/>
  </si>
  <si>
    <t>農業</t>
    <rPh sb="0" eb="2">
      <t>ノウギョウ</t>
    </rPh>
    <phoneticPr fontId="11"/>
  </si>
  <si>
    <t>廃棄物</t>
    <rPh sb="0" eb="3">
      <t>ハイキブツ</t>
    </rPh>
    <phoneticPr fontId="11"/>
  </si>
  <si>
    <t>燃料からの漏出</t>
    <rPh sb="0" eb="2">
      <t>ネンリョウ</t>
    </rPh>
    <rPh sb="5" eb="7">
      <t>ロウシュツ</t>
    </rPh>
    <phoneticPr fontId="11"/>
  </si>
  <si>
    <t>燃料の燃焼</t>
    <rPh sb="0" eb="2">
      <t>ネンリョウ</t>
    </rPh>
    <rPh sb="3" eb="5">
      <t>ネンショウ</t>
    </rPh>
    <phoneticPr fontId="11"/>
  </si>
  <si>
    <t>合計</t>
    <rPh sb="0" eb="2">
      <t>ゴウケイ</t>
    </rPh>
    <phoneticPr fontId="11"/>
  </si>
  <si>
    <t>■前年比</t>
    <rPh sb="1" eb="4">
      <t>ゼンネンヒ</t>
    </rPh>
    <phoneticPr fontId="9"/>
  </si>
  <si>
    <t>Total</t>
  </si>
  <si>
    <t>GWP</t>
  </si>
  <si>
    <t>計</t>
  </si>
  <si>
    <t>CH4</t>
    <phoneticPr fontId="9"/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</si>
  <si>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  <charset val="128"/>
      </rPr>
      <t>）</t>
    </r>
    <phoneticPr fontId="9"/>
  </si>
  <si>
    <t>N2O</t>
    <phoneticPr fontId="9"/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</si>
  <si>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  <charset val="128"/>
      </rPr>
      <t>）</t>
    </r>
    <rPh sb="0" eb="6">
      <t>ン２オ</t>
    </rPh>
    <phoneticPr fontId="9"/>
  </si>
  <si>
    <t>HFCs</t>
    <phoneticPr fontId="8"/>
  </si>
  <si>
    <t>PFCs</t>
    <phoneticPr fontId="8"/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</si>
  <si>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  <charset val="128"/>
      </rPr>
      <t>）</t>
    </r>
  </si>
  <si>
    <t>SF6</t>
    <phoneticPr fontId="8"/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</si>
  <si>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rPh sb="0" eb="3">
      <t>ニサンカ</t>
    </rPh>
    <rPh sb="3" eb="5">
      <t>タンソ</t>
    </rPh>
    <phoneticPr fontId="9"/>
  </si>
  <si>
    <t>計</t>
    <rPh sb="0" eb="1">
      <t>ケイ</t>
    </rPh>
    <phoneticPr fontId="8"/>
  </si>
  <si>
    <t>家庭</t>
  </si>
  <si>
    <t>廃棄物</t>
  </si>
  <si>
    <t>その他</t>
  </si>
  <si>
    <t>合計</t>
  </si>
  <si>
    <t>排出源</t>
    <rPh sb="0" eb="3">
      <t>ハイシュツゲン</t>
    </rPh>
    <phoneticPr fontId="9"/>
  </si>
  <si>
    <t>備考</t>
    <rPh sb="0" eb="2">
      <t>ビコウ</t>
    </rPh>
    <phoneticPr fontId="9"/>
  </si>
  <si>
    <t>Note</t>
    <phoneticPr fontId="9"/>
  </si>
  <si>
    <t>エネルギー転換部門</t>
    <rPh sb="5" eb="7">
      <t>テンカン</t>
    </rPh>
    <rPh sb="7" eb="9">
      <t>ブモン</t>
    </rPh>
    <phoneticPr fontId="9"/>
  </si>
  <si>
    <t>産業部門</t>
    <rPh sb="0" eb="2">
      <t>サンギョウ</t>
    </rPh>
    <rPh sb="2" eb="4">
      <t>ブモン</t>
    </rPh>
    <phoneticPr fontId="9"/>
  </si>
  <si>
    <t>運輸部門</t>
    <rPh sb="0" eb="2">
      <t>ウンユ</t>
    </rPh>
    <rPh sb="2" eb="4">
      <t>ブモン</t>
    </rPh>
    <phoneticPr fontId="9"/>
  </si>
  <si>
    <t>航空機</t>
    <rPh sb="0" eb="3">
      <t>コウクウキ</t>
    </rPh>
    <phoneticPr fontId="9"/>
  </si>
  <si>
    <t>自動車</t>
    <rPh sb="0" eb="3">
      <t>ジドウシャ</t>
    </rPh>
    <phoneticPr fontId="9"/>
  </si>
  <si>
    <t>鉄道</t>
    <rPh sb="0" eb="2">
      <t>テツドウ</t>
    </rPh>
    <phoneticPr fontId="9"/>
  </si>
  <si>
    <t>船舶</t>
    <rPh sb="0" eb="2">
      <t>センパク</t>
    </rPh>
    <phoneticPr fontId="9"/>
  </si>
  <si>
    <t>民生部門</t>
    <rPh sb="0" eb="2">
      <t>ミンセイ</t>
    </rPh>
    <rPh sb="2" eb="4">
      <t>ブモン</t>
    </rPh>
    <phoneticPr fontId="9"/>
  </si>
  <si>
    <t>家庭</t>
    <rPh sb="0" eb="2">
      <t>カテイ</t>
    </rPh>
    <phoneticPr fontId="9"/>
  </si>
  <si>
    <t>合計</t>
    <rPh sb="0" eb="2">
      <t>ゴウケイ</t>
    </rPh>
    <phoneticPr fontId="9"/>
  </si>
  <si>
    <t>家庭部門</t>
    <rPh sb="0" eb="2">
      <t>カテイ</t>
    </rPh>
    <rPh sb="2" eb="4">
      <t>ブモン</t>
    </rPh>
    <phoneticPr fontId="9"/>
  </si>
  <si>
    <t>廃棄物</t>
    <rPh sb="0" eb="3">
      <t>ハイキブツ</t>
    </rPh>
    <phoneticPr fontId="9"/>
  </si>
  <si>
    <t>運輸</t>
    <rPh sb="0" eb="2">
      <t>ウンユ</t>
    </rPh>
    <phoneticPr fontId="9"/>
  </si>
  <si>
    <t>石油製品製造</t>
    <rPh sb="0" eb="2">
      <t>セキユ</t>
    </rPh>
    <rPh sb="2" eb="4">
      <t>セイヒン</t>
    </rPh>
    <rPh sb="4" eb="6">
      <t>セイゾウ</t>
    </rPh>
    <phoneticPr fontId="9"/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</si>
  <si>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  <charset val="128"/>
      </rPr>
      <t>）排出</t>
    </r>
    <rPh sb="0" eb="3">
      <t>ニサンカ</t>
    </rPh>
    <rPh sb="3" eb="5">
      <t>タンソ</t>
    </rPh>
    <rPh sb="10" eb="12">
      <t>ハイシュツ</t>
    </rPh>
    <phoneticPr fontId="9"/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</si>
  <si>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  <charset val="128"/>
      </rPr>
      <t>）</t>
    </r>
    <rPh sb="0" eb="6">
      <t>ン２オ</t>
    </rPh>
    <phoneticPr fontId="9"/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</si>
  <si>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  <charset val="128"/>
      </rPr>
      <t>）</t>
    </r>
    <rPh sb="0" eb="1">
      <t>ロク</t>
    </rPh>
    <phoneticPr fontId="8"/>
  </si>
  <si>
    <t>地域熱供給</t>
    <rPh sb="0" eb="2">
      <t>チイキ</t>
    </rPh>
    <rPh sb="2" eb="5">
      <t>ネツキョウキュウ</t>
    </rPh>
    <phoneticPr fontId="9"/>
  </si>
  <si>
    <t>業務その他部門</t>
    <rPh sb="0" eb="2">
      <t>ギョウム</t>
    </rPh>
    <rPh sb="4" eb="5">
      <t>タ</t>
    </rPh>
    <rPh sb="5" eb="7">
      <t>ブモン</t>
    </rPh>
    <phoneticPr fontId="9"/>
  </si>
  <si>
    <t>業務その他</t>
    <rPh sb="0" eb="2">
      <t>ギョウム</t>
    </rPh>
    <rPh sb="4" eb="5">
      <t>タ</t>
    </rPh>
    <phoneticPr fontId="9"/>
  </si>
  <si>
    <t>シート名</t>
    <rPh sb="3" eb="4">
      <t>メイ</t>
    </rPh>
    <phoneticPr fontId="9"/>
  </si>
  <si>
    <t>内容</t>
    <rPh sb="0" eb="2">
      <t>ナイヨウ</t>
    </rPh>
    <phoneticPr fontId="9"/>
  </si>
  <si>
    <t>本シート</t>
    <rPh sb="0" eb="1">
      <t>ホン</t>
    </rPh>
    <phoneticPr fontId="9"/>
  </si>
  <si>
    <t>エネルギー転換</t>
    <rPh sb="5" eb="7">
      <t>テンカン</t>
    </rPh>
    <phoneticPr fontId="9"/>
  </si>
  <si>
    <t>[Mt CO2 eq.]</t>
    <phoneticPr fontId="8"/>
  </si>
  <si>
    <t xml:space="preserve">CO2 </t>
    <phoneticPr fontId="9"/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</si>
  <si>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  <charset val="128"/>
      </rPr>
      <t>）</t>
    </r>
    <phoneticPr fontId="9"/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</si>
  <si>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  <charset val="128"/>
      </rPr>
      <t>）</t>
    </r>
    <phoneticPr fontId="8"/>
  </si>
  <si>
    <t>Gross Total</t>
    <phoneticPr fontId="8"/>
  </si>
  <si>
    <t>Comoarison with the base year of KP</t>
    <phoneticPr fontId="8"/>
  </si>
  <si>
    <t xml:space="preserve">CO2 </t>
    <phoneticPr fontId="9"/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</si>
  <si>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  <charset val="128"/>
      </rPr>
      <t>）</t>
    </r>
    <phoneticPr fontId="8"/>
  </si>
  <si>
    <t>■シェア</t>
    <phoneticPr fontId="9"/>
  </si>
  <si>
    <t>※LULUCF分野の排出・吸収量は除く</t>
    <rPh sb="7" eb="9">
      <t>ブンヤ</t>
    </rPh>
    <rPh sb="10" eb="12">
      <t>ハイシュツ</t>
    </rPh>
    <rPh sb="13" eb="16">
      <t>キュウシュウリョウ</t>
    </rPh>
    <rPh sb="17" eb="18">
      <t>ノゾ</t>
    </rPh>
    <phoneticPr fontId="8"/>
  </si>
  <si>
    <t>燃料からの漏出</t>
  </si>
  <si>
    <t>1,000,000,000,000 g</t>
    <phoneticPr fontId="9"/>
  </si>
  <si>
    <t>1 Mt</t>
    <phoneticPr fontId="9"/>
  </si>
  <si>
    <t>1,000,000,000 g</t>
    <phoneticPr fontId="9"/>
  </si>
  <si>
    <t>1 kt</t>
    <phoneticPr fontId="9"/>
  </si>
  <si>
    <t>1,000,000 g</t>
    <phoneticPr fontId="9"/>
  </si>
  <si>
    <t>1 t</t>
    <phoneticPr fontId="9"/>
  </si>
  <si>
    <t>1,000 g</t>
    <phoneticPr fontId="9"/>
  </si>
  <si>
    <t>―</t>
    <phoneticPr fontId="9"/>
  </si>
  <si>
    <t>1 g</t>
    <phoneticPr fontId="9"/>
  </si>
  <si>
    <t>HFCs</t>
    <phoneticPr fontId="9"/>
  </si>
  <si>
    <t xml:space="preserve"> </t>
    <phoneticPr fontId="9"/>
  </si>
  <si>
    <t>2) CO2-Sector</t>
    <phoneticPr fontId="9"/>
  </si>
  <si>
    <t>3) Allocated_CO2-Sector</t>
    <phoneticPr fontId="9"/>
  </si>
  <si>
    <t>うち廃棄物のエネルギー利用</t>
    <rPh sb="2" eb="4">
      <t>ハイキ</t>
    </rPh>
    <rPh sb="4" eb="5">
      <t>ブツ</t>
    </rPh>
    <rPh sb="11" eb="13">
      <t>リヨウ</t>
    </rPh>
    <phoneticPr fontId="9"/>
  </si>
  <si>
    <t>国立環境研究所　温室効果ガスインベントリオフィス</t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9"/>
  </si>
  <si>
    <t>http://www-gio.nies.go.jp/aboutghg/nir/nir-j.html</t>
    <phoneticPr fontId="9"/>
  </si>
  <si>
    <r>
      <t>2014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</si>
  <si>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2015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</si>
  <si>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2016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</si>
  <si>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2017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</si>
  <si>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2018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</si>
  <si>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2019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</si>
  <si>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t>2020
（速報値）</t>
    </r>
    <r>
      <rPr>
        <sz val="11"/>
        <rFont val="ＭＳ Ｐ明朝"/>
        <family val="1"/>
        <charset val="128"/>
      </rPr>
      <t/>
    </r>
    <rPh sb="6" eb="9">
      <t>ソクホウチ</t>
    </rPh>
    <phoneticPr fontId="9"/>
  </si>
  <si>
    <r>
      <rPr>
        <sz val="11"/>
        <rFont val="ＭＳ Ｐ明朝"/>
        <family val="1"/>
        <charset val="128"/>
      </rPr>
      <t>冷媒</t>
    </r>
    <rPh sb="0" eb="2">
      <t>レイバイ</t>
    </rPh>
    <phoneticPr fontId="11"/>
  </si>
  <si>
    <r>
      <rPr>
        <sz val="11"/>
        <rFont val="ＭＳ 明朝"/>
        <family val="1"/>
        <charset val="128"/>
      </rPr>
      <t>発泡</t>
    </r>
    <rPh sb="0" eb="2">
      <t>ハッポウ</t>
    </rPh>
    <phoneticPr fontId="11"/>
  </si>
  <si>
    <r>
      <rPr>
        <sz val="11"/>
        <rFont val="ＭＳ 明朝"/>
        <family val="1"/>
        <charset val="128"/>
      </rPr>
      <t>消火剤</t>
    </r>
    <rPh sb="0" eb="3">
      <t>ショウカザイ</t>
    </rPh>
    <phoneticPr fontId="9"/>
  </si>
  <si>
    <r>
      <t>PFCs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11"/>
  </si>
  <si>
    <r>
      <t>SF</t>
    </r>
    <r>
      <rPr>
        <vertAlign val="subscript"/>
        <sz val="11"/>
        <rFont val="Century Schoolbook"/>
        <family val="1"/>
      </rPr>
      <t>6</t>
    </r>
    <phoneticPr fontId="9"/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</si>
  <si>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  <charset val="128"/>
      </rPr>
      <t>製造時の漏出</t>
    </r>
    <rPh sb="3" eb="5">
      <t>セイゾウ</t>
    </rPh>
    <rPh sb="5" eb="6">
      <t>ジ</t>
    </rPh>
    <rPh sb="7" eb="9">
      <t>ロウシュツ</t>
    </rPh>
    <phoneticPr fontId="9"/>
  </si>
  <si>
    <r>
      <t xml:space="preserve">F-gas </t>
    </r>
    <r>
      <rPr>
        <sz val="11"/>
        <rFont val="ＭＳ Ｐ明朝"/>
        <family val="1"/>
        <charset val="128"/>
      </rPr>
      <t>合計</t>
    </r>
    <phoneticPr fontId="9"/>
  </si>
  <si>
    <r>
      <rPr>
        <sz val="11"/>
        <rFont val="ＭＳ 明朝"/>
        <family val="1"/>
        <charset val="128"/>
      </rPr>
      <t>■前年比</t>
    </r>
    <rPh sb="1" eb="4">
      <t>ゼンネンヒ</t>
    </rPh>
    <phoneticPr fontId="9"/>
  </si>
  <si>
    <t>1 Tg</t>
    <phoneticPr fontId="9"/>
  </si>
  <si>
    <t>1 Gg</t>
    <phoneticPr fontId="9"/>
  </si>
  <si>
    <t>1 Mg</t>
    <phoneticPr fontId="9"/>
  </si>
  <si>
    <t>1 kg</t>
    <phoneticPr fontId="9"/>
  </si>
  <si>
    <t>■単位に関して</t>
    <rPh sb="1" eb="3">
      <t>タンイ</t>
    </rPh>
    <rPh sb="4" eb="5">
      <t>カン</t>
    </rPh>
    <phoneticPr fontId="9"/>
  </si>
  <si>
    <r>
      <rPr>
        <sz val="11"/>
        <rFont val="ＭＳ 明朝"/>
        <family val="1"/>
        <charset val="128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  <charset val="128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換算</t>
    </r>
    <r>
      <rPr>
        <sz val="11"/>
        <rFont val="Century"/>
        <family val="1"/>
      </rPr>
      <t>]</t>
    </r>
    <phoneticPr fontId="8"/>
  </si>
  <si>
    <r>
      <t>■</t>
    </r>
    <r>
      <rPr>
        <sz val="11"/>
        <rFont val="ＭＳ 明朝"/>
        <family val="1"/>
        <charset val="128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rPh sb="1" eb="3">
      <t>ハイシュツ</t>
    </rPh>
    <rPh sb="3" eb="4">
      <t>リョウ</t>
    </rPh>
    <phoneticPr fontId="9"/>
  </si>
  <si>
    <t>単位／地球温暖化係数／その他注意事項</t>
  </si>
  <si>
    <t>単位／地球温暖化係数／その他注意事項</t>
    <rPh sb="0" eb="2">
      <t>タンイ</t>
    </rPh>
    <rPh sb="3" eb="5">
      <t>チキュウ</t>
    </rPh>
    <rPh sb="5" eb="8">
      <t>オンダンカ</t>
    </rPh>
    <rPh sb="8" eb="10">
      <t>ケイスウ</t>
    </rPh>
    <rPh sb="13" eb="14">
      <t>タ</t>
    </rPh>
    <rPh sb="14" eb="16">
      <t>チュウイ</t>
    </rPh>
    <rPh sb="16" eb="18">
      <t>ジコウ</t>
    </rPh>
    <phoneticPr fontId="9"/>
  </si>
  <si>
    <t>1) Total</t>
    <phoneticPr fontId="9"/>
  </si>
  <si>
    <t>温室効果ガス排出量</t>
    <phoneticPr fontId="8"/>
  </si>
  <si>
    <r>
      <t>HCFC22</t>
    </r>
    <r>
      <rPr>
        <sz val="11"/>
        <rFont val="ＭＳ 明朝"/>
        <family val="1"/>
        <charset val="128"/>
      </rPr>
      <t>製造時の副生</t>
    </r>
    <r>
      <rPr>
        <sz val="11"/>
        <rFont val="Century Schoolbook"/>
        <family val="1"/>
      </rPr>
      <t>HFC23</t>
    </r>
    <rPh sb="6" eb="8">
      <t>セイゾウ</t>
    </rPh>
    <rPh sb="8" eb="9">
      <t>ジ</t>
    </rPh>
    <rPh sb="10" eb="12">
      <t>フクセイ</t>
    </rPh>
    <phoneticPr fontId="11"/>
  </si>
  <si>
    <r>
      <t>N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O排出量（簡約表）</t>
    </r>
    <rPh sb="3" eb="6">
      <t>ハイシュツリョウ</t>
    </rPh>
    <rPh sb="7" eb="9">
      <t>カンヤク</t>
    </rPh>
    <rPh sb="9" eb="10">
      <t>ヒョウ</t>
    </rPh>
    <phoneticPr fontId="9"/>
  </si>
  <si>
    <t>温室効果ガス排出量</t>
    <phoneticPr fontId="9"/>
  </si>
  <si>
    <r>
      <t>CH</t>
    </r>
    <r>
      <rPr>
        <b/>
        <vertAlign val="subscript"/>
        <sz val="16"/>
        <rFont val="ＭＳ Ｐゴシック"/>
        <family val="3"/>
        <charset val="128"/>
      </rPr>
      <t>4</t>
    </r>
    <r>
      <rPr>
        <b/>
        <sz val="16"/>
        <rFont val="ＭＳ Ｐゴシック"/>
        <family val="3"/>
        <charset val="128"/>
      </rPr>
      <t>排出量（簡約表）</t>
    </r>
    <rPh sb="3" eb="5">
      <t>ハイシュツ</t>
    </rPh>
    <rPh sb="5" eb="6">
      <t>リョウ</t>
    </rPh>
    <rPh sb="7" eb="9">
      <t>カンヤク</t>
    </rPh>
    <rPh sb="9" eb="10">
      <t>ヒョウ</t>
    </rPh>
    <phoneticPr fontId="9"/>
  </si>
  <si>
    <r>
      <t>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排出量（直接排出量[自家発・産業用蒸気配分後]）（簡約表）</t>
    </r>
    <rPh sb="0" eb="3">
      <t>ブモンベツ</t>
    </rPh>
    <rPh sb="7" eb="10">
      <t>ハイシュツリョウ</t>
    </rPh>
    <phoneticPr fontId="9"/>
  </si>
  <si>
    <r>
      <t>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排出量（間接排出量[電気・熱配分後]）（簡約表）</t>
    </r>
    <rPh sb="27" eb="29">
      <t>カンヤク</t>
    </rPh>
    <rPh sb="29" eb="30">
      <t>ヒョウ</t>
    </rPh>
    <phoneticPr fontId="9"/>
  </si>
  <si>
    <r>
      <t>CH</t>
    </r>
    <r>
      <rPr>
        <vertAlign val="subscript"/>
        <sz val="11"/>
        <rFont val="ＭＳ Ｐゴシック"/>
        <family val="3"/>
        <charset val="128"/>
      </rPr>
      <t xml:space="preserve">4 </t>
    </r>
    <r>
      <rPr>
        <sz val="11"/>
        <rFont val="ＭＳ Ｐゴシック"/>
        <family val="3"/>
        <charset val="128"/>
      </rPr>
      <t>排出量（簡約表）</t>
    </r>
    <rPh sb="4" eb="7">
      <t>ハイシュツリョウ</t>
    </rPh>
    <rPh sb="8" eb="11">
      <t>カンヤクヒョウ</t>
    </rPh>
    <phoneticPr fontId="9"/>
  </si>
  <si>
    <r>
      <t>N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 排出量（簡約表）</t>
    </r>
    <rPh sb="4" eb="7">
      <t>ハイシュツリョウ</t>
    </rPh>
    <rPh sb="8" eb="11">
      <t>カンヤクヒョウ</t>
    </rPh>
    <phoneticPr fontId="9"/>
  </si>
  <si>
    <t>0) Contents</t>
    <phoneticPr fontId="9"/>
  </si>
  <si>
    <r>
      <t>2014
（速報値）</t>
    </r>
    <r>
      <rPr>
        <sz val="11"/>
        <rFont val="ＭＳ Ｐ明朝"/>
        <family val="1"/>
        <charset val="128"/>
      </rPr>
      <t/>
    </r>
  </si>
  <si>
    <r>
      <t>2015
（速報値）</t>
    </r>
    <r>
      <rPr>
        <sz val="11"/>
        <rFont val="ＭＳ Ｐ明朝"/>
        <family val="1"/>
        <charset val="128"/>
      </rPr>
      <t/>
    </r>
  </si>
  <si>
    <r>
      <t>2016
（速報値）</t>
    </r>
    <r>
      <rPr>
        <sz val="11"/>
        <rFont val="ＭＳ Ｐ明朝"/>
        <family val="1"/>
        <charset val="128"/>
      </rPr>
      <t/>
    </r>
  </si>
  <si>
    <r>
      <t>2017
（速報値）</t>
    </r>
    <r>
      <rPr>
        <sz val="11"/>
        <rFont val="ＭＳ Ｐ明朝"/>
        <family val="1"/>
        <charset val="128"/>
      </rPr>
      <t/>
    </r>
  </si>
  <si>
    <r>
      <t>2018
（速報値）</t>
    </r>
    <r>
      <rPr>
        <sz val="11"/>
        <rFont val="ＭＳ Ｐ明朝"/>
        <family val="1"/>
        <charset val="128"/>
      </rPr>
      <t/>
    </r>
  </si>
  <si>
    <r>
      <t>2019
（速報値）</t>
    </r>
    <r>
      <rPr>
        <sz val="11"/>
        <rFont val="ＭＳ Ｐ明朝"/>
        <family val="1"/>
        <charset val="128"/>
      </rPr>
      <t/>
    </r>
  </si>
  <si>
    <r>
      <t>2020
（速報値）</t>
    </r>
    <r>
      <rPr>
        <sz val="11"/>
        <rFont val="ＭＳ Ｐ明朝"/>
        <family val="1"/>
        <charset val="128"/>
      </rPr>
      <t/>
    </r>
  </si>
  <si>
    <t>HFCs</t>
    <phoneticPr fontId="9"/>
  </si>
  <si>
    <t>PFCs</t>
    <phoneticPr fontId="9"/>
  </si>
  <si>
    <r>
      <t>HFC-134a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1,430</t>
    </r>
    <r>
      <rPr>
        <sz val="11"/>
        <rFont val="ＭＳ Ｐゴシック"/>
        <family val="3"/>
        <charset val="128"/>
      </rPr>
      <t>など</t>
    </r>
    <phoneticPr fontId="8"/>
  </si>
  <si>
    <r>
      <t>PFC-14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7,390</t>
    </r>
    <r>
      <rPr>
        <sz val="11"/>
        <rFont val="ＭＳ Ｐゴシック"/>
        <family val="3"/>
        <charset val="128"/>
      </rPr>
      <t>など</t>
    </r>
    <phoneticPr fontId="8"/>
  </si>
  <si>
    <r>
      <rPr>
        <sz val="12"/>
        <rFont val="ＭＳ Ｐ明朝"/>
        <family val="1"/>
        <charset val="128"/>
      </rPr>
      <t>三ふっ化窒素（</t>
    </r>
    <r>
      <rPr>
        <sz val="12"/>
        <rFont val="Times New Roman"/>
        <family val="1"/>
      </rPr>
      <t>NF</t>
    </r>
    <r>
      <rPr>
        <vertAlign val="subscript"/>
        <sz val="12"/>
        <rFont val="Times New Roman"/>
        <family val="1"/>
      </rPr>
      <t>3</t>
    </r>
    <r>
      <rPr>
        <sz val="12"/>
        <rFont val="ＭＳ Ｐ明朝"/>
        <family val="1"/>
        <charset val="128"/>
      </rPr>
      <t>）</t>
    </r>
    <rPh sb="0" eb="1">
      <t>サン</t>
    </rPh>
    <rPh sb="3" eb="4">
      <t>カ</t>
    </rPh>
    <rPh sb="4" eb="6">
      <t>チッソ</t>
    </rPh>
    <phoneticPr fontId="8"/>
  </si>
  <si>
    <t>■1990年比</t>
    <rPh sb="5" eb="6">
      <t>ネン</t>
    </rPh>
    <rPh sb="6" eb="7">
      <t>ヒ</t>
    </rPh>
    <phoneticPr fontId="8"/>
  </si>
  <si>
    <r>
      <t>六ふっ化硫黄（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  <charset val="128"/>
      </rPr>
      <t>）</t>
    </r>
    <rPh sb="0" eb="1">
      <t>ロク</t>
    </rPh>
    <phoneticPr fontId="8"/>
  </si>
  <si>
    <t>■2005年比</t>
    <rPh sb="5" eb="6">
      <t>ネン</t>
    </rPh>
    <rPh sb="6" eb="7">
      <t>ヒ</t>
    </rPh>
    <phoneticPr fontId="8"/>
  </si>
  <si>
    <t>■1990年比</t>
    <rPh sb="5" eb="7">
      <t>ネンヒ</t>
    </rPh>
    <phoneticPr fontId="9"/>
  </si>
  <si>
    <t>■2005年比</t>
    <rPh sb="5" eb="7">
      <t>ネンヒ</t>
    </rPh>
    <phoneticPr fontId="9"/>
  </si>
  <si>
    <t>電気絶縁ガス使用機器</t>
    <phoneticPr fontId="9"/>
  </si>
  <si>
    <t>NF3</t>
    <phoneticPr fontId="9"/>
  </si>
  <si>
    <t>NF3</t>
    <phoneticPr fontId="8"/>
  </si>
  <si>
    <t>工業プロセス及び製品の使用</t>
    <rPh sb="0" eb="2">
      <t>コウギョウ</t>
    </rPh>
    <rPh sb="6" eb="7">
      <t>オヨ</t>
    </rPh>
    <rPh sb="8" eb="10">
      <t>セイヒン</t>
    </rPh>
    <rPh sb="11" eb="13">
      <t>シヨウ</t>
    </rPh>
    <phoneticPr fontId="9"/>
  </si>
  <si>
    <r>
      <t>2005年度の部門別CO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排出量のシェア</t>
    </r>
    <rPh sb="7" eb="9">
      <t>ブモン</t>
    </rPh>
    <rPh sb="9" eb="10">
      <t>ベツ</t>
    </rPh>
    <rPh sb="14" eb="16">
      <t>ハイシュツ</t>
    </rPh>
    <rPh sb="16" eb="17">
      <t>リョウ</t>
    </rPh>
    <phoneticPr fontId="9"/>
  </si>
  <si>
    <r>
      <t>1990年度の部門別CO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排出量のシェア</t>
    </r>
    <rPh sb="7" eb="9">
      <t>ブモン</t>
    </rPh>
    <rPh sb="9" eb="10">
      <t>ベツ</t>
    </rPh>
    <rPh sb="14" eb="16">
      <t>ハイシュツ</t>
    </rPh>
    <rPh sb="16" eb="17">
      <t>リョウ</t>
    </rPh>
    <phoneticPr fontId="9"/>
  </si>
  <si>
    <r>
      <t>NF</t>
    </r>
    <r>
      <rPr>
        <vertAlign val="subscript"/>
        <sz val="11"/>
        <rFont val="Century"/>
        <family val="1"/>
      </rPr>
      <t>3</t>
    </r>
    <phoneticPr fontId="9"/>
  </si>
  <si>
    <r>
      <t>HFCs</t>
    </r>
    <r>
      <rPr>
        <sz val="11"/>
        <rFont val="ＭＳ 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11"/>
  </si>
  <si>
    <t>洗浄剤・溶剤等</t>
    <rPh sb="0" eb="3">
      <t>センジョウザイ</t>
    </rPh>
    <rPh sb="4" eb="6">
      <t>ヨウザイ</t>
    </rPh>
    <rPh sb="6" eb="7">
      <t>トウ</t>
    </rPh>
    <phoneticPr fontId="9"/>
  </si>
  <si>
    <t>金属生産</t>
    <rPh sb="0" eb="2">
      <t>キンゾク</t>
    </rPh>
    <rPh sb="2" eb="4">
      <t>セイサン</t>
    </rPh>
    <phoneticPr fontId="9"/>
  </si>
  <si>
    <t>粒子加速器等</t>
    <rPh sb="0" eb="2">
      <t>リュウシ</t>
    </rPh>
    <rPh sb="2" eb="5">
      <t>カソクキ</t>
    </rPh>
    <rPh sb="5" eb="6">
      <t>トウ</t>
    </rPh>
    <phoneticPr fontId="9"/>
  </si>
  <si>
    <t>―</t>
  </si>
  <si>
    <r>
      <t>F-gas（HFCs, PFCs, SF</t>
    </r>
    <r>
      <rPr>
        <b/>
        <vertAlign val="subscript"/>
        <sz val="16"/>
        <rFont val="ＭＳ Ｐゴシック"/>
        <family val="3"/>
        <charset val="128"/>
      </rPr>
      <t>6</t>
    </r>
    <r>
      <rPr>
        <b/>
        <vertAlign val="subscript"/>
        <sz val="16"/>
        <rFont val="ＭＳ Ｐゴシック"/>
        <family val="3"/>
        <charset val="128"/>
      </rPr>
      <t xml:space="preserve">, </t>
    </r>
    <r>
      <rPr>
        <b/>
        <sz val="16"/>
        <rFont val="ＭＳ Ｐゴシック"/>
        <family val="3"/>
        <charset val="128"/>
      </rPr>
      <t>NF</t>
    </r>
    <r>
      <rPr>
        <b/>
        <vertAlign val="sub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）排出量</t>
    </r>
    <rPh sb="27" eb="29">
      <t>ハイシュツ</t>
    </rPh>
    <rPh sb="29" eb="30">
      <t>リョウ</t>
    </rPh>
    <phoneticPr fontId="9"/>
  </si>
  <si>
    <t>4) CO2-Share-1990</t>
    <phoneticPr fontId="9"/>
  </si>
  <si>
    <t>5) CO2-Share-2005</t>
  </si>
  <si>
    <r>
      <t>1990年の部門別CO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5">
      <t>ネン</t>
    </rPh>
    <rPh sb="6" eb="8">
      <t>ブモン</t>
    </rPh>
    <rPh sb="8" eb="9">
      <t>ベツ</t>
    </rPh>
    <rPh sb="13" eb="16">
      <t>ハイシュツリョウ</t>
    </rPh>
    <phoneticPr fontId="9"/>
  </si>
  <si>
    <r>
      <t>2005年の部門別CO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5">
      <t>ネン</t>
    </rPh>
    <rPh sb="6" eb="8">
      <t>ブモン</t>
    </rPh>
    <rPh sb="8" eb="9">
      <t>ベツ</t>
    </rPh>
    <rPh sb="13" eb="16">
      <t>ハイシュツリョウ</t>
    </rPh>
    <phoneticPr fontId="9"/>
  </si>
  <si>
    <t>7) CH4</t>
    <phoneticPr fontId="9"/>
  </si>
  <si>
    <t>8) N2O</t>
    <phoneticPr fontId="9"/>
  </si>
  <si>
    <t>9) F-gas</t>
    <phoneticPr fontId="9"/>
  </si>
  <si>
    <r>
      <t>F-gas（HFCs, PFCs, SF</t>
    </r>
    <r>
      <rPr>
        <vertAlign val="subscript"/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、NF</t>
    </r>
    <r>
      <rPr>
        <vertAlign val="sub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）排出量</t>
    </r>
    <rPh sb="26" eb="29">
      <t>ハイシュツリョウ</t>
    </rPh>
    <phoneticPr fontId="9"/>
  </si>
  <si>
    <t>エネルギー起源</t>
    <rPh sb="5" eb="7">
      <t>キゲン</t>
    </rPh>
    <phoneticPr fontId="8"/>
  </si>
  <si>
    <t>非エネルギー起源</t>
    <rPh sb="0" eb="1">
      <t>ヒ</t>
    </rPh>
    <rPh sb="6" eb="8">
      <t>キゲン</t>
    </rPh>
    <phoneticPr fontId="8"/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</si>
  <si>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  <charset val="128"/>
      </rPr>
      <t>）</t>
    </r>
    <phoneticPr fontId="8"/>
  </si>
  <si>
    <r>
      <t>NF</t>
    </r>
    <r>
      <rPr>
        <vertAlign val="subscript"/>
        <sz val="11"/>
        <rFont val="Century"/>
        <family val="1"/>
      </rPr>
      <t xml:space="preserve">3 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9"/>
  </si>
  <si>
    <t>工業プロセス及び製品の使用</t>
  </si>
  <si>
    <t>工業プロセス及び製品の使用</t>
    <phoneticPr fontId="9"/>
  </si>
  <si>
    <t>工業プロセス及び製品の使用</t>
    <phoneticPr fontId="9"/>
  </si>
  <si>
    <t>工業プロセス及び製品の使用</t>
    <phoneticPr fontId="11"/>
  </si>
  <si>
    <t>工業プロセス及び製品の使用</t>
    <rPh sb="0" eb="2">
      <t>コウギョウ</t>
    </rPh>
    <rPh sb="6" eb="7">
      <t>オヨ</t>
    </rPh>
    <rPh sb="8" eb="10">
      <t>セイヒン</t>
    </rPh>
    <rPh sb="11" eb="13">
      <t>シヨウ</t>
    </rPh>
    <phoneticPr fontId="11"/>
  </si>
  <si>
    <t>エネルギー起源</t>
    <rPh sb="5" eb="7">
      <t>キゲン</t>
    </rPh>
    <phoneticPr fontId="9"/>
  </si>
  <si>
    <t>非エネルギー起源</t>
    <rPh sb="0" eb="1">
      <t>ヒ</t>
    </rPh>
    <rPh sb="6" eb="8">
      <t>キゲン</t>
    </rPh>
    <phoneticPr fontId="9"/>
  </si>
  <si>
    <r>
      <t>工業プロセス及び製品の使用</t>
    </r>
    <r>
      <rPr>
        <sz val="11"/>
        <rFont val="Century"/>
        <family val="1"/>
      </rPr>
      <t xml:space="preserve"> (IPPU)</t>
    </r>
  </si>
  <si>
    <t>その他</t>
    <rPh sb="2" eb="3">
      <t>タ</t>
    </rPh>
    <phoneticPr fontId="9"/>
  </si>
  <si>
    <r>
      <t>10</t>
    </r>
    <r>
      <rPr>
        <vertAlign val="superscript"/>
        <sz val="11"/>
        <color indexed="8"/>
        <rFont val="Century"/>
        <family val="1"/>
      </rPr>
      <t xml:space="preserve">12 </t>
    </r>
    <r>
      <rPr>
        <sz val="11"/>
        <color indexed="8"/>
        <rFont val="Century"/>
        <family val="1"/>
      </rPr>
      <t>g</t>
    </r>
    <phoneticPr fontId="9"/>
  </si>
  <si>
    <r>
      <t>1</t>
    </r>
    <r>
      <rPr>
        <sz val="11"/>
        <color indexed="8"/>
        <rFont val="ＭＳ Ｐゴシック"/>
        <family val="3"/>
        <charset val="128"/>
      </rPr>
      <t>百万トン</t>
    </r>
    <rPh sb="1" eb="2">
      <t>ヒャク</t>
    </rPh>
    <rPh sb="2" eb="3">
      <t>マン</t>
    </rPh>
    <phoneticPr fontId="9"/>
  </si>
  <si>
    <r>
      <t>10</t>
    </r>
    <r>
      <rPr>
        <vertAlign val="superscript"/>
        <sz val="11"/>
        <color indexed="8"/>
        <rFont val="Century"/>
        <family val="1"/>
      </rPr>
      <t>9</t>
    </r>
    <r>
      <rPr>
        <sz val="11"/>
        <color indexed="8"/>
        <rFont val="Century"/>
        <family val="1"/>
      </rPr>
      <t xml:space="preserve"> g</t>
    </r>
    <phoneticPr fontId="9"/>
  </si>
  <si>
    <r>
      <t>1</t>
    </r>
    <r>
      <rPr>
        <sz val="11"/>
        <color indexed="8"/>
        <rFont val="ＭＳ Ｐゴシック"/>
        <family val="3"/>
        <charset val="128"/>
      </rPr>
      <t>千トン</t>
    </r>
    <rPh sb="1" eb="2">
      <t>セン</t>
    </rPh>
    <phoneticPr fontId="9"/>
  </si>
  <si>
    <r>
      <t>10</t>
    </r>
    <r>
      <rPr>
        <vertAlign val="superscript"/>
        <sz val="11"/>
        <color indexed="8"/>
        <rFont val="Century"/>
        <family val="1"/>
      </rPr>
      <t>6</t>
    </r>
    <r>
      <rPr>
        <sz val="11"/>
        <color indexed="8"/>
        <rFont val="Century"/>
        <family val="1"/>
      </rPr>
      <t xml:space="preserve"> g</t>
    </r>
    <phoneticPr fontId="9"/>
  </si>
  <si>
    <r>
      <t>1</t>
    </r>
    <r>
      <rPr>
        <sz val="11"/>
        <color indexed="8"/>
        <rFont val="ＭＳ Ｐゴシック"/>
        <family val="3"/>
        <charset val="128"/>
      </rPr>
      <t>トン</t>
    </r>
    <phoneticPr fontId="9"/>
  </si>
  <si>
    <r>
      <t>10</t>
    </r>
    <r>
      <rPr>
        <vertAlign val="superscript"/>
        <sz val="11"/>
        <color indexed="8"/>
        <rFont val="Century"/>
        <family val="1"/>
      </rPr>
      <t>3</t>
    </r>
    <r>
      <rPr>
        <sz val="11"/>
        <color indexed="8"/>
        <rFont val="Century"/>
        <family val="1"/>
      </rPr>
      <t xml:space="preserve"> g</t>
    </r>
    <phoneticPr fontId="9"/>
  </si>
  <si>
    <r>
      <t>CO</t>
    </r>
    <r>
      <rPr>
        <vertAlign val="subscript"/>
        <sz val="11"/>
        <color indexed="8"/>
        <rFont val="Century"/>
        <family val="1"/>
      </rPr>
      <t>2</t>
    </r>
    <phoneticPr fontId="9"/>
  </si>
  <si>
    <r>
      <t>CH</t>
    </r>
    <r>
      <rPr>
        <vertAlign val="subscript"/>
        <sz val="11"/>
        <color indexed="8"/>
        <rFont val="Century"/>
        <family val="1"/>
      </rPr>
      <t>4</t>
    </r>
    <phoneticPr fontId="9"/>
  </si>
  <si>
    <r>
      <t>N</t>
    </r>
    <r>
      <rPr>
        <vertAlign val="subscript"/>
        <sz val="11"/>
        <color indexed="8"/>
        <rFont val="Century"/>
        <family val="1"/>
      </rPr>
      <t>2</t>
    </r>
    <r>
      <rPr>
        <sz val="11"/>
        <color indexed="8"/>
        <rFont val="Century"/>
        <family val="1"/>
      </rPr>
      <t>O</t>
    </r>
    <phoneticPr fontId="9"/>
  </si>
  <si>
    <r>
      <t>1,430</t>
    </r>
    <r>
      <rPr>
        <sz val="11"/>
        <color indexed="8"/>
        <rFont val="ＭＳ Ｐ明朝"/>
        <family val="1"/>
        <charset val="128"/>
      </rPr>
      <t>など</t>
    </r>
    <phoneticPr fontId="9"/>
  </si>
  <si>
    <r>
      <t>7,390</t>
    </r>
    <r>
      <rPr>
        <sz val="11"/>
        <color indexed="8"/>
        <rFont val="ＭＳ Ｐ明朝"/>
        <family val="1"/>
        <charset val="128"/>
      </rPr>
      <t>など</t>
    </r>
    <phoneticPr fontId="9"/>
  </si>
  <si>
    <r>
      <t>SF</t>
    </r>
    <r>
      <rPr>
        <vertAlign val="subscript"/>
        <sz val="11"/>
        <color indexed="8"/>
        <rFont val="Century"/>
        <family val="1"/>
      </rPr>
      <t>6</t>
    </r>
    <phoneticPr fontId="9"/>
  </si>
  <si>
    <r>
      <t>NF</t>
    </r>
    <r>
      <rPr>
        <vertAlign val="subscript"/>
        <sz val="11"/>
        <color indexed="8"/>
        <rFont val="Century"/>
        <family val="1"/>
      </rPr>
      <t>3</t>
    </r>
    <phoneticPr fontId="9"/>
  </si>
  <si>
    <r>
      <rPr>
        <sz val="11"/>
        <color indexed="8"/>
        <rFont val="ＭＳ Ｐゴシック"/>
        <family val="3"/>
        <charset val="128"/>
      </rPr>
      <t>※</t>
    </r>
    <r>
      <rPr>
        <sz val="11"/>
        <color indexed="8"/>
        <rFont val="Century"/>
        <family val="1"/>
      </rPr>
      <t>IPCC</t>
    </r>
    <r>
      <rPr>
        <sz val="11"/>
        <color indexed="8"/>
        <rFont val="ＭＳ Ｐゴシック"/>
        <family val="3"/>
        <charset val="128"/>
      </rPr>
      <t>第四次評価報告書（</t>
    </r>
    <r>
      <rPr>
        <sz val="11"/>
        <color indexed="8"/>
        <rFont val="Century"/>
        <family val="1"/>
      </rPr>
      <t>2007</t>
    </r>
    <r>
      <rPr>
        <sz val="11"/>
        <color indexed="8"/>
        <rFont val="ＭＳ Ｐゴシック"/>
        <family val="3"/>
        <charset val="128"/>
      </rPr>
      <t>）より</t>
    </r>
    <rPh sb="5" eb="6">
      <t>ダイ</t>
    </rPh>
    <rPh sb="6" eb="7">
      <t>ヨン</t>
    </rPh>
    <rPh sb="7" eb="8">
      <t>ジ</t>
    </rPh>
    <rPh sb="8" eb="10">
      <t>ヒョウカ</t>
    </rPh>
    <rPh sb="10" eb="13">
      <t>ホウコクショ</t>
    </rPh>
    <phoneticPr fontId="9"/>
  </si>
  <si>
    <r>
      <rPr>
        <sz val="11"/>
        <color indexed="8"/>
        <rFont val="ＭＳ Ｐゴシック"/>
        <family val="3"/>
        <charset val="128"/>
      </rPr>
      <t>その他注意事項</t>
    </r>
    <rPh sb="2" eb="3">
      <t>タ</t>
    </rPh>
    <rPh sb="3" eb="5">
      <t>チュウイ</t>
    </rPh>
    <rPh sb="5" eb="7">
      <t>ジコウ</t>
    </rPh>
    <phoneticPr fontId="9"/>
  </si>
  <si>
    <r>
      <t>1</t>
    </r>
    <r>
      <rPr>
        <sz val="11"/>
        <color indexed="8"/>
        <rFont val="ＭＳ Ｐゴシック"/>
        <family val="3"/>
        <charset val="128"/>
      </rPr>
      <t>．各排出量に</t>
    </r>
    <r>
      <rPr>
        <sz val="11"/>
        <color indexed="8"/>
        <rFont val="Century"/>
        <family val="1"/>
      </rPr>
      <t>LULUCF</t>
    </r>
    <r>
      <rPr>
        <sz val="11"/>
        <color indexed="8"/>
        <rFont val="ＭＳ Ｐゴシック"/>
        <family val="3"/>
        <charset val="128"/>
      </rPr>
      <t>（土地利用、土地利用変化及び林業）分野の排出・吸収量は含まれていない。</t>
    </r>
    <rPh sb="2" eb="3">
      <t>カク</t>
    </rPh>
    <rPh sb="3" eb="5">
      <t>ハイシュツ</t>
    </rPh>
    <rPh sb="5" eb="6">
      <t>リョウ</t>
    </rPh>
    <rPh sb="14" eb="16">
      <t>トチ</t>
    </rPh>
    <rPh sb="16" eb="18">
      <t>リヨウ</t>
    </rPh>
    <rPh sb="19" eb="21">
      <t>トチ</t>
    </rPh>
    <rPh sb="21" eb="23">
      <t>リヨウ</t>
    </rPh>
    <rPh sb="23" eb="25">
      <t>ヘンカ</t>
    </rPh>
    <rPh sb="25" eb="26">
      <t>オヨ</t>
    </rPh>
    <rPh sb="27" eb="29">
      <t>リンギョウ</t>
    </rPh>
    <rPh sb="30" eb="32">
      <t>ブンヤ</t>
    </rPh>
    <rPh sb="33" eb="35">
      <t>ハイシュツ</t>
    </rPh>
    <rPh sb="36" eb="38">
      <t>キュウシュウ</t>
    </rPh>
    <rPh sb="38" eb="39">
      <t>リョウ</t>
    </rPh>
    <rPh sb="40" eb="41">
      <t>フク</t>
    </rPh>
    <phoneticPr fontId="9"/>
  </si>
  <si>
    <r>
      <t>2</t>
    </r>
    <r>
      <rPr>
        <sz val="11"/>
        <color indexed="8"/>
        <rFont val="ＭＳ Ｐゴシック"/>
        <family val="3"/>
        <charset val="128"/>
      </rPr>
      <t>．国際バンカー油は国内排出量には含まれない。</t>
    </r>
    <rPh sb="2" eb="4">
      <t>コクサイ</t>
    </rPh>
    <rPh sb="8" eb="9">
      <t>ユ</t>
    </rPh>
    <rPh sb="10" eb="12">
      <t>コクナイ</t>
    </rPh>
    <rPh sb="12" eb="14">
      <t>ハイシュツ</t>
    </rPh>
    <rPh sb="14" eb="15">
      <t>リョウ</t>
    </rPh>
    <rPh sb="17" eb="18">
      <t>フク</t>
    </rPh>
    <phoneticPr fontId="9"/>
  </si>
  <si>
    <r>
      <rPr>
        <sz val="11"/>
        <color indexed="8"/>
        <rFont val="ＭＳ Ｐゴシック"/>
        <family val="3"/>
        <charset val="128"/>
      </rPr>
      <t>■地球温暖化係数（</t>
    </r>
    <r>
      <rPr>
        <sz val="11"/>
        <color indexed="8"/>
        <rFont val="Century"/>
        <family val="1"/>
      </rPr>
      <t>GWP)</t>
    </r>
    <r>
      <rPr>
        <sz val="11"/>
        <color indexed="8"/>
        <rFont val="ＭＳ Ｐゴシック"/>
        <family val="3"/>
        <charset val="128"/>
      </rPr>
      <t>：時間枠＝</t>
    </r>
    <r>
      <rPr>
        <sz val="11"/>
        <color indexed="8"/>
        <rFont val="Century"/>
        <family val="1"/>
      </rPr>
      <t>100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Century"/>
        <family val="1"/>
      </rPr>
      <t>2013</t>
    </r>
    <r>
      <rPr>
        <sz val="11"/>
        <color indexed="8"/>
        <rFont val="ＭＳ Ｐゴシック"/>
        <family val="3"/>
        <charset val="128"/>
      </rPr>
      <t>年度速報値より第四次報告書の値を使用</t>
    </r>
    <rPh sb="1" eb="3">
      <t>チキュウ</t>
    </rPh>
    <rPh sb="3" eb="6">
      <t>オンダンカ</t>
    </rPh>
    <rPh sb="6" eb="8">
      <t>ケイスウ</t>
    </rPh>
    <rPh sb="14" eb="17">
      <t>ジカンワク</t>
    </rPh>
    <rPh sb="21" eb="22">
      <t>ネン</t>
    </rPh>
    <rPh sb="28" eb="29">
      <t>ネン</t>
    </rPh>
    <rPh sb="29" eb="30">
      <t>ド</t>
    </rPh>
    <rPh sb="30" eb="33">
      <t>ソクホウチ</t>
    </rPh>
    <rPh sb="35" eb="36">
      <t>ダイ</t>
    </rPh>
    <rPh sb="36" eb="38">
      <t>ヨジ</t>
    </rPh>
    <rPh sb="38" eb="41">
      <t>ホウコクショ</t>
    </rPh>
    <rPh sb="42" eb="43">
      <t>アタイ</t>
    </rPh>
    <rPh sb="44" eb="46">
      <t>シヨウ</t>
    </rPh>
    <phoneticPr fontId="9"/>
  </si>
  <si>
    <t>※2013年度速報値より、IPCC第四次評価報告書（2007）のGWPを使用</t>
    <rPh sb="5" eb="7">
      <t>ネンド</t>
    </rPh>
    <rPh sb="7" eb="10">
      <t>ソクホウチ</t>
    </rPh>
    <rPh sb="36" eb="38">
      <t>シヨウ</t>
    </rPh>
    <phoneticPr fontId="8"/>
  </si>
  <si>
    <t>0.1) 計量単位</t>
    <rPh sb="5" eb="7">
      <t>ケイリョウ</t>
    </rPh>
    <rPh sb="7" eb="9">
      <t>タンイ</t>
    </rPh>
    <phoneticPr fontId="9"/>
  </si>
  <si>
    <r>
      <t>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排出量（電気・熱配分後[間接排出量]）（簡約表）</t>
    </r>
    <rPh sb="27" eb="29">
      <t>カンヤク</t>
    </rPh>
    <rPh sb="29" eb="30">
      <t>ヒョウ</t>
    </rPh>
    <phoneticPr fontId="9"/>
  </si>
  <si>
    <t>電気・熱配分後</t>
  </si>
  <si>
    <t>電気・熱配分後
シェア</t>
    <phoneticPr fontId="9"/>
  </si>
  <si>
    <t>電気・熱配分前</t>
  </si>
  <si>
    <r>
      <t>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排出量（電気・熱配分前[直接排出量]）（簡約表）</t>
    </r>
    <rPh sb="11" eb="13">
      <t>デンキ</t>
    </rPh>
    <rPh sb="14" eb="15">
      <t>ネツ</t>
    </rPh>
    <rPh sb="15" eb="17">
      <t>ハイブン</t>
    </rPh>
    <rPh sb="17" eb="18">
      <t>マエ</t>
    </rPh>
    <phoneticPr fontId="9"/>
  </si>
  <si>
    <t>電気・熱配分前
シェア</t>
    <phoneticPr fontId="9"/>
  </si>
  <si>
    <t>電気・熱配分前</t>
    <phoneticPr fontId="9"/>
  </si>
  <si>
    <r>
      <t xml:space="preserve">2014
</t>
    </r>
    <r>
      <rPr>
        <sz val="12"/>
        <rFont val="ＭＳ Ｐゴシック"/>
        <family val="3"/>
        <charset val="128"/>
      </rPr>
      <t>（速報値）</t>
    </r>
    <r>
      <rPr>
        <sz val="11"/>
        <rFont val="ＭＳ Ｐ明朝"/>
        <family val="1"/>
        <charset val="128"/>
      </rPr>
      <t/>
    </r>
    <phoneticPr fontId="8"/>
  </si>
  <si>
    <r>
      <t>2014年度の部門別CO</t>
    </r>
    <r>
      <rPr>
        <b/>
        <vertAlign val="subscript"/>
        <sz val="16"/>
        <rFont val="ＭＳ Ｐゴシック"/>
        <family val="3"/>
        <charset val="128"/>
      </rPr>
      <t xml:space="preserve">2 </t>
    </r>
    <r>
      <rPr>
        <b/>
        <sz val="16"/>
        <rFont val="ＭＳ Ｐゴシック"/>
        <family val="3"/>
        <charset val="128"/>
      </rPr>
      <t>排出量のシェア</t>
    </r>
    <phoneticPr fontId="9"/>
  </si>
  <si>
    <t>日本の温室効果ガス排出量データ（1990～2014年度速報値）</t>
    <rPh sb="0" eb="2">
      <t>ニホン</t>
    </rPh>
    <rPh sb="3" eb="5">
      <t>オンシツ</t>
    </rPh>
    <rPh sb="5" eb="7">
      <t>コウカ</t>
    </rPh>
    <rPh sb="9" eb="11">
      <t>ハイシュツ</t>
    </rPh>
    <rPh sb="11" eb="12">
      <t>リョウ</t>
    </rPh>
    <rPh sb="25" eb="27">
      <t>ネンド</t>
    </rPh>
    <rPh sb="27" eb="30">
      <t>ソクホウチ</t>
    </rPh>
    <phoneticPr fontId="9"/>
  </si>
  <si>
    <t>6) CO2-Share-2014</t>
    <phoneticPr fontId="9"/>
  </si>
  <si>
    <r>
      <t>2014年度（速報値）の部門別CO</t>
    </r>
    <r>
      <rPr>
        <vertAlign val="subscript"/>
        <sz val="11"/>
        <rFont val="ＭＳ Ｐゴシック"/>
        <family val="3"/>
        <charset val="128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6">
      <t>ネンド</t>
    </rPh>
    <rPh sb="7" eb="10">
      <t>ソクホウチ</t>
    </rPh>
    <rPh sb="12" eb="14">
      <t>ブモン</t>
    </rPh>
    <rPh sb="14" eb="15">
      <t>ベツ</t>
    </rPh>
    <rPh sb="19" eb="22">
      <t>ハイシュツリョウ</t>
    </rPh>
    <phoneticPr fontId="9"/>
  </si>
  <si>
    <t>■排出量　[kt CO2]</t>
    <rPh sb="1" eb="4">
      <t>ハイシュツリョウ</t>
    </rPh>
    <phoneticPr fontId="9"/>
  </si>
  <si>
    <t>[kt CO2]</t>
  </si>
  <si>
    <t>■CH4排出量　[kt CH4 ] (実重量)</t>
    <rPh sb="4" eb="7">
      <t>ハイシュツリョウ</t>
    </rPh>
    <phoneticPr fontId="9"/>
  </si>
  <si>
    <t>■排出量(CO2 換算) 　[kt CO2 eq.]</t>
    <rPh sb="1" eb="3">
      <t>ハイシュツ</t>
    </rPh>
    <rPh sb="3" eb="4">
      <t>リョウ</t>
    </rPh>
    <rPh sb="9" eb="11">
      <t>カンザン</t>
    </rPh>
    <phoneticPr fontId="9"/>
  </si>
  <si>
    <t>■排出量(CO2換算)　[kt CO2 eq.]</t>
    <rPh sb="1" eb="3">
      <t>ハイシュツ</t>
    </rPh>
    <rPh sb="3" eb="4">
      <t>リョウ</t>
    </rPh>
    <rPh sb="8" eb="10">
      <t>カンザン</t>
    </rPh>
    <phoneticPr fontId="9"/>
  </si>
  <si>
    <t>■N2O排出量　[kt N2O] (実重量)</t>
    <rPh sb="4" eb="7">
      <t>ハイシュツリョウ</t>
    </rPh>
    <rPh sb="18" eb="21">
      <t>ジツジュウリョウ</t>
    </rPh>
    <phoneticPr fontId="9"/>
  </si>
  <si>
    <t>■排出量(CO2換算) 　[kt CO2 eq.]</t>
    <rPh sb="1" eb="3">
      <t>ハイシュツ</t>
    </rPh>
    <rPh sb="3" eb="4">
      <t>リョウ</t>
    </rPh>
    <rPh sb="8" eb="10">
      <t>カンザン</t>
    </rPh>
    <phoneticPr fontId="9"/>
  </si>
  <si>
    <t>石炭製品製造</t>
  </si>
  <si>
    <t>ガス製造</t>
  </si>
  <si>
    <t>事業用発電</t>
  </si>
  <si>
    <t>農林水産鉱建設業</t>
    <rPh sb="0" eb="2">
      <t>ノウリン</t>
    </rPh>
    <rPh sb="2" eb="4">
      <t>スイサン</t>
    </rPh>
    <rPh sb="4" eb="5">
      <t>コウ</t>
    </rPh>
    <rPh sb="5" eb="8">
      <t>ケンセツギョウ</t>
    </rPh>
    <phoneticPr fontId="9"/>
  </si>
  <si>
    <t>業務他（第三次産業）</t>
    <rPh sb="0" eb="2">
      <t>ギョウム</t>
    </rPh>
    <rPh sb="2" eb="3">
      <t>タ</t>
    </rPh>
    <rPh sb="4" eb="7">
      <t>ダイサンジ</t>
    </rPh>
    <rPh sb="7" eb="9">
      <t>サンギョウ</t>
    </rPh>
    <phoneticPr fontId="9"/>
  </si>
  <si>
    <t>食品飲料製造業</t>
  </si>
  <si>
    <t>繊維工業</t>
  </si>
  <si>
    <t>木製品･家具他工業</t>
  </si>
  <si>
    <t>パルプ･紙･紙加工品製造業</t>
  </si>
  <si>
    <t>印刷･同関連業</t>
    <rPh sb="0" eb="2">
      <t>インサツ</t>
    </rPh>
    <rPh sb="3" eb="4">
      <t>ドウ</t>
    </rPh>
    <rPh sb="4" eb="6">
      <t>カンレン</t>
    </rPh>
    <rPh sb="6" eb="7">
      <t>ギョウ</t>
    </rPh>
    <phoneticPr fontId="0"/>
  </si>
  <si>
    <t>プラスチック･ゴム･皮革製品製造業</t>
    <rPh sb="10" eb="12">
      <t>ヒカク</t>
    </rPh>
    <rPh sb="12" eb="14">
      <t>セイヒン</t>
    </rPh>
    <rPh sb="14" eb="17">
      <t>セイゾウギョウ</t>
    </rPh>
    <phoneticPr fontId="0"/>
  </si>
  <si>
    <t>窯業･土石製品製造業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0"/>
  </si>
  <si>
    <t>鉄鋼･非鉄･金属製品製造業</t>
    <rPh sb="0" eb="2">
      <t>テッコウ</t>
    </rPh>
    <rPh sb="3" eb="5">
      <t>ヒテツ</t>
    </rPh>
    <rPh sb="6" eb="8">
      <t>キンゾク</t>
    </rPh>
    <rPh sb="8" eb="10">
      <t>セイヒン</t>
    </rPh>
    <rPh sb="10" eb="13">
      <t>セイゾウギョウ</t>
    </rPh>
    <phoneticPr fontId="0"/>
  </si>
  <si>
    <t>機械製造業</t>
    <rPh sb="0" eb="2">
      <t>キカイ</t>
    </rPh>
    <phoneticPr fontId="0"/>
  </si>
  <si>
    <t>他製造業</t>
    <rPh sb="0" eb="1">
      <t>ホカ</t>
    </rPh>
    <rPh sb="1" eb="4">
      <t>セイゾウギョウ</t>
    </rPh>
    <phoneticPr fontId="0"/>
  </si>
  <si>
    <t>化学工業（含石油石炭製品）</t>
    <rPh sb="0" eb="2">
      <t>カガク</t>
    </rPh>
    <rPh sb="2" eb="4">
      <t>コウギョウ</t>
    </rPh>
    <rPh sb="5" eb="6">
      <t>フク</t>
    </rPh>
    <rPh sb="6" eb="8">
      <t>セキユ</t>
    </rPh>
    <rPh sb="8" eb="10">
      <t>セキタン</t>
    </rPh>
    <rPh sb="10" eb="12">
      <t>セイヒン</t>
    </rPh>
    <phoneticPr fontId="0"/>
  </si>
  <si>
    <t>製造業（大規模･指定業種）重複補正</t>
    <rPh sb="4" eb="7">
      <t>ダイキボ</t>
    </rPh>
    <rPh sb="8" eb="10">
      <t>シテイ</t>
    </rPh>
    <rPh sb="10" eb="12">
      <t>ギョウシュ</t>
    </rPh>
    <rPh sb="13" eb="15">
      <t>ジュウフク</t>
    </rPh>
    <rPh sb="15" eb="17">
      <t>ホセイ</t>
    </rPh>
    <phoneticPr fontId="0"/>
  </si>
  <si>
    <t>その他（農業等）</t>
    <rPh sb="2" eb="3">
      <t>タ</t>
    </rPh>
    <phoneticPr fontId="9"/>
  </si>
  <si>
    <t>その他（農業　等）</t>
    <rPh sb="2" eb="3">
      <t>タ</t>
    </rPh>
    <rPh sb="4" eb="6">
      <t>ノウギョウ</t>
    </rPh>
    <rPh sb="7" eb="8">
      <t>トウ</t>
    </rPh>
    <phoneticPr fontId="9"/>
  </si>
  <si>
    <t>HFCs</t>
    <phoneticPr fontId="9"/>
  </si>
  <si>
    <r>
      <rPr>
        <sz val="11"/>
        <rFont val="ＭＳ 明朝"/>
        <family val="1"/>
        <charset val="128"/>
      </rPr>
      <t>エアゾール・</t>
    </r>
    <r>
      <rPr>
        <sz val="11"/>
        <rFont val="Century Schoolbook"/>
        <family val="1"/>
      </rPr>
      <t>MDI</t>
    </r>
    <phoneticPr fontId="9"/>
  </si>
  <si>
    <t>PFCs</t>
    <phoneticPr fontId="9"/>
  </si>
  <si>
    <r>
      <t>SF</t>
    </r>
    <r>
      <rPr>
        <vertAlign val="subscript"/>
        <sz val="11"/>
        <rFont val="Century Schoolbook"/>
        <family val="1"/>
      </rPr>
      <t>6</t>
    </r>
    <phoneticPr fontId="9"/>
  </si>
  <si>
    <t>電気絶縁ガス使用機器</t>
    <phoneticPr fontId="9"/>
  </si>
  <si>
    <r>
      <rPr>
        <sz val="11"/>
        <rFont val="ＭＳ 明朝"/>
        <family val="1"/>
        <charset val="128"/>
      </rPr>
      <t>■シェア</t>
    </r>
    <phoneticPr fontId="9"/>
  </si>
  <si>
    <r>
      <rPr>
        <sz val="11"/>
        <rFont val="ＭＳ 明朝"/>
        <family val="1"/>
        <charset val="128"/>
      </rPr>
      <t>エアゾール・</t>
    </r>
    <r>
      <rPr>
        <sz val="11"/>
        <rFont val="Century Schoolbook"/>
        <family val="1"/>
      </rPr>
      <t>MDI</t>
    </r>
    <phoneticPr fontId="9"/>
  </si>
  <si>
    <t>PFCs</t>
    <phoneticPr fontId="9"/>
  </si>
  <si>
    <t>HFCs</t>
    <phoneticPr fontId="9"/>
  </si>
  <si>
    <r>
      <rPr>
        <sz val="11"/>
        <rFont val="ＭＳ 明朝"/>
        <family val="1"/>
        <charset val="128"/>
      </rPr>
      <t>エアゾール・</t>
    </r>
    <r>
      <rPr>
        <sz val="11"/>
        <rFont val="Century Schoolbook"/>
        <family val="1"/>
      </rPr>
      <t>MDI</t>
    </r>
    <phoneticPr fontId="9"/>
  </si>
  <si>
    <t>電気絶縁ガス使用機器</t>
    <phoneticPr fontId="9"/>
  </si>
  <si>
    <t>NF3</t>
    <phoneticPr fontId="9"/>
  </si>
  <si>
    <t xml:space="preserve"> </t>
    <phoneticPr fontId="9"/>
  </si>
  <si>
    <t>HFCs</t>
    <phoneticPr fontId="9"/>
  </si>
  <si>
    <t>PFCs</t>
    <phoneticPr fontId="9"/>
  </si>
  <si>
    <r>
      <t>SF</t>
    </r>
    <r>
      <rPr>
        <vertAlign val="subscript"/>
        <sz val="11"/>
        <rFont val="Century Schoolbook"/>
        <family val="1"/>
      </rPr>
      <t>6</t>
    </r>
    <phoneticPr fontId="9"/>
  </si>
  <si>
    <t>HFCs</t>
    <phoneticPr fontId="9"/>
  </si>
  <si>
    <r>
      <rPr>
        <sz val="11"/>
        <rFont val="ＭＳ 明朝"/>
        <family val="1"/>
        <charset val="128"/>
      </rPr>
      <t>エアゾール・</t>
    </r>
    <r>
      <rPr>
        <sz val="11"/>
        <rFont val="Century Schoolbook"/>
        <family val="1"/>
      </rPr>
      <t>MDI</t>
    </r>
    <phoneticPr fontId="9"/>
  </si>
  <si>
    <t>PFCs</t>
    <phoneticPr fontId="9"/>
  </si>
  <si>
    <r>
      <t>SF</t>
    </r>
    <r>
      <rPr>
        <vertAlign val="subscript"/>
        <sz val="11"/>
        <rFont val="Century Schoolbook"/>
        <family val="1"/>
      </rPr>
      <t>6</t>
    </r>
    <phoneticPr fontId="9"/>
  </si>
  <si>
    <t>電気絶縁ガス使用機器</t>
    <phoneticPr fontId="9"/>
  </si>
  <si>
    <t>NF3</t>
    <phoneticPr fontId="9"/>
  </si>
  <si>
    <t xml:space="preserve"> </t>
    <phoneticPr fontId="9"/>
  </si>
  <si>
    <t>■シェア</t>
    <phoneticPr fontId="8"/>
  </si>
  <si>
    <t>温室効果ガス</t>
  </si>
  <si>
    <t>グラフ用</t>
    <rPh sb="3" eb="4">
      <t>ヨウ</t>
    </rPh>
    <phoneticPr fontId="8"/>
  </si>
  <si>
    <t xml:space="preserve">CO2 </t>
    <phoneticPr fontId="9"/>
  </si>
  <si>
    <r>
      <rPr>
        <sz val="11"/>
        <rFont val="ＭＳ Ｐゴシック"/>
        <family val="3"/>
        <charset val="128"/>
      </rP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Ｐゴシック"/>
        <family val="3"/>
        <charset val="128"/>
      </rPr>
      <t>）</t>
    </r>
    <rPh sb="0" eb="3">
      <t>ニサンカ</t>
    </rPh>
    <rPh sb="3" eb="5">
      <t>タンソ</t>
    </rPh>
    <phoneticPr fontId="9"/>
  </si>
  <si>
    <r>
      <t>CO</t>
    </r>
    <r>
      <rPr>
        <vertAlign val="subscript"/>
        <sz val="11"/>
        <color theme="0" tint="-0.499984740745262"/>
        <rFont val="Century"/>
        <family val="1"/>
      </rPr>
      <t>2</t>
    </r>
    <phoneticPr fontId="8"/>
  </si>
  <si>
    <t>CH4</t>
    <phoneticPr fontId="9"/>
  </si>
  <si>
    <r>
      <rPr>
        <sz val="11"/>
        <rFont val="ＭＳ Ｐゴシック"/>
        <family val="3"/>
        <charset val="128"/>
      </rP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Ｐゴシック"/>
        <family val="3"/>
        <charset val="128"/>
      </rPr>
      <t>）</t>
    </r>
    <phoneticPr fontId="9"/>
  </si>
  <si>
    <t>CH4</t>
    <phoneticPr fontId="8"/>
  </si>
  <si>
    <t>N2O</t>
    <phoneticPr fontId="9"/>
  </si>
  <si>
    <r>
      <rPr>
        <sz val="11"/>
        <rFont val="ＭＳ Ｐゴシック"/>
        <family val="3"/>
        <charset val="128"/>
      </rP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Ｐゴシック"/>
        <family val="3"/>
        <charset val="128"/>
      </rPr>
      <t>）</t>
    </r>
    <rPh sb="0" eb="6">
      <t>ン２オ</t>
    </rPh>
    <phoneticPr fontId="9"/>
  </si>
  <si>
    <t>N2O</t>
    <phoneticPr fontId="8"/>
  </si>
  <si>
    <t>HFCs</t>
    <phoneticPr fontId="8"/>
  </si>
  <si>
    <r>
      <rPr>
        <sz val="11"/>
        <rFont val="ＭＳ Ｐゴシック"/>
        <family val="3"/>
        <charset val="128"/>
      </rPr>
      <t>ハイドロフルオロカーボン類
（</t>
    </r>
    <r>
      <rPr>
        <sz val="11"/>
        <rFont val="Century"/>
        <family val="1"/>
      </rPr>
      <t>HFCs</t>
    </r>
    <r>
      <rPr>
        <sz val="11"/>
        <rFont val="ＭＳ Ｐゴシック"/>
        <family val="3"/>
        <charset val="128"/>
      </rPr>
      <t>）</t>
    </r>
    <phoneticPr fontId="8"/>
  </si>
  <si>
    <r>
      <t>HFC-134a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1,430</t>
    </r>
    <r>
      <rPr>
        <sz val="11"/>
        <rFont val="ＭＳ Ｐゴシック"/>
        <family val="3"/>
        <charset val="128"/>
      </rPr>
      <t>など</t>
    </r>
    <phoneticPr fontId="8"/>
  </si>
  <si>
    <t>PFCs</t>
    <phoneticPr fontId="8"/>
  </si>
  <si>
    <r>
      <rPr>
        <sz val="11"/>
        <rFont val="ＭＳ Ｐゴシック"/>
        <family val="3"/>
        <charset val="128"/>
      </rPr>
      <t>パーフルオロカーボン類
（</t>
    </r>
    <r>
      <rPr>
        <sz val="11"/>
        <rFont val="Century"/>
        <family val="1"/>
      </rPr>
      <t>PFCs</t>
    </r>
    <r>
      <rPr>
        <sz val="11"/>
        <rFont val="ＭＳ Ｐゴシック"/>
        <family val="3"/>
        <charset val="128"/>
      </rPr>
      <t>）</t>
    </r>
    <phoneticPr fontId="8"/>
  </si>
  <si>
    <r>
      <t>PFC-14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7,390</t>
    </r>
    <r>
      <rPr>
        <sz val="11"/>
        <rFont val="ＭＳ Ｐゴシック"/>
        <family val="3"/>
        <charset val="128"/>
      </rPr>
      <t>など</t>
    </r>
    <phoneticPr fontId="8"/>
  </si>
  <si>
    <t>PFCs</t>
    <phoneticPr fontId="8"/>
  </si>
  <si>
    <t>SF6</t>
    <phoneticPr fontId="8"/>
  </si>
  <si>
    <r>
      <rPr>
        <sz val="12"/>
        <rFont val="ＭＳ Ｐゴシック"/>
        <family val="3"/>
        <charset val="128"/>
      </rPr>
      <t>六ふっ化硫黄（</t>
    </r>
    <r>
      <rPr>
        <sz val="12"/>
        <rFont val="Century"/>
        <family val="1"/>
      </rPr>
      <t>SF</t>
    </r>
    <r>
      <rPr>
        <vertAlign val="subscript"/>
        <sz val="12"/>
        <rFont val="Century"/>
        <family val="1"/>
      </rPr>
      <t>6</t>
    </r>
    <r>
      <rPr>
        <sz val="12"/>
        <rFont val="ＭＳ Ｐゴシック"/>
        <family val="3"/>
        <charset val="128"/>
      </rPr>
      <t>）</t>
    </r>
    <rPh sb="0" eb="1">
      <t>ロク</t>
    </rPh>
    <phoneticPr fontId="8"/>
  </si>
  <si>
    <t>SF6</t>
    <phoneticPr fontId="8"/>
  </si>
  <si>
    <t>NF3</t>
    <phoneticPr fontId="8"/>
  </si>
  <si>
    <t>NF3</t>
    <phoneticPr fontId="8"/>
  </si>
  <si>
    <r>
      <rPr>
        <sz val="11"/>
        <rFont val="ＭＳ Ｐゴシック"/>
        <family val="3"/>
        <charset val="128"/>
      </rPr>
      <t>計</t>
    </r>
  </si>
  <si>
    <r>
      <t>3</t>
    </r>
    <r>
      <rPr>
        <sz val="11"/>
        <color indexed="8"/>
        <rFont val="ＭＳ Ｐゴシック"/>
        <family val="3"/>
        <charset val="128"/>
      </rPr>
      <t>．</t>
    </r>
    <r>
      <rPr>
        <sz val="11"/>
        <color indexed="8"/>
        <rFont val="Century"/>
        <family val="1"/>
      </rPr>
      <t>2016</t>
    </r>
    <r>
      <rPr>
        <sz val="11"/>
        <color indexed="8"/>
        <rFont val="ＭＳ Ｐゴシック"/>
        <family val="3"/>
        <charset val="128"/>
      </rPr>
      <t>年春報告予定の確定値との間には誤差が生じることがある。</t>
    </r>
    <rPh sb="6" eb="7">
      <t>ネン</t>
    </rPh>
    <rPh sb="7" eb="8">
      <t>ハル</t>
    </rPh>
    <rPh sb="8" eb="10">
      <t>ホウコク</t>
    </rPh>
    <rPh sb="10" eb="12">
      <t>ヨテイ</t>
    </rPh>
    <rPh sb="13" eb="15">
      <t>カクテイ</t>
    </rPh>
    <rPh sb="15" eb="16">
      <t>チ</t>
    </rPh>
    <rPh sb="18" eb="19">
      <t>アイダ</t>
    </rPh>
    <rPh sb="21" eb="23">
      <t>ゴサ</t>
    </rPh>
    <rPh sb="24" eb="25">
      <t>ショウ</t>
    </rPh>
    <phoneticPr fontId="9"/>
  </si>
  <si>
    <t>燃料の燃焼・漏出</t>
  </si>
  <si>
    <t>燃料の燃焼・漏出</t>
    <rPh sb="0" eb="2">
      <t>ネンリョウ</t>
    </rPh>
    <rPh sb="3" eb="5">
      <t>ネンショウ</t>
    </rPh>
    <rPh sb="6" eb="8">
      <t>ロウシュツ</t>
    </rPh>
    <phoneticPr fontId="11"/>
  </si>
  <si>
    <t>半導体・液晶製造</t>
  </si>
  <si>
    <t>半導体・液晶製造</t>
    <rPh sb="6" eb="8">
      <t>セイゾウ</t>
    </rPh>
    <phoneticPr fontId="9"/>
  </si>
  <si>
    <t>非エネルギー起源CO2</t>
    <rPh sb="0" eb="1">
      <t>ヒ</t>
    </rPh>
    <rPh sb="6" eb="8">
      <t>キゲン</t>
    </rPh>
    <phoneticPr fontId="8"/>
  </si>
  <si>
    <t>NO</t>
  </si>
  <si>
    <t>2015年11月26日公開　（2016年2月15日一部訂正）</t>
    <rPh sb="4" eb="5">
      <t>ネン</t>
    </rPh>
    <rPh sb="7" eb="8">
      <t>ガツ</t>
    </rPh>
    <rPh sb="10" eb="11">
      <t>ニチ</t>
    </rPh>
    <rPh sb="11" eb="13">
      <t>コウカイ</t>
    </rPh>
    <rPh sb="19" eb="20">
      <t>ネン</t>
    </rPh>
    <rPh sb="21" eb="22">
      <t>ガツ</t>
    </rPh>
    <rPh sb="24" eb="25">
      <t>ニチ</t>
    </rPh>
    <rPh sb="25" eb="27">
      <t>イチブ</t>
    </rPh>
    <rPh sb="27" eb="29">
      <t>テイセイ</t>
    </rPh>
    <phoneticPr fontId="9"/>
  </si>
</sst>
</file>

<file path=xl/styles.xml><?xml version="1.0" encoding="utf-8"?>
<styleSheet xmlns="http://schemas.openxmlformats.org/spreadsheetml/2006/main">
  <numFmts count="22">
    <numFmt numFmtId="176" formatCode="#,##0_ "/>
    <numFmt numFmtId="177" formatCode="#,##0.0_ "/>
    <numFmt numFmtId="178" formatCode="0.0%"/>
    <numFmt numFmtId="179" formatCode="0.00_);\(0.00\)"/>
    <numFmt numFmtId="180" formatCode="0.000_);\(0.000\)"/>
    <numFmt numFmtId="181" formatCode="#,##0.0000"/>
    <numFmt numFmtId="182" formatCode="#,##0.00_ "/>
    <numFmt numFmtId="183" formatCode="#,##0.0%;[Red]\-#,##0.0%"/>
    <numFmt numFmtId="184" formatCode="0.0000000000_ "/>
    <numFmt numFmtId="185" formatCode="#,##0.00000_ "/>
    <numFmt numFmtId="186" formatCode="#,##0.000000_ "/>
    <numFmt numFmtId="187" formatCode="#0.0%;[Red]\-#0.0%"/>
    <numFmt numFmtId="188" formatCode="#,##0.00000000000000000000_ "/>
    <numFmt numFmtId="189" formatCode="#,##0.000_ "/>
    <numFmt numFmtId="190" formatCode="0_);[Red]\(0\)"/>
    <numFmt numFmtId="191" formatCode="#,##0.00000000_ ;[Red]\-#,##0.00000000\ "/>
    <numFmt numFmtId="192" formatCode="0.E+00"/>
    <numFmt numFmtId="193" formatCode="0.0E+00"/>
    <numFmt numFmtId="194" formatCode="#0%;[Red]\-#0%"/>
    <numFmt numFmtId="195" formatCode="#,##0.0;[Red]\-#,##0.0"/>
    <numFmt numFmtId="196" formatCode="0.000%"/>
    <numFmt numFmtId="197" formatCode="#,##0.00%;[Red]\-#,##0.00%"/>
  </numFmts>
  <fonts count="61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vertAlign val="subscript"/>
      <sz val="11"/>
      <name val="Century"/>
      <family val="1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Century"/>
      <family val="1"/>
    </font>
    <font>
      <sz val="11"/>
      <name val="ＭＳ ゴシック"/>
      <family val="3"/>
      <charset val="128"/>
    </font>
    <font>
      <sz val="11"/>
      <name val="Arial"/>
      <family val="2"/>
    </font>
    <font>
      <sz val="12"/>
      <name val="ＭＳ ゴシック"/>
      <family val="3"/>
      <charset val="128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  <charset val="128"/>
    </font>
    <font>
      <sz val="16"/>
      <name val="ＨＧｺﾞｼｯｸE-PRO"/>
      <family val="3"/>
      <charset val="128"/>
    </font>
    <font>
      <sz val="12"/>
      <name val="ＭＳ Ｐゴシック"/>
      <family val="3"/>
      <charset val="128"/>
    </font>
    <font>
      <sz val="11"/>
      <color indexed="55"/>
      <name val="ＭＳ Ｐ明朝"/>
      <family val="1"/>
      <charset val="128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sz val="11"/>
      <color indexed="55"/>
      <name val="Century"/>
      <family val="1"/>
    </font>
    <font>
      <sz val="11"/>
      <color indexed="55"/>
      <name val="Century"/>
      <family val="1"/>
    </font>
    <font>
      <sz val="11"/>
      <color indexed="55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vertAlign val="subscript"/>
      <sz val="1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2"/>
      <name val="Century"/>
      <family val="1"/>
    </font>
    <font>
      <sz val="12"/>
      <name val="ＭＳ Ｐ明朝"/>
      <family val="1"/>
      <charset val="128"/>
    </font>
    <font>
      <vertAlign val="subscript"/>
      <sz val="12"/>
      <name val="Times New Roman"/>
      <family val="1"/>
    </font>
    <font>
      <vertAlign val="superscript"/>
      <sz val="11"/>
      <color indexed="8"/>
      <name val="Century"/>
      <family val="1"/>
    </font>
    <font>
      <vertAlign val="subscript"/>
      <sz val="11"/>
      <color indexed="8"/>
      <name val="Century"/>
      <family val="1"/>
    </font>
    <font>
      <b/>
      <sz val="16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FF0000"/>
      <name val="Century Schoolbook"/>
      <family val="1"/>
    </font>
    <font>
      <sz val="11"/>
      <name val="ＭＳ Ｐゴシック"/>
      <family val="3"/>
      <charset val="128"/>
      <scheme val="minor"/>
    </font>
    <font>
      <sz val="11"/>
      <color theme="0" tint="-0.499984740745262"/>
      <name val="ＭＳ Ｐ明朝"/>
      <family val="1"/>
      <charset val="128"/>
    </font>
    <font>
      <sz val="11"/>
      <color theme="0" tint="-0.499984740745262"/>
      <name val="Century"/>
      <family val="1"/>
    </font>
    <font>
      <sz val="11"/>
      <name val="ＭＳ Ｐゴシック"/>
      <family val="3"/>
      <charset val="128"/>
      <scheme val="major"/>
    </font>
    <font>
      <vertAlign val="subscript"/>
      <sz val="11"/>
      <color theme="0" tint="-0.499984740745262"/>
      <name val="Century"/>
      <family val="1"/>
    </font>
    <font>
      <vertAlign val="subscript"/>
      <sz val="12"/>
      <name val="Century"/>
      <family val="1"/>
    </font>
    <font>
      <sz val="11"/>
      <color theme="0" tint="-0.34998626667073579"/>
      <name val="Century"/>
      <family val="1"/>
    </font>
    <font>
      <sz val="10"/>
      <color theme="0" tint="-0.34998626667073579"/>
      <name val="Century"/>
      <family val="1"/>
    </font>
    <font>
      <sz val="11"/>
      <color theme="0" tint="-0.14999847407452621"/>
      <name val="ＭＳ Ｐ明朝"/>
      <family val="1"/>
      <charset val="128"/>
    </font>
    <font>
      <sz val="11"/>
      <color theme="0" tint="-0.249977111117893"/>
      <name val="Century"/>
      <family val="1"/>
    </font>
  </fonts>
  <fills count="4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5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41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13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13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1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84740745262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36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27" fillId="4" borderId="1">
      <alignment horizontal="right" vertical="center"/>
    </xf>
    <xf numFmtId="0" fontId="27" fillId="4" borderId="1">
      <alignment horizontal="right" vertical="center"/>
    </xf>
    <xf numFmtId="0" fontId="27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27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81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6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/>
    <xf numFmtId="0" fontId="8" fillId="0" borderId="0"/>
    <xf numFmtId="0" fontId="8" fillId="0" borderId="0"/>
    <xf numFmtId="0" fontId="33" fillId="0" borderId="0">
      <alignment vertical="center"/>
    </xf>
    <xf numFmtId="1" fontId="28" fillId="0" borderId="0">
      <alignment vertical="center"/>
    </xf>
  </cellStyleXfs>
  <cellXfs count="643">
    <xf numFmtId="0" fontId="0" fillId="0" borderId="0" xfId="0">
      <alignment vertical="center"/>
    </xf>
    <xf numFmtId="0" fontId="10" fillId="8" borderId="0" xfId="33" applyFont="1" applyFill="1" applyAlignment="1">
      <alignment vertical="center"/>
    </xf>
    <xf numFmtId="0" fontId="10" fillId="8" borderId="0" xfId="33" applyFont="1" applyFill="1" applyAlignment="1">
      <alignment horizontal="center" vertical="center"/>
    </xf>
    <xf numFmtId="0" fontId="10" fillId="5" borderId="9" xfId="33" applyFont="1" applyFill="1" applyBorder="1" applyAlignment="1">
      <alignment vertical="center"/>
    </xf>
    <xf numFmtId="0" fontId="10" fillId="5" borderId="10" xfId="33" applyFont="1" applyFill="1" applyBorder="1" applyAlignment="1">
      <alignment horizontal="center" vertical="center"/>
    </xf>
    <xf numFmtId="0" fontId="10" fillId="5" borderId="11" xfId="33" applyFont="1" applyFill="1" applyBorder="1" applyAlignment="1">
      <alignment horizontal="center" vertical="center"/>
    </xf>
    <xf numFmtId="0" fontId="10" fillId="5" borderId="12" xfId="33" applyFont="1" applyFill="1" applyBorder="1" applyAlignment="1">
      <alignment horizontal="center" vertical="center"/>
    </xf>
    <xf numFmtId="0" fontId="10" fillId="8" borderId="0" xfId="33" applyFont="1" applyFill="1" applyBorder="1" applyAlignment="1">
      <alignment horizontal="center" vertical="center"/>
    </xf>
    <xf numFmtId="0" fontId="10" fillId="8" borderId="13" xfId="33" applyFont="1" applyFill="1" applyBorder="1" applyAlignment="1">
      <alignment horizontal="center" vertical="center"/>
    </xf>
    <xf numFmtId="0" fontId="11" fillId="8" borderId="13" xfId="33" applyFont="1" applyFill="1" applyBorder="1" applyAlignment="1">
      <alignment vertical="center"/>
    </xf>
    <xf numFmtId="177" fontId="10" fillId="8" borderId="0" xfId="33" applyNumberFormat="1" applyFont="1" applyFill="1" applyBorder="1" applyAlignment="1">
      <alignment vertical="center"/>
    </xf>
    <xf numFmtId="177" fontId="10" fillId="8" borderId="0" xfId="33" applyNumberFormat="1" applyFont="1" applyFill="1" applyAlignment="1">
      <alignment vertical="center"/>
    </xf>
    <xf numFmtId="0" fontId="10" fillId="8" borderId="13" xfId="33" applyFont="1" applyFill="1" applyBorder="1" applyAlignment="1">
      <alignment horizontal="center" vertical="center" wrapText="1"/>
    </xf>
    <xf numFmtId="176" fontId="10" fillId="8" borderId="14" xfId="33" applyNumberFormat="1" applyFont="1" applyFill="1" applyBorder="1" applyAlignment="1">
      <alignment horizontal="center" vertical="center" wrapText="1"/>
    </xf>
    <xf numFmtId="0" fontId="10" fillId="8" borderId="15" xfId="33" applyFont="1" applyFill="1" applyBorder="1" applyAlignment="1">
      <alignment horizontal="centerContinuous" vertical="center"/>
    </xf>
    <xf numFmtId="176" fontId="10" fillId="8" borderId="0" xfId="33" applyNumberFormat="1" applyFont="1" applyFill="1" applyAlignment="1">
      <alignment horizontal="center" vertical="center"/>
    </xf>
    <xf numFmtId="177" fontId="10" fillId="8" borderId="0" xfId="33" applyNumberFormat="1" applyFont="1" applyFill="1" applyAlignment="1">
      <alignment horizontal="center" vertical="center"/>
    </xf>
    <xf numFmtId="178" fontId="10" fillId="8" borderId="1" xfId="33" applyNumberFormat="1" applyFont="1" applyFill="1" applyBorder="1" applyAlignment="1">
      <alignment vertical="center"/>
    </xf>
    <xf numFmtId="178" fontId="10" fillId="8" borderId="16" xfId="33" applyNumberFormat="1" applyFont="1" applyFill="1" applyBorder="1" applyAlignment="1">
      <alignment vertical="center"/>
    </xf>
    <xf numFmtId="178" fontId="10" fillId="8" borderId="3" xfId="33" applyNumberFormat="1" applyFont="1" applyFill="1" applyBorder="1" applyAlignment="1">
      <alignment vertical="center"/>
    </xf>
    <xf numFmtId="178" fontId="10" fillId="8" borderId="0" xfId="33" applyNumberFormat="1" applyFont="1" applyFill="1" applyBorder="1" applyAlignment="1">
      <alignment vertical="center"/>
    </xf>
    <xf numFmtId="0" fontId="11" fillId="8" borderId="17" xfId="33" applyFont="1" applyFill="1" applyBorder="1" applyAlignment="1">
      <alignment horizontal="centerContinuous" vertical="center"/>
    </xf>
    <xf numFmtId="176" fontId="10" fillId="8" borderId="18" xfId="33" applyNumberFormat="1" applyFont="1" applyFill="1" applyBorder="1" applyAlignment="1">
      <alignment horizontal="centerContinuous" vertical="center"/>
    </xf>
    <xf numFmtId="0" fontId="10" fillId="8" borderId="17" xfId="33" applyFont="1" applyFill="1" applyBorder="1" applyAlignment="1">
      <alignment horizontal="centerContinuous" vertical="center"/>
    </xf>
    <xf numFmtId="0" fontId="10" fillId="8" borderId="0" xfId="33" applyFont="1" applyFill="1" applyBorder="1" applyAlignment="1">
      <alignment horizontal="right" vertical="center"/>
    </xf>
    <xf numFmtId="176" fontId="10" fillId="8" borderId="0" xfId="33" applyNumberFormat="1" applyFont="1" applyFill="1" applyBorder="1" applyAlignment="1">
      <alignment horizontal="center" vertical="center"/>
    </xf>
    <xf numFmtId="0" fontId="11" fillId="8" borderId="19" xfId="33" applyFont="1" applyFill="1" applyBorder="1" applyAlignment="1">
      <alignment vertical="center" wrapText="1"/>
    </xf>
    <xf numFmtId="0" fontId="11" fillId="8" borderId="20" xfId="33" applyFont="1" applyFill="1" applyBorder="1" applyAlignment="1">
      <alignment vertical="center" wrapText="1"/>
    </xf>
    <xf numFmtId="0" fontId="11" fillId="8" borderId="1" xfId="33" applyFont="1" applyFill="1" applyBorder="1" applyAlignment="1">
      <alignment vertical="center"/>
    </xf>
    <xf numFmtId="0" fontId="11" fillId="8" borderId="22" xfId="33" applyFont="1" applyFill="1" applyBorder="1" applyAlignment="1">
      <alignment vertical="center"/>
    </xf>
    <xf numFmtId="0" fontId="11" fillId="8" borderId="4" xfId="33" applyFont="1" applyFill="1" applyBorder="1" applyAlignment="1">
      <alignment vertical="center"/>
    </xf>
    <xf numFmtId="0" fontId="13" fillId="8" borderId="0" xfId="33" applyFont="1" applyFill="1"/>
    <xf numFmtId="179" fontId="13" fillId="8" borderId="0" xfId="33" applyNumberFormat="1" applyFont="1" applyFill="1"/>
    <xf numFmtId="0" fontId="13" fillId="8" borderId="5" xfId="33" applyFont="1" applyFill="1" applyBorder="1"/>
    <xf numFmtId="0" fontId="13" fillId="8" borderId="23" xfId="33" applyFont="1" applyFill="1" applyBorder="1"/>
    <xf numFmtId="0" fontId="13" fillId="8" borderId="24" xfId="33" applyFont="1" applyFill="1" applyBorder="1"/>
    <xf numFmtId="0" fontId="11" fillId="8" borderId="0" xfId="33" applyFont="1" applyFill="1"/>
    <xf numFmtId="183" fontId="10" fillId="8" borderId="25" xfId="33" applyNumberFormat="1" applyFont="1" applyFill="1" applyBorder="1" applyAlignment="1">
      <alignment vertical="center"/>
    </xf>
    <xf numFmtId="0" fontId="10" fillId="8" borderId="0" xfId="33" applyFont="1" applyFill="1"/>
    <xf numFmtId="0" fontId="10" fillId="5" borderId="1" xfId="33" applyFont="1" applyFill="1" applyBorder="1" applyAlignment="1">
      <alignment horizontal="center" vertical="center"/>
    </xf>
    <xf numFmtId="176" fontId="10" fillId="8" borderId="1" xfId="33" applyNumberFormat="1" applyFont="1" applyFill="1" applyBorder="1" applyAlignment="1">
      <alignment vertical="center"/>
    </xf>
    <xf numFmtId="176" fontId="10" fillId="8" borderId="22" xfId="33" applyNumberFormat="1" applyFont="1" applyFill="1" applyBorder="1" applyAlignment="1">
      <alignment vertical="center"/>
    </xf>
    <xf numFmtId="176" fontId="10" fillId="8" borderId="4" xfId="33" applyNumberFormat="1" applyFont="1" applyFill="1" applyBorder="1" applyAlignment="1">
      <alignment vertical="center"/>
    </xf>
    <xf numFmtId="176" fontId="10" fillId="8" borderId="26" xfId="33" applyNumberFormat="1" applyFont="1" applyFill="1" applyBorder="1" applyAlignment="1">
      <alignment vertical="center"/>
    </xf>
    <xf numFmtId="183" fontId="10" fillId="8" borderId="1" xfId="33" applyNumberFormat="1" applyFont="1" applyFill="1" applyBorder="1" applyAlignment="1">
      <alignment vertical="center"/>
    </xf>
    <xf numFmtId="183" fontId="10" fillId="8" borderId="22" xfId="33" applyNumberFormat="1" applyFont="1" applyFill="1" applyBorder="1" applyAlignment="1">
      <alignment vertical="center"/>
    </xf>
    <xf numFmtId="183" fontId="10" fillId="8" borderId="4" xfId="33" applyNumberFormat="1" applyFont="1" applyFill="1" applyBorder="1" applyAlignment="1">
      <alignment vertical="center"/>
    </xf>
    <xf numFmtId="183" fontId="10" fillId="8" borderId="0" xfId="33" applyNumberFormat="1" applyFont="1" applyFill="1"/>
    <xf numFmtId="183" fontId="10" fillId="8" borderId="27" xfId="33" applyNumberFormat="1" applyFont="1" applyFill="1" applyBorder="1" applyAlignment="1">
      <alignment vertical="center"/>
    </xf>
    <xf numFmtId="183" fontId="10" fillId="8" borderId="28" xfId="33" applyNumberFormat="1" applyFont="1" applyFill="1" applyBorder="1" applyAlignment="1">
      <alignment vertical="center"/>
    </xf>
    <xf numFmtId="0" fontId="10" fillId="5" borderId="29" xfId="33" applyFont="1" applyFill="1" applyBorder="1" applyAlignment="1">
      <alignment horizontal="center" vertical="center"/>
    </xf>
    <xf numFmtId="0" fontId="10" fillId="8" borderId="30" xfId="33" applyFont="1" applyFill="1" applyBorder="1" applyAlignment="1">
      <alignment vertical="center" wrapText="1"/>
    </xf>
    <xf numFmtId="176" fontId="10" fillId="8" borderId="0" xfId="33" applyNumberFormat="1" applyFont="1" applyFill="1" applyAlignment="1">
      <alignment vertical="center"/>
    </xf>
    <xf numFmtId="182" fontId="10" fillId="8" borderId="1" xfId="33" applyNumberFormat="1" applyFont="1" applyFill="1" applyBorder="1" applyAlignment="1">
      <alignment vertical="center"/>
    </xf>
    <xf numFmtId="182" fontId="10" fillId="8" borderId="0" xfId="33" applyNumberFormat="1" applyFont="1" applyFill="1" applyAlignment="1">
      <alignment vertical="center"/>
    </xf>
    <xf numFmtId="182" fontId="10" fillId="8" borderId="22" xfId="33" applyNumberFormat="1" applyFont="1" applyFill="1" applyBorder="1" applyAlignment="1">
      <alignment vertical="center"/>
    </xf>
    <xf numFmtId="182" fontId="10" fillId="8" borderId="4" xfId="33" applyNumberFormat="1" applyFont="1" applyFill="1" applyBorder="1" applyAlignment="1">
      <alignment vertical="center"/>
    </xf>
    <xf numFmtId="10" fontId="10" fillId="8" borderId="25" xfId="33" applyNumberFormat="1" applyFont="1" applyFill="1" applyBorder="1" applyAlignment="1">
      <alignment vertical="center"/>
    </xf>
    <xf numFmtId="10" fontId="10" fillId="8" borderId="27" xfId="33" applyNumberFormat="1" applyFont="1" applyFill="1" applyBorder="1" applyAlignment="1">
      <alignment vertical="center"/>
    </xf>
    <xf numFmtId="10" fontId="10" fillId="8" borderId="28" xfId="33" applyNumberFormat="1" applyFont="1" applyFill="1" applyBorder="1" applyAlignment="1">
      <alignment vertical="center"/>
    </xf>
    <xf numFmtId="0" fontId="11" fillId="3" borderId="32" xfId="33" applyFont="1" applyFill="1" applyBorder="1" applyAlignment="1">
      <alignment vertical="center"/>
    </xf>
    <xf numFmtId="0" fontId="10" fillId="3" borderId="33" xfId="33" applyFont="1" applyFill="1" applyBorder="1" applyAlignment="1">
      <alignment vertical="center"/>
    </xf>
    <xf numFmtId="0" fontId="10" fillId="3" borderId="34" xfId="33" applyFont="1" applyFill="1" applyBorder="1" applyAlignment="1">
      <alignment vertical="center" wrapText="1"/>
    </xf>
    <xf numFmtId="40" fontId="10" fillId="8" borderId="31" xfId="29" applyNumberFormat="1" applyFont="1" applyFill="1" applyBorder="1" applyAlignment="1">
      <alignment vertical="center"/>
    </xf>
    <xf numFmtId="38" fontId="10" fillId="8" borderId="1" xfId="29" applyFont="1" applyFill="1" applyBorder="1" applyAlignment="1">
      <alignment vertical="center"/>
    </xf>
    <xf numFmtId="40" fontId="10" fillId="3" borderId="1" xfId="29" applyNumberFormat="1" applyFont="1" applyFill="1" applyBorder="1" applyAlignment="1">
      <alignment vertical="center"/>
    </xf>
    <xf numFmtId="40" fontId="10" fillId="3" borderId="3" xfId="29" applyNumberFormat="1" applyFont="1" applyFill="1" applyBorder="1" applyAlignment="1">
      <alignment vertical="center"/>
    </xf>
    <xf numFmtId="40" fontId="10" fillId="8" borderId="20" xfId="29" applyNumberFormat="1" applyFont="1" applyFill="1" applyBorder="1" applyAlignment="1">
      <alignment vertical="center" wrapText="1"/>
    </xf>
    <xf numFmtId="40" fontId="10" fillId="8" borderId="35" xfId="29" applyNumberFormat="1" applyFont="1" applyFill="1" applyBorder="1" applyAlignment="1">
      <alignment vertical="center" wrapText="1"/>
    </xf>
    <xf numFmtId="40" fontId="10" fillId="8" borderId="36" xfId="29" applyNumberFormat="1" applyFont="1" applyFill="1" applyBorder="1" applyAlignment="1">
      <alignment vertical="center" wrapText="1"/>
    </xf>
    <xf numFmtId="40" fontId="10" fillId="8" borderId="31" xfId="29" applyNumberFormat="1" applyFont="1" applyFill="1" applyBorder="1" applyAlignment="1">
      <alignment vertical="center" wrapText="1"/>
    </xf>
    <xf numFmtId="40" fontId="10" fillId="8" borderId="37" xfId="29" applyNumberFormat="1" applyFont="1" applyFill="1" applyBorder="1" applyAlignment="1">
      <alignment vertical="center" wrapText="1"/>
    </xf>
    <xf numFmtId="40" fontId="10" fillId="8" borderId="38" xfId="29" applyNumberFormat="1" applyFont="1" applyFill="1" applyBorder="1" applyAlignment="1">
      <alignment vertical="center"/>
    </xf>
    <xf numFmtId="40" fontId="10" fillId="8" borderId="39" xfId="29" applyNumberFormat="1" applyFont="1" applyFill="1" applyBorder="1" applyAlignment="1">
      <alignment vertical="center"/>
    </xf>
    <xf numFmtId="0" fontId="11" fillId="9" borderId="32" xfId="33" applyFont="1" applyFill="1" applyBorder="1" applyAlignment="1">
      <alignment vertical="center"/>
    </xf>
    <xf numFmtId="0" fontId="10" fillId="9" borderId="33" xfId="33" applyFont="1" applyFill="1" applyBorder="1" applyAlignment="1">
      <alignment vertical="center"/>
    </xf>
    <xf numFmtId="0" fontId="10" fillId="9" borderId="34" xfId="33" applyFont="1" applyFill="1" applyBorder="1" applyAlignment="1">
      <alignment vertical="center" wrapText="1"/>
    </xf>
    <xf numFmtId="40" fontId="10" fillId="9" borderId="1" xfId="29" applyNumberFormat="1" applyFont="1" applyFill="1" applyBorder="1" applyAlignment="1">
      <alignment vertical="center"/>
    </xf>
    <xf numFmtId="40" fontId="10" fillId="9" borderId="3" xfId="29" applyNumberFormat="1" applyFont="1" applyFill="1" applyBorder="1" applyAlignment="1">
      <alignment vertical="center"/>
    </xf>
    <xf numFmtId="0" fontId="11" fillId="4" borderId="32" xfId="33" applyFont="1" applyFill="1" applyBorder="1" applyAlignment="1">
      <alignment vertical="center"/>
    </xf>
    <xf numFmtId="0" fontId="10" fillId="4" borderId="33" xfId="33" applyFont="1" applyFill="1" applyBorder="1" applyAlignment="1">
      <alignment vertical="center"/>
    </xf>
    <xf numFmtId="0" fontId="10" fillId="4" borderId="34" xfId="33" applyFont="1" applyFill="1" applyBorder="1" applyAlignment="1">
      <alignment vertical="center" wrapText="1"/>
    </xf>
    <xf numFmtId="40" fontId="10" fillId="4" borderId="1" xfId="29" applyNumberFormat="1" applyFont="1" applyFill="1" applyBorder="1" applyAlignment="1">
      <alignment vertical="center"/>
    </xf>
    <xf numFmtId="40" fontId="10" fillId="4" borderId="3" xfId="29" applyNumberFormat="1" applyFont="1" applyFill="1" applyBorder="1" applyAlignment="1">
      <alignment vertical="center"/>
    </xf>
    <xf numFmtId="0" fontId="11" fillId="10" borderId="32" xfId="33" applyFont="1" applyFill="1" applyBorder="1" applyAlignment="1">
      <alignment vertical="center"/>
    </xf>
    <xf numFmtId="0" fontId="10" fillId="10" borderId="33" xfId="33" applyFont="1" applyFill="1" applyBorder="1" applyAlignment="1">
      <alignment vertical="center"/>
    </xf>
    <xf numFmtId="0" fontId="10" fillId="10" borderId="34" xfId="33" applyFont="1" applyFill="1" applyBorder="1" applyAlignment="1">
      <alignment vertical="center" wrapText="1"/>
    </xf>
    <xf numFmtId="40" fontId="10" fillId="10" borderId="1" xfId="29" applyNumberFormat="1" applyFont="1" applyFill="1" applyBorder="1" applyAlignment="1">
      <alignment vertical="center"/>
    </xf>
    <xf numFmtId="40" fontId="10" fillId="10" borderId="3" xfId="29" applyNumberFormat="1" applyFont="1" applyFill="1" applyBorder="1" applyAlignment="1">
      <alignment vertical="center"/>
    </xf>
    <xf numFmtId="0" fontId="10" fillId="11" borderId="41" xfId="33" applyFont="1" applyFill="1" applyBorder="1" applyAlignment="1">
      <alignment vertical="center"/>
    </xf>
    <xf numFmtId="0" fontId="10" fillId="11" borderId="42" xfId="33" applyFont="1" applyFill="1" applyBorder="1" applyAlignment="1">
      <alignment horizontal="left" vertical="center"/>
    </xf>
    <xf numFmtId="0" fontId="10" fillId="11" borderId="43" xfId="33" applyFont="1" applyFill="1" applyBorder="1" applyAlignment="1">
      <alignment horizontal="center" vertical="center"/>
    </xf>
    <xf numFmtId="40" fontId="10" fillId="11" borderId="10" xfId="29" applyNumberFormat="1" applyFont="1" applyFill="1" applyBorder="1" applyAlignment="1">
      <alignment horizontal="center" vertical="center"/>
    </xf>
    <xf numFmtId="40" fontId="10" fillId="11" borderId="12" xfId="29" applyNumberFormat="1" applyFont="1" applyFill="1" applyBorder="1" applyAlignment="1">
      <alignment horizontal="center" vertical="center"/>
    </xf>
    <xf numFmtId="40" fontId="10" fillId="5" borderId="44" xfId="29" applyNumberFormat="1" applyFont="1" applyFill="1" applyBorder="1" applyAlignment="1">
      <alignment vertical="center" wrapText="1"/>
    </xf>
    <xf numFmtId="40" fontId="10" fillId="12" borderId="45" xfId="29" applyNumberFormat="1" applyFont="1" applyFill="1" applyBorder="1" applyAlignment="1">
      <alignment vertical="center" wrapText="1"/>
    </xf>
    <xf numFmtId="40" fontId="15" fillId="8" borderId="46" xfId="29" applyNumberFormat="1" applyFont="1" applyFill="1" applyBorder="1" applyAlignment="1">
      <alignment vertical="center"/>
    </xf>
    <xf numFmtId="40" fontId="15" fillId="8" borderId="46" xfId="29" applyNumberFormat="1" applyFont="1" applyFill="1" applyBorder="1" applyAlignment="1">
      <alignment vertical="center" wrapText="1"/>
    </xf>
    <xf numFmtId="40" fontId="15" fillId="8" borderId="8" xfId="29" applyNumberFormat="1" applyFont="1" applyFill="1" applyBorder="1" applyAlignment="1">
      <alignment vertical="center" wrapText="1"/>
    </xf>
    <xf numFmtId="184" fontId="10" fillId="8" borderId="0" xfId="33" applyNumberFormat="1" applyFont="1" applyFill="1" applyAlignment="1">
      <alignment vertical="center"/>
    </xf>
    <xf numFmtId="176" fontId="17" fillId="8" borderId="18" xfId="33" applyNumberFormat="1" applyFont="1" applyFill="1" applyBorder="1" applyAlignment="1">
      <alignment horizontal="center" vertical="center"/>
    </xf>
    <xf numFmtId="177" fontId="19" fillId="8" borderId="47" xfId="33" applyNumberFormat="1" applyFont="1" applyFill="1" applyBorder="1" applyAlignment="1">
      <alignment vertical="center"/>
    </xf>
    <xf numFmtId="0" fontId="18" fillId="8" borderId="13" xfId="33" applyFont="1" applyFill="1" applyBorder="1" applyAlignment="1">
      <alignment vertical="center"/>
    </xf>
    <xf numFmtId="176" fontId="19" fillId="8" borderId="14" xfId="33" applyNumberFormat="1" applyFont="1" applyFill="1" applyBorder="1" applyAlignment="1">
      <alignment horizontal="center" vertical="center"/>
    </xf>
    <xf numFmtId="0" fontId="18" fillId="8" borderId="17" xfId="33" applyFont="1" applyFill="1" applyBorder="1" applyAlignment="1">
      <alignment horizontal="center" vertical="center"/>
    </xf>
    <xf numFmtId="177" fontId="10" fillId="8" borderId="4" xfId="33" applyNumberFormat="1" applyFont="1" applyFill="1" applyBorder="1" applyAlignment="1">
      <alignment vertical="center"/>
    </xf>
    <xf numFmtId="178" fontId="10" fillId="8" borderId="0" xfId="26" applyNumberFormat="1" applyFont="1" applyFill="1" applyAlignment="1">
      <alignment vertical="center"/>
    </xf>
    <xf numFmtId="0" fontId="11" fillId="3" borderId="33" xfId="33" applyFont="1" applyFill="1" applyBorder="1" applyAlignment="1">
      <alignment vertical="center"/>
    </xf>
    <xf numFmtId="40" fontId="10" fillId="8" borderId="48" xfId="29" applyNumberFormat="1" applyFont="1" applyFill="1" applyBorder="1" applyAlignment="1">
      <alignment vertical="center"/>
    </xf>
    <xf numFmtId="40" fontId="10" fillId="8" borderId="49" xfId="29" applyNumberFormat="1" applyFont="1" applyFill="1" applyBorder="1" applyAlignment="1">
      <alignment vertical="center"/>
    </xf>
    <xf numFmtId="182" fontId="10" fillId="8" borderId="26" xfId="33" applyNumberFormat="1" applyFont="1" applyFill="1" applyBorder="1" applyAlignment="1">
      <alignment vertical="center"/>
    </xf>
    <xf numFmtId="0" fontId="21" fillId="8" borderId="0" xfId="33" applyFont="1" applyFill="1" applyAlignment="1">
      <alignment vertical="center"/>
    </xf>
    <xf numFmtId="0" fontId="22" fillId="8" borderId="0" xfId="32" applyFont="1" applyFill="1" applyAlignment="1">
      <alignment vertical="center"/>
    </xf>
    <xf numFmtId="185" fontId="10" fillId="8" borderId="0" xfId="33" applyNumberFormat="1" applyFont="1" applyFill="1"/>
    <xf numFmtId="186" fontId="10" fillId="8" borderId="0" xfId="33" applyNumberFormat="1" applyFont="1" applyFill="1"/>
    <xf numFmtId="0" fontId="18" fillId="8" borderId="0" xfId="33" applyFont="1" applyFill="1" applyBorder="1" applyAlignment="1">
      <alignment vertical="center"/>
    </xf>
    <xf numFmtId="176" fontId="19" fillId="8" borderId="0" xfId="33" applyNumberFormat="1" applyFont="1" applyFill="1" applyBorder="1" applyAlignment="1">
      <alignment horizontal="center" vertical="center"/>
    </xf>
    <xf numFmtId="177" fontId="19" fillId="8" borderId="0" xfId="33" applyNumberFormat="1" applyFont="1" applyFill="1" applyBorder="1" applyAlignment="1">
      <alignment horizontal="right" vertical="center"/>
    </xf>
    <xf numFmtId="177" fontId="19" fillId="8" borderId="0" xfId="33" applyNumberFormat="1" applyFont="1" applyFill="1" applyBorder="1" applyAlignment="1">
      <alignment vertical="center"/>
    </xf>
    <xf numFmtId="0" fontId="16" fillId="8" borderId="0" xfId="33" applyFont="1" applyFill="1" applyBorder="1" applyAlignment="1">
      <alignment vertical="center" wrapText="1"/>
    </xf>
    <xf numFmtId="176" fontId="17" fillId="8" borderId="0" xfId="33" applyNumberFormat="1" applyFont="1" applyFill="1" applyBorder="1" applyAlignment="1">
      <alignment horizontal="center" vertical="center" wrapText="1"/>
    </xf>
    <xf numFmtId="0" fontId="18" fillId="8" borderId="0" xfId="33" applyFont="1" applyFill="1" applyBorder="1" applyAlignment="1">
      <alignment horizontal="center" vertical="center"/>
    </xf>
    <xf numFmtId="176" fontId="17" fillId="8" borderId="0" xfId="33" applyNumberFormat="1" applyFont="1" applyFill="1" applyBorder="1" applyAlignment="1">
      <alignment horizontal="center" vertical="center"/>
    </xf>
    <xf numFmtId="0" fontId="19" fillId="8" borderId="0" xfId="33" applyFont="1" applyFill="1" applyBorder="1" applyAlignment="1">
      <alignment horizontal="center" vertical="center"/>
    </xf>
    <xf numFmtId="0" fontId="16" fillId="8" borderId="0" xfId="33" applyFont="1" applyFill="1" applyBorder="1" applyAlignment="1">
      <alignment horizontal="center" vertical="center" wrapText="1"/>
    </xf>
    <xf numFmtId="177" fontId="19" fillId="8" borderId="0" xfId="33" applyNumberFormat="1" applyFont="1" applyFill="1" applyBorder="1" applyAlignment="1">
      <alignment horizontal="center" vertical="center"/>
    </xf>
    <xf numFmtId="0" fontId="10" fillId="8" borderId="0" xfId="33" applyFont="1" applyFill="1" applyBorder="1" applyAlignment="1">
      <alignment vertical="center"/>
    </xf>
    <xf numFmtId="176" fontId="14" fillId="8" borderId="0" xfId="33" applyNumberFormat="1" applyFont="1" applyFill="1" applyAlignment="1">
      <alignment horizontal="center" vertical="center"/>
    </xf>
    <xf numFmtId="177" fontId="14" fillId="8" borderId="0" xfId="33" applyNumberFormat="1" applyFont="1" applyFill="1" applyAlignment="1">
      <alignment horizontal="center" vertical="center"/>
    </xf>
    <xf numFmtId="178" fontId="14" fillId="8" borderId="0" xfId="26" applyNumberFormat="1" applyFont="1" applyFill="1" applyBorder="1" applyAlignment="1">
      <alignment horizontal="right" vertical="center"/>
    </xf>
    <xf numFmtId="188" fontId="10" fillId="8" borderId="0" xfId="33" applyNumberFormat="1" applyFont="1" applyFill="1" applyAlignment="1">
      <alignment vertical="center"/>
    </xf>
    <xf numFmtId="0" fontId="10" fillId="8" borderId="0" xfId="33" applyFont="1" applyFill="1" applyBorder="1"/>
    <xf numFmtId="0" fontId="11" fillId="8" borderId="0" xfId="33" applyFont="1" applyFill="1" applyBorder="1" applyAlignment="1">
      <alignment vertical="center"/>
    </xf>
    <xf numFmtId="187" fontId="10" fillId="8" borderId="1" xfId="26" applyNumberFormat="1" applyFont="1" applyFill="1" applyBorder="1" applyAlignment="1">
      <alignment vertical="center"/>
    </xf>
    <xf numFmtId="185" fontId="10" fillId="8" borderId="0" xfId="33" applyNumberFormat="1" applyFont="1" applyFill="1" applyAlignment="1">
      <alignment vertical="center"/>
    </xf>
    <xf numFmtId="183" fontId="10" fillId="8" borderId="0" xfId="33" applyNumberFormat="1" applyFont="1" applyFill="1" applyBorder="1" applyAlignment="1">
      <alignment vertical="center"/>
    </xf>
    <xf numFmtId="0" fontId="14" fillId="8" borderId="0" xfId="33" applyFont="1" applyFill="1" applyBorder="1" applyAlignment="1">
      <alignment horizontal="center" vertical="center"/>
    </xf>
    <xf numFmtId="0" fontId="10" fillId="8" borderId="0" xfId="33" applyFont="1" applyFill="1" applyBorder="1" applyAlignment="1">
      <alignment horizontal="centerContinuous" vertical="center"/>
    </xf>
    <xf numFmtId="176" fontId="24" fillId="8" borderId="0" xfId="33" applyNumberFormat="1" applyFont="1" applyFill="1" applyBorder="1" applyAlignment="1">
      <alignment horizontal="center" vertical="center"/>
    </xf>
    <xf numFmtId="187" fontId="10" fillId="8" borderId="1" xfId="26" applyNumberFormat="1" applyFont="1" applyFill="1" applyBorder="1" applyAlignment="1">
      <alignment horizontal="right" vertical="center"/>
    </xf>
    <xf numFmtId="187" fontId="10" fillId="8" borderId="16" xfId="33" applyNumberFormat="1" applyFont="1" applyFill="1" applyBorder="1" applyAlignment="1">
      <alignment vertical="center"/>
    </xf>
    <xf numFmtId="187" fontId="10" fillId="8" borderId="22" xfId="26" applyNumberFormat="1" applyFont="1" applyFill="1" applyBorder="1" applyAlignment="1">
      <alignment horizontal="right" vertical="center"/>
    </xf>
    <xf numFmtId="187" fontId="10" fillId="8" borderId="46" xfId="26" applyNumberFormat="1" applyFont="1" applyFill="1" applyBorder="1" applyAlignment="1">
      <alignment horizontal="right" vertical="center"/>
    </xf>
    <xf numFmtId="187" fontId="10" fillId="8" borderId="50" xfId="33" applyNumberFormat="1" applyFont="1" applyFill="1" applyBorder="1" applyAlignment="1">
      <alignment vertical="center"/>
    </xf>
    <xf numFmtId="187" fontId="10" fillId="8" borderId="25" xfId="26" applyNumberFormat="1" applyFont="1" applyFill="1" applyBorder="1" applyAlignment="1">
      <alignment horizontal="center" vertical="center"/>
    </xf>
    <xf numFmtId="187" fontId="10" fillId="8" borderId="1" xfId="33" applyNumberFormat="1" applyFont="1" applyFill="1" applyBorder="1" applyAlignment="1">
      <alignment vertical="center"/>
    </xf>
    <xf numFmtId="187" fontId="10" fillId="8" borderId="27" xfId="26" applyNumberFormat="1" applyFont="1" applyFill="1" applyBorder="1" applyAlignment="1">
      <alignment horizontal="center" vertical="center"/>
    </xf>
    <xf numFmtId="187" fontId="10" fillId="8" borderId="22" xfId="33" applyNumberFormat="1" applyFont="1" applyFill="1" applyBorder="1" applyAlignment="1">
      <alignment vertical="center"/>
    </xf>
    <xf numFmtId="187" fontId="10" fillId="8" borderId="51" xfId="26" applyNumberFormat="1" applyFont="1" applyFill="1" applyBorder="1" applyAlignment="1">
      <alignment horizontal="center" vertical="center"/>
    </xf>
    <xf numFmtId="187" fontId="10" fillId="8" borderId="46" xfId="33" applyNumberFormat="1" applyFont="1" applyFill="1" applyBorder="1" applyAlignment="1">
      <alignment vertical="center"/>
    </xf>
    <xf numFmtId="177" fontId="23" fillId="8" borderId="0" xfId="33" applyNumberFormat="1" applyFont="1" applyFill="1" applyBorder="1" applyAlignment="1">
      <alignment vertical="center"/>
    </xf>
    <xf numFmtId="187" fontId="10" fillId="8" borderId="52" xfId="33" applyNumberFormat="1" applyFont="1" applyFill="1" applyBorder="1" applyAlignment="1">
      <alignment vertical="center"/>
    </xf>
    <xf numFmtId="187" fontId="10" fillId="8" borderId="53" xfId="33" applyNumberFormat="1" applyFont="1" applyFill="1" applyBorder="1" applyAlignment="1">
      <alignment vertical="center"/>
    </xf>
    <xf numFmtId="187" fontId="10" fillId="8" borderId="54" xfId="33" applyNumberFormat="1" applyFont="1" applyFill="1" applyBorder="1" applyAlignment="1">
      <alignment vertical="center"/>
    </xf>
    <xf numFmtId="4" fontId="10" fillId="8" borderId="0" xfId="33" applyNumberFormat="1" applyFont="1" applyFill="1" applyAlignment="1">
      <alignment vertical="center"/>
    </xf>
    <xf numFmtId="189" fontId="10" fillId="8" borderId="0" xfId="33" applyNumberFormat="1" applyFont="1" applyFill="1" applyAlignment="1">
      <alignment vertical="center"/>
    </xf>
    <xf numFmtId="0" fontId="25" fillId="8" borderId="0" xfId="33" applyFont="1" applyFill="1"/>
    <xf numFmtId="179" fontId="25" fillId="8" borderId="0" xfId="33" applyNumberFormat="1" applyFont="1" applyFill="1"/>
    <xf numFmtId="180" fontId="25" fillId="8" borderId="0" xfId="33" applyNumberFormat="1" applyFont="1" applyFill="1"/>
    <xf numFmtId="176" fontId="25" fillId="8" borderId="55" xfId="33" applyNumberFormat="1" applyFont="1" applyFill="1" applyBorder="1"/>
    <xf numFmtId="176" fontId="25" fillId="8" borderId="56" xfId="33" applyNumberFormat="1" applyFont="1" applyFill="1" applyBorder="1"/>
    <xf numFmtId="0" fontId="25" fillId="8" borderId="0" xfId="33" applyFont="1" applyFill="1" applyBorder="1"/>
    <xf numFmtId="0" fontId="26" fillId="8" borderId="0" xfId="33" applyFont="1" applyFill="1"/>
    <xf numFmtId="0" fontId="18" fillId="8" borderId="0" xfId="33" applyFont="1" applyFill="1" applyBorder="1" applyAlignment="1">
      <alignment horizontal="left" vertical="center"/>
    </xf>
    <xf numFmtId="177" fontId="19" fillId="13" borderId="1" xfId="33" applyNumberFormat="1" applyFont="1" applyFill="1" applyBorder="1" applyAlignment="1">
      <alignment vertical="center"/>
    </xf>
    <xf numFmtId="40" fontId="10" fillId="8" borderId="0" xfId="33" applyNumberFormat="1" applyFont="1" applyFill="1" applyAlignment="1">
      <alignment vertical="center"/>
    </xf>
    <xf numFmtId="191" fontId="10" fillId="8" borderId="0" xfId="33" applyNumberFormat="1" applyFont="1" applyFill="1" applyAlignment="1">
      <alignment vertical="center"/>
    </xf>
    <xf numFmtId="0" fontId="29" fillId="8" borderId="0" xfId="33" applyFont="1" applyFill="1" applyAlignment="1">
      <alignment vertical="center"/>
    </xf>
    <xf numFmtId="0" fontId="30" fillId="8" borderId="0" xfId="33" applyFont="1" applyFill="1" applyAlignment="1">
      <alignment vertical="center"/>
    </xf>
    <xf numFmtId="192" fontId="30" fillId="8" borderId="0" xfId="33" applyNumberFormat="1" applyFont="1" applyFill="1" applyAlignment="1">
      <alignment vertical="center"/>
    </xf>
    <xf numFmtId="0" fontId="31" fillId="8" borderId="0" xfId="33" applyFont="1" applyFill="1" applyAlignment="1">
      <alignment vertical="center"/>
    </xf>
    <xf numFmtId="0" fontId="13" fillId="8" borderId="0" xfId="33" applyFont="1" applyFill="1" applyBorder="1"/>
    <xf numFmtId="176" fontId="25" fillId="8" borderId="0" xfId="33" applyNumberFormat="1" applyFont="1" applyFill="1" applyBorder="1"/>
    <xf numFmtId="38" fontId="10" fillId="8" borderId="4" xfId="29" applyFont="1" applyFill="1" applyBorder="1" applyAlignment="1">
      <alignment vertical="center"/>
    </xf>
    <xf numFmtId="193" fontId="10" fillId="8" borderId="0" xfId="33" applyNumberFormat="1" applyFont="1" applyFill="1" applyBorder="1" applyAlignment="1">
      <alignment vertical="center"/>
    </xf>
    <xf numFmtId="177" fontId="19" fillId="8" borderId="34" xfId="33" applyNumberFormat="1" applyFont="1" applyFill="1" applyBorder="1" applyAlignment="1" applyProtection="1">
      <alignment horizontal="right" vertical="center"/>
    </xf>
    <xf numFmtId="177" fontId="19" fillId="8" borderId="1" xfId="33" applyNumberFormat="1" applyFont="1" applyFill="1" applyBorder="1" applyAlignment="1" applyProtection="1">
      <alignment vertical="center"/>
    </xf>
    <xf numFmtId="177" fontId="19" fillId="8" borderId="18" xfId="33" applyNumberFormat="1" applyFont="1" applyFill="1" applyBorder="1" applyAlignment="1" applyProtection="1">
      <alignment horizontal="right" vertical="center"/>
    </xf>
    <xf numFmtId="0" fontId="10" fillId="8" borderId="0" xfId="33" applyNumberFormat="1" applyFont="1" applyFill="1" applyBorder="1" applyAlignment="1">
      <alignment vertical="center"/>
    </xf>
    <xf numFmtId="11" fontId="10" fillId="8" borderId="0" xfId="33" applyNumberFormat="1" applyFont="1" applyFill="1" applyAlignment="1">
      <alignment vertical="center"/>
    </xf>
    <xf numFmtId="0" fontId="14" fillId="8" borderId="1" xfId="33" applyFont="1" applyFill="1" applyBorder="1"/>
    <xf numFmtId="176" fontId="10" fillId="23" borderId="1" xfId="33" applyNumberFormat="1" applyFont="1" applyFill="1" applyBorder="1" applyAlignment="1">
      <alignment vertical="center"/>
    </xf>
    <xf numFmtId="187" fontId="10" fillId="23" borderId="1" xfId="26" applyNumberFormat="1" applyFont="1" applyFill="1" applyBorder="1" applyAlignment="1">
      <alignment vertical="center"/>
    </xf>
    <xf numFmtId="176" fontId="10" fillId="24" borderId="26" xfId="33" applyNumberFormat="1" applyFont="1" applyFill="1" applyBorder="1" applyAlignment="1">
      <alignment vertical="center"/>
    </xf>
    <xf numFmtId="176" fontId="10" fillId="25" borderId="4" xfId="33" applyNumberFormat="1" applyFont="1" applyFill="1" applyBorder="1" applyAlignment="1">
      <alignment vertical="center"/>
    </xf>
    <xf numFmtId="9" fontId="10" fillId="23" borderId="1" xfId="26" applyFont="1" applyFill="1" applyBorder="1" applyAlignment="1">
      <alignment vertical="center"/>
    </xf>
    <xf numFmtId="9" fontId="10" fillId="8" borderId="1" xfId="26" applyFont="1" applyFill="1" applyBorder="1" applyAlignment="1">
      <alignment vertical="center"/>
    </xf>
    <xf numFmtId="9" fontId="10" fillId="8" borderId="26" xfId="26" applyFont="1" applyFill="1" applyBorder="1" applyAlignment="1">
      <alignment vertical="center"/>
    </xf>
    <xf numFmtId="9" fontId="10" fillId="24" borderId="26" xfId="26" applyFont="1" applyFill="1" applyBorder="1" applyAlignment="1">
      <alignment vertical="center"/>
    </xf>
    <xf numFmtId="9" fontId="10" fillId="25" borderId="4" xfId="26" applyFont="1" applyFill="1" applyBorder="1" applyAlignment="1">
      <alignment vertical="center"/>
    </xf>
    <xf numFmtId="183" fontId="10" fillId="23" borderId="25" xfId="33" applyNumberFormat="1" applyFont="1" applyFill="1" applyBorder="1" applyAlignment="1">
      <alignment vertical="center"/>
    </xf>
    <xf numFmtId="187" fontId="10" fillId="8" borderId="26" xfId="26" applyNumberFormat="1" applyFont="1" applyFill="1" applyBorder="1" applyAlignment="1">
      <alignment vertical="center"/>
    </xf>
    <xf numFmtId="183" fontId="10" fillId="24" borderId="25" xfId="33" applyNumberFormat="1" applyFont="1" applyFill="1" applyBorder="1" applyAlignment="1">
      <alignment vertical="center"/>
    </xf>
    <xf numFmtId="187" fontId="10" fillId="24" borderId="26" xfId="26" applyNumberFormat="1" applyFont="1" applyFill="1" applyBorder="1" applyAlignment="1">
      <alignment vertical="center"/>
    </xf>
    <xf numFmtId="187" fontId="10" fillId="8" borderId="22" xfId="26" applyNumberFormat="1" applyFont="1" applyFill="1" applyBorder="1" applyAlignment="1">
      <alignment vertical="center"/>
    </xf>
    <xf numFmtId="183" fontId="10" fillId="25" borderId="28" xfId="33" applyNumberFormat="1" applyFont="1" applyFill="1" applyBorder="1" applyAlignment="1">
      <alignment vertical="center"/>
    </xf>
    <xf numFmtId="187" fontId="10" fillId="25" borderId="4" xfId="26" applyNumberFormat="1" applyFont="1" applyFill="1" applyBorder="1" applyAlignment="1">
      <alignment vertical="center"/>
    </xf>
    <xf numFmtId="38" fontId="10" fillId="14" borderId="10" xfId="29" applyNumberFormat="1" applyFont="1" applyFill="1" applyBorder="1" applyAlignment="1">
      <alignment vertical="center"/>
    </xf>
    <xf numFmtId="38" fontId="10" fillId="15" borderId="1" xfId="29" applyNumberFormat="1" applyFont="1" applyFill="1" applyBorder="1" applyAlignment="1">
      <alignment vertical="center"/>
    </xf>
    <xf numFmtId="38" fontId="10" fillId="3" borderId="1" xfId="29" applyNumberFormat="1" applyFont="1" applyFill="1" applyBorder="1" applyAlignment="1">
      <alignment vertical="center"/>
    </xf>
    <xf numFmtId="38" fontId="10" fillId="17" borderId="31" xfId="29" applyNumberFormat="1" applyFont="1" applyFill="1" applyBorder="1" applyAlignment="1">
      <alignment vertical="center"/>
    </xf>
    <xf numFmtId="38" fontId="10" fillId="16" borderId="20" xfId="29" applyNumberFormat="1" applyFont="1" applyFill="1" applyBorder="1" applyAlignment="1">
      <alignment vertical="center"/>
    </xf>
    <xf numFmtId="38" fontId="10" fillId="18" borderId="1" xfId="29" applyNumberFormat="1" applyFont="1" applyFill="1" applyBorder="1" applyAlignment="1">
      <alignment vertical="center"/>
    </xf>
    <xf numFmtId="38" fontId="10" fillId="9" borderId="1" xfId="29" applyNumberFormat="1" applyFont="1" applyFill="1" applyBorder="1" applyAlignment="1">
      <alignment vertical="center"/>
    </xf>
    <xf numFmtId="38" fontId="10" fillId="16" borderId="31" xfId="29" applyNumberFormat="1" applyFont="1" applyFill="1" applyBorder="1" applyAlignment="1">
      <alignment vertical="center"/>
    </xf>
    <xf numFmtId="38" fontId="10" fillId="17" borderId="21" xfId="29" applyNumberFormat="1" applyFont="1" applyFill="1" applyBorder="1" applyAlignment="1">
      <alignment vertical="center"/>
    </xf>
    <xf numFmtId="38" fontId="10" fillId="19" borderId="1" xfId="29" applyNumberFormat="1" applyFont="1" applyFill="1" applyBorder="1" applyAlignment="1">
      <alignment vertical="center"/>
    </xf>
    <xf numFmtId="38" fontId="10" fillId="10" borderId="1" xfId="29" applyNumberFormat="1" applyFont="1" applyFill="1" applyBorder="1" applyAlignment="1">
      <alignment vertical="center"/>
    </xf>
    <xf numFmtId="38" fontId="10" fillId="20" borderId="1" xfId="29" applyNumberFormat="1" applyFont="1" applyFill="1" applyBorder="1" applyAlignment="1">
      <alignment vertical="center"/>
    </xf>
    <xf numFmtId="38" fontId="10" fillId="4" borderId="1" xfId="29" applyNumberFormat="1" applyFont="1" applyFill="1" applyBorder="1" applyAlignment="1">
      <alignment vertical="center"/>
    </xf>
    <xf numFmtId="38" fontId="15" fillId="8" borderId="46" xfId="29" applyNumberFormat="1" applyFont="1" applyFill="1" applyBorder="1" applyAlignment="1">
      <alignment vertical="center"/>
    </xf>
    <xf numFmtId="38" fontId="10" fillId="11" borderId="10" xfId="29" applyNumberFormat="1" applyFont="1" applyFill="1" applyBorder="1" applyAlignment="1">
      <alignment vertical="center"/>
    </xf>
    <xf numFmtId="0" fontId="10" fillId="8" borderId="42" xfId="33" applyFont="1" applyFill="1" applyBorder="1" applyAlignment="1">
      <alignment vertical="center"/>
    </xf>
    <xf numFmtId="187" fontId="14" fillId="8" borderId="1" xfId="26" applyNumberFormat="1" applyFont="1" applyFill="1" applyBorder="1" applyAlignment="1">
      <alignment vertical="center"/>
    </xf>
    <xf numFmtId="176" fontId="25" fillId="8" borderId="58" xfId="33" applyNumberFormat="1" applyFont="1" applyFill="1" applyBorder="1"/>
    <xf numFmtId="176" fontId="25" fillId="8" borderId="59" xfId="33" applyNumberFormat="1" applyFont="1" applyFill="1" applyBorder="1"/>
    <xf numFmtId="176" fontId="25" fillId="8" borderId="60" xfId="33" applyNumberFormat="1" applyFont="1" applyFill="1" applyBorder="1"/>
    <xf numFmtId="176" fontId="25" fillId="8" borderId="61" xfId="33" applyNumberFormat="1" applyFont="1" applyFill="1" applyBorder="1"/>
    <xf numFmtId="0" fontId="32" fillId="28" borderId="1" xfId="33" applyFont="1" applyFill="1" applyBorder="1" applyAlignment="1">
      <alignment horizontal="center" vertical="center" wrapText="1"/>
    </xf>
    <xf numFmtId="0" fontId="10" fillId="28" borderId="1" xfId="33" applyFont="1" applyFill="1" applyBorder="1" applyAlignment="1">
      <alignment horizontal="center" vertical="center"/>
    </xf>
    <xf numFmtId="0" fontId="10" fillId="28" borderId="1" xfId="33" applyFont="1" applyFill="1" applyBorder="1" applyAlignment="1">
      <alignment horizontal="center" vertical="center" wrapText="1"/>
    </xf>
    <xf numFmtId="0" fontId="25" fillId="28" borderId="62" xfId="33" applyFont="1" applyFill="1" applyBorder="1"/>
    <xf numFmtId="0" fontId="13" fillId="28" borderId="63" xfId="33" applyFont="1" applyFill="1" applyBorder="1" applyAlignment="1">
      <alignment vertical="top"/>
    </xf>
    <xf numFmtId="0" fontId="13" fillId="28" borderId="64" xfId="33" applyFont="1" applyFill="1" applyBorder="1" applyAlignment="1">
      <alignment vertical="top"/>
    </xf>
    <xf numFmtId="0" fontId="13" fillId="28" borderId="65" xfId="33" applyFont="1" applyFill="1" applyBorder="1" applyAlignment="1">
      <alignment horizontal="center" vertical="top" wrapText="1"/>
    </xf>
    <xf numFmtId="0" fontId="13" fillId="28" borderId="64" xfId="33" applyFont="1" applyFill="1" applyBorder="1" applyAlignment="1">
      <alignment horizontal="center" vertical="top" wrapText="1"/>
    </xf>
    <xf numFmtId="0" fontId="11" fillId="28" borderId="24" xfId="33" applyFont="1" applyFill="1" applyBorder="1" applyAlignment="1">
      <alignment horizontal="left" vertical="center"/>
    </xf>
    <xf numFmtId="0" fontId="10" fillId="28" borderId="66" xfId="33" applyFont="1" applyFill="1" applyBorder="1" applyAlignment="1">
      <alignment horizontal="left" vertical="center"/>
    </xf>
    <xf numFmtId="0" fontId="10" fillId="28" borderId="67" xfId="33" applyFont="1" applyFill="1" applyBorder="1" applyAlignment="1">
      <alignment horizontal="center" vertical="center"/>
    </xf>
    <xf numFmtId="0" fontId="14" fillId="28" borderId="68" xfId="33" applyFont="1" applyFill="1" applyBorder="1" applyAlignment="1">
      <alignment horizontal="center" vertical="center" wrapText="1"/>
    </xf>
    <xf numFmtId="0" fontId="10" fillId="28" borderId="68" xfId="33" applyFont="1" applyFill="1" applyBorder="1" applyAlignment="1">
      <alignment horizontal="center" vertical="center"/>
    </xf>
    <xf numFmtId="0" fontId="11" fillId="28" borderId="68" xfId="33" applyFont="1" applyFill="1" applyBorder="1" applyAlignment="1">
      <alignment horizontal="center" vertical="center"/>
    </xf>
    <xf numFmtId="0" fontId="11" fillId="28" borderId="1" xfId="33" applyFont="1" applyFill="1" applyBorder="1" applyAlignment="1">
      <alignment horizontal="left" vertical="center"/>
    </xf>
    <xf numFmtId="0" fontId="14" fillId="28" borderId="1" xfId="33" applyFont="1" applyFill="1" applyBorder="1" applyAlignment="1">
      <alignment horizontal="center" vertical="center" wrapText="1"/>
    </xf>
    <xf numFmtId="0" fontId="11" fillId="28" borderId="1" xfId="33" applyFont="1" applyFill="1" applyBorder="1" applyAlignment="1">
      <alignment horizontal="center" vertical="center"/>
    </xf>
    <xf numFmtId="0" fontId="19" fillId="28" borderId="69" xfId="33" applyFont="1" applyFill="1" applyBorder="1" applyAlignment="1">
      <alignment horizontal="center" vertical="center"/>
    </xf>
    <xf numFmtId="0" fontId="16" fillId="28" borderId="43" xfId="33" applyFont="1" applyFill="1" applyBorder="1" applyAlignment="1">
      <alignment horizontal="center" vertical="center" wrapText="1"/>
    </xf>
    <xf numFmtId="0" fontId="19" fillId="28" borderId="10" xfId="33" applyFont="1" applyFill="1" applyBorder="1" applyAlignment="1">
      <alignment horizontal="center" vertical="center"/>
    </xf>
    <xf numFmtId="0" fontId="19" fillId="28" borderId="11" xfId="33" applyFont="1" applyFill="1" applyBorder="1" applyAlignment="1">
      <alignment horizontal="center" vertical="center"/>
    </xf>
    <xf numFmtId="0" fontId="19" fillId="28" borderId="70" xfId="33" applyFont="1" applyFill="1" applyBorder="1" applyAlignment="1">
      <alignment horizontal="center" vertical="center"/>
    </xf>
    <xf numFmtId="0" fontId="10" fillId="28" borderId="69" xfId="33" applyFont="1" applyFill="1" applyBorder="1" applyAlignment="1">
      <alignment horizontal="center" vertical="center"/>
    </xf>
    <xf numFmtId="0" fontId="11" fillId="28" borderId="43" xfId="33" applyFont="1" applyFill="1" applyBorder="1" applyAlignment="1">
      <alignment horizontal="center" vertical="center" wrapText="1"/>
    </xf>
    <xf numFmtId="0" fontId="10" fillId="28" borderId="10" xfId="33" applyFont="1" applyFill="1" applyBorder="1" applyAlignment="1">
      <alignment horizontal="center" vertical="center"/>
    </xf>
    <xf numFmtId="0" fontId="10" fillId="28" borderId="11" xfId="33" applyFont="1" applyFill="1" applyBorder="1" applyAlignment="1">
      <alignment horizontal="center" vertical="center"/>
    </xf>
    <xf numFmtId="0" fontId="10" fillId="28" borderId="43" xfId="33" applyFont="1" applyFill="1" applyBorder="1" applyAlignment="1">
      <alignment horizontal="center" vertical="center"/>
    </xf>
    <xf numFmtId="0" fontId="10" fillId="28" borderId="68" xfId="33" applyFont="1" applyFill="1" applyBorder="1" applyAlignment="1">
      <alignment horizontal="center" vertical="center" wrapText="1"/>
    </xf>
    <xf numFmtId="0" fontId="19" fillId="28" borderId="10" xfId="33" applyFont="1" applyFill="1" applyBorder="1" applyAlignment="1">
      <alignment horizontal="center" vertical="center" wrapText="1"/>
    </xf>
    <xf numFmtId="0" fontId="19" fillId="28" borderId="12" xfId="33" applyFont="1" applyFill="1" applyBorder="1" applyAlignment="1">
      <alignment horizontal="center" vertical="center" wrapText="1"/>
    </xf>
    <xf numFmtId="9" fontId="10" fillId="8" borderId="1" xfId="33" applyNumberFormat="1" applyFont="1" applyFill="1" applyBorder="1" applyAlignment="1">
      <alignment vertical="center"/>
    </xf>
    <xf numFmtId="9" fontId="10" fillId="8" borderId="22" xfId="33" applyNumberFormat="1" applyFont="1" applyFill="1" applyBorder="1" applyAlignment="1">
      <alignment vertical="center"/>
    </xf>
    <xf numFmtId="9" fontId="10" fillId="8" borderId="4" xfId="33" applyNumberFormat="1" applyFont="1" applyFill="1" applyBorder="1" applyAlignment="1">
      <alignment vertical="center"/>
    </xf>
    <xf numFmtId="9" fontId="25" fillId="8" borderId="71" xfId="33" applyNumberFormat="1" applyFont="1" applyFill="1" applyBorder="1"/>
    <xf numFmtId="9" fontId="25" fillId="8" borderId="59" xfId="33" applyNumberFormat="1" applyFont="1" applyFill="1" applyBorder="1"/>
    <xf numFmtId="178" fontId="10" fillId="8" borderId="1" xfId="26" applyNumberFormat="1" applyFont="1" applyFill="1" applyBorder="1" applyAlignment="1">
      <alignment vertical="center"/>
    </xf>
    <xf numFmtId="10" fontId="10" fillId="8" borderId="1" xfId="26" applyNumberFormat="1" applyFont="1" applyFill="1" applyBorder="1" applyAlignment="1">
      <alignment vertical="center"/>
    </xf>
    <xf numFmtId="178" fontId="10" fillId="8" borderId="26" xfId="26" applyNumberFormat="1" applyFont="1" applyFill="1" applyBorder="1" applyAlignment="1">
      <alignment vertical="center"/>
    </xf>
    <xf numFmtId="0" fontId="19" fillId="28" borderId="11" xfId="33" applyFont="1" applyFill="1" applyBorder="1" applyAlignment="1">
      <alignment horizontal="center" vertical="center" wrapText="1"/>
    </xf>
    <xf numFmtId="187" fontId="10" fillId="8" borderId="72" xfId="33" applyNumberFormat="1" applyFont="1" applyFill="1" applyBorder="1" applyAlignment="1">
      <alignment vertical="center"/>
    </xf>
    <xf numFmtId="187" fontId="10" fillId="8" borderId="7" xfId="33" applyNumberFormat="1" applyFont="1" applyFill="1" applyBorder="1" applyAlignment="1">
      <alignment vertical="center"/>
    </xf>
    <xf numFmtId="0" fontId="34" fillId="8" borderId="0" xfId="33" applyFont="1" applyFill="1" applyAlignment="1">
      <alignment vertical="center"/>
    </xf>
    <xf numFmtId="0" fontId="34" fillId="28" borderId="16" xfId="33" applyFont="1" applyFill="1" applyBorder="1" applyAlignment="1">
      <alignment vertical="center"/>
    </xf>
    <xf numFmtId="0" fontId="34" fillId="28" borderId="34" xfId="33" applyFont="1" applyFill="1" applyBorder="1" applyAlignment="1">
      <alignment horizontal="center" vertical="center"/>
    </xf>
    <xf numFmtId="0" fontId="34" fillId="23" borderId="32" xfId="33" applyFont="1" applyFill="1" applyBorder="1" applyAlignment="1">
      <alignment vertical="center"/>
    </xf>
    <xf numFmtId="0" fontId="34" fillId="23" borderId="34" xfId="33" applyFont="1" applyFill="1" applyBorder="1" applyAlignment="1">
      <alignment vertical="center"/>
    </xf>
    <xf numFmtId="0" fontId="34" fillId="23" borderId="33" xfId="33" applyFont="1" applyFill="1" applyBorder="1" applyAlignment="1">
      <alignment vertical="center"/>
    </xf>
    <xf numFmtId="0" fontId="34" fillId="8" borderId="1" xfId="33" applyFont="1" applyFill="1" applyBorder="1" applyAlignment="1">
      <alignment vertical="center"/>
    </xf>
    <xf numFmtId="0" fontId="34" fillId="8" borderId="26" xfId="33" applyFont="1" applyFill="1" applyBorder="1" applyAlignment="1">
      <alignment vertical="center"/>
    </xf>
    <xf numFmtId="0" fontId="34" fillId="24" borderId="32" xfId="33" applyFont="1" applyFill="1" applyBorder="1" applyAlignment="1">
      <alignment vertical="center"/>
    </xf>
    <xf numFmtId="0" fontId="34" fillId="24" borderId="73" xfId="33" applyFont="1" applyFill="1" applyBorder="1" applyAlignment="1">
      <alignment vertical="center"/>
    </xf>
    <xf numFmtId="0" fontId="34" fillId="24" borderId="33" xfId="33" applyFont="1" applyFill="1" applyBorder="1" applyAlignment="1">
      <alignment vertical="center"/>
    </xf>
    <xf numFmtId="0" fontId="34" fillId="24" borderId="4" xfId="33" applyFont="1" applyFill="1" applyBorder="1" applyAlignment="1">
      <alignment vertical="center"/>
    </xf>
    <xf numFmtId="0" fontId="34" fillId="29" borderId="33" xfId="33" applyFont="1" applyFill="1" applyBorder="1" applyAlignment="1">
      <alignment vertical="center"/>
    </xf>
    <xf numFmtId="0" fontId="34" fillId="29" borderId="74" xfId="33" applyFont="1" applyFill="1" applyBorder="1" applyAlignment="1">
      <alignment vertical="center"/>
    </xf>
    <xf numFmtId="0" fontId="34" fillId="25" borderId="75" xfId="33" applyFont="1" applyFill="1" applyBorder="1" applyAlignment="1">
      <alignment vertical="center"/>
    </xf>
    <xf numFmtId="0" fontId="34" fillId="25" borderId="76" xfId="33" applyFont="1" applyFill="1" applyBorder="1" applyAlignment="1">
      <alignment vertical="center"/>
    </xf>
    <xf numFmtId="177" fontId="0" fillId="8" borderId="0" xfId="33" applyNumberFormat="1" applyFont="1" applyFill="1" applyAlignment="1">
      <alignment vertical="center"/>
    </xf>
    <xf numFmtId="197" fontId="10" fillId="8" borderId="1" xfId="33" applyNumberFormat="1" applyFont="1" applyFill="1" applyBorder="1" applyAlignment="1">
      <alignment vertical="center"/>
    </xf>
    <xf numFmtId="176" fontId="10" fillId="29" borderId="77" xfId="33" applyNumberFormat="1" applyFont="1" applyFill="1" applyBorder="1" applyAlignment="1">
      <alignment vertical="center"/>
    </xf>
    <xf numFmtId="0" fontId="14" fillId="8" borderId="1" xfId="33" applyFont="1" applyFill="1" applyBorder="1" applyAlignment="1">
      <alignment vertical="center"/>
    </xf>
    <xf numFmtId="183" fontId="10" fillId="29" borderId="28" xfId="33" applyNumberFormat="1" applyFont="1" applyFill="1" applyBorder="1" applyAlignment="1">
      <alignment vertical="center"/>
    </xf>
    <xf numFmtId="187" fontId="10" fillId="29" borderId="77" xfId="26" applyNumberFormat="1" applyFont="1" applyFill="1" applyBorder="1" applyAlignment="1">
      <alignment vertical="center"/>
    </xf>
    <xf numFmtId="9" fontId="10" fillId="29" borderId="77" xfId="26" applyFont="1" applyFill="1" applyBorder="1" applyAlignment="1">
      <alignment vertical="center"/>
    </xf>
    <xf numFmtId="0" fontId="25" fillId="8" borderId="0" xfId="33" applyFont="1" applyFill="1" applyAlignment="1">
      <alignment vertical="center"/>
    </xf>
    <xf numFmtId="0" fontId="48" fillId="8" borderId="0" xfId="33" applyFont="1" applyFill="1" applyAlignment="1">
      <alignment vertical="center"/>
    </xf>
    <xf numFmtId="0" fontId="48" fillId="30" borderId="0" xfId="32" applyFont="1" applyFill="1" applyAlignment="1">
      <alignment vertical="center"/>
    </xf>
    <xf numFmtId="0" fontId="10" fillId="30" borderId="0" xfId="33" applyFont="1" applyFill="1" applyAlignment="1">
      <alignment vertical="center"/>
    </xf>
    <xf numFmtId="0" fontId="34" fillId="30" borderId="0" xfId="33" applyFont="1" applyFill="1" applyAlignment="1">
      <alignment vertical="center"/>
    </xf>
    <xf numFmtId="0" fontId="10" fillId="30" borderId="0" xfId="33" applyFont="1" applyFill="1"/>
    <xf numFmtId="0" fontId="22" fillId="30" borderId="0" xfId="32" applyFont="1" applyFill="1"/>
    <xf numFmtId="0" fontId="11" fillId="30" borderId="0" xfId="33" applyFont="1" applyFill="1"/>
    <xf numFmtId="0" fontId="10" fillId="30" borderId="0" xfId="33" applyFont="1" applyFill="1" applyBorder="1"/>
    <xf numFmtId="0" fontId="48" fillId="30" borderId="0" xfId="33" applyFont="1" applyFill="1" applyAlignment="1">
      <alignment vertical="center"/>
    </xf>
    <xf numFmtId="0" fontId="37" fillId="30" borderId="0" xfId="33" applyFont="1" applyFill="1" applyAlignment="1">
      <alignment vertical="center"/>
    </xf>
    <xf numFmtId="0" fontId="25" fillId="30" borderId="0" xfId="33" applyFont="1" applyFill="1" applyAlignment="1">
      <alignment horizontal="right"/>
    </xf>
    <xf numFmtId="0" fontId="10" fillId="30" borderId="0" xfId="33" applyFont="1" applyFill="1" applyAlignment="1">
      <alignment horizontal="center" vertical="center"/>
    </xf>
    <xf numFmtId="0" fontId="10" fillId="30" borderId="0" xfId="33" applyFont="1" applyFill="1" applyAlignment="1">
      <alignment horizontal="left" vertical="center"/>
    </xf>
    <xf numFmtId="0" fontId="17" fillId="30" borderId="0" xfId="33" applyFont="1" applyFill="1" applyAlignment="1">
      <alignment vertical="center"/>
    </xf>
    <xf numFmtId="0" fontId="10" fillId="30" borderId="0" xfId="33" applyFont="1" applyFill="1" applyAlignment="1">
      <alignment horizontal="right" vertical="center"/>
    </xf>
    <xf numFmtId="0" fontId="17" fillId="30" borderId="0" xfId="33" applyFont="1" applyFill="1" applyAlignment="1">
      <alignment horizontal="right" vertical="center"/>
    </xf>
    <xf numFmtId="0" fontId="10" fillId="30" borderId="7" xfId="33" applyFont="1" applyFill="1" applyBorder="1" applyAlignment="1">
      <alignment horizontal="right" vertical="center"/>
    </xf>
    <xf numFmtId="177" fontId="10" fillId="30" borderId="0" xfId="33" applyNumberFormat="1" applyFont="1" applyFill="1" applyAlignment="1">
      <alignment horizontal="center" vertical="center"/>
    </xf>
    <xf numFmtId="0" fontId="11" fillId="30" borderId="0" xfId="33" applyFont="1" applyFill="1" applyAlignment="1">
      <alignment vertical="center"/>
    </xf>
    <xf numFmtId="177" fontId="10" fillId="30" borderId="0" xfId="33" applyNumberFormat="1" applyFont="1" applyFill="1" applyAlignment="1">
      <alignment vertical="center"/>
    </xf>
    <xf numFmtId="177" fontId="10" fillId="30" borderId="0" xfId="33" applyNumberFormat="1" applyFont="1" applyFill="1" applyBorder="1" applyAlignment="1">
      <alignment vertical="center"/>
    </xf>
    <xf numFmtId="0" fontId="39" fillId="30" borderId="0" xfId="34" applyFont="1" applyFill="1">
      <alignment vertical="center"/>
    </xf>
    <xf numFmtId="0" fontId="33" fillId="30" borderId="0" xfId="34" applyFill="1">
      <alignment vertical="center"/>
    </xf>
    <xf numFmtId="0" fontId="33" fillId="30" borderId="0" xfId="34" applyFill="1" applyAlignment="1">
      <alignment vertical="center"/>
    </xf>
    <xf numFmtId="0" fontId="0" fillId="30" borderId="0" xfId="0" applyFill="1">
      <alignment vertical="center"/>
    </xf>
    <xf numFmtId="0" fontId="36" fillId="30" borderId="0" xfId="0" applyFont="1" applyFill="1">
      <alignment vertical="center"/>
    </xf>
    <xf numFmtId="0" fontId="0" fillId="30" borderId="0" xfId="0" applyFill="1" applyAlignment="1">
      <alignment horizontal="right" vertical="center"/>
    </xf>
    <xf numFmtId="0" fontId="7" fillId="30" borderId="0" xfId="28" applyFill="1" applyAlignment="1" applyProtection="1">
      <alignment horizontal="right" vertical="center"/>
    </xf>
    <xf numFmtId="0" fontId="11" fillId="30" borderId="0" xfId="0" applyFont="1" applyFill="1">
      <alignment vertical="center"/>
    </xf>
    <xf numFmtId="0" fontId="49" fillId="30" borderId="0" xfId="33" applyFont="1" applyFill="1" applyAlignment="1">
      <alignment vertical="center"/>
    </xf>
    <xf numFmtId="0" fontId="0" fillId="30" borderId="1" xfId="0" applyFont="1" applyFill="1" applyBorder="1">
      <alignment vertical="center"/>
    </xf>
    <xf numFmtId="0" fontId="0" fillId="30" borderId="1" xfId="0" applyFont="1" applyFill="1" applyBorder="1" applyAlignment="1">
      <alignment vertical="center" wrapText="1"/>
    </xf>
    <xf numFmtId="0" fontId="49" fillId="8" borderId="0" xfId="33" applyFont="1" applyFill="1" applyAlignment="1">
      <alignment vertical="center"/>
    </xf>
    <xf numFmtId="0" fontId="50" fillId="30" borderId="0" xfId="33" applyFont="1" applyFill="1" applyAlignment="1">
      <alignment vertical="center"/>
    </xf>
    <xf numFmtId="0" fontId="14" fillId="28" borderId="1" xfId="33" applyFont="1" applyFill="1" applyBorder="1" applyAlignment="1">
      <alignment horizontal="center" vertical="center"/>
    </xf>
    <xf numFmtId="0" fontId="0" fillId="28" borderId="1" xfId="0" applyFont="1" applyFill="1" applyBorder="1">
      <alignment vertical="center"/>
    </xf>
    <xf numFmtId="0" fontId="10" fillId="28" borderId="4" xfId="33" applyFont="1" applyFill="1" applyBorder="1" applyAlignment="1">
      <alignment horizontal="center" vertical="center" wrapText="1"/>
    </xf>
    <xf numFmtId="0" fontId="10" fillId="8" borderId="7" xfId="33" applyFont="1" applyFill="1" applyBorder="1" applyAlignment="1">
      <alignment vertical="center"/>
    </xf>
    <xf numFmtId="0" fontId="41" fillId="26" borderId="1" xfId="34" applyFont="1" applyFill="1" applyBorder="1">
      <alignment vertical="center"/>
    </xf>
    <xf numFmtId="38" fontId="41" fillId="26" borderId="1" xfId="29" applyFont="1" applyFill="1" applyBorder="1" applyAlignment="1">
      <alignment horizontal="right" vertical="center"/>
    </xf>
    <xf numFmtId="0" fontId="41" fillId="26" borderId="1" xfId="34" applyFont="1" applyFill="1" applyBorder="1" applyAlignment="1">
      <alignment horizontal="right" vertical="center"/>
    </xf>
    <xf numFmtId="38" fontId="41" fillId="26" borderId="1" xfId="29" applyFont="1" applyFill="1" applyBorder="1">
      <alignment vertical="center"/>
    </xf>
    <xf numFmtId="0" fontId="41" fillId="26" borderId="0" xfId="34" applyFont="1" applyFill="1">
      <alignment vertical="center"/>
    </xf>
    <xf numFmtId="38" fontId="41" fillId="26" borderId="33" xfId="29" applyFont="1" applyFill="1" applyBorder="1">
      <alignment vertical="center"/>
    </xf>
    <xf numFmtId="0" fontId="41" fillId="26" borderId="0" xfId="34" applyFont="1" applyFill="1" applyBorder="1" applyAlignment="1">
      <alignment vertical="center"/>
    </xf>
    <xf numFmtId="0" fontId="10" fillId="8" borderId="41" xfId="33" applyFont="1" applyFill="1" applyBorder="1" applyAlignment="1">
      <alignment horizontal="center" vertical="center"/>
    </xf>
    <xf numFmtId="177" fontId="19" fillId="8" borderId="74" xfId="33" applyNumberFormat="1" applyFont="1" applyFill="1" applyBorder="1" applyAlignment="1" applyProtection="1">
      <alignment horizontal="right" vertical="center"/>
    </xf>
    <xf numFmtId="176" fontId="43" fillId="8" borderId="14" xfId="33" applyNumberFormat="1" applyFont="1" applyFill="1" applyBorder="1" applyAlignment="1">
      <alignment horizontal="center" vertical="center"/>
    </xf>
    <xf numFmtId="0" fontId="26" fillId="8" borderId="78" xfId="33" applyFont="1" applyFill="1" applyBorder="1" applyAlignment="1">
      <alignment vertical="center"/>
    </xf>
    <xf numFmtId="176" fontId="43" fillId="8" borderId="79" xfId="33" applyNumberFormat="1" applyFont="1" applyFill="1" applyBorder="1" applyAlignment="1">
      <alignment horizontal="center" vertical="center"/>
    </xf>
    <xf numFmtId="195" fontId="10" fillId="8" borderId="34" xfId="29" applyNumberFormat="1" applyFont="1" applyFill="1" applyBorder="1" applyAlignment="1">
      <alignment horizontal="right" vertical="center"/>
    </xf>
    <xf numFmtId="195" fontId="10" fillId="8" borderId="46" xfId="29" applyNumberFormat="1" applyFont="1" applyFill="1" applyBorder="1" applyAlignment="1">
      <alignment horizontal="right" vertical="center"/>
    </xf>
    <xf numFmtId="195" fontId="10" fillId="8" borderId="22" xfId="29" applyNumberFormat="1" applyFont="1" applyFill="1" applyBorder="1" applyAlignment="1">
      <alignment horizontal="right" vertical="center"/>
    </xf>
    <xf numFmtId="187" fontId="10" fillId="8" borderId="47" xfId="26" applyNumberFormat="1" applyFont="1" applyFill="1" applyBorder="1" applyAlignment="1">
      <alignment horizontal="right" vertical="center"/>
    </xf>
    <xf numFmtId="0" fontId="19" fillId="28" borderId="80" xfId="33" applyFont="1" applyFill="1" applyBorder="1" applyAlignment="1">
      <alignment horizontal="center" vertical="center" wrapText="1"/>
    </xf>
    <xf numFmtId="0" fontId="0" fillId="8" borderId="0" xfId="33" applyFont="1" applyFill="1" applyAlignment="1">
      <alignment vertical="center"/>
    </xf>
    <xf numFmtId="195" fontId="10" fillId="8" borderId="26" xfId="29" applyNumberFormat="1" applyFont="1" applyFill="1" applyBorder="1" applyAlignment="1">
      <alignment horizontal="right" vertical="center"/>
    </xf>
    <xf numFmtId="0" fontId="11" fillId="8" borderId="81" xfId="33" applyFont="1" applyFill="1" applyBorder="1" applyAlignment="1">
      <alignment vertical="center"/>
    </xf>
    <xf numFmtId="0" fontId="26" fillId="8" borderId="82" xfId="33" applyFont="1" applyFill="1" applyBorder="1" applyAlignment="1">
      <alignment vertical="center"/>
    </xf>
    <xf numFmtId="187" fontId="10" fillId="31" borderId="1" xfId="26" applyNumberFormat="1" applyFont="1" applyFill="1" applyBorder="1" applyAlignment="1">
      <alignment horizontal="right" vertical="center"/>
    </xf>
    <xf numFmtId="195" fontId="10" fillId="8" borderId="47" xfId="29" applyNumberFormat="1" applyFont="1" applyFill="1" applyBorder="1" applyAlignment="1">
      <alignment horizontal="right" vertical="center"/>
    </xf>
    <xf numFmtId="187" fontId="10" fillId="31" borderId="22" xfId="26" applyNumberFormat="1" applyFont="1" applyFill="1" applyBorder="1" applyAlignment="1">
      <alignment horizontal="right" vertical="center"/>
    </xf>
    <xf numFmtId="187" fontId="10" fillId="31" borderId="47" xfId="26" applyNumberFormat="1" applyFont="1" applyFill="1" applyBorder="1" applyAlignment="1">
      <alignment horizontal="right" vertical="center"/>
    </xf>
    <xf numFmtId="38" fontId="10" fillId="17" borderId="20" xfId="29" applyNumberFormat="1" applyFont="1" applyFill="1" applyBorder="1" applyAlignment="1">
      <alignment vertical="center"/>
    </xf>
    <xf numFmtId="40" fontId="10" fillId="8" borderId="83" xfId="29" applyNumberFormat="1" applyFont="1" applyFill="1" applyBorder="1" applyAlignment="1">
      <alignment vertical="center" wrapText="1"/>
    </xf>
    <xf numFmtId="190" fontId="10" fillId="8" borderId="1" xfId="33" applyNumberFormat="1" applyFont="1" applyFill="1" applyBorder="1" applyAlignment="1">
      <alignment vertical="center"/>
    </xf>
    <xf numFmtId="190" fontId="10" fillId="8" borderId="22" xfId="33" applyNumberFormat="1" applyFont="1" applyFill="1" applyBorder="1" applyAlignment="1">
      <alignment vertical="center"/>
    </xf>
    <xf numFmtId="190" fontId="10" fillId="8" borderId="4" xfId="33" applyNumberFormat="1" applyFont="1" applyFill="1" applyBorder="1" applyAlignment="1">
      <alignment vertical="center"/>
    </xf>
    <xf numFmtId="183" fontId="10" fillId="31" borderId="1" xfId="33" applyNumberFormat="1" applyFont="1" applyFill="1" applyBorder="1" applyAlignment="1">
      <alignment vertical="center"/>
    </xf>
    <xf numFmtId="183" fontId="10" fillId="31" borderId="22" xfId="33" applyNumberFormat="1" applyFont="1" applyFill="1" applyBorder="1" applyAlignment="1">
      <alignment vertical="center"/>
    </xf>
    <xf numFmtId="183" fontId="10" fillId="31" borderId="4" xfId="33" applyNumberFormat="1" applyFont="1" applyFill="1" applyBorder="1" applyAlignment="1">
      <alignment vertical="center"/>
    </xf>
    <xf numFmtId="0" fontId="10" fillId="26" borderId="0" xfId="33" applyFont="1" applyFill="1" applyBorder="1" applyAlignment="1">
      <alignment vertical="center"/>
    </xf>
    <xf numFmtId="0" fontId="11" fillId="26" borderId="0" xfId="33" applyFont="1" applyFill="1" applyBorder="1"/>
    <xf numFmtId="176" fontId="10" fillId="26" borderId="0" xfId="33" applyNumberFormat="1" applyFont="1" applyFill="1" applyBorder="1" applyAlignment="1">
      <alignment vertical="center"/>
    </xf>
    <xf numFmtId="0" fontId="11" fillId="26" borderId="0" xfId="33" applyFont="1" applyFill="1" applyBorder="1" applyAlignment="1">
      <alignment horizontal="left" vertical="center"/>
    </xf>
    <xf numFmtId="0" fontId="14" fillId="26" borderId="0" xfId="33" applyFont="1" applyFill="1" applyBorder="1" applyAlignment="1">
      <alignment horizontal="center" vertical="center" wrapText="1"/>
    </xf>
    <xf numFmtId="0" fontId="10" fillId="26" borderId="0" xfId="33" applyFont="1" applyFill="1" applyBorder="1" applyAlignment="1">
      <alignment horizontal="center" vertical="center"/>
    </xf>
    <xf numFmtId="0" fontId="10" fillId="26" borderId="0" xfId="33" applyFont="1" applyFill="1" applyBorder="1" applyAlignment="1">
      <alignment horizontal="center" vertical="center" wrapText="1"/>
    </xf>
    <xf numFmtId="0" fontId="11" fillId="26" borderId="0" xfId="33" applyFont="1" applyFill="1" applyBorder="1" applyAlignment="1">
      <alignment horizontal="center" vertical="center"/>
    </xf>
    <xf numFmtId="0" fontId="11" fillId="26" borderId="0" xfId="33" applyFont="1" applyFill="1" applyBorder="1" applyAlignment="1">
      <alignment vertical="center"/>
    </xf>
    <xf numFmtId="182" fontId="10" fillId="26" borderId="0" xfId="33" applyNumberFormat="1" applyFont="1" applyFill="1" applyBorder="1" applyAlignment="1">
      <alignment vertical="center"/>
    </xf>
    <xf numFmtId="40" fontId="10" fillId="11" borderId="11" xfId="29" applyNumberFormat="1" applyFont="1" applyFill="1" applyBorder="1" applyAlignment="1">
      <alignment horizontal="center" vertical="center"/>
    </xf>
    <xf numFmtId="40" fontId="10" fillId="3" borderId="16" xfId="29" applyNumberFormat="1" applyFont="1" applyFill="1" applyBorder="1" applyAlignment="1">
      <alignment vertical="center"/>
    </xf>
    <xf numFmtId="40" fontId="10" fillId="9" borderId="16" xfId="29" applyNumberFormat="1" applyFont="1" applyFill="1" applyBorder="1" applyAlignment="1">
      <alignment vertical="center"/>
    </xf>
    <xf numFmtId="40" fontId="10" fillId="8" borderId="84" xfId="29" applyNumberFormat="1" applyFont="1" applyFill="1" applyBorder="1" applyAlignment="1">
      <alignment vertical="center"/>
    </xf>
    <xf numFmtId="40" fontId="10" fillId="10" borderId="16" xfId="29" applyNumberFormat="1" applyFont="1" applyFill="1" applyBorder="1" applyAlignment="1">
      <alignment vertical="center"/>
    </xf>
    <xf numFmtId="40" fontId="10" fillId="4" borderId="16" xfId="29" applyNumberFormat="1" applyFont="1" applyFill="1" applyBorder="1" applyAlignment="1">
      <alignment vertical="center"/>
    </xf>
    <xf numFmtId="40" fontId="15" fillId="8" borderId="50" xfId="29" applyNumberFormat="1" applyFont="1" applyFill="1" applyBorder="1" applyAlignment="1">
      <alignment vertical="center"/>
    </xf>
    <xf numFmtId="0" fontId="10" fillId="5" borderId="85" xfId="33" applyFont="1" applyFill="1" applyBorder="1" applyAlignment="1">
      <alignment horizontal="center" vertical="center"/>
    </xf>
    <xf numFmtId="40" fontId="10" fillId="11" borderId="80" xfId="29" applyNumberFormat="1" applyFont="1" applyFill="1" applyBorder="1" applyAlignment="1">
      <alignment horizontal="center" vertical="center"/>
    </xf>
    <xf numFmtId="40" fontId="10" fillId="3" borderId="52" xfId="29" applyNumberFormat="1" applyFont="1" applyFill="1" applyBorder="1" applyAlignment="1">
      <alignment vertical="center"/>
    </xf>
    <xf numFmtId="40" fontId="10" fillId="9" borderId="52" xfId="29" applyNumberFormat="1" applyFont="1" applyFill="1" applyBorder="1" applyAlignment="1">
      <alignment vertical="center"/>
    </xf>
    <xf numFmtId="40" fontId="10" fillId="8" borderId="86" xfId="29" applyNumberFormat="1" applyFont="1" applyFill="1" applyBorder="1" applyAlignment="1">
      <alignment vertical="center" wrapText="1"/>
    </xf>
    <xf numFmtId="40" fontId="10" fillId="8" borderId="87" xfId="29" applyNumberFormat="1" applyFont="1" applyFill="1" applyBorder="1" applyAlignment="1">
      <alignment vertical="center" wrapText="1"/>
    </xf>
    <xf numFmtId="40" fontId="10" fillId="10" borderId="52" xfId="29" applyNumberFormat="1" applyFont="1" applyFill="1" applyBorder="1" applyAlignment="1">
      <alignment vertical="center"/>
    </xf>
    <xf numFmtId="40" fontId="10" fillId="4" borderId="52" xfId="29" applyNumberFormat="1" applyFont="1" applyFill="1" applyBorder="1" applyAlignment="1">
      <alignment vertical="center"/>
    </xf>
    <xf numFmtId="40" fontId="10" fillId="5" borderId="88" xfId="29" applyNumberFormat="1" applyFont="1" applyFill="1" applyBorder="1" applyAlignment="1">
      <alignment vertical="center" wrapText="1"/>
    </xf>
    <xf numFmtId="40" fontId="10" fillId="12" borderId="89" xfId="29" applyNumberFormat="1" applyFont="1" applyFill="1" applyBorder="1" applyAlignment="1">
      <alignment vertical="center" wrapText="1"/>
    </xf>
    <xf numFmtId="40" fontId="15" fillId="8" borderId="90" xfId="29" applyNumberFormat="1" applyFont="1" applyFill="1" applyBorder="1" applyAlignment="1">
      <alignment vertical="center" wrapText="1"/>
    </xf>
    <xf numFmtId="38" fontId="10" fillId="8" borderId="22" xfId="29" applyFont="1" applyFill="1" applyBorder="1" applyAlignment="1">
      <alignment vertical="center"/>
    </xf>
    <xf numFmtId="0" fontId="14" fillId="8" borderId="26" xfId="33" applyFont="1" applyFill="1" applyBorder="1" applyAlignment="1">
      <alignment vertical="center"/>
    </xf>
    <xf numFmtId="0" fontId="10" fillId="32" borderId="33" xfId="33" applyFont="1" applyFill="1" applyBorder="1" applyAlignment="1">
      <alignment vertical="center"/>
    </xf>
    <xf numFmtId="0" fontId="10" fillId="32" borderId="74" xfId="33" applyFont="1" applyFill="1" applyBorder="1" applyAlignment="1">
      <alignment vertical="center"/>
    </xf>
    <xf numFmtId="176" fontId="10" fillId="32" borderId="1" xfId="33" applyNumberFormat="1" applyFont="1" applyFill="1" applyBorder="1" applyAlignment="1">
      <alignment vertical="center"/>
    </xf>
    <xf numFmtId="0" fontId="10" fillId="8" borderId="26" xfId="33" applyFont="1" applyFill="1" applyBorder="1" applyAlignment="1">
      <alignment vertical="center"/>
    </xf>
    <xf numFmtId="176" fontId="10" fillId="32" borderId="4" xfId="33" applyNumberFormat="1" applyFont="1" applyFill="1" applyBorder="1" applyAlignment="1">
      <alignment vertical="center"/>
    </xf>
    <xf numFmtId="0" fontId="34" fillId="29" borderId="4" xfId="33" applyFont="1" applyFill="1" applyBorder="1" applyAlignment="1">
      <alignment vertical="center"/>
    </xf>
    <xf numFmtId="0" fontId="34" fillId="25" borderId="40" xfId="33" applyFont="1" applyFill="1" applyBorder="1" applyAlignment="1">
      <alignment vertical="center"/>
    </xf>
    <xf numFmtId="9" fontId="10" fillId="8" borderId="4" xfId="26" applyFont="1" applyFill="1" applyBorder="1" applyAlignment="1">
      <alignment vertical="center"/>
    </xf>
    <xf numFmtId="187" fontId="10" fillId="23" borderId="25" xfId="26" applyNumberFormat="1" applyFont="1" applyFill="1" applyBorder="1" applyAlignment="1">
      <alignment vertical="center"/>
    </xf>
    <xf numFmtId="187" fontId="10" fillId="8" borderId="25" xfId="26" applyNumberFormat="1" applyFont="1" applyFill="1" applyBorder="1" applyAlignment="1">
      <alignment vertical="center"/>
    </xf>
    <xf numFmtId="187" fontId="10" fillId="8" borderId="91" xfId="26" applyNumberFormat="1" applyFont="1" applyFill="1" applyBorder="1" applyAlignment="1">
      <alignment vertical="center"/>
    </xf>
    <xf numFmtId="187" fontId="10" fillId="24" borderId="91" xfId="26" applyNumberFormat="1" applyFont="1" applyFill="1" applyBorder="1" applyAlignment="1">
      <alignment vertical="center"/>
    </xf>
    <xf numFmtId="187" fontId="10" fillId="29" borderId="92" xfId="26" applyNumberFormat="1" applyFont="1" applyFill="1" applyBorder="1" applyAlignment="1">
      <alignment vertical="center"/>
    </xf>
    <xf numFmtId="187" fontId="10" fillId="8" borderId="27" xfId="26" applyNumberFormat="1" applyFont="1" applyFill="1" applyBorder="1" applyAlignment="1">
      <alignment vertical="center"/>
    </xf>
    <xf numFmtId="187" fontId="10" fillId="25" borderId="28" xfId="26" applyNumberFormat="1" applyFont="1" applyFill="1" applyBorder="1" applyAlignment="1">
      <alignment vertical="center"/>
    </xf>
    <xf numFmtId="38" fontId="10" fillId="24" borderId="1" xfId="29" applyFont="1" applyFill="1" applyBorder="1" applyAlignment="1">
      <alignment vertical="center"/>
    </xf>
    <xf numFmtId="38" fontId="10" fillId="29" borderId="4" xfId="29" applyFont="1" applyFill="1" applyBorder="1" applyAlignment="1">
      <alignment vertical="center"/>
    </xf>
    <xf numFmtId="38" fontId="10" fillId="25" borderId="4" xfId="29" applyFont="1" applyFill="1" applyBorder="1" applyAlignment="1">
      <alignment vertical="center"/>
    </xf>
    <xf numFmtId="38" fontId="10" fillId="23" borderId="1" xfId="29" applyFont="1" applyFill="1" applyBorder="1" applyAlignment="1">
      <alignment vertical="center"/>
    </xf>
    <xf numFmtId="187" fontId="10" fillId="31" borderId="1" xfId="26" applyNumberFormat="1" applyFont="1" applyFill="1" applyBorder="1" applyAlignment="1">
      <alignment vertical="center"/>
    </xf>
    <xf numFmtId="187" fontId="10" fillId="31" borderId="26" xfId="26" applyNumberFormat="1" applyFont="1" applyFill="1" applyBorder="1" applyAlignment="1">
      <alignment vertical="center"/>
    </xf>
    <xf numFmtId="187" fontId="10" fillId="31" borderId="77" xfId="26" applyNumberFormat="1" applyFont="1" applyFill="1" applyBorder="1" applyAlignment="1">
      <alignment vertical="center"/>
    </xf>
    <xf numFmtId="176" fontId="10" fillId="31" borderId="1" xfId="33" applyNumberFormat="1" applyFont="1" applyFill="1" applyBorder="1" applyAlignment="1">
      <alignment vertical="center"/>
    </xf>
    <xf numFmtId="187" fontId="10" fillId="31" borderId="22" xfId="26" applyNumberFormat="1" applyFont="1" applyFill="1" applyBorder="1" applyAlignment="1">
      <alignment vertical="center"/>
    </xf>
    <xf numFmtId="187" fontId="10" fillId="31" borderId="4" xfId="26" applyNumberFormat="1" applyFont="1" applyFill="1" applyBorder="1" applyAlignment="1">
      <alignment vertical="center"/>
    </xf>
    <xf numFmtId="183" fontId="10" fillId="8" borderId="91" xfId="33" applyNumberFormat="1" applyFont="1" applyFill="1" applyBorder="1" applyAlignment="1">
      <alignment vertical="center"/>
    </xf>
    <xf numFmtId="0" fontId="10" fillId="8" borderId="1" xfId="33" applyFont="1" applyFill="1" applyBorder="1" applyAlignment="1">
      <alignment vertical="center"/>
    </xf>
    <xf numFmtId="177" fontId="10" fillId="8" borderId="1" xfId="33" applyNumberFormat="1" applyFont="1" applyFill="1" applyBorder="1" applyAlignment="1">
      <alignment vertical="center"/>
    </xf>
    <xf numFmtId="177" fontId="10" fillId="8" borderId="26" xfId="33" applyNumberFormat="1" applyFont="1" applyFill="1" applyBorder="1" applyAlignment="1">
      <alignment vertical="center"/>
    </xf>
    <xf numFmtId="9" fontId="10" fillId="32" borderId="4" xfId="26" applyFont="1" applyFill="1" applyBorder="1" applyAlignment="1">
      <alignment vertical="center"/>
    </xf>
    <xf numFmtId="189" fontId="10" fillId="8" borderId="26" xfId="33" applyNumberFormat="1" applyFont="1" applyFill="1" applyBorder="1" applyAlignment="1">
      <alignment vertical="center"/>
    </xf>
    <xf numFmtId="194" fontId="10" fillId="8" borderId="1" xfId="26" applyNumberFormat="1" applyFont="1" applyFill="1" applyBorder="1" applyAlignment="1">
      <alignment vertical="center"/>
    </xf>
    <xf numFmtId="183" fontId="10" fillId="32" borderId="25" xfId="33" applyNumberFormat="1" applyFont="1" applyFill="1" applyBorder="1" applyAlignment="1">
      <alignment vertical="center"/>
    </xf>
    <xf numFmtId="187" fontId="10" fillId="32" borderId="25" xfId="26" applyNumberFormat="1" applyFont="1" applyFill="1" applyBorder="1" applyAlignment="1">
      <alignment vertical="center"/>
    </xf>
    <xf numFmtId="187" fontId="10" fillId="32" borderId="1" xfId="26" applyNumberFormat="1" applyFont="1" applyFill="1" applyBorder="1" applyAlignment="1">
      <alignment vertical="center"/>
    </xf>
    <xf numFmtId="9" fontId="10" fillId="32" borderId="1" xfId="26" applyFont="1" applyFill="1" applyBorder="1" applyAlignment="1">
      <alignment vertical="center"/>
    </xf>
    <xf numFmtId="178" fontId="10" fillId="32" borderId="1" xfId="26" applyNumberFormat="1" applyFont="1" applyFill="1" applyBorder="1" applyAlignment="1">
      <alignment vertical="center"/>
    </xf>
    <xf numFmtId="0" fontId="10" fillId="8" borderId="94" xfId="33" applyFont="1" applyFill="1" applyBorder="1" applyAlignment="1">
      <alignment horizontal="center" vertical="center"/>
    </xf>
    <xf numFmtId="187" fontId="10" fillId="8" borderId="92" xfId="26" applyNumberFormat="1" applyFont="1" applyFill="1" applyBorder="1" applyAlignment="1">
      <alignment horizontal="center" vertical="center"/>
    </xf>
    <xf numFmtId="187" fontId="10" fillId="8" borderId="95" xfId="33" applyNumberFormat="1" applyFont="1" applyFill="1" applyBorder="1" applyAlignment="1">
      <alignment vertical="center"/>
    </xf>
    <xf numFmtId="3" fontId="10" fillId="8" borderId="0" xfId="33" applyNumberFormat="1" applyFont="1" applyFill="1"/>
    <xf numFmtId="0" fontId="34" fillId="0" borderId="1" xfId="33" applyFont="1" applyFill="1" applyBorder="1" applyAlignment="1">
      <alignment vertical="center"/>
    </xf>
    <xf numFmtId="0" fontId="34" fillId="0" borderId="77" xfId="33" applyFont="1" applyFill="1" applyBorder="1" applyAlignment="1">
      <alignment vertical="center"/>
    </xf>
    <xf numFmtId="0" fontId="34" fillId="0" borderId="26" xfId="33" applyFont="1" applyFill="1" applyBorder="1" applyAlignment="1">
      <alignment vertical="center"/>
    </xf>
    <xf numFmtId="0" fontId="11" fillId="0" borderId="26" xfId="33" applyFont="1" applyFill="1" applyBorder="1" applyAlignment="1">
      <alignment vertical="center"/>
    </xf>
    <xf numFmtId="0" fontId="14" fillId="0" borderId="26" xfId="33" applyFont="1" applyFill="1" applyBorder="1" applyAlignment="1">
      <alignment vertical="center"/>
    </xf>
    <xf numFmtId="0" fontId="11" fillId="0" borderId="1" xfId="33" applyFont="1" applyFill="1" applyBorder="1" applyAlignment="1">
      <alignment vertical="center"/>
    </xf>
    <xf numFmtId="0" fontId="11" fillId="0" borderId="22" xfId="33" applyFont="1" applyFill="1" applyBorder="1" applyAlignment="1">
      <alignment vertical="center"/>
    </xf>
    <xf numFmtId="0" fontId="18" fillId="8" borderId="72" xfId="33" applyFont="1" applyFill="1" applyBorder="1" applyAlignment="1">
      <alignment vertical="center"/>
    </xf>
    <xf numFmtId="0" fontId="26" fillId="8" borderId="0" xfId="33" applyFont="1" applyFill="1" applyBorder="1" applyAlignment="1">
      <alignment vertical="center"/>
    </xf>
    <xf numFmtId="0" fontId="18" fillId="8" borderId="96" xfId="33" applyFont="1" applyFill="1" applyBorder="1" applyAlignment="1">
      <alignment horizontal="center" vertical="center"/>
    </xf>
    <xf numFmtId="0" fontId="11" fillId="8" borderId="72" xfId="33" applyFont="1" applyFill="1" applyBorder="1" applyAlignment="1">
      <alignment vertical="center"/>
    </xf>
    <xf numFmtId="0" fontId="11" fillId="8" borderId="96" xfId="33" applyFont="1" applyFill="1" applyBorder="1" applyAlignment="1">
      <alignment horizontal="centerContinuous" vertical="center"/>
    </xf>
    <xf numFmtId="177" fontId="14" fillId="8" borderId="97" xfId="33" applyNumberFormat="1" applyFont="1" applyFill="1" applyBorder="1" applyAlignment="1">
      <alignment vertical="center"/>
    </xf>
    <xf numFmtId="0" fontId="16" fillId="8" borderId="98" xfId="33" applyFont="1" applyFill="1" applyBorder="1" applyAlignment="1">
      <alignment vertical="center" wrapText="1"/>
    </xf>
    <xf numFmtId="0" fontId="16" fillId="8" borderId="5" xfId="33" applyFont="1" applyFill="1" applyBorder="1" applyAlignment="1">
      <alignment vertical="center"/>
    </xf>
    <xf numFmtId="0" fontId="19" fillId="28" borderId="62" xfId="33" applyFont="1" applyFill="1" applyBorder="1" applyAlignment="1">
      <alignment horizontal="center" vertical="center"/>
    </xf>
    <xf numFmtId="0" fontId="19" fillId="28" borderId="99" xfId="33" applyFont="1" applyFill="1" applyBorder="1" applyAlignment="1">
      <alignment horizontal="center" vertical="center"/>
    </xf>
    <xf numFmtId="0" fontId="18" fillId="8" borderId="81" xfId="33" applyFont="1" applyFill="1" applyBorder="1" applyAlignment="1">
      <alignment vertical="center"/>
    </xf>
    <xf numFmtId="0" fontId="18" fillId="8" borderId="100" xfId="33" applyFont="1" applyFill="1" applyBorder="1" applyAlignment="1">
      <alignment vertical="center"/>
    </xf>
    <xf numFmtId="0" fontId="18" fillId="8" borderId="101" xfId="33" applyFont="1" applyFill="1" applyBorder="1" applyAlignment="1">
      <alignment vertical="center"/>
    </xf>
    <xf numFmtId="0" fontId="11" fillId="8" borderId="102" xfId="33" applyFont="1" applyFill="1" applyBorder="1" applyAlignment="1">
      <alignment vertical="center"/>
    </xf>
    <xf numFmtId="182" fontId="14" fillId="26" borderId="26" xfId="33" applyNumberFormat="1" applyFont="1" applyFill="1" applyBorder="1" applyAlignment="1">
      <alignment vertical="top" wrapText="1"/>
    </xf>
    <xf numFmtId="182" fontId="14" fillId="26" borderId="77" xfId="33" applyNumberFormat="1" applyFont="1" applyFill="1" applyBorder="1" applyAlignment="1">
      <alignment vertical="top" wrapText="1"/>
    </xf>
    <xf numFmtId="182" fontId="14" fillId="26" borderId="4" xfId="33" applyNumberFormat="1" applyFont="1" applyFill="1" applyBorder="1" applyAlignment="1">
      <alignment vertical="top" wrapText="1"/>
    </xf>
    <xf numFmtId="0" fontId="14" fillId="0" borderId="1" xfId="33" applyFont="1" applyFill="1" applyBorder="1" applyAlignment="1">
      <alignment vertical="center"/>
    </xf>
    <xf numFmtId="0" fontId="34" fillId="24" borderId="40" xfId="33" applyFont="1" applyFill="1" applyBorder="1" applyAlignment="1">
      <alignment vertical="center"/>
    </xf>
    <xf numFmtId="0" fontId="34" fillId="24" borderId="77" xfId="33" applyFont="1" applyFill="1" applyBorder="1" applyAlignment="1">
      <alignment vertical="center"/>
    </xf>
    <xf numFmtId="0" fontId="11" fillId="33" borderId="1" xfId="33" applyFont="1" applyFill="1" applyBorder="1" applyAlignment="1">
      <alignment vertical="center"/>
    </xf>
    <xf numFmtId="176" fontId="10" fillId="33" borderId="1" xfId="33" applyNumberFormat="1" applyFont="1" applyFill="1" applyBorder="1" applyAlignment="1">
      <alignment vertical="center"/>
    </xf>
    <xf numFmtId="0" fontId="11" fillId="34" borderId="1" xfId="33" applyFont="1" applyFill="1" applyBorder="1" applyAlignment="1">
      <alignment vertical="center"/>
    </xf>
    <xf numFmtId="176" fontId="10" fillId="34" borderId="1" xfId="33" applyNumberFormat="1" applyFont="1" applyFill="1" applyBorder="1" applyAlignment="1">
      <alignment vertical="center"/>
    </xf>
    <xf numFmtId="0" fontId="11" fillId="31" borderId="1" xfId="33" applyFont="1" applyFill="1" applyBorder="1" applyAlignment="1">
      <alignment vertical="center"/>
    </xf>
    <xf numFmtId="196" fontId="10" fillId="8" borderId="1" xfId="26" applyNumberFormat="1" applyFont="1" applyFill="1" applyBorder="1" applyAlignment="1">
      <alignment vertical="center"/>
    </xf>
    <xf numFmtId="9" fontId="10" fillId="8" borderId="1" xfId="26" applyNumberFormat="1" applyFont="1" applyFill="1" applyBorder="1" applyAlignment="1">
      <alignment vertical="center"/>
    </xf>
    <xf numFmtId="0" fontId="10" fillId="32" borderId="57" xfId="33" applyFont="1" applyFill="1" applyBorder="1" applyAlignment="1">
      <alignment vertical="center"/>
    </xf>
    <xf numFmtId="38" fontId="30" fillId="8" borderId="0" xfId="29" applyFont="1" applyFill="1" applyAlignment="1">
      <alignment vertical="center"/>
    </xf>
    <xf numFmtId="0" fontId="14" fillId="11" borderId="103" xfId="33" applyFont="1" applyFill="1" applyBorder="1" applyAlignment="1">
      <alignment vertical="center"/>
    </xf>
    <xf numFmtId="0" fontId="14" fillId="35" borderId="41" xfId="33" applyFont="1" applyFill="1" applyBorder="1" applyAlignment="1">
      <alignment vertical="center"/>
    </xf>
    <xf numFmtId="0" fontId="10" fillId="35" borderId="0" xfId="33" applyFont="1" applyFill="1" applyBorder="1" applyAlignment="1">
      <alignment vertical="center"/>
    </xf>
    <xf numFmtId="0" fontId="11" fillId="35" borderId="74" xfId="33" applyFont="1" applyFill="1" applyBorder="1" applyAlignment="1">
      <alignment vertical="center" wrapText="1"/>
    </xf>
    <xf numFmtId="38" fontId="10" fillId="36" borderId="77" xfId="29" applyNumberFormat="1" applyFont="1" applyFill="1" applyBorder="1" applyAlignment="1">
      <alignment vertical="center"/>
    </xf>
    <xf numFmtId="38" fontId="10" fillId="37" borderId="77" xfId="29" applyNumberFormat="1" applyFont="1" applyFill="1" applyBorder="1" applyAlignment="1">
      <alignment vertical="center"/>
    </xf>
    <xf numFmtId="0" fontId="10" fillId="35" borderId="41" xfId="33" applyFont="1" applyFill="1" applyBorder="1" applyAlignment="1">
      <alignment vertical="center"/>
    </xf>
    <xf numFmtId="0" fontId="10" fillId="12" borderId="76" xfId="33" applyFont="1" applyFill="1" applyBorder="1" applyAlignment="1">
      <alignment vertical="center" wrapText="1"/>
    </xf>
    <xf numFmtId="38" fontId="10" fillId="21" borderId="4" xfId="29" applyNumberFormat="1" applyFont="1" applyFill="1" applyBorder="1" applyAlignment="1">
      <alignment vertical="center"/>
    </xf>
    <xf numFmtId="38" fontId="10" fillId="22" borderId="4" xfId="29" applyNumberFormat="1" applyFont="1" applyFill="1" applyBorder="1" applyAlignment="1">
      <alignment vertical="center"/>
    </xf>
    <xf numFmtId="40" fontId="10" fillId="12" borderId="4" xfId="29" applyNumberFormat="1" applyFont="1" applyFill="1" applyBorder="1" applyAlignment="1">
      <alignment vertical="center" wrapText="1"/>
    </xf>
    <xf numFmtId="0" fontId="14" fillId="5" borderId="1" xfId="33" applyFont="1" applyFill="1" applyBorder="1" applyAlignment="1">
      <alignment vertical="center"/>
    </xf>
    <xf numFmtId="0" fontId="10" fillId="5" borderId="1" xfId="33" applyFont="1" applyFill="1" applyBorder="1" applyAlignment="1">
      <alignment vertical="center" wrapText="1"/>
    </xf>
    <xf numFmtId="38" fontId="10" fillId="5" borderId="1" xfId="29" applyNumberFormat="1" applyFont="1" applyFill="1" applyBorder="1" applyAlignment="1">
      <alignment vertical="center"/>
    </xf>
    <xf numFmtId="40" fontId="10" fillId="5" borderId="1" xfId="29" applyNumberFormat="1" applyFont="1" applyFill="1" applyBorder="1" applyAlignment="1">
      <alignment vertical="center"/>
    </xf>
    <xf numFmtId="0" fontId="10" fillId="11" borderId="104" xfId="33" applyFont="1" applyFill="1" applyBorder="1" applyAlignment="1">
      <alignment vertical="center"/>
    </xf>
    <xf numFmtId="0" fontId="10" fillId="4" borderId="50" xfId="33" applyFont="1" applyFill="1" applyBorder="1" applyAlignment="1">
      <alignment vertical="center"/>
    </xf>
    <xf numFmtId="0" fontId="11" fillId="8" borderId="105" xfId="33" applyFont="1" applyFill="1" applyBorder="1" applyAlignment="1">
      <alignment vertical="center" wrapText="1"/>
    </xf>
    <xf numFmtId="38" fontId="10" fillId="16" borderId="105" xfId="29" applyNumberFormat="1" applyFont="1" applyFill="1" applyBorder="1" applyAlignment="1">
      <alignment vertical="center"/>
    </xf>
    <xf numFmtId="38" fontId="10" fillId="17" borderId="105" xfId="29" applyNumberFormat="1" applyFont="1" applyFill="1" applyBorder="1" applyAlignment="1">
      <alignment vertical="center"/>
    </xf>
    <xf numFmtId="40" fontId="10" fillId="8" borderId="105" xfId="29" applyNumberFormat="1" applyFont="1" applyFill="1" applyBorder="1" applyAlignment="1">
      <alignment vertical="center"/>
    </xf>
    <xf numFmtId="40" fontId="10" fillId="8" borderId="105" xfId="29" applyNumberFormat="1" applyFont="1" applyFill="1" applyBorder="1" applyAlignment="1">
      <alignment vertical="center" wrapText="1"/>
    </xf>
    <xf numFmtId="0" fontId="14" fillId="38" borderId="32" xfId="33" applyFont="1" applyFill="1" applyBorder="1" applyAlignment="1">
      <alignment vertical="center"/>
    </xf>
    <xf numFmtId="40" fontId="10" fillId="35" borderId="77" xfId="29" applyNumberFormat="1" applyFont="1" applyFill="1" applyBorder="1" applyAlignment="1">
      <alignment vertical="center" wrapText="1"/>
    </xf>
    <xf numFmtId="40" fontId="10" fillId="8" borderId="106" xfId="29" applyNumberFormat="1" applyFont="1" applyFill="1" applyBorder="1" applyAlignment="1">
      <alignment vertical="center" wrapText="1"/>
    </xf>
    <xf numFmtId="38" fontId="10" fillId="31" borderId="1" xfId="29" applyNumberFormat="1" applyFont="1" applyFill="1" applyBorder="1" applyAlignment="1">
      <alignment vertical="center"/>
    </xf>
    <xf numFmtId="38" fontId="10" fillId="12" borderId="1" xfId="29" applyNumberFormat="1" applyFont="1" applyFill="1" applyBorder="1" applyAlignment="1">
      <alignment vertical="center"/>
    </xf>
    <xf numFmtId="40" fontId="10" fillId="12" borderId="1" xfId="29" applyNumberFormat="1" applyFont="1" applyFill="1" applyBorder="1" applyAlignment="1">
      <alignment vertical="center"/>
    </xf>
    <xf numFmtId="40" fontId="10" fillId="5" borderId="16" xfId="29" applyNumberFormat="1" applyFont="1" applyFill="1" applyBorder="1" applyAlignment="1">
      <alignment vertical="center"/>
    </xf>
    <xf numFmtId="40" fontId="10" fillId="12" borderId="16" xfId="29" applyNumberFormat="1" applyFont="1" applyFill="1" applyBorder="1" applyAlignment="1">
      <alignment vertical="center"/>
    </xf>
    <xf numFmtId="0" fontId="11" fillId="28" borderId="29" xfId="33" applyFont="1" applyFill="1" applyBorder="1" applyAlignment="1">
      <alignment horizontal="center" vertical="center"/>
    </xf>
    <xf numFmtId="40" fontId="10" fillId="5" borderId="3" xfId="29" applyNumberFormat="1" applyFont="1" applyFill="1" applyBorder="1" applyAlignment="1">
      <alignment vertical="center" wrapText="1"/>
    </xf>
    <xf numFmtId="40" fontId="10" fillId="12" borderId="3" xfId="29" applyNumberFormat="1" applyFont="1" applyFill="1" applyBorder="1" applyAlignment="1">
      <alignment vertical="center" wrapText="1"/>
    </xf>
    <xf numFmtId="40" fontId="15" fillId="8" borderId="107" xfId="29" applyNumberFormat="1" applyFont="1" applyFill="1" applyBorder="1" applyAlignment="1">
      <alignment vertical="center" wrapText="1"/>
    </xf>
    <xf numFmtId="38" fontId="10" fillId="37" borderId="4" xfId="29" applyNumberFormat="1" applyFont="1" applyFill="1" applyBorder="1" applyAlignment="1">
      <alignment vertical="center"/>
    </xf>
    <xf numFmtId="38" fontId="10" fillId="37" borderId="40" xfId="29" applyNumberFormat="1" applyFont="1" applyFill="1" applyBorder="1" applyAlignment="1">
      <alignment vertical="center"/>
    </xf>
    <xf numFmtId="38" fontId="10" fillId="37" borderId="108" xfId="29" applyNumberFormat="1" applyFont="1" applyFill="1" applyBorder="1" applyAlignment="1">
      <alignment vertical="center"/>
    </xf>
    <xf numFmtId="40" fontId="10" fillId="8" borderId="109" xfId="29" applyNumberFormat="1" applyFont="1" applyFill="1" applyBorder="1" applyAlignment="1">
      <alignment vertical="center"/>
    </xf>
    <xf numFmtId="40" fontId="10" fillId="8" borderId="110" xfId="29" applyNumberFormat="1" applyFont="1" applyFill="1" applyBorder="1" applyAlignment="1">
      <alignment vertical="center" wrapText="1"/>
    </xf>
    <xf numFmtId="176" fontId="10" fillId="31" borderId="4" xfId="33" applyNumberFormat="1" applyFont="1" applyFill="1" applyBorder="1" applyAlignment="1">
      <alignment vertical="center"/>
    </xf>
    <xf numFmtId="9" fontId="10" fillId="8" borderId="0" xfId="33" applyNumberFormat="1" applyFont="1" applyFill="1" applyBorder="1" applyAlignment="1">
      <alignment vertical="center"/>
    </xf>
    <xf numFmtId="38" fontId="10" fillId="8" borderId="0" xfId="29" applyFont="1" applyFill="1" applyBorder="1" applyAlignment="1">
      <alignment vertical="center"/>
    </xf>
    <xf numFmtId="0" fontId="10" fillId="26" borderId="0" xfId="33" applyFont="1" applyFill="1"/>
    <xf numFmtId="38" fontId="10" fillId="26" borderId="0" xfId="29" applyFont="1" applyFill="1" applyBorder="1" applyAlignment="1">
      <alignment vertical="center"/>
    </xf>
    <xf numFmtId="183" fontId="10" fillId="26" borderId="0" xfId="33" applyNumberFormat="1" applyFont="1" applyFill="1" applyBorder="1" applyAlignment="1">
      <alignment vertical="center"/>
    </xf>
    <xf numFmtId="183" fontId="10" fillId="26" borderId="0" xfId="33" applyNumberFormat="1" applyFont="1" applyFill="1"/>
    <xf numFmtId="0" fontId="11" fillId="31" borderId="26" xfId="33" applyFont="1" applyFill="1" applyBorder="1" applyAlignment="1">
      <alignment vertical="center"/>
    </xf>
    <xf numFmtId="176" fontId="10" fillId="31" borderId="26" xfId="33" applyNumberFormat="1" applyFont="1" applyFill="1" applyBorder="1" applyAlignment="1">
      <alignment vertical="center"/>
    </xf>
    <xf numFmtId="0" fontId="11" fillId="38" borderId="22" xfId="33" applyFont="1" applyFill="1" applyBorder="1" applyAlignment="1">
      <alignment vertical="center"/>
    </xf>
    <xf numFmtId="176" fontId="10" fillId="38" borderId="22" xfId="33" applyNumberFormat="1" applyFont="1" applyFill="1" applyBorder="1" applyAlignment="1">
      <alignment vertical="center"/>
    </xf>
    <xf numFmtId="0" fontId="11" fillId="8" borderId="26" xfId="33" applyFont="1" applyFill="1" applyBorder="1" applyAlignment="1">
      <alignment vertical="center"/>
    </xf>
    <xf numFmtId="9" fontId="10" fillId="8" borderId="26" xfId="33" applyNumberFormat="1" applyFont="1" applyFill="1" applyBorder="1" applyAlignment="1">
      <alignment vertical="center"/>
    </xf>
    <xf numFmtId="178" fontId="10" fillId="8" borderId="26" xfId="33" applyNumberFormat="1" applyFont="1" applyFill="1" applyBorder="1" applyAlignment="1">
      <alignment vertical="center"/>
    </xf>
    <xf numFmtId="38" fontId="10" fillId="8" borderId="26" xfId="29" applyFont="1" applyFill="1" applyBorder="1" applyAlignment="1">
      <alignment vertical="center"/>
    </xf>
    <xf numFmtId="183" fontId="10" fillId="8" borderId="26" xfId="33" applyNumberFormat="1" applyFont="1" applyFill="1" applyBorder="1" applyAlignment="1">
      <alignment vertical="center"/>
    </xf>
    <xf numFmtId="183" fontId="10" fillId="31" borderId="26" xfId="33" applyNumberFormat="1" applyFont="1" applyFill="1" applyBorder="1" applyAlignment="1">
      <alignment vertical="center"/>
    </xf>
    <xf numFmtId="0" fontId="41" fillId="30" borderId="1" xfId="34" applyFont="1" applyFill="1" applyBorder="1" applyAlignment="1">
      <alignment horizontal="right" vertical="center"/>
    </xf>
    <xf numFmtId="0" fontId="41" fillId="30" borderId="1" xfId="34" applyFont="1" applyFill="1" applyBorder="1" applyAlignment="1">
      <alignment horizontal="center" vertical="center"/>
    </xf>
    <xf numFmtId="38" fontId="41" fillId="30" borderId="16" xfId="29" applyFont="1" applyFill="1" applyBorder="1" applyAlignment="1">
      <alignment horizontal="right" vertical="center"/>
    </xf>
    <xf numFmtId="0" fontId="41" fillId="30" borderId="16" xfId="34" applyFont="1" applyFill="1" applyBorder="1" applyAlignment="1">
      <alignment horizontal="right" vertical="center"/>
    </xf>
    <xf numFmtId="0" fontId="41" fillId="26" borderId="1" xfId="34" applyFont="1" applyFill="1" applyBorder="1" applyAlignment="1">
      <alignment horizontal="center" vertical="center"/>
    </xf>
    <xf numFmtId="0" fontId="41" fillId="30" borderId="0" xfId="34" applyFont="1" applyFill="1">
      <alignment vertical="center"/>
    </xf>
    <xf numFmtId="0" fontId="41" fillId="30" borderId="0" xfId="34" applyFont="1" applyFill="1" applyBorder="1" applyAlignment="1">
      <alignment vertical="center"/>
    </xf>
    <xf numFmtId="177" fontId="19" fillId="13" borderId="16" xfId="33" applyNumberFormat="1" applyFont="1" applyFill="1" applyBorder="1" applyAlignment="1">
      <alignment vertical="center"/>
    </xf>
    <xf numFmtId="177" fontId="19" fillId="8" borderId="111" xfId="33" applyNumberFormat="1" applyFont="1" applyFill="1" applyBorder="1" applyAlignment="1">
      <alignment vertical="center"/>
    </xf>
    <xf numFmtId="187" fontId="10" fillId="8" borderId="16" xfId="26" applyNumberFormat="1" applyFont="1" applyFill="1" applyBorder="1" applyAlignment="1">
      <alignment horizontal="right" vertical="center"/>
    </xf>
    <xf numFmtId="187" fontId="10" fillId="8" borderId="112" xfId="26" applyNumberFormat="1" applyFont="1" applyFill="1" applyBorder="1" applyAlignment="1">
      <alignment horizontal="right" vertical="center"/>
    </xf>
    <xf numFmtId="187" fontId="10" fillId="8" borderId="111" xfId="26" applyNumberFormat="1" applyFont="1" applyFill="1" applyBorder="1" applyAlignment="1">
      <alignment horizontal="right" vertical="center"/>
    </xf>
    <xf numFmtId="187" fontId="10" fillId="8" borderId="50" xfId="26" applyNumberFormat="1" applyFont="1" applyFill="1" applyBorder="1" applyAlignment="1">
      <alignment horizontal="right" vertical="center"/>
    </xf>
    <xf numFmtId="187" fontId="10" fillId="8" borderId="112" xfId="33" applyNumberFormat="1" applyFont="1" applyFill="1" applyBorder="1" applyAlignment="1">
      <alignment vertical="center"/>
    </xf>
    <xf numFmtId="0" fontId="7" fillId="30" borderId="1" xfId="28" applyFill="1" applyBorder="1" applyAlignment="1" applyProtection="1">
      <alignment vertical="center"/>
    </xf>
    <xf numFmtId="0" fontId="14" fillId="26" borderId="0" xfId="33" applyFont="1" applyFill="1" applyBorder="1" applyAlignment="1">
      <alignment vertical="center"/>
    </xf>
    <xf numFmtId="38" fontId="14" fillId="27" borderId="77" xfId="29" applyNumberFormat="1" applyFont="1" applyFill="1" applyBorder="1" applyAlignment="1">
      <alignment horizontal="right" vertical="center"/>
    </xf>
    <xf numFmtId="38" fontId="10" fillId="39" borderId="77" xfId="29" applyNumberFormat="1" applyFont="1" applyFill="1" applyBorder="1" applyAlignment="1">
      <alignment vertical="center"/>
    </xf>
    <xf numFmtId="40" fontId="10" fillId="26" borderId="77" xfId="29" applyNumberFormat="1" applyFont="1" applyFill="1" applyBorder="1" applyAlignment="1">
      <alignment vertical="center"/>
    </xf>
    <xf numFmtId="40" fontId="10" fillId="26" borderId="33" xfId="29" applyNumberFormat="1" applyFont="1" applyFill="1" applyBorder="1" applyAlignment="1">
      <alignment vertical="center"/>
    </xf>
    <xf numFmtId="40" fontId="10" fillId="26" borderId="83" xfId="29" applyNumberFormat="1" applyFont="1" applyFill="1" applyBorder="1" applyAlignment="1">
      <alignment vertical="center" wrapText="1"/>
    </xf>
    <xf numFmtId="0" fontId="10" fillId="38" borderId="77" xfId="33" applyFont="1" applyFill="1" applyBorder="1" applyAlignment="1">
      <alignment vertical="center"/>
    </xf>
    <xf numFmtId="0" fontId="11" fillId="8" borderId="104" xfId="33" applyFont="1" applyFill="1" applyBorder="1" applyAlignment="1">
      <alignment vertical="center"/>
    </xf>
    <xf numFmtId="40" fontId="10" fillId="26" borderId="77" xfId="29" applyNumberFormat="1" applyFont="1" applyFill="1" applyBorder="1" applyAlignment="1">
      <alignment vertical="center" wrapText="1"/>
    </xf>
    <xf numFmtId="40" fontId="10" fillId="12" borderId="83" xfId="29" applyNumberFormat="1" applyFont="1" applyFill="1" applyBorder="1" applyAlignment="1">
      <alignment vertical="center" wrapText="1"/>
    </xf>
    <xf numFmtId="0" fontId="10" fillId="5" borderId="62" xfId="33" applyFont="1" applyFill="1" applyBorder="1" applyAlignment="1">
      <alignment vertical="center"/>
    </xf>
    <xf numFmtId="0" fontId="10" fillId="8" borderId="81" xfId="33" applyFont="1" applyFill="1" applyBorder="1" applyAlignment="1">
      <alignment horizontal="center" vertical="center"/>
    </xf>
    <xf numFmtId="0" fontId="10" fillId="8" borderId="100" xfId="33" applyFont="1" applyFill="1" applyBorder="1" applyAlignment="1">
      <alignment horizontal="center" vertical="center"/>
    </xf>
    <xf numFmtId="0" fontId="10" fillId="8" borderId="5" xfId="33" applyFont="1" applyFill="1" applyBorder="1" applyAlignment="1">
      <alignment horizontal="center" vertical="center" wrapText="1"/>
    </xf>
    <xf numFmtId="0" fontId="10" fillId="8" borderId="5" xfId="33" applyFont="1" applyFill="1" applyBorder="1" applyAlignment="1">
      <alignment horizontal="center" vertical="center"/>
    </xf>
    <xf numFmtId="0" fontId="10" fillId="8" borderId="114" xfId="33" applyFont="1" applyFill="1" applyBorder="1" applyAlignment="1">
      <alignment horizontal="centerContinuous" vertical="center"/>
    </xf>
    <xf numFmtId="0" fontId="10" fillId="8" borderId="115" xfId="33" applyFont="1" applyFill="1" applyBorder="1" applyAlignment="1">
      <alignment horizontal="center" vertical="center"/>
    </xf>
    <xf numFmtId="0" fontId="10" fillId="35" borderId="116" xfId="33" applyFont="1" applyFill="1" applyBorder="1" applyAlignment="1">
      <alignment vertical="center"/>
    </xf>
    <xf numFmtId="0" fontId="19" fillId="28" borderId="68" xfId="33" applyFont="1" applyFill="1" applyBorder="1" applyAlignment="1">
      <alignment horizontal="center" vertical="center" wrapText="1"/>
    </xf>
    <xf numFmtId="0" fontId="14" fillId="40" borderId="117" xfId="33" applyFont="1" applyFill="1" applyBorder="1" applyAlignment="1">
      <alignment vertical="center"/>
    </xf>
    <xf numFmtId="0" fontId="14" fillId="40" borderId="113" xfId="33" applyFont="1" applyFill="1" applyBorder="1" applyAlignment="1">
      <alignment vertical="center"/>
    </xf>
    <xf numFmtId="38" fontId="14" fillId="41" borderId="22" xfId="29" applyNumberFormat="1" applyFont="1" applyFill="1" applyBorder="1" applyAlignment="1">
      <alignment horizontal="right" vertical="center"/>
    </xf>
    <xf numFmtId="38" fontId="10" fillId="42" borderId="22" xfId="29" applyNumberFormat="1" applyFont="1" applyFill="1" applyBorder="1" applyAlignment="1">
      <alignment vertical="center"/>
    </xf>
    <xf numFmtId="40" fontId="10" fillId="40" borderId="22" xfId="29" applyNumberFormat="1" applyFont="1" applyFill="1" applyBorder="1" applyAlignment="1">
      <alignment vertical="center"/>
    </xf>
    <xf numFmtId="40" fontId="10" fillId="40" borderId="22" xfId="29" applyNumberFormat="1" applyFont="1" applyFill="1" applyBorder="1" applyAlignment="1">
      <alignment vertical="center" wrapText="1"/>
    </xf>
    <xf numFmtId="0" fontId="11" fillId="43" borderId="1" xfId="33" applyFont="1" applyFill="1" applyBorder="1" applyAlignment="1">
      <alignment vertical="center"/>
    </xf>
    <xf numFmtId="176" fontId="10" fillId="43" borderId="1" xfId="33" applyNumberFormat="1" applyFont="1" applyFill="1" applyBorder="1" applyAlignment="1">
      <alignment vertical="center"/>
    </xf>
    <xf numFmtId="0" fontId="11" fillId="43" borderId="26" xfId="33" applyFont="1" applyFill="1" applyBorder="1" applyAlignment="1">
      <alignment vertical="center"/>
    </xf>
    <xf numFmtId="187" fontId="10" fillId="8" borderId="52" xfId="26" applyNumberFormat="1" applyFont="1" applyFill="1" applyBorder="1" applyAlignment="1">
      <alignment horizontal="right" vertical="center"/>
    </xf>
    <xf numFmtId="187" fontId="10" fillId="8" borderId="53" xfId="26" applyNumberFormat="1" applyFont="1" applyFill="1" applyBorder="1" applyAlignment="1">
      <alignment horizontal="right" vertical="center"/>
    </xf>
    <xf numFmtId="187" fontId="10" fillId="8" borderId="118" xfId="26" applyNumberFormat="1" applyFont="1" applyFill="1" applyBorder="1" applyAlignment="1">
      <alignment horizontal="right" vertical="center"/>
    </xf>
    <xf numFmtId="187" fontId="10" fillId="8" borderId="54" xfId="26" applyNumberFormat="1" applyFont="1" applyFill="1" applyBorder="1" applyAlignment="1">
      <alignment horizontal="right" vertical="center"/>
    </xf>
    <xf numFmtId="177" fontId="19" fillId="13" borderId="52" xfId="33" applyNumberFormat="1" applyFont="1" applyFill="1" applyBorder="1" applyAlignment="1">
      <alignment vertical="center"/>
    </xf>
    <xf numFmtId="177" fontId="19" fillId="8" borderId="118" xfId="33" applyNumberFormat="1" applyFont="1" applyFill="1" applyBorder="1" applyAlignment="1">
      <alignment vertical="center"/>
    </xf>
    <xf numFmtId="0" fontId="14" fillId="38" borderId="33" xfId="33" applyFont="1" applyFill="1" applyBorder="1" applyAlignment="1">
      <alignment vertical="center"/>
    </xf>
    <xf numFmtId="38" fontId="10" fillId="8" borderId="0" xfId="33" applyNumberFormat="1" applyFont="1" applyFill="1" applyAlignment="1">
      <alignment vertical="center"/>
    </xf>
    <xf numFmtId="38" fontId="10" fillId="16" borderId="26" xfId="29" applyNumberFormat="1" applyFont="1" applyFill="1" applyBorder="1" applyAlignment="1">
      <alignment vertical="center"/>
    </xf>
    <xf numFmtId="38" fontId="10" fillId="17" borderId="77" xfId="29" applyNumberFormat="1" applyFont="1" applyFill="1" applyBorder="1" applyAlignment="1">
      <alignment vertical="center"/>
    </xf>
    <xf numFmtId="40" fontId="10" fillId="8" borderId="26" xfId="29" applyNumberFormat="1" applyFont="1" applyFill="1" applyBorder="1" applyAlignment="1">
      <alignment vertical="center"/>
    </xf>
    <xf numFmtId="40" fontId="10" fillId="8" borderId="119" xfId="29" applyNumberFormat="1" applyFont="1" applyFill="1" applyBorder="1" applyAlignment="1">
      <alignment vertical="center"/>
    </xf>
    <xf numFmtId="0" fontId="14" fillId="8" borderId="26" xfId="33" applyFont="1" applyFill="1" applyBorder="1" applyAlignment="1">
      <alignment vertical="center" wrapText="1"/>
    </xf>
    <xf numFmtId="40" fontId="10" fillId="8" borderId="77" xfId="29" applyNumberFormat="1" applyFont="1" applyFill="1" applyBorder="1" applyAlignment="1">
      <alignment vertical="center" wrapText="1"/>
    </xf>
    <xf numFmtId="0" fontId="14" fillId="8" borderId="120" xfId="33" applyFont="1" applyFill="1" applyBorder="1" applyAlignment="1">
      <alignment vertical="center" wrapText="1"/>
    </xf>
    <xf numFmtId="38" fontId="10" fillId="16" borderId="4" xfId="29" applyNumberFormat="1" applyFont="1" applyFill="1" applyBorder="1" applyAlignment="1">
      <alignment vertical="center"/>
    </xf>
    <xf numFmtId="40" fontId="10" fillId="8" borderId="108" xfId="29" applyNumberFormat="1" applyFont="1" applyFill="1" applyBorder="1" applyAlignment="1">
      <alignment vertical="center" wrapText="1"/>
    </xf>
    <xf numFmtId="0" fontId="14" fillId="8" borderId="31" xfId="33" applyFont="1" applyFill="1" applyBorder="1" applyAlignment="1">
      <alignment vertical="center" wrapText="1"/>
    </xf>
    <xf numFmtId="0" fontId="10" fillId="8" borderId="31" xfId="33" applyFont="1" applyFill="1" applyBorder="1" applyAlignment="1">
      <alignment vertical="center" wrapText="1"/>
    </xf>
    <xf numFmtId="38" fontId="10" fillId="17" borderId="4" xfId="29" applyNumberFormat="1" applyFont="1" applyFill="1" applyBorder="1" applyAlignment="1">
      <alignment vertical="center"/>
    </xf>
    <xf numFmtId="40" fontId="10" fillId="8" borderId="121" xfId="29" applyNumberFormat="1" applyFont="1" applyFill="1" applyBorder="1" applyAlignment="1">
      <alignment vertical="center" wrapText="1"/>
    </xf>
    <xf numFmtId="178" fontId="25" fillId="8" borderId="93" xfId="33" applyNumberFormat="1" applyFont="1" applyFill="1" applyBorder="1"/>
    <xf numFmtId="178" fontId="25" fillId="8" borderId="61" xfId="33" applyNumberFormat="1" applyFont="1" applyFill="1" applyBorder="1"/>
    <xf numFmtId="9" fontId="10" fillId="8" borderId="26" xfId="26" applyNumberFormat="1" applyFont="1" applyFill="1" applyBorder="1" applyAlignment="1">
      <alignment vertical="center"/>
    </xf>
    <xf numFmtId="9" fontId="11" fillId="0" borderId="1" xfId="33" applyNumberFormat="1" applyFont="1" applyFill="1" applyBorder="1" applyAlignment="1">
      <alignment vertical="center"/>
    </xf>
    <xf numFmtId="9" fontId="14" fillId="0" borderId="1" xfId="33" applyNumberFormat="1" applyFont="1" applyFill="1" applyBorder="1" applyAlignment="1">
      <alignment vertical="center"/>
    </xf>
    <xf numFmtId="9" fontId="11" fillId="0" borderId="22" xfId="33" applyNumberFormat="1" applyFont="1" applyFill="1" applyBorder="1" applyAlignment="1">
      <alignment vertical="center"/>
    </xf>
    <xf numFmtId="9" fontId="10" fillId="8" borderId="22" xfId="26" applyNumberFormat="1" applyFont="1" applyFill="1" applyBorder="1" applyAlignment="1">
      <alignment vertical="center"/>
    </xf>
    <xf numFmtId="0" fontId="43" fillId="8" borderId="0" xfId="33" applyFont="1" applyFill="1" applyBorder="1" applyAlignment="1">
      <alignment horizontal="center" vertical="center"/>
    </xf>
    <xf numFmtId="176" fontId="29" fillId="8" borderId="0" xfId="33" applyNumberFormat="1" applyFont="1" applyFill="1" applyBorder="1" applyAlignment="1">
      <alignment horizontal="center" vertical="center"/>
    </xf>
    <xf numFmtId="177" fontId="43" fillId="8" borderId="0" xfId="33" applyNumberFormat="1" applyFont="1" applyFill="1" applyBorder="1" applyAlignment="1">
      <alignment horizontal="right" vertical="center"/>
    </xf>
    <xf numFmtId="177" fontId="10" fillId="8" borderId="7" xfId="33" applyNumberFormat="1" applyFont="1" applyFill="1" applyBorder="1" applyAlignment="1">
      <alignment vertical="center"/>
    </xf>
    <xf numFmtId="0" fontId="10" fillId="5" borderId="69" xfId="33" applyFont="1" applyFill="1" applyBorder="1" applyAlignment="1">
      <alignment horizontal="center" vertical="center"/>
    </xf>
    <xf numFmtId="0" fontId="51" fillId="5" borderId="9" xfId="33" applyFont="1" applyFill="1" applyBorder="1" applyAlignment="1">
      <alignment vertical="center"/>
    </xf>
    <xf numFmtId="177" fontId="10" fillId="44" borderId="122" xfId="33" applyNumberFormat="1" applyFont="1" applyFill="1" applyBorder="1" applyAlignment="1">
      <alignment vertical="center"/>
    </xf>
    <xf numFmtId="0" fontId="10" fillId="5" borderId="43" xfId="33" applyFont="1" applyFill="1" applyBorder="1" applyAlignment="1">
      <alignment horizontal="center" vertical="center" wrapText="1"/>
    </xf>
    <xf numFmtId="0" fontId="10" fillId="5" borderId="43" xfId="33" applyFont="1" applyFill="1" applyBorder="1" applyAlignment="1">
      <alignment horizontal="center" vertical="center"/>
    </xf>
    <xf numFmtId="0" fontId="10" fillId="5" borderId="122" xfId="33" applyFont="1" applyFill="1" applyBorder="1" applyAlignment="1">
      <alignment horizontal="center" vertical="center"/>
    </xf>
    <xf numFmtId="177" fontId="52" fillId="8" borderId="0" xfId="33" applyNumberFormat="1" applyFont="1" applyFill="1" applyAlignment="1">
      <alignment vertical="center"/>
    </xf>
    <xf numFmtId="177" fontId="53" fillId="8" borderId="0" xfId="33" applyNumberFormat="1" applyFont="1" applyFill="1" applyBorder="1" applyAlignment="1">
      <alignment vertical="center"/>
    </xf>
    <xf numFmtId="176" fontId="10" fillId="8" borderId="14" xfId="33" applyNumberFormat="1" applyFont="1" applyFill="1" applyBorder="1" applyAlignment="1">
      <alignment horizontal="center" vertical="center"/>
    </xf>
    <xf numFmtId="0" fontId="10" fillId="8" borderId="81" xfId="33" applyFont="1" applyFill="1" applyBorder="1" applyAlignment="1">
      <alignment vertical="center"/>
    </xf>
    <xf numFmtId="177" fontId="10" fillId="8" borderId="72" xfId="33" applyNumberFormat="1" applyFont="1" applyFill="1" applyBorder="1" applyAlignment="1">
      <alignment vertical="center"/>
    </xf>
    <xf numFmtId="195" fontId="10" fillId="45" borderId="34" xfId="29" applyNumberFormat="1" applyFont="1" applyFill="1" applyBorder="1" applyAlignment="1">
      <alignment horizontal="right" vertical="center"/>
    </xf>
    <xf numFmtId="0" fontId="43" fillId="8" borderId="101" xfId="33" applyFont="1" applyFill="1" applyBorder="1" applyAlignment="1">
      <alignment vertical="center"/>
    </xf>
    <xf numFmtId="177" fontId="54" fillId="8" borderId="97" xfId="33" applyNumberFormat="1" applyFont="1" applyFill="1" applyBorder="1" applyAlignment="1">
      <alignment vertical="center"/>
    </xf>
    <xf numFmtId="0" fontId="53" fillId="8" borderId="0" xfId="33" applyFont="1" applyFill="1" applyBorder="1" applyAlignment="1">
      <alignment horizontal="left" vertical="center"/>
    </xf>
    <xf numFmtId="178" fontId="53" fillId="8" borderId="0" xfId="33" applyNumberFormat="1" applyFont="1" applyFill="1" applyBorder="1" applyAlignment="1">
      <alignment vertical="center"/>
    </xf>
    <xf numFmtId="0" fontId="43" fillId="8" borderId="123" xfId="33" applyFont="1" applyFill="1" applyBorder="1" applyAlignment="1">
      <alignment vertical="center"/>
    </xf>
    <xf numFmtId="178" fontId="53" fillId="8" borderId="0" xfId="26" applyNumberFormat="1" applyFont="1" applyFill="1" applyBorder="1" applyAlignment="1">
      <alignment vertical="center"/>
    </xf>
    <xf numFmtId="0" fontId="10" fillId="8" borderId="13" xfId="33" applyFont="1" applyFill="1" applyBorder="1" applyAlignment="1">
      <alignment vertical="center"/>
    </xf>
    <xf numFmtId="178" fontId="53" fillId="8" borderId="0" xfId="33" applyNumberFormat="1" applyFont="1" applyFill="1" applyBorder="1" applyAlignment="1">
      <alignment horizontal="left" vertical="center"/>
    </xf>
    <xf numFmtId="0" fontId="10" fillId="8" borderId="0" xfId="33" applyFont="1" applyFill="1" applyBorder="1" applyAlignment="1">
      <alignment horizontal="center" vertical="center" wrapText="1"/>
    </xf>
    <xf numFmtId="0" fontId="43" fillId="8" borderId="0" xfId="33" applyFont="1" applyFill="1" applyBorder="1" applyAlignment="1">
      <alignment vertical="center"/>
    </xf>
    <xf numFmtId="176" fontId="43" fillId="8" borderId="0" xfId="33" applyNumberFormat="1" applyFont="1" applyFill="1" applyBorder="1" applyAlignment="1">
      <alignment horizontal="center" vertical="center"/>
    </xf>
    <xf numFmtId="177" fontId="43" fillId="8" borderId="0" xfId="33" applyNumberFormat="1" applyFont="1" applyFill="1" applyBorder="1" applyAlignment="1">
      <alignment vertical="center"/>
    </xf>
    <xf numFmtId="176" fontId="10" fillId="8" borderId="124" xfId="33" applyNumberFormat="1" applyFont="1" applyFill="1" applyBorder="1" applyAlignment="1">
      <alignment horizontal="center" vertical="center"/>
    </xf>
    <xf numFmtId="0" fontId="43" fillId="8" borderId="13" xfId="33" applyFont="1" applyFill="1" applyBorder="1" applyAlignment="1">
      <alignment vertical="center"/>
    </xf>
    <xf numFmtId="177" fontId="10" fillId="8" borderId="102" xfId="33" applyNumberFormat="1" applyFont="1" applyFill="1" applyBorder="1" applyAlignment="1">
      <alignment vertical="center"/>
    </xf>
    <xf numFmtId="0" fontId="10" fillId="8" borderId="0" xfId="33" applyFont="1" applyFill="1" applyBorder="1" applyAlignment="1">
      <alignment vertical="center" wrapText="1"/>
    </xf>
    <xf numFmtId="176" fontId="10" fillId="8" borderId="0" xfId="33" applyNumberFormat="1" applyFont="1" applyFill="1" applyBorder="1" applyAlignment="1">
      <alignment horizontal="center" vertical="center" wrapText="1"/>
    </xf>
    <xf numFmtId="177" fontId="43" fillId="8" borderId="0" xfId="33" applyNumberFormat="1" applyFont="1" applyFill="1" applyBorder="1" applyAlignment="1">
      <alignment horizontal="center" vertical="center"/>
    </xf>
    <xf numFmtId="0" fontId="10" fillId="8" borderId="125" xfId="33" applyFont="1" applyFill="1" applyBorder="1" applyAlignment="1">
      <alignment horizontal="center" vertical="center"/>
    </xf>
    <xf numFmtId="176" fontId="10" fillId="8" borderId="126" xfId="33" applyNumberFormat="1" applyFont="1" applyFill="1" applyBorder="1" applyAlignment="1">
      <alignment horizontal="center" vertical="center"/>
    </xf>
    <xf numFmtId="177" fontId="10" fillId="8" borderId="127" xfId="33" applyNumberFormat="1" applyFont="1" applyFill="1" applyBorder="1" applyAlignment="1">
      <alignment vertical="center"/>
    </xf>
    <xf numFmtId="195" fontId="10" fillId="45" borderId="22" xfId="29" applyNumberFormat="1" applyFont="1" applyFill="1" applyBorder="1" applyAlignment="1">
      <alignment horizontal="right" vertical="center"/>
    </xf>
    <xf numFmtId="195" fontId="10" fillId="45" borderId="30" xfId="29" applyNumberFormat="1" applyFont="1" applyFill="1" applyBorder="1" applyAlignment="1">
      <alignment horizontal="right" vertical="center"/>
    </xf>
    <xf numFmtId="40" fontId="10" fillId="5" borderId="1" xfId="29" applyNumberFormat="1" applyFont="1" applyFill="1" applyBorder="1" applyAlignment="1">
      <alignment vertical="center" wrapText="1"/>
    </xf>
    <xf numFmtId="176" fontId="57" fillId="8" borderId="0" xfId="33" applyNumberFormat="1" applyFont="1" applyFill="1" applyAlignment="1">
      <alignment vertical="center"/>
    </xf>
    <xf numFmtId="40" fontId="57" fillId="8" borderId="0" xfId="33" applyNumberFormat="1" applyFont="1" applyFill="1" applyAlignment="1">
      <alignment vertical="center"/>
    </xf>
    <xf numFmtId="3" fontId="58" fillId="8" borderId="0" xfId="33" applyNumberFormat="1" applyFont="1" applyFill="1"/>
    <xf numFmtId="0" fontId="58" fillId="8" borderId="0" xfId="33" applyFont="1" applyFill="1"/>
    <xf numFmtId="3" fontId="57" fillId="8" borderId="0" xfId="33" applyNumberFormat="1" applyFont="1" applyFill="1"/>
    <xf numFmtId="0" fontId="57" fillId="8" borderId="0" xfId="33" applyFont="1" applyFill="1"/>
    <xf numFmtId="192" fontId="10" fillId="8" borderId="0" xfId="33" applyNumberFormat="1" applyFont="1" applyFill="1"/>
    <xf numFmtId="31" fontId="0" fillId="26" borderId="0" xfId="0" applyNumberFormat="1" applyFont="1" applyFill="1" applyAlignment="1">
      <alignment horizontal="right" vertical="center"/>
    </xf>
    <xf numFmtId="177" fontId="59" fillId="8" borderId="0" xfId="33" applyNumberFormat="1" applyFont="1" applyFill="1" applyBorder="1" applyAlignment="1">
      <alignment vertical="center"/>
    </xf>
    <xf numFmtId="38" fontId="10" fillId="16" borderId="128" xfId="29" applyNumberFormat="1" applyFont="1" applyFill="1" applyBorder="1" applyAlignment="1">
      <alignment vertical="center"/>
    </xf>
    <xf numFmtId="0" fontId="14" fillId="8" borderId="128" xfId="33" applyFont="1" applyFill="1" applyBorder="1" applyAlignment="1">
      <alignment vertical="center" wrapText="1"/>
    </xf>
    <xf numFmtId="0" fontId="14" fillId="8" borderId="20" xfId="33" applyFont="1" applyFill="1" applyBorder="1" applyAlignment="1">
      <alignment vertical="center" wrapText="1"/>
    </xf>
    <xf numFmtId="0" fontId="60" fillId="8" borderId="0" xfId="33" applyFont="1" applyFill="1" applyAlignment="1">
      <alignment vertical="center"/>
    </xf>
    <xf numFmtId="192" fontId="60" fillId="8" borderId="0" xfId="33" applyNumberFormat="1" applyFont="1" applyFill="1" applyAlignment="1">
      <alignment vertical="center"/>
    </xf>
    <xf numFmtId="1" fontId="60" fillId="8" borderId="0" xfId="33" applyNumberFormat="1" applyFont="1" applyFill="1" applyAlignment="1">
      <alignment vertical="center"/>
    </xf>
  </cellXfs>
  <cellStyles count="36">
    <cellStyle name="2x indented GHG Textfiels" xfId="1"/>
    <cellStyle name="5x indented GHG Textfiels" xfId="2"/>
    <cellStyle name="AggblueCels_1x" xfId="3"/>
    <cellStyle name="AggBoldCells" xfId="4"/>
    <cellStyle name="AggCels" xfId="5"/>
    <cellStyle name="AggOrange" xfId="6"/>
    <cellStyle name="AggOrange9" xfId="7"/>
    <cellStyle name="AggOrangeRBorder" xfId="8"/>
    <cellStyle name="Bold GHG Numbers (0.00)" xfId="9"/>
    <cellStyle name="Constants" xfId="10"/>
    <cellStyle name="CustomizationCells" xfId="11"/>
    <cellStyle name="CustomizationGreenCells" xfId="12"/>
    <cellStyle name="DocBox_EmptyRow" xfId="13"/>
    <cellStyle name="Empty_B_border" xfId="14"/>
    <cellStyle name="Headline" xfId="15"/>
    <cellStyle name="InputCells" xfId="16"/>
    <cellStyle name="InputCells12_RBBorder" xfId="17"/>
    <cellStyle name="Normal GHG Numbers (0.00)" xfId="18"/>
    <cellStyle name="Normal GHG Textfiels Bold" xfId="19"/>
    <cellStyle name="Normal GHG whole table" xfId="20"/>
    <cellStyle name="Normal GHG-Shade" xfId="21"/>
    <cellStyle name="Normal_HELP" xfId="22"/>
    <cellStyle name="Pattern" xfId="23"/>
    <cellStyle name="Shade_R_border" xfId="24"/>
    <cellStyle name="Обычный_2++_CRFReport-template" xfId="25"/>
    <cellStyle name="パーセント" xfId="26" builtinId="5"/>
    <cellStyle name="パーセント 2" xfId="27"/>
    <cellStyle name="ハイパーリンク" xfId="28" builtinId="8"/>
    <cellStyle name="桁区切り" xfId="29" builtinId="6"/>
    <cellStyle name="標準" xfId="0" builtinId="0"/>
    <cellStyle name="標準 2" xfId="30"/>
    <cellStyle name="標準 3" xfId="31"/>
    <cellStyle name="標準_6gasデータ2001p" xfId="32"/>
    <cellStyle name="標準_6gasデータ2001q" xfId="33"/>
    <cellStyle name="標準_単位" xfId="34"/>
    <cellStyle name="未定義" xfId="35"/>
  </cellStyles>
  <dxfs count="0"/>
  <tableStyles count="0" defaultTableStyle="TableStyleMedium9" defaultPivotStyle="PivotStyleLight16"/>
  <colors>
    <mruColors>
      <color rgb="FF2C4D7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/>
              <a:t>温室効果ガス排出量の推移（</a:t>
            </a:r>
            <a:r>
              <a:rPr lang="en-US"/>
              <a:t>1990-2014</a:t>
            </a:r>
            <a:r>
              <a:rPr lang="ja-JP"/>
              <a:t>年度（速報値））</a:t>
            </a:r>
          </a:p>
        </c:rich>
      </c:tx>
    </c:title>
    <c:plotArea>
      <c:layout>
        <c:manualLayout>
          <c:layoutTarget val="inner"/>
          <c:xMode val="edge"/>
          <c:yMode val="edge"/>
          <c:x val="0.1276390526999954"/>
          <c:y val="0.1304348614112194"/>
          <c:w val="0.67571920305752109"/>
          <c:h val="0.68851548076130031"/>
        </c:manualLayout>
      </c:layout>
      <c:barChart>
        <c:barDir val="col"/>
        <c:grouping val="stacked"/>
        <c:ser>
          <c:idx val="0"/>
          <c:order val="0"/>
          <c:tx>
            <c:strRef>
              <c:f>'1) Total'!$T$5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Total'!$AA$5:$BE$5</c:f>
              <c:numCache>
                <c:formatCode>#,##0.0_ </c:formatCode>
                <c:ptCount val="25"/>
                <c:pt idx="0">
                  <c:v>1154.4006122528808</c:v>
                </c:pt>
                <c:pt idx="1">
                  <c:v>1163.0281816867255</c:v>
                </c:pt>
                <c:pt idx="2">
                  <c:v>1172.8175735861137</c:v>
                </c:pt>
                <c:pt idx="3">
                  <c:v>1166.3957487564414</c:v>
                </c:pt>
                <c:pt idx="4">
                  <c:v>1227.2195730445046</c:v>
                </c:pt>
                <c:pt idx="5">
                  <c:v>1240.7591598357817</c:v>
                </c:pt>
                <c:pt idx="6">
                  <c:v>1253.7774700511081</c:v>
                </c:pt>
                <c:pt idx="7">
                  <c:v>1251.3426042002795</c:v>
                </c:pt>
                <c:pt idx="8">
                  <c:v>1216.6998599043734</c:v>
                </c:pt>
                <c:pt idx="9">
                  <c:v>1251.6631490150924</c:v>
                </c:pt>
                <c:pt idx="10">
                  <c:v>1272.5065838922746</c:v>
                </c:pt>
                <c:pt idx="11">
                  <c:v>1255.7706419849956</c:v>
                </c:pt>
                <c:pt idx="12">
                  <c:v>1292.7796366406676</c:v>
                </c:pt>
                <c:pt idx="13">
                  <c:v>1297.859082440521</c:v>
                </c:pt>
                <c:pt idx="14">
                  <c:v>1296.835742975059</c:v>
                </c:pt>
                <c:pt idx="15">
                  <c:v>1304.3805104039757</c:v>
                </c:pt>
                <c:pt idx="16">
                  <c:v>1282.1958053948545</c:v>
                </c:pt>
                <c:pt idx="17">
                  <c:v>1318.2401228648382</c:v>
                </c:pt>
                <c:pt idx="18">
                  <c:v>1233.9577066895981</c:v>
                </c:pt>
                <c:pt idx="19">
                  <c:v>1161.1275770698089</c:v>
                </c:pt>
                <c:pt idx="20">
                  <c:v>1211.5846722952597</c:v>
                </c:pt>
                <c:pt idx="21">
                  <c:v>1260.8135050920239</c:v>
                </c:pt>
                <c:pt idx="22">
                  <c:v>1295.5230524162569</c:v>
                </c:pt>
                <c:pt idx="23">
                  <c:v>1310.9352295481042</c:v>
                </c:pt>
                <c:pt idx="24">
                  <c:v>1265.9728844799818</c:v>
                </c:pt>
              </c:numCache>
            </c:numRef>
          </c:val>
        </c:ser>
        <c:ser>
          <c:idx val="1"/>
          <c:order val="1"/>
          <c:tx>
            <c:strRef>
              <c:f>'1) Total'!$T$8</c:f>
              <c:strCache>
                <c:ptCount val="1"/>
                <c:pt idx="0">
                  <c:v>CH4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Total'!$AA$8:$AY$8</c:f>
              <c:numCache>
                <c:formatCode>#,##0.0_ </c:formatCode>
                <c:ptCount val="25"/>
                <c:pt idx="0">
                  <c:v>48.583408504313823</c:v>
                </c:pt>
                <c:pt idx="1">
                  <c:v>46.859090538062617</c:v>
                </c:pt>
                <c:pt idx="2">
                  <c:v>48.087103600408319</c:v>
                </c:pt>
                <c:pt idx="3">
                  <c:v>42.807304779366369</c:v>
                </c:pt>
                <c:pt idx="4">
                  <c:v>47.89551193935246</c:v>
                </c:pt>
                <c:pt idx="5">
                  <c:v>45.813084079848458</c:v>
                </c:pt>
                <c:pt idx="6">
                  <c:v>44.511301830362243</c:v>
                </c:pt>
                <c:pt idx="7">
                  <c:v>43.68760363123733</c:v>
                </c:pt>
                <c:pt idx="8">
                  <c:v>41.375299514811438</c:v>
                </c:pt>
                <c:pt idx="9">
                  <c:v>41.440536691445594</c:v>
                </c:pt>
                <c:pt idx="10">
                  <c:v>41.48481017650338</c:v>
                </c:pt>
                <c:pt idx="11">
                  <c:v>40.25843601656571</c:v>
                </c:pt>
                <c:pt idx="12">
                  <c:v>39.481505811295357</c:v>
                </c:pt>
                <c:pt idx="13">
                  <c:v>37.572232817645322</c:v>
                </c:pt>
                <c:pt idx="14">
                  <c:v>39.009562516688064</c:v>
                </c:pt>
                <c:pt idx="15">
                  <c:v>38.946563003911528</c:v>
                </c:pt>
                <c:pt idx="16">
                  <c:v>38.202572245072766</c:v>
                </c:pt>
                <c:pt idx="17">
                  <c:v>38.457860905363923</c:v>
                </c:pt>
                <c:pt idx="18">
                  <c:v>38.25799433742791</c:v>
                </c:pt>
                <c:pt idx="19">
                  <c:v>37.185375159437157</c:v>
                </c:pt>
                <c:pt idx="20">
                  <c:v>38.284196840515996</c:v>
                </c:pt>
                <c:pt idx="21">
                  <c:v>37.291736412688103</c:v>
                </c:pt>
                <c:pt idx="22">
                  <c:v>36.462416367735869</c:v>
                </c:pt>
                <c:pt idx="23">
                  <c:v>36.073072294959033</c:v>
                </c:pt>
                <c:pt idx="24">
                  <c:v>35.538913922168611</c:v>
                </c:pt>
              </c:numCache>
            </c:numRef>
          </c:val>
        </c:ser>
        <c:ser>
          <c:idx val="2"/>
          <c:order val="2"/>
          <c:tx>
            <c:strRef>
              <c:f>'1) Total'!$T$9</c:f>
              <c:strCache>
                <c:ptCount val="1"/>
                <c:pt idx="0">
                  <c:v>N2O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Total'!$AA$9:$AY$9</c:f>
              <c:numCache>
                <c:formatCode>#,##0.0_ </c:formatCode>
                <c:ptCount val="25"/>
                <c:pt idx="0">
                  <c:v>31.882622006712086</c:v>
                </c:pt>
                <c:pt idx="1">
                  <c:v>31.586617344115055</c:v>
                </c:pt>
                <c:pt idx="2">
                  <c:v>31.719778966409677</c:v>
                </c:pt>
                <c:pt idx="3">
                  <c:v>31.606902509254592</c:v>
                </c:pt>
                <c:pt idx="4">
                  <c:v>32.916510960596504</c:v>
                </c:pt>
                <c:pt idx="5">
                  <c:v>33.226892580397973</c:v>
                </c:pt>
                <c:pt idx="6">
                  <c:v>34.354031782762398</c:v>
                </c:pt>
                <c:pt idx="7">
                  <c:v>35.147583645003216</c:v>
                </c:pt>
                <c:pt idx="8">
                  <c:v>33.581927937812708</c:v>
                </c:pt>
                <c:pt idx="9">
                  <c:v>27.496636921193087</c:v>
                </c:pt>
                <c:pt idx="10">
                  <c:v>30.062270015387799</c:v>
                </c:pt>
                <c:pt idx="11">
                  <c:v>26.531753175522862</c:v>
                </c:pt>
                <c:pt idx="12">
                  <c:v>26.049918469702764</c:v>
                </c:pt>
                <c:pt idx="13">
                  <c:v>25.882620760934948</c:v>
                </c:pt>
                <c:pt idx="14">
                  <c:v>25.899700566214289</c:v>
                </c:pt>
                <c:pt idx="15">
                  <c:v>25.510917080616426</c:v>
                </c:pt>
                <c:pt idx="16">
                  <c:v>25.533453826154751</c:v>
                </c:pt>
                <c:pt idx="17">
                  <c:v>24.971550343967248</c:v>
                </c:pt>
                <c:pt idx="18">
                  <c:v>24.091361914701675</c:v>
                </c:pt>
                <c:pt idx="19">
                  <c:v>23.630442579145843</c:v>
                </c:pt>
                <c:pt idx="20">
                  <c:v>23.299937929507241</c:v>
                </c:pt>
                <c:pt idx="21">
                  <c:v>22.824724685665373</c:v>
                </c:pt>
                <c:pt idx="22">
                  <c:v>22.483069059174131</c:v>
                </c:pt>
                <c:pt idx="23">
                  <c:v>22.521711771642238</c:v>
                </c:pt>
                <c:pt idx="24">
                  <c:v>22.037654273006247</c:v>
                </c:pt>
              </c:numCache>
            </c:numRef>
          </c:val>
        </c:ser>
        <c:ser>
          <c:idx val="3"/>
          <c:order val="3"/>
          <c:tx>
            <c:strRef>
              <c:f>'1) Total'!$T$10</c:f>
              <c:strCache>
                <c:ptCount val="1"/>
                <c:pt idx="0">
                  <c:v>HFCs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Total'!$AA$10:$AY$10</c:f>
              <c:numCache>
                <c:formatCode>#,##0.0_ </c:formatCode>
                <c:ptCount val="25"/>
                <c:pt idx="0">
                  <c:v>15.9323098610065</c:v>
                </c:pt>
                <c:pt idx="1">
                  <c:v>17.349612944863189</c:v>
                </c:pt>
                <c:pt idx="2">
                  <c:v>17.76722403564693</c:v>
                </c:pt>
                <c:pt idx="3">
                  <c:v>18.128878854870212</c:v>
                </c:pt>
                <c:pt idx="4">
                  <c:v>21.051387338538618</c:v>
                </c:pt>
                <c:pt idx="5">
                  <c:v>25.212334992760137</c:v>
                </c:pt>
                <c:pt idx="6">
                  <c:v>24.596832047994372</c:v>
                </c:pt>
                <c:pt idx="7">
                  <c:v>24.435371789785219</c:v>
                </c:pt>
                <c:pt idx="8">
                  <c:v>23.740459114768885</c:v>
                </c:pt>
                <c:pt idx="9">
                  <c:v>24.365531189948623</c:v>
                </c:pt>
                <c:pt idx="10">
                  <c:v>22.846612632405318</c:v>
                </c:pt>
                <c:pt idx="11">
                  <c:v>19.451817739171553</c:v>
                </c:pt>
                <c:pt idx="12">
                  <c:v>16.218007457786591</c:v>
                </c:pt>
                <c:pt idx="13">
                  <c:v>16.20075884114495</c:v>
                </c:pt>
                <c:pt idx="14">
                  <c:v>12.37929467236407</c:v>
                </c:pt>
                <c:pt idx="15">
                  <c:v>12.724242084423663</c:v>
                </c:pt>
                <c:pt idx="16">
                  <c:v>14.548009665387497</c:v>
                </c:pt>
                <c:pt idx="17">
                  <c:v>16.60299176278637</c:v>
                </c:pt>
                <c:pt idx="18">
                  <c:v>19.152643004162531</c:v>
                </c:pt>
                <c:pt idx="19">
                  <c:v>20.779513709830383</c:v>
                </c:pt>
                <c:pt idx="20">
                  <c:v>23.114011738860782</c:v>
                </c:pt>
                <c:pt idx="21">
                  <c:v>25.847199121944243</c:v>
                </c:pt>
                <c:pt idx="22">
                  <c:v>29.087577581056028</c:v>
                </c:pt>
                <c:pt idx="23">
                  <c:v>31.776626935525083</c:v>
                </c:pt>
                <c:pt idx="24">
                  <c:v>35.441769016957217</c:v>
                </c:pt>
              </c:numCache>
            </c:numRef>
          </c:val>
        </c:ser>
        <c:ser>
          <c:idx val="4"/>
          <c:order val="4"/>
          <c:tx>
            <c:strRef>
              <c:f>'1) Total'!$T$11</c:f>
              <c:strCache>
                <c:ptCount val="1"/>
                <c:pt idx="0">
                  <c:v>PFCs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Total'!$AA$11:$AY$11</c:f>
              <c:numCache>
                <c:formatCode>#,##0.0_ </c:formatCode>
                <c:ptCount val="25"/>
                <c:pt idx="0">
                  <c:v>6.5392993330603124</c:v>
                </c:pt>
                <c:pt idx="1">
                  <c:v>7.5069220881606293</c:v>
                </c:pt>
                <c:pt idx="2">
                  <c:v>7.6172931076973525</c:v>
                </c:pt>
                <c:pt idx="3">
                  <c:v>10.942797023893531</c:v>
                </c:pt>
                <c:pt idx="4">
                  <c:v>13.443461837094947</c:v>
                </c:pt>
                <c:pt idx="5">
                  <c:v>17.609918599177117</c:v>
                </c:pt>
                <c:pt idx="6">
                  <c:v>18.258177043160494</c:v>
                </c:pt>
                <c:pt idx="7">
                  <c:v>19.984282883097684</c:v>
                </c:pt>
                <c:pt idx="8">
                  <c:v>16.568476128945992</c:v>
                </c:pt>
                <c:pt idx="9">
                  <c:v>13.118064707488832</c:v>
                </c:pt>
                <c:pt idx="10">
                  <c:v>11.873109881357884</c:v>
                </c:pt>
                <c:pt idx="11">
                  <c:v>9.8784684342627678</c:v>
                </c:pt>
                <c:pt idx="12">
                  <c:v>9.1994397103048353</c:v>
                </c:pt>
                <c:pt idx="13">
                  <c:v>8.8542056268787857</c:v>
                </c:pt>
                <c:pt idx="14">
                  <c:v>9.216640483583598</c:v>
                </c:pt>
                <c:pt idx="15">
                  <c:v>8.6233516588427417</c:v>
                </c:pt>
                <c:pt idx="16">
                  <c:v>8.9987757459274516</c:v>
                </c:pt>
                <c:pt idx="17">
                  <c:v>7.9168495857216747</c:v>
                </c:pt>
                <c:pt idx="18">
                  <c:v>5.7434047787878875</c:v>
                </c:pt>
                <c:pt idx="19">
                  <c:v>4.0468721450282388</c:v>
                </c:pt>
                <c:pt idx="20">
                  <c:v>4.2495437036642674</c:v>
                </c:pt>
                <c:pt idx="21">
                  <c:v>3.7554464923644928</c:v>
                </c:pt>
                <c:pt idx="22">
                  <c:v>3.4363283067771979</c:v>
                </c:pt>
                <c:pt idx="23">
                  <c:v>3.2800593072681292</c:v>
                </c:pt>
                <c:pt idx="24">
                  <c:v>3.3614253074535889</c:v>
                </c:pt>
              </c:numCache>
            </c:numRef>
          </c:val>
        </c:ser>
        <c:ser>
          <c:idx val="5"/>
          <c:order val="5"/>
          <c:tx>
            <c:strRef>
              <c:f>'1) Total'!$T$12</c:f>
              <c:strCache>
                <c:ptCount val="1"/>
                <c:pt idx="0">
                  <c:v>SF6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Total'!$AA$12:$BE$12</c:f>
              <c:numCache>
                <c:formatCode>#,##0.0_ </c:formatCode>
                <c:ptCount val="25"/>
                <c:pt idx="0">
                  <c:v>12.850069876123966</c:v>
                </c:pt>
                <c:pt idx="1">
                  <c:v>14.206042348977288</c:v>
                </c:pt>
                <c:pt idx="2">
                  <c:v>15.635824676234234</c:v>
                </c:pt>
                <c:pt idx="3">
                  <c:v>15.701970570462503</c:v>
                </c:pt>
                <c:pt idx="4">
                  <c:v>15.019955788766001</c:v>
                </c:pt>
                <c:pt idx="5">
                  <c:v>16.447524694550538</c:v>
                </c:pt>
                <c:pt idx="6">
                  <c:v>17.022187764473411</c:v>
                </c:pt>
                <c:pt idx="7">
                  <c:v>14.510540478356033</c:v>
                </c:pt>
                <c:pt idx="8">
                  <c:v>13.224101247799888</c:v>
                </c:pt>
                <c:pt idx="9">
                  <c:v>9.1766166900014632</c:v>
                </c:pt>
                <c:pt idx="10">
                  <c:v>7.0313589307549007</c:v>
                </c:pt>
                <c:pt idx="11">
                  <c:v>6.0660167800018465</c:v>
                </c:pt>
                <c:pt idx="12">
                  <c:v>5.7354807991064209</c:v>
                </c:pt>
                <c:pt idx="13">
                  <c:v>5.4063108216924833</c:v>
                </c:pt>
                <c:pt idx="14">
                  <c:v>5.2587023289238077</c:v>
                </c:pt>
                <c:pt idx="15">
                  <c:v>5.0638592154062865</c:v>
                </c:pt>
                <c:pt idx="16">
                  <c:v>5.2439097773588239</c:v>
                </c:pt>
                <c:pt idx="17">
                  <c:v>4.7545051706817105</c:v>
                </c:pt>
                <c:pt idx="18">
                  <c:v>4.2061193485221571</c:v>
                </c:pt>
                <c:pt idx="19">
                  <c:v>2.4746464709569223</c:v>
                </c:pt>
                <c:pt idx="20">
                  <c:v>2.4684496540555809</c:v>
                </c:pt>
                <c:pt idx="21">
                  <c:v>2.2995555126332765</c:v>
                </c:pt>
                <c:pt idx="22">
                  <c:v>2.2993213035202391</c:v>
                </c:pt>
                <c:pt idx="23">
                  <c:v>2.1718562221541613</c:v>
                </c:pt>
                <c:pt idx="24">
                  <c:v>2.1368973830212301</c:v>
                </c:pt>
              </c:numCache>
            </c:numRef>
          </c:val>
        </c:ser>
        <c:ser>
          <c:idx val="6"/>
          <c:order val="6"/>
          <c:tx>
            <c:strRef>
              <c:f>'1) Total'!$T$13</c:f>
              <c:strCache>
                <c:ptCount val="1"/>
                <c:pt idx="0">
                  <c:v>NF3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Total'!$AA$13:$BE$13</c:f>
              <c:numCache>
                <c:formatCode>#,##0.0_ </c:formatCode>
                <c:ptCount val="25"/>
                <c:pt idx="0">
                  <c:v>3.2888772785813876E-2</c:v>
                </c:pt>
                <c:pt idx="1">
                  <c:v>3.2888772785813876E-2</c:v>
                </c:pt>
                <c:pt idx="2">
                  <c:v>3.2888772785813876E-2</c:v>
                </c:pt>
                <c:pt idx="3">
                  <c:v>4.3851697047751832E-2</c:v>
                </c:pt>
                <c:pt idx="4">
                  <c:v>7.6740469833565708E-2</c:v>
                </c:pt>
                <c:pt idx="5">
                  <c:v>0.20281409884585214</c:v>
                </c:pt>
                <c:pt idx="6">
                  <c:v>0.19427413105106325</c:v>
                </c:pt>
                <c:pt idx="7">
                  <c:v>0.17277935042516238</c:v>
                </c:pt>
                <c:pt idx="8">
                  <c:v>0.17265466808746663</c:v>
                </c:pt>
                <c:pt idx="9">
                  <c:v>0.28258917107369835</c:v>
                </c:pt>
                <c:pt idx="10">
                  <c:v>0.18601261607893385</c:v>
                </c:pt>
                <c:pt idx="11">
                  <c:v>0.1950529104876621</c:v>
                </c:pt>
                <c:pt idx="12">
                  <c:v>0.27172283306236583</c:v>
                </c:pt>
                <c:pt idx="13">
                  <c:v>0.29913627155908129</c:v>
                </c:pt>
                <c:pt idx="14">
                  <c:v>0.36735833940564011</c:v>
                </c:pt>
                <c:pt idx="15">
                  <c:v>1.2498727115608002</c:v>
                </c:pt>
                <c:pt idx="16">
                  <c:v>1.0934337439505402</c:v>
                </c:pt>
                <c:pt idx="17">
                  <c:v>1.2101174562836103</c:v>
                </c:pt>
                <c:pt idx="18">
                  <c:v>1.1731596538669968</c:v>
                </c:pt>
                <c:pt idx="19">
                  <c:v>1.1666753975192692</c:v>
                </c:pt>
                <c:pt idx="20">
                  <c:v>1.3694614715489335</c:v>
                </c:pt>
                <c:pt idx="21">
                  <c:v>1.5612999689066398</c:v>
                </c:pt>
                <c:pt idx="22">
                  <c:v>1.255572249382888</c:v>
                </c:pt>
                <c:pt idx="23">
                  <c:v>1.3609573656739451</c:v>
                </c:pt>
                <c:pt idx="24">
                  <c:v>0.83071845856963</c:v>
                </c:pt>
              </c:numCache>
            </c:numRef>
          </c:val>
        </c:ser>
        <c:dLbls/>
        <c:gapWidth val="47"/>
        <c:overlap val="100"/>
        <c:axId val="102950400"/>
        <c:axId val="102952320"/>
      </c:barChart>
      <c:catAx>
        <c:axId val="102950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（年度）</a:t>
                </a:r>
              </a:p>
            </c:rich>
          </c:tx>
          <c:layout>
            <c:manualLayout>
              <c:xMode val="edge"/>
              <c:yMode val="edge"/>
              <c:x val="0.44724494837434181"/>
              <c:y val="0.91453366175222284"/>
            </c:manualLayout>
          </c:layout>
        </c:title>
        <c:numFmt formatCode="General" sourceLinked="0"/>
        <c:majorTickMark val="in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02952320"/>
        <c:crossesAt val="0"/>
        <c:auto val="1"/>
        <c:lblAlgn val="ctr"/>
        <c:lblOffset val="100"/>
        <c:tickLblSkip val="1"/>
        <c:tickMarkSkip val="1"/>
      </c:catAx>
      <c:valAx>
        <c:axId val="102952320"/>
        <c:scaling>
          <c:orientation val="minMax"/>
          <c:max val="1415"/>
          <c:min val="6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（単位　百万トン</a:t>
                </a:r>
                <a:r>
                  <a:rPr lang="en-US"/>
                  <a:t>CO2 </a:t>
                </a:r>
                <a:r>
                  <a:rPr lang="ja-JP"/>
                  <a:t>換算）</a:t>
                </a:r>
              </a:p>
            </c:rich>
          </c:tx>
          <c:layout>
            <c:manualLayout>
              <c:xMode val="edge"/>
              <c:yMode val="edge"/>
              <c:x val="1.7578686056469089E-2"/>
              <c:y val="0.30858949449500639"/>
            </c:manualLayout>
          </c:layout>
        </c:title>
        <c:numFmt formatCode="#,##0_ " sourceLinked="0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2950400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3722978090636191"/>
          <c:y val="0.41896478849234764"/>
          <c:w val="7.3658001230411566E-2"/>
          <c:h val="0.26345877219892977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1600"/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5611571681293146"/>
          <c:y val="0.17584376842762497"/>
          <c:w val="0.71702359892238143"/>
          <c:h val="0.71702359892238143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FF99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7.7275426362902896E-2"/>
                  <c:y val="-0.1751493699468922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660989512874753"/>
                  <c:y val="0.2046490223964295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020343503576842"/>
                  <c:y val="0.1960304740668479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8486666652744047"/>
                  <c:y val="-0.1186674563909599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9144033207302734E-2"/>
                  <c:y val="-0.1279691745580260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>
                    <c:manualLayout>
                      <c:w val="8.7430249632892809E-2"/>
                      <c:h val="4.8898678414096911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0333989784972062"/>
                  <c:y val="-0.1092519854380286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Val val="1"/>
            <c:extLst>
              <c:ext xmlns:c15="http://schemas.microsoft.com/office/drawing/2012/chart" uri="{CE6537A1-D6FC-4f65-9D91-7224C49458BB}"/>
            </c:extLst>
          </c:dLbls>
          <c:val>
            <c:numRef>
              <c:f>'8) N2O'!$AY$15:$AY$18</c:f>
              <c:numCache>
                <c:formatCode>0%</c:formatCode>
                <c:ptCount val="4"/>
                <c:pt idx="0">
                  <c:v>0.28438187847934343</c:v>
                </c:pt>
                <c:pt idx="1">
                  <c:v>6.5740712377962723E-2</c:v>
                </c:pt>
                <c:pt idx="2">
                  <c:v>0.50045128605845979</c:v>
                </c:pt>
                <c:pt idx="3">
                  <c:v>0.14942612308423417</c:v>
                </c:pt>
              </c:numCache>
            </c:numRef>
          </c:val>
        </c:ser>
        <c:ser>
          <c:idx val="2"/>
          <c:order val="1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N2O'!$AZ$15:$AZ$18</c:f>
            </c:numRef>
          </c:val>
        </c:ser>
        <c:ser>
          <c:idx val="3"/>
          <c:order val="2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N2O'!$BA$15:$BA$18</c:f>
            </c:numRef>
          </c:val>
        </c:ser>
        <c:ser>
          <c:idx val="4"/>
          <c:order val="3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N2O'!$BB$15:$BB$18</c:f>
            </c:numRef>
          </c:val>
        </c:ser>
        <c:ser>
          <c:idx val="5"/>
          <c:order val="4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N2O'!$BC$15:$BC$18</c:f>
            </c:numRef>
          </c:val>
        </c:ser>
        <c:ser>
          <c:idx val="6"/>
          <c:order val="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N2O'!$BD$15:$BD$18</c:f>
            </c:numRef>
          </c:val>
        </c:ser>
        <c:ser>
          <c:idx val="7"/>
          <c:order val="6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val>
            <c:numRef>
              <c:f>'8) N2O'!$BE$15:$BE$18</c:f>
            </c:numRef>
          </c:val>
        </c:ser>
        <c:dLbls/>
        <c:firstSliceAng val="0"/>
        <c:holeSize val="65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5"/>
  <c:chart>
    <c:autoTitleDeleted val="1"/>
    <c:plotArea>
      <c:layout>
        <c:manualLayout>
          <c:layoutTarget val="inner"/>
          <c:xMode val="edge"/>
          <c:yMode val="edge"/>
          <c:x val="0.14102894046529563"/>
          <c:y val="0.16101736250017004"/>
          <c:w val="0.71338033451701843"/>
          <c:h val="0.7247618583095049"/>
        </c:manualLayout>
      </c:layout>
      <c:doughnutChart>
        <c:varyColors val="1"/>
        <c:ser>
          <c:idx val="0"/>
          <c:order val="0"/>
          <c:tx>
            <c:strRef>
              <c:f>'9) F-gas'!$AY$45:$AY$48</c:f>
              <c:strCache>
                <c:ptCount val="1"/>
                <c:pt idx="0">
                  <c:v>3% 0.1% 51% 46%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7.3337033311364722E-2"/>
                  <c:y val="-0.1838551458600714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498807913328015"/>
                  <c:y val="-0.1332975169148632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660457641032765E-3"/>
                  <c:y val="-1.23439047730973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5179044249424776E-3"/>
                  <c:y val="6.204299089479488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5769685736806455"/>
                  <c:y val="-0.1624822545690234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502755331067797E-2"/>
                  <c:y val="-1.51824162863127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extLst>
              <c:ext xmlns:c15="http://schemas.microsoft.com/office/drawing/2012/chart" uri="{CE6537A1-D6FC-4f65-9D91-7224C49458BB}"/>
            </c:extLst>
          </c:dLbls>
          <c:cat>
            <c:strRef>
              <c:f>'9) F-gas'!$Y$45:$Y$48</c:f>
              <c:strCache>
                <c:ptCount val="4"/>
                <c:pt idx="0">
                  <c:v>PFCs製造時の漏出</c:v>
                </c:pt>
                <c:pt idx="1">
                  <c:v>金属生産</c:v>
                </c:pt>
                <c:pt idx="2">
                  <c:v>半導体・液晶製造</c:v>
                </c:pt>
                <c:pt idx="3">
                  <c:v>洗浄剤・溶剤等</c:v>
                </c:pt>
              </c:strCache>
            </c:strRef>
          </c:cat>
          <c:val>
            <c:numRef>
              <c:f>'9) F-gas'!$AY$45:$AY$48</c:f>
              <c:numCache>
                <c:formatCode>0.0%</c:formatCode>
                <c:ptCount val="4"/>
                <c:pt idx="0" formatCode="0%">
                  <c:v>3.194269994990287E-2</c:v>
                </c:pt>
                <c:pt idx="1">
                  <c:v>5.687996438007416E-4</c:v>
                </c:pt>
                <c:pt idx="2" formatCode="0%">
                  <c:v>0.50769948043990376</c:v>
                </c:pt>
                <c:pt idx="3" formatCode="0%">
                  <c:v>0.45978901996639265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6"/>
  <c:chart>
    <c:plotArea>
      <c:layout>
        <c:manualLayout>
          <c:layoutTarget val="inner"/>
          <c:xMode val="edge"/>
          <c:yMode val="edge"/>
          <c:x val="0.14221692578062201"/>
          <c:y val="0.20010644645133299"/>
          <c:w val="0.72559333320253949"/>
          <c:h val="0.7371695346606234"/>
        </c:manualLayout>
      </c:layout>
      <c:doughnut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4.8328650548637372E-3"/>
                  <c:y val="-0.1927386688604223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235376414952535"/>
                  <c:y val="-0.1644647404149108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90484119000549E-3"/>
                  <c:y val="1.010023000856236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112860892388467E-3"/>
                  <c:y val="-3.755351476587815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723993201290366E-2"/>
                  <c:y val="-3.44287561069791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502755331067811E-2"/>
                  <c:y val="-1.51824162863128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extLst>
              <c:ext xmlns:c15="http://schemas.microsoft.com/office/drawing/2012/chart" uri="{CE6537A1-D6FC-4f65-9D91-7224C49458BB}"/>
            </c:extLst>
          </c:dLbls>
          <c:cat>
            <c:strRef>
              <c:f>'9) F-gas'!$Y$50:$Y$54</c:f>
              <c:strCache>
                <c:ptCount val="5"/>
                <c:pt idx="0">
                  <c:v>SF6製造時の漏出</c:v>
                </c:pt>
                <c:pt idx="1">
                  <c:v>金属生産</c:v>
                </c:pt>
                <c:pt idx="2">
                  <c:v>半導体・液晶製造</c:v>
                </c:pt>
                <c:pt idx="3">
                  <c:v>電気絶縁ガス使用機器</c:v>
                </c:pt>
                <c:pt idx="4">
                  <c:v>粒子加速器等</c:v>
                </c:pt>
              </c:strCache>
            </c:strRef>
          </c:cat>
          <c:val>
            <c:numRef>
              <c:f>'9) F-gas'!$AY$50:$AY$54</c:f>
              <c:numCache>
                <c:formatCode>0.0%</c:formatCode>
                <c:ptCount val="5"/>
                <c:pt idx="0">
                  <c:v>2.8808121760607906E-2</c:v>
                </c:pt>
                <c:pt idx="1">
                  <c:v>8.5357397809208618E-2</c:v>
                </c:pt>
                <c:pt idx="2" formatCode="0%">
                  <c:v>0.17119475660336858</c:v>
                </c:pt>
                <c:pt idx="3" formatCode="0%">
                  <c:v>0.28157896604179494</c:v>
                </c:pt>
                <c:pt idx="4" formatCode="0%">
                  <c:v>0.4330607577850199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8"/>
  <c:chart>
    <c:plotArea>
      <c:layout>
        <c:manualLayout>
          <c:layoutTarget val="inner"/>
          <c:xMode val="edge"/>
          <c:yMode val="edge"/>
          <c:x val="0.10334591108277766"/>
          <c:y val="0.12004531058452728"/>
          <c:w val="0.79641585088603173"/>
          <c:h val="0.78265871107939866"/>
        </c:manualLayout>
      </c:layout>
      <c:doughnutChart>
        <c:varyColors val="1"/>
        <c:ser>
          <c:idx val="0"/>
          <c:order val="0"/>
          <c:dPt>
            <c:idx val="0"/>
          </c:dPt>
          <c:dPt>
            <c:idx val="1"/>
          </c:dPt>
          <c:dLbls>
            <c:dLbl>
              <c:idx val="1"/>
              <c:layout>
                <c:manualLayout>
                  <c:x val="-2.0423048869438375E-2"/>
                  <c:y val="-2.836879432624113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527352297593047E-3"/>
                  <c:y val="-0.1560283687943262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extLst>
              <c:ext xmlns:c15="http://schemas.microsoft.com/office/drawing/2012/chart" uri="{CE6537A1-D6FC-4f65-9D91-7224C49458BB}"/>
            </c:extLst>
          </c:dLbls>
          <c:cat>
            <c:strRef>
              <c:f>'9) F-gas'!$Y$56:$Y$57</c:f>
              <c:strCache>
                <c:ptCount val="2"/>
                <c:pt idx="0">
                  <c:v>NF3 製造時の漏出</c:v>
                </c:pt>
                <c:pt idx="1">
                  <c:v>半導体・液晶製造</c:v>
                </c:pt>
              </c:strCache>
            </c:strRef>
          </c:cat>
          <c:val>
            <c:numRef>
              <c:f>'9) F-gas'!$AY$56:$AY$57</c:f>
              <c:numCache>
                <c:formatCode>0%</c:formatCode>
                <c:ptCount val="2"/>
                <c:pt idx="0">
                  <c:v>0.80956429108121231</c:v>
                </c:pt>
                <c:pt idx="1">
                  <c:v>0.19043570891878761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7"/>
  <c:chart>
    <c:autoTitleDeleted val="1"/>
    <c:plotArea>
      <c:layout>
        <c:manualLayout>
          <c:layoutTarget val="inner"/>
          <c:xMode val="edge"/>
          <c:yMode val="edge"/>
          <c:x val="0.10645600069222118"/>
          <c:y val="0.157273930502277"/>
          <c:w val="0.81053122205878125"/>
          <c:h val="0.78801646589048158"/>
        </c:manualLayout>
      </c:layout>
      <c:doughnutChart>
        <c:varyColors val="1"/>
        <c:ser>
          <c:idx val="0"/>
          <c:order val="0"/>
          <c:tx>
            <c:strRef>
              <c:f>'9) F-gas'!$Y$35:$Y$43</c:f>
              <c:strCache>
                <c:ptCount val="1"/>
                <c:pt idx="0">
                  <c:v>HCFC22製造時の副生HFC23 HFCs製造時の漏出 金属生産 半導体・液晶製造 冷媒 発泡 消火剤 エアゾール・MDI 洗浄剤・溶剤等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Lbls>
            <c:dLbl>
              <c:idx val="0"/>
              <c:layout>
                <c:manualLayout>
                  <c:x val="5.4341951170379082E-3"/>
                  <c:y val="-0.1960456093119012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2849226611952098"/>
                  <c:y val="-0.2131800956981098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70902935645461"/>
                  <c:y val="-0.125399364274968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8577900839318169"/>
                  <c:y val="-3.9906229670009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5642467768451974E-2"/>
                  <c:y val="-2.43257733808913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30262701092239291"/>
                  <c:y val="1.78749716385722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37005589685904655"/>
                  <c:y val="-4.01635372501514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38304711180642231"/>
                  <c:y val="-0.1259345845627014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7499258407651989"/>
                  <c:y val="-0.2046292546633032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extLst>
              <c:ext xmlns:c15="http://schemas.microsoft.com/office/drawing/2012/chart" uri="{CE6537A1-D6FC-4f65-9D91-7224C49458BB}"/>
            </c:extLst>
          </c:dLbls>
          <c:cat>
            <c:strRef>
              <c:f>'9) F-gas'!$Y$35:$Y$43</c:f>
              <c:strCache>
                <c:ptCount val="9"/>
                <c:pt idx="0">
                  <c:v>HCFC22製造時の副生HFC23</c:v>
                </c:pt>
                <c:pt idx="1">
                  <c:v>HFCs製造時の漏出</c:v>
                </c:pt>
                <c:pt idx="2">
                  <c:v>金属生産</c:v>
                </c:pt>
                <c:pt idx="3">
                  <c:v>半導体・液晶製造</c:v>
                </c:pt>
                <c:pt idx="4">
                  <c:v>冷媒</c:v>
                </c:pt>
                <c:pt idx="5">
                  <c:v>発泡</c:v>
                </c:pt>
                <c:pt idx="6">
                  <c:v>消火剤</c:v>
                </c:pt>
                <c:pt idx="7">
                  <c:v>エアゾール・MDI</c:v>
                </c:pt>
                <c:pt idx="8">
                  <c:v>洗浄剤・溶剤等</c:v>
                </c:pt>
              </c:strCache>
            </c:strRef>
          </c:cat>
          <c:val>
            <c:numRef>
              <c:f>'9) F-gas'!$AY$35:$AY$43</c:f>
              <c:numCache>
                <c:formatCode>0.0%</c:formatCode>
                <c:ptCount val="9"/>
                <c:pt idx="0">
                  <c:v>6.6813820689001823E-4</c:v>
                </c:pt>
                <c:pt idx="1">
                  <c:v>2.83752118086414E-3</c:v>
                </c:pt>
                <c:pt idx="2" formatCode="0.000%">
                  <c:v>3.6313085822105298E-5</c:v>
                </c:pt>
                <c:pt idx="3">
                  <c:v>3.2490945631125289E-3</c:v>
                </c:pt>
                <c:pt idx="4" formatCode="0%">
                  <c:v>0.90904410800778523</c:v>
                </c:pt>
                <c:pt idx="5" formatCode="0%">
                  <c:v>6.6953590565169585E-2</c:v>
                </c:pt>
                <c:pt idx="6" formatCode="0.00%">
                  <c:v>2.5556015641505967E-4</c:v>
                </c:pt>
                <c:pt idx="7" formatCode="0%">
                  <c:v>1.420134953645188E-2</c:v>
                </c:pt>
                <c:pt idx="8">
                  <c:v>2.7543246974895763E-3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5976449569830145"/>
          <c:y val="0.13689416626527892"/>
          <c:w val="0.71384433398004177"/>
          <c:h val="0.86264045662801747"/>
        </c:manualLayout>
      </c:layout>
      <c:doughnut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4"/>
            <c:spPr>
              <a:solidFill>
                <a:schemeClr val="accent5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5"/>
            <c:spPr>
              <a:solidFill>
                <a:schemeClr val="accent6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1103382856564492"/>
                  <c:y val="-9.0628261801307994E-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584669625322803"/>
                  <c:y val="-0.14473288137732146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4482379980018816E-3"/>
                  <c:y val="-0.20345221149759768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7889378024999634"/>
                  <c:y val="-0.19738353159247868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6281030193474497"/>
                  <c:y val="-0.12829626456465501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6729790117201335"/>
                  <c:y val="-6.1029824973804547E-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20555555555555555"/>
                  <c:y val="-0.1909373351070266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30000000000000004"/>
                  <c:y val="-0.1040214255039922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Val val="1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'1) Total'!$BG$22:$BG$28</c:f>
              <c:strCache>
                <c:ptCount val="7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HFCs</c:v>
                </c:pt>
                <c:pt idx="4">
                  <c:v>PFCs</c:v>
                </c:pt>
                <c:pt idx="5">
                  <c:v>SF6</c:v>
                </c:pt>
                <c:pt idx="6">
                  <c:v>NF3</c:v>
                </c:pt>
              </c:strCache>
            </c:strRef>
          </c:cat>
          <c:val>
            <c:numRef>
              <c:f>'1) Total'!$BH$22:$BH$28</c:f>
              <c:numCache>
                <c:formatCode>0.0%</c:formatCode>
                <c:ptCount val="7"/>
                <c:pt idx="0">
                  <c:v>0.92723511027775984</c:v>
                </c:pt>
                <c:pt idx="1">
                  <c:v>2.6029727155893832E-2</c:v>
                </c:pt>
                <c:pt idx="2">
                  <c:v>1.6141014583015902E-2</c:v>
                </c:pt>
                <c:pt idx="3">
                  <c:v>2.5958575421128508E-2</c:v>
                </c:pt>
                <c:pt idx="4">
                  <c:v>2.4620049954130483E-3</c:v>
                </c:pt>
                <c:pt idx="5">
                  <c:v>1.5651253710792078E-3</c:v>
                </c:pt>
                <c:pt idx="6">
                  <c:v>6.0844219570941487E-4</c:v>
                </c:pt>
              </c:numCache>
            </c:numRef>
          </c:val>
        </c:ser>
        <c:dLbls>
          <c:showPercent val="1"/>
        </c:dLbls>
        <c:firstSliceAng val="0"/>
        <c:holeSize val="56"/>
      </c:doughnutChart>
      <c:spPr>
        <a:noFill/>
        <a:ln>
          <a:noFill/>
        </a:ln>
        <a:effectLst/>
      </c:spPr>
    </c:plotArea>
    <c:plotVisOnly val="1"/>
    <c:dispBlanksAs val="zero"/>
  </c:chart>
  <c:spPr>
    <a:noFill/>
    <a:ln w="9525" cap="flat" cmpd="sng" algn="ctr">
      <a:noFill/>
      <a:round/>
    </a:ln>
    <a:effectLst/>
  </c:spPr>
  <c:txPr>
    <a:bodyPr/>
    <a:lstStyle/>
    <a:p>
      <a:pPr>
        <a:defRPr sz="180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/>
              <a:t>各種温室効果ガス（エネルギー起源</a:t>
            </a:r>
            <a:r>
              <a:rPr lang="en-US"/>
              <a:t>CO2</a:t>
            </a:r>
            <a:r>
              <a:rPr lang="ja-JP"/>
              <a:t>以外）の排出量</a:t>
            </a:r>
          </a:p>
        </c:rich>
      </c:tx>
      <c:layout>
        <c:manualLayout>
          <c:xMode val="edge"/>
          <c:yMode val="edge"/>
          <c:x val="0.25104679099330679"/>
          <c:y val="1.0769229682088667E-2"/>
        </c:manualLayout>
      </c:layout>
    </c:title>
    <c:plotArea>
      <c:layout>
        <c:manualLayout>
          <c:layoutTarget val="inner"/>
          <c:xMode val="edge"/>
          <c:yMode val="edge"/>
          <c:x val="8.4750579356892106E-2"/>
          <c:y val="9.042435994100953E-2"/>
          <c:w val="0.64465951610535266"/>
          <c:h val="0.75440474920202416"/>
        </c:manualLayout>
      </c:layout>
      <c:lineChart>
        <c:grouping val="standard"/>
        <c:ser>
          <c:idx val="0"/>
          <c:order val="0"/>
          <c:tx>
            <c:strRef>
              <c:f>'1) Total'!$BG$7</c:f>
              <c:strCache>
                <c:ptCount val="1"/>
                <c:pt idx="0">
                  <c:v>非エネルギー起源CO2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1"/>
          </c:dPt>
          <c:dLbls>
            <c:dLbl>
              <c:idx val="0"/>
              <c:layout>
                <c:manualLayout>
                  <c:x val="-6.8785867314647949E-3"/>
                  <c:y val="1.48123105995207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7862597041032845E-2"/>
                  <c:y val="-2.21226402813031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8501268670272641E-2"/>
                  <c:y val="-2.425055277099204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Total'!$AA$7:$AY$7</c:f>
              <c:numCache>
                <c:formatCode>#,##0.0_ </c:formatCode>
                <c:ptCount val="25"/>
                <c:pt idx="0">
                  <c:v>87.556705523973179</c:v>
                </c:pt>
                <c:pt idx="1">
                  <c:v>88.9868776449878</c:v>
                </c:pt>
                <c:pt idx="2">
                  <c:v>90.351071188049218</c:v>
                </c:pt>
                <c:pt idx="3">
                  <c:v>88.566618539478426</c:v>
                </c:pt>
                <c:pt idx="4">
                  <c:v>93.0292002073882</c:v>
                </c:pt>
                <c:pt idx="5">
                  <c:v>94.107617777885068</c:v>
                </c:pt>
                <c:pt idx="6">
                  <c:v>95.403225527055895</c:v>
                </c:pt>
                <c:pt idx="7">
                  <c:v>94.171596707175837</c:v>
                </c:pt>
                <c:pt idx="8">
                  <c:v>88.586721948617253</c:v>
                </c:pt>
                <c:pt idx="9">
                  <c:v>88.827231089459289</c:v>
                </c:pt>
                <c:pt idx="10">
                  <c:v>90.415719050912855</c:v>
                </c:pt>
                <c:pt idx="11">
                  <c:v>88.772500985710948</c:v>
                </c:pt>
                <c:pt idx="12">
                  <c:v>86.271442172320036</c:v>
                </c:pt>
                <c:pt idx="13">
                  <c:v>86.229773560991973</c:v>
                </c:pt>
                <c:pt idx="14">
                  <c:v>85.219651052999041</c:v>
                </c:pt>
                <c:pt idx="15">
                  <c:v>85.361323486920853</c:v>
                </c:pt>
                <c:pt idx="16">
                  <c:v>83.709182314116902</c:v>
                </c:pt>
                <c:pt idx="17">
                  <c:v>83.640408487310964</c:v>
                </c:pt>
                <c:pt idx="18">
                  <c:v>80.709205811899238</c:v>
                </c:pt>
                <c:pt idx="19">
                  <c:v>71.134019566773389</c:v>
                </c:pt>
                <c:pt idx="20">
                  <c:v>72.826340589469055</c:v>
                </c:pt>
                <c:pt idx="21">
                  <c:v>72.451143674069826</c:v>
                </c:pt>
                <c:pt idx="22">
                  <c:v>74.590521213024388</c:v>
                </c:pt>
                <c:pt idx="23">
                  <c:v>75.883491774452267</c:v>
                </c:pt>
                <c:pt idx="24">
                  <c:v>75.871760915143838</c:v>
                </c:pt>
              </c:numCache>
            </c:numRef>
          </c:val>
        </c:ser>
        <c:ser>
          <c:idx val="1"/>
          <c:order val="1"/>
          <c:tx>
            <c:strRef>
              <c:f>'1) Total'!$W$8</c:f>
              <c:strCache>
                <c:ptCount val="1"/>
                <c:pt idx="0">
                  <c:v>メタン（CH4）</c:v>
                </c:pt>
              </c:strCache>
            </c:strRef>
          </c:tx>
          <c:dLbls>
            <c:dLbl>
              <c:idx val="0"/>
              <c:layout>
                <c:manualLayout>
                  <c:x val="-4.8817698760587822E-3"/>
                  <c:y val="-1.340514712412849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0747521973249822E-2"/>
                  <c:y val="-1.532016814186114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8.9236175778338971E-3"/>
                  <c:y val="-1.385473795782690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Total'!$AA$8:$AY$8</c:f>
              <c:numCache>
                <c:formatCode>#,##0.0_ </c:formatCode>
                <c:ptCount val="25"/>
                <c:pt idx="0">
                  <c:v>48.583408504313823</c:v>
                </c:pt>
                <c:pt idx="1">
                  <c:v>46.859090538062617</c:v>
                </c:pt>
                <c:pt idx="2">
                  <c:v>48.087103600408319</c:v>
                </c:pt>
                <c:pt idx="3">
                  <c:v>42.807304779366369</c:v>
                </c:pt>
                <c:pt idx="4">
                  <c:v>47.89551193935246</c:v>
                </c:pt>
                <c:pt idx="5">
                  <c:v>45.813084079848458</c:v>
                </c:pt>
                <c:pt idx="6">
                  <c:v>44.511301830362243</c:v>
                </c:pt>
                <c:pt idx="7">
                  <c:v>43.68760363123733</c:v>
                </c:pt>
                <c:pt idx="8">
                  <c:v>41.375299514811438</c:v>
                </c:pt>
                <c:pt idx="9">
                  <c:v>41.440536691445594</c:v>
                </c:pt>
                <c:pt idx="10">
                  <c:v>41.48481017650338</c:v>
                </c:pt>
                <c:pt idx="11">
                  <c:v>40.25843601656571</c:v>
                </c:pt>
                <c:pt idx="12">
                  <c:v>39.481505811295357</c:v>
                </c:pt>
                <c:pt idx="13">
                  <c:v>37.572232817645322</c:v>
                </c:pt>
                <c:pt idx="14">
                  <c:v>39.009562516688064</c:v>
                </c:pt>
                <c:pt idx="15">
                  <c:v>38.946563003911528</c:v>
                </c:pt>
                <c:pt idx="16">
                  <c:v>38.202572245072766</c:v>
                </c:pt>
                <c:pt idx="17">
                  <c:v>38.457860905363923</c:v>
                </c:pt>
                <c:pt idx="18">
                  <c:v>38.25799433742791</c:v>
                </c:pt>
                <c:pt idx="19">
                  <c:v>37.185375159437157</c:v>
                </c:pt>
                <c:pt idx="20">
                  <c:v>38.284196840515996</c:v>
                </c:pt>
                <c:pt idx="21">
                  <c:v>37.291736412688103</c:v>
                </c:pt>
                <c:pt idx="22">
                  <c:v>36.462416367735869</c:v>
                </c:pt>
                <c:pt idx="23">
                  <c:v>36.073072294959033</c:v>
                </c:pt>
                <c:pt idx="24">
                  <c:v>35.538913922168611</c:v>
                </c:pt>
              </c:numCache>
            </c:numRef>
          </c:val>
        </c:ser>
        <c:ser>
          <c:idx val="2"/>
          <c:order val="2"/>
          <c:tx>
            <c:strRef>
              <c:f>'1) Total'!$W$9</c:f>
              <c:strCache>
                <c:ptCount val="1"/>
                <c:pt idx="0">
                  <c:v>一酸化二窒素（N2O）</c:v>
                </c:pt>
              </c:strCache>
            </c:strRef>
          </c:tx>
          <c:dLbls>
            <c:dLbl>
              <c:idx val="0"/>
              <c:layout>
                <c:manualLayout>
                  <c:x val="-7.2344481097683993E-3"/>
                  <c:y val="-2.721590680235149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5282164047070611E-2"/>
                  <c:y val="-2.512820259154021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4747929027457859E-2"/>
                  <c:y val="2.333333097785864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Total'!$AA$9:$AY$9</c:f>
              <c:numCache>
                <c:formatCode>#,##0.0_ </c:formatCode>
                <c:ptCount val="25"/>
                <c:pt idx="0">
                  <c:v>31.882622006712086</c:v>
                </c:pt>
                <c:pt idx="1">
                  <c:v>31.586617344115055</c:v>
                </c:pt>
                <c:pt idx="2">
                  <c:v>31.719778966409677</c:v>
                </c:pt>
                <c:pt idx="3">
                  <c:v>31.606902509254592</c:v>
                </c:pt>
                <c:pt idx="4">
                  <c:v>32.916510960596504</c:v>
                </c:pt>
                <c:pt idx="5">
                  <c:v>33.226892580397973</c:v>
                </c:pt>
                <c:pt idx="6">
                  <c:v>34.354031782762398</c:v>
                </c:pt>
                <c:pt idx="7">
                  <c:v>35.147583645003216</c:v>
                </c:pt>
                <c:pt idx="8">
                  <c:v>33.581927937812708</c:v>
                </c:pt>
                <c:pt idx="9">
                  <c:v>27.496636921193087</c:v>
                </c:pt>
                <c:pt idx="10">
                  <c:v>30.062270015387799</c:v>
                </c:pt>
                <c:pt idx="11">
                  <c:v>26.531753175522862</c:v>
                </c:pt>
                <c:pt idx="12">
                  <c:v>26.049918469702764</c:v>
                </c:pt>
                <c:pt idx="13">
                  <c:v>25.882620760934948</c:v>
                </c:pt>
                <c:pt idx="14">
                  <c:v>25.899700566214289</c:v>
                </c:pt>
                <c:pt idx="15">
                  <c:v>25.510917080616426</c:v>
                </c:pt>
                <c:pt idx="16">
                  <c:v>25.533453826154751</c:v>
                </c:pt>
                <c:pt idx="17">
                  <c:v>24.971550343967248</c:v>
                </c:pt>
                <c:pt idx="18">
                  <c:v>24.091361914701675</c:v>
                </c:pt>
                <c:pt idx="19">
                  <c:v>23.630442579145843</c:v>
                </c:pt>
                <c:pt idx="20">
                  <c:v>23.299937929507241</c:v>
                </c:pt>
                <c:pt idx="21">
                  <c:v>22.824724685665373</c:v>
                </c:pt>
                <c:pt idx="22">
                  <c:v>22.483069059174131</c:v>
                </c:pt>
                <c:pt idx="23">
                  <c:v>22.521711771642238</c:v>
                </c:pt>
                <c:pt idx="24">
                  <c:v>22.037654273006247</c:v>
                </c:pt>
              </c:numCache>
            </c:numRef>
          </c:val>
        </c:ser>
        <c:ser>
          <c:idx val="3"/>
          <c:order val="3"/>
          <c:tx>
            <c:strRef>
              <c:f>'1) Total'!$W$10</c:f>
              <c:strCache>
                <c:ptCount val="1"/>
                <c:pt idx="0">
                  <c:v>ハイドロフルオロカーボン類
（HFCs）</c:v>
                </c:pt>
              </c:strCache>
            </c:strRef>
          </c:tx>
          <c:dLbls>
            <c:dLbl>
              <c:idx val="0"/>
              <c:layout>
                <c:manualLayout>
                  <c:x val="-7.3226548140881732E-3"/>
                  <c:y val="-1.72351891595937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3188406911279304E-2"/>
                  <c:y val="-1.723518915959391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7.8934483834941921E-3"/>
                  <c:y val="1.253086092869859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Total'!$AA$10:$AY$10</c:f>
              <c:numCache>
                <c:formatCode>#,##0.0_ </c:formatCode>
                <c:ptCount val="25"/>
                <c:pt idx="0">
                  <c:v>15.9323098610065</c:v>
                </c:pt>
                <c:pt idx="1">
                  <c:v>17.349612944863189</c:v>
                </c:pt>
                <c:pt idx="2">
                  <c:v>17.76722403564693</c:v>
                </c:pt>
                <c:pt idx="3">
                  <c:v>18.128878854870212</c:v>
                </c:pt>
                <c:pt idx="4">
                  <c:v>21.051387338538618</c:v>
                </c:pt>
                <c:pt idx="5">
                  <c:v>25.212334992760137</c:v>
                </c:pt>
                <c:pt idx="6">
                  <c:v>24.596832047994372</c:v>
                </c:pt>
                <c:pt idx="7">
                  <c:v>24.435371789785219</c:v>
                </c:pt>
                <c:pt idx="8">
                  <c:v>23.740459114768885</c:v>
                </c:pt>
                <c:pt idx="9">
                  <c:v>24.365531189948623</c:v>
                </c:pt>
                <c:pt idx="10">
                  <c:v>22.846612632405318</c:v>
                </c:pt>
                <c:pt idx="11">
                  <c:v>19.451817739171553</c:v>
                </c:pt>
                <c:pt idx="12">
                  <c:v>16.218007457786591</c:v>
                </c:pt>
                <c:pt idx="13">
                  <c:v>16.20075884114495</c:v>
                </c:pt>
                <c:pt idx="14">
                  <c:v>12.37929467236407</c:v>
                </c:pt>
                <c:pt idx="15">
                  <c:v>12.724242084423663</c:v>
                </c:pt>
                <c:pt idx="16">
                  <c:v>14.548009665387497</c:v>
                </c:pt>
                <c:pt idx="17">
                  <c:v>16.60299176278637</c:v>
                </c:pt>
                <c:pt idx="18">
                  <c:v>19.152643004162531</c:v>
                </c:pt>
                <c:pt idx="19">
                  <c:v>20.779513709830383</c:v>
                </c:pt>
                <c:pt idx="20">
                  <c:v>23.114011738860782</c:v>
                </c:pt>
                <c:pt idx="21">
                  <c:v>25.847199121944243</c:v>
                </c:pt>
                <c:pt idx="22">
                  <c:v>29.087577581056028</c:v>
                </c:pt>
                <c:pt idx="23">
                  <c:v>31.776626935525083</c:v>
                </c:pt>
                <c:pt idx="24">
                  <c:v>35.441769016957217</c:v>
                </c:pt>
              </c:numCache>
            </c:numRef>
          </c:val>
        </c:ser>
        <c:ser>
          <c:idx val="4"/>
          <c:order val="4"/>
          <c:tx>
            <c:strRef>
              <c:f>'1) Total'!$W$11</c:f>
              <c:strCache>
                <c:ptCount val="1"/>
                <c:pt idx="0">
                  <c:v>パーフルオロカーボン類
（PFCs）</c:v>
                </c:pt>
              </c:strCache>
            </c:strRef>
          </c:tx>
          <c:dLbls>
            <c:dLbl>
              <c:idx val="0"/>
              <c:layout>
                <c:manualLayout>
                  <c:x val="-5.1508459716977824E-3"/>
                  <c:y val="6.61938514564097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738901105099309E-2"/>
                  <c:y val="-2.692307420522179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7536100491625285E-2"/>
                  <c:y val="-4.422252733469339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Total'!$AA$11:$AY$11</c:f>
              <c:numCache>
                <c:formatCode>#,##0.0_ </c:formatCode>
                <c:ptCount val="25"/>
                <c:pt idx="0">
                  <c:v>6.5392993330603124</c:v>
                </c:pt>
                <c:pt idx="1">
                  <c:v>7.5069220881606293</c:v>
                </c:pt>
                <c:pt idx="2">
                  <c:v>7.6172931076973525</c:v>
                </c:pt>
                <c:pt idx="3">
                  <c:v>10.942797023893531</c:v>
                </c:pt>
                <c:pt idx="4">
                  <c:v>13.443461837094947</c:v>
                </c:pt>
                <c:pt idx="5">
                  <c:v>17.609918599177117</c:v>
                </c:pt>
                <c:pt idx="6">
                  <c:v>18.258177043160494</c:v>
                </c:pt>
                <c:pt idx="7">
                  <c:v>19.984282883097684</c:v>
                </c:pt>
                <c:pt idx="8">
                  <c:v>16.568476128945992</c:v>
                </c:pt>
                <c:pt idx="9">
                  <c:v>13.118064707488832</c:v>
                </c:pt>
                <c:pt idx="10">
                  <c:v>11.873109881357884</c:v>
                </c:pt>
                <c:pt idx="11">
                  <c:v>9.8784684342627678</c:v>
                </c:pt>
                <c:pt idx="12">
                  <c:v>9.1994397103048353</c:v>
                </c:pt>
                <c:pt idx="13">
                  <c:v>8.8542056268787857</c:v>
                </c:pt>
                <c:pt idx="14">
                  <c:v>9.216640483583598</c:v>
                </c:pt>
                <c:pt idx="15">
                  <c:v>8.6233516588427417</c:v>
                </c:pt>
                <c:pt idx="16">
                  <c:v>8.9987757459274516</c:v>
                </c:pt>
                <c:pt idx="17">
                  <c:v>7.9168495857216747</c:v>
                </c:pt>
                <c:pt idx="18">
                  <c:v>5.7434047787878875</c:v>
                </c:pt>
                <c:pt idx="19">
                  <c:v>4.0468721450282388</c:v>
                </c:pt>
                <c:pt idx="20">
                  <c:v>4.2495437036642674</c:v>
                </c:pt>
                <c:pt idx="21">
                  <c:v>3.7554464923644928</c:v>
                </c:pt>
                <c:pt idx="22">
                  <c:v>3.4363283067771979</c:v>
                </c:pt>
                <c:pt idx="23">
                  <c:v>3.2800593072681292</c:v>
                </c:pt>
                <c:pt idx="24">
                  <c:v>3.3614253074535889</c:v>
                </c:pt>
              </c:numCache>
            </c:numRef>
          </c:val>
        </c:ser>
        <c:ser>
          <c:idx val="5"/>
          <c:order val="5"/>
          <c:tx>
            <c:strRef>
              <c:f>'1) Total'!$W$12</c:f>
              <c:strCache>
                <c:ptCount val="1"/>
                <c:pt idx="0">
                  <c:v>六ふっ化硫黄（SF6）</c:v>
                </c:pt>
              </c:strCache>
            </c:strRef>
          </c:tx>
          <c:dLbls>
            <c:dLbl>
              <c:idx val="0"/>
              <c:layout>
                <c:manualLayout>
                  <c:x val="-4.1206767773582292E-3"/>
                  <c:y val="9.267139203897496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8.638072716082465E-2"/>
                  <c:y val="-5.205127679676187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2.1766052059028207E-3"/>
                  <c:y val="-1.606480758481651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Total'!$AA$12:$AY$12</c:f>
              <c:numCache>
                <c:formatCode>#,##0.0_ </c:formatCode>
                <c:ptCount val="25"/>
                <c:pt idx="0">
                  <c:v>12.850069876123966</c:v>
                </c:pt>
                <c:pt idx="1">
                  <c:v>14.206042348977288</c:v>
                </c:pt>
                <c:pt idx="2">
                  <c:v>15.635824676234234</c:v>
                </c:pt>
                <c:pt idx="3">
                  <c:v>15.701970570462503</c:v>
                </c:pt>
                <c:pt idx="4">
                  <c:v>15.019955788766001</c:v>
                </c:pt>
                <c:pt idx="5">
                  <c:v>16.447524694550538</c:v>
                </c:pt>
                <c:pt idx="6">
                  <c:v>17.022187764473411</c:v>
                </c:pt>
                <c:pt idx="7">
                  <c:v>14.510540478356033</c:v>
                </c:pt>
                <c:pt idx="8">
                  <c:v>13.224101247799888</c:v>
                </c:pt>
                <c:pt idx="9">
                  <c:v>9.1766166900014632</c:v>
                </c:pt>
                <c:pt idx="10">
                  <c:v>7.0313589307549007</c:v>
                </c:pt>
                <c:pt idx="11">
                  <c:v>6.0660167800018465</c:v>
                </c:pt>
                <c:pt idx="12">
                  <c:v>5.7354807991064209</c:v>
                </c:pt>
                <c:pt idx="13">
                  <c:v>5.4063108216924833</c:v>
                </c:pt>
                <c:pt idx="14">
                  <c:v>5.2587023289238077</c:v>
                </c:pt>
                <c:pt idx="15">
                  <c:v>5.0638592154062865</c:v>
                </c:pt>
                <c:pt idx="16">
                  <c:v>5.2439097773588239</c:v>
                </c:pt>
                <c:pt idx="17">
                  <c:v>4.7545051706817105</c:v>
                </c:pt>
                <c:pt idx="18">
                  <c:v>4.2061193485221571</c:v>
                </c:pt>
                <c:pt idx="19">
                  <c:v>2.4746464709569223</c:v>
                </c:pt>
                <c:pt idx="20">
                  <c:v>2.4684496540555809</c:v>
                </c:pt>
                <c:pt idx="21">
                  <c:v>2.2995555126332765</c:v>
                </c:pt>
                <c:pt idx="22">
                  <c:v>2.2993213035202391</c:v>
                </c:pt>
                <c:pt idx="23">
                  <c:v>2.1718562221541613</c:v>
                </c:pt>
                <c:pt idx="24">
                  <c:v>2.1368973830212301</c:v>
                </c:pt>
              </c:numCache>
            </c:numRef>
          </c:val>
        </c:ser>
        <c:ser>
          <c:idx val="6"/>
          <c:order val="6"/>
          <c:tx>
            <c:strRef>
              <c:f>'1) Total'!$W$13</c:f>
              <c:strCache>
                <c:ptCount val="1"/>
                <c:pt idx="0">
                  <c:v>三ふっ化窒素（NF3）</c:v>
                </c:pt>
              </c:strCache>
            </c:strRef>
          </c:tx>
          <c:spPr>
            <a:ln>
              <a:solidFill>
                <a:srgbClr val="2C4D75"/>
              </a:solidFill>
            </a:ln>
          </c:spPr>
          <c:marker>
            <c:spPr>
              <a:solidFill>
                <a:srgbClr val="2C4D75"/>
              </a:solidFill>
              <a:ln>
                <a:solidFill>
                  <a:srgbClr val="2C4D75"/>
                </a:solidFill>
              </a:ln>
            </c:spPr>
          </c:marker>
          <c:dLbls>
            <c:dLbl>
              <c:idx val="0"/>
              <c:layout>
                <c:manualLayout>
                  <c:x val="-5.1508459716977824E-3"/>
                  <c:y val="-1.456264732041034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6.0045139611792774E-2"/>
                  <c:y val="-1.615384452313313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0301691943395527E-3"/>
                  <c:y val="-1.941663879121228E-1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'1) Total'!$AA$4:$AY$4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
（速報値）</c:v>
                </c:pt>
              </c:strCache>
            </c:strRef>
          </c:cat>
          <c:val>
            <c:numRef>
              <c:f>'1) Total'!$AA$13:$AY$13</c:f>
              <c:numCache>
                <c:formatCode>#,##0.0_ </c:formatCode>
                <c:ptCount val="25"/>
                <c:pt idx="0">
                  <c:v>3.2888772785813876E-2</c:v>
                </c:pt>
                <c:pt idx="1">
                  <c:v>3.2888772785813876E-2</c:v>
                </c:pt>
                <c:pt idx="2">
                  <c:v>3.2888772785813876E-2</c:v>
                </c:pt>
                <c:pt idx="3">
                  <c:v>4.3851697047751832E-2</c:v>
                </c:pt>
                <c:pt idx="4">
                  <c:v>7.6740469833565708E-2</c:v>
                </c:pt>
                <c:pt idx="5">
                  <c:v>0.20281409884585214</c:v>
                </c:pt>
                <c:pt idx="6">
                  <c:v>0.19427413105106325</c:v>
                </c:pt>
                <c:pt idx="7">
                  <c:v>0.17277935042516238</c:v>
                </c:pt>
                <c:pt idx="8">
                  <c:v>0.17265466808746663</c:v>
                </c:pt>
                <c:pt idx="9">
                  <c:v>0.28258917107369835</c:v>
                </c:pt>
                <c:pt idx="10">
                  <c:v>0.18601261607893385</c:v>
                </c:pt>
                <c:pt idx="11">
                  <c:v>0.1950529104876621</c:v>
                </c:pt>
                <c:pt idx="12">
                  <c:v>0.27172283306236583</c:v>
                </c:pt>
                <c:pt idx="13">
                  <c:v>0.29913627155908129</c:v>
                </c:pt>
                <c:pt idx="14">
                  <c:v>0.36735833940564011</c:v>
                </c:pt>
                <c:pt idx="15">
                  <c:v>1.2498727115608002</c:v>
                </c:pt>
                <c:pt idx="16">
                  <c:v>1.0934337439505402</c:v>
                </c:pt>
                <c:pt idx="17">
                  <c:v>1.2101174562836103</c:v>
                </c:pt>
                <c:pt idx="18">
                  <c:v>1.1731596538669968</c:v>
                </c:pt>
                <c:pt idx="19">
                  <c:v>1.1666753975192692</c:v>
                </c:pt>
                <c:pt idx="20">
                  <c:v>1.3694614715489335</c:v>
                </c:pt>
                <c:pt idx="21">
                  <c:v>1.5612999689066398</c:v>
                </c:pt>
                <c:pt idx="22">
                  <c:v>1.255572249382888</c:v>
                </c:pt>
                <c:pt idx="23">
                  <c:v>1.3609573656739451</c:v>
                </c:pt>
                <c:pt idx="24">
                  <c:v>0.83071845856963</c:v>
                </c:pt>
              </c:numCache>
            </c:numRef>
          </c:val>
        </c:ser>
        <c:dLbls/>
        <c:marker val="1"/>
        <c:axId val="104532224"/>
        <c:axId val="104587648"/>
      </c:lineChart>
      <c:catAx>
        <c:axId val="104532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年度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2913072653872403"/>
              <c:y val="0.92638213947283043"/>
            </c:manualLayout>
          </c:layout>
        </c:title>
        <c:numFmt formatCode="General" sourceLinked="0"/>
        <c:majorTickMark val="in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04587648"/>
        <c:crossesAt val="0"/>
        <c:auto val="1"/>
        <c:lblAlgn val="ctr"/>
        <c:lblOffset val="100"/>
      </c:catAx>
      <c:valAx>
        <c:axId val="104587648"/>
        <c:scaling>
          <c:orientation val="minMax"/>
          <c:max val="109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（百万トン</a:t>
                </a:r>
                <a:r>
                  <a:rPr lang="en-US"/>
                  <a:t>CO2</a:t>
                </a:r>
                <a:r>
                  <a:rPr lang="ja-JP"/>
                  <a:t>換算）</a:t>
                </a:r>
              </a:p>
            </c:rich>
          </c:tx>
          <c:layout>
            <c:manualLayout>
              <c:xMode val="edge"/>
              <c:yMode val="edge"/>
              <c:x val="4.9454678555291972E-3"/>
              <c:y val="0.35482341428723663"/>
            </c:manualLayout>
          </c:layout>
        </c:title>
        <c:numFmt formatCode="#,##0_ " sourceLinked="0"/>
        <c:tickLblPos val="nextTo"/>
        <c:crossAx val="104532224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76232517939304578"/>
          <c:y val="0.1971881286908814"/>
          <c:w val="0.23680288455556728"/>
          <c:h val="0.58641480048306049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1600"/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'2) 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'2) 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104774656"/>
        <c:axId val="104784640"/>
      </c:lineChart>
      <c:catAx>
        <c:axId val="1047746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4784640"/>
        <c:crosses val="autoZero"/>
        <c:auto val="1"/>
        <c:lblAlgn val="ctr"/>
        <c:lblOffset val="100"/>
        <c:tickLblSkip val="1"/>
        <c:tickMarkSkip val="1"/>
      </c:catAx>
      <c:valAx>
        <c:axId val="104784640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477465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部門別 </a:t>
            </a:r>
            <a:r>
              <a:rPr lang="en-US" altLang="ja-JP" sz="1600"/>
              <a:t>CO</a:t>
            </a:r>
            <a:r>
              <a:rPr lang="en-US" altLang="ja-JP" sz="1600" baseline="-25000"/>
              <a:t>2 </a:t>
            </a:r>
            <a:r>
              <a:rPr lang="ja-JP" altLang="en-US" sz="1600"/>
              <a:t>排出量の推移</a:t>
            </a:r>
            <a:r>
              <a:rPr lang="ja-JP" altLang="ja-JP" sz="1600" b="1" i="0" u="none" strike="noStrike" baseline="0">
                <a:effectLst/>
              </a:rPr>
              <a:t>（</a:t>
            </a:r>
            <a:r>
              <a:rPr lang="en-US" altLang="ja-JP" sz="1600" b="1" i="0" u="none" strike="noStrike" baseline="0">
                <a:effectLst/>
              </a:rPr>
              <a:t>1990-2014</a:t>
            </a:r>
            <a:r>
              <a:rPr lang="ja-JP" altLang="ja-JP" sz="1600" b="1" i="0" u="none" strike="noStrike" baseline="0">
                <a:effectLst/>
              </a:rPr>
              <a:t>年度（速報値））</a:t>
            </a:r>
            <a:endParaRPr lang="ja-JP" altLang="en-US" sz="1600"/>
          </a:p>
        </c:rich>
      </c:tx>
    </c:title>
    <c:plotArea>
      <c:layout>
        <c:manualLayout>
          <c:layoutTarget val="inner"/>
          <c:xMode val="edge"/>
          <c:yMode val="edge"/>
          <c:x val="0.10153923611111113"/>
          <c:y val="0.1214177177177177"/>
          <c:w val="0.73044732473676899"/>
          <c:h val="0.72568678678678677"/>
        </c:manualLayout>
      </c:layout>
      <c:lineChart>
        <c:grouping val="standard"/>
        <c:ser>
          <c:idx val="0"/>
          <c:order val="0"/>
          <c:tx>
            <c:strRef>
              <c:f>'3) Allocated_CO2-Sector'!$Y$46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spPr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1.7862597041032845E-2"/>
                  <c:y val="-1.7743012035873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7862597041032845E-2"/>
                  <c:y val="-2.21226402813031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5340961835514724E-2"/>
                  <c:y val="-1.168645345797758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Allocated_CO2-Sector'!$AA$45:$AY$45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'3) Allocated_CO2-Sector'!$AA$46:$AY$46</c:f>
              <c:numCache>
                <c:formatCode>#,##0_ </c:formatCode>
                <c:ptCount val="25"/>
                <c:pt idx="0">
                  <c:v>92.358910280417092</c:v>
                </c:pt>
                <c:pt idx="1">
                  <c:v>92.631286433763506</c:v>
                </c:pt>
                <c:pt idx="2">
                  <c:v>92.869638915252139</c:v>
                </c:pt>
                <c:pt idx="3">
                  <c:v>91.426598610600777</c:v>
                </c:pt>
                <c:pt idx="4">
                  <c:v>98.502812960250381</c:v>
                </c:pt>
                <c:pt idx="5">
                  <c:v>101.2330398204226</c:v>
                </c:pt>
                <c:pt idx="6">
                  <c:v>98.029419003084357</c:v>
                </c:pt>
                <c:pt idx="7">
                  <c:v>103.99302372864985</c:v>
                </c:pt>
                <c:pt idx="8">
                  <c:v>92.879354982319754</c:v>
                </c:pt>
                <c:pt idx="9">
                  <c:v>93.190729515613071</c:v>
                </c:pt>
                <c:pt idx="10">
                  <c:v>90.828277937006874</c:v>
                </c:pt>
                <c:pt idx="11">
                  <c:v>88.132486197778178</c:v>
                </c:pt>
                <c:pt idx="12">
                  <c:v>94.13337913829983</c:v>
                </c:pt>
                <c:pt idx="13">
                  <c:v>93.494403018156092</c:v>
                </c:pt>
                <c:pt idx="14">
                  <c:v>90.039759732632419</c:v>
                </c:pt>
                <c:pt idx="15">
                  <c:v>103.66058877358455</c:v>
                </c:pt>
                <c:pt idx="16">
                  <c:v>87.967991122941953</c:v>
                </c:pt>
                <c:pt idx="17">
                  <c:v>107.60444194007972</c:v>
                </c:pt>
                <c:pt idx="18">
                  <c:v>105.76448707513852</c:v>
                </c:pt>
                <c:pt idx="19">
                  <c:v>103.19946352265103</c:v>
                </c:pt>
                <c:pt idx="20">
                  <c:v>110.22929647617785</c:v>
                </c:pt>
                <c:pt idx="21">
                  <c:v>111.25065179206563</c:v>
                </c:pt>
                <c:pt idx="22">
                  <c:v>104.57748365712872</c:v>
                </c:pt>
                <c:pt idx="23">
                  <c:v>98.293611438731858</c:v>
                </c:pt>
                <c:pt idx="24">
                  <c:v>91.113980205640544</c:v>
                </c:pt>
              </c:numCache>
            </c:numRef>
          </c:val>
        </c:ser>
        <c:ser>
          <c:idx val="1"/>
          <c:order val="1"/>
          <c:tx>
            <c:strRef>
              <c:f>'3) Allocated_CO2-Sector'!$Y$47</c:f>
              <c:strCache>
                <c:ptCount val="1"/>
                <c:pt idx="0">
                  <c:v>産業部門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-1.7078375913688309E-2"/>
                  <c:y val="-3.31537519605092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9518143901358066E-2"/>
                  <c:y val="-3.53640020912098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0747521973249913E-2"/>
                  <c:y val="-1.72351891595938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Allocated_CO2-Sector'!$AA$45:$AY$45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'3) Allocated_CO2-Sector'!$AA$47:$AY$47</c:f>
              <c:numCache>
                <c:formatCode>#,##0_ </c:formatCode>
                <c:ptCount val="25"/>
                <c:pt idx="0">
                  <c:v>503.13940852791023</c:v>
                </c:pt>
                <c:pt idx="1">
                  <c:v>492.16515816087883</c:v>
                </c:pt>
                <c:pt idx="2">
                  <c:v>481.9085689741342</c:v>
                </c:pt>
                <c:pt idx="3">
                  <c:v>467.98358940287386</c:v>
                </c:pt>
                <c:pt idx="4">
                  <c:v>484.95838188735843</c:v>
                </c:pt>
                <c:pt idx="5">
                  <c:v>479.07043177207902</c:v>
                </c:pt>
                <c:pt idx="6">
                  <c:v>483.35461564717872</c:v>
                </c:pt>
                <c:pt idx="7">
                  <c:v>473.20637756735192</c:v>
                </c:pt>
                <c:pt idx="8">
                  <c:v>444.23189564452326</c:v>
                </c:pt>
                <c:pt idx="9">
                  <c:v>455.86108191157217</c:v>
                </c:pt>
                <c:pt idx="10">
                  <c:v>467.1161572230917</c:v>
                </c:pt>
                <c:pt idx="11">
                  <c:v>454.62435986011315</c:v>
                </c:pt>
                <c:pt idx="12">
                  <c:v>469.13518137546941</c:v>
                </c:pt>
                <c:pt idx="13">
                  <c:v>472.25916018817566</c:v>
                </c:pt>
                <c:pt idx="14">
                  <c:v>469.52437522698028</c:v>
                </c:pt>
                <c:pt idx="15">
                  <c:v>456.90462841954945</c:v>
                </c:pt>
                <c:pt idx="16">
                  <c:v>471.83936936067414</c:v>
                </c:pt>
                <c:pt idx="17">
                  <c:v>471.95419168740557</c:v>
                </c:pt>
                <c:pt idx="18">
                  <c:v>417.03491491295279</c:v>
                </c:pt>
                <c:pt idx="19">
                  <c:v>382.14555305518036</c:v>
                </c:pt>
                <c:pt idx="20">
                  <c:v>413.5015383173498</c:v>
                </c:pt>
                <c:pt idx="21">
                  <c:v>428.96883845650342</c:v>
                </c:pt>
                <c:pt idx="22">
                  <c:v>432.38450225804189</c:v>
                </c:pt>
                <c:pt idx="23">
                  <c:v>431.7642055038998</c:v>
                </c:pt>
                <c:pt idx="24">
                  <c:v>427.30986431859048</c:v>
                </c:pt>
              </c:numCache>
            </c:numRef>
          </c:val>
        </c:ser>
        <c:ser>
          <c:idx val="2"/>
          <c:order val="2"/>
          <c:tx>
            <c:strRef>
              <c:f>'3) Allocated_CO2-Sector'!$Y$48</c:f>
              <c:strCache>
                <c:ptCount val="1"/>
                <c:pt idx="0">
                  <c:v>運輸部門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dPt>
            <c:idx val="1"/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3553061667324477E-2"/>
                  <c:y val="-9.7714324402450072E-3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Allocated_CO2-Sector'!$AA$45:$AY$45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'3) Allocated_CO2-Sector'!$AA$48:$AY$48</c:f>
              <c:numCache>
                <c:formatCode>#,##0_ </c:formatCode>
                <c:ptCount val="25"/>
                <c:pt idx="0">
                  <c:v>206.30078397732592</c:v>
                </c:pt>
                <c:pt idx="1">
                  <c:v>218.73617651335906</c:v>
                </c:pt>
                <c:pt idx="2">
                  <c:v>225.20449890098729</c:v>
                </c:pt>
                <c:pt idx="3">
                  <c:v>228.46463716637993</c:v>
                </c:pt>
                <c:pt idx="4">
                  <c:v>238.0457143585603</c:v>
                </c:pt>
                <c:pt idx="5">
                  <c:v>246.61321251485384</c:v>
                </c:pt>
                <c:pt idx="6">
                  <c:v>252.87315166883826</c:v>
                </c:pt>
                <c:pt idx="7">
                  <c:v>253.97450965511069</c:v>
                </c:pt>
                <c:pt idx="8">
                  <c:v>251.9395495705331</c:v>
                </c:pt>
                <c:pt idx="9">
                  <c:v>256.08132620399476</c:v>
                </c:pt>
                <c:pt idx="10">
                  <c:v>254.926087591238</c:v>
                </c:pt>
                <c:pt idx="11">
                  <c:v>258.96217609391425</c:v>
                </c:pt>
                <c:pt idx="12">
                  <c:v>255.17634552284247</c:v>
                </c:pt>
                <c:pt idx="13">
                  <c:v>251.37376766720843</c:v>
                </c:pt>
                <c:pt idx="14">
                  <c:v>245.33390719306976</c:v>
                </c:pt>
                <c:pt idx="15">
                  <c:v>239.69457441870784</c:v>
                </c:pt>
                <c:pt idx="16">
                  <c:v>234.74767125180173</c:v>
                </c:pt>
                <c:pt idx="17">
                  <c:v>234.04952533328242</c:v>
                </c:pt>
                <c:pt idx="18">
                  <c:v>225.25093071710313</c:v>
                </c:pt>
                <c:pt idx="19">
                  <c:v>221.41699843362204</c:v>
                </c:pt>
                <c:pt idx="20">
                  <c:v>222.13802484401427</c:v>
                </c:pt>
                <c:pt idx="21">
                  <c:v>220.46118126190234</c:v>
                </c:pt>
                <c:pt idx="22">
                  <c:v>226.2983589150235</c:v>
                </c:pt>
                <c:pt idx="23">
                  <c:v>224.78866226891594</c:v>
                </c:pt>
                <c:pt idx="24">
                  <c:v>217.20510651680283</c:v>
                </c:pt>
              </c:numCache>
            </c:numRef>
          </c:val>
        </c:ser>
        <c:ser>
          <c:idx val="3"/>
          <c:order val="3"/>
          <c:tx>
            <c:strRef>
              <c:f>'3) Allocated_CO2-Sector'!$Y$49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1"/>
          </c:dPt>
          <c:dLbls>
            <c:dLbl>
              <c:idx val="0"/>
              <c:layout>
                <c:manualLayout>
                  <c:x val="-2.0875716481412482E-2"/>
                  <c:y val="-1.743151651117550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0866163741474503E-2"/>
                  <c:y val="1.96656570290479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4773504136339172E-2"/>
                  <c:y val="-7.8564114225122932E-3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Allocated_CO2-Sector'!$AA$45:$AY$45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'3) Allocated_CO2-Sector'!$AA$49:$AY$49</c:f>
              <c:numCache>
                <c:formatCode>#,##0_ </c:formatCode>
                <c:ptCount val="25"/>
                <c:pt idx="0">
                  <c:v>133.7112646453385</c:v>
                </c:pt>
                <c:pt idx="1">
                  <c:v>137.2771342053384</c:v>
                </c:pt>
                <c:pt idx="2">
                  <c:v>141.90347714240565</c:v>
                </c:pt>
                <c:pt idx="3">
                  <c:v>148.18528868280441</c:v>
                </c:pt>
                <c:pt idx="4">
                  <c:v>163.40109941463984</c:v>
                </c:pt>
                <c:pt idx="5">
                  <c:v>166.90924911762954</c:v>
                </c:pt>
                <c:pt idx="6">
                  <c:v>171.73670496903392</c:v>
                </c:pt>
                <c:pt idx="7">
                  <c:v>177.21441628558952</c:v>
                </c:pt>
                <c:pt idx="8">
                  <c:v>190.33535113744017</c:v>
                </c:pt>
                <c:pt idx="9">
                  <c:v>200.42702225239751</c:v>
                </c:pt>
                <c:pt idx="10">
                  <c:v>206.79418190367596</c:v>
                </c:pt>
                <c:pt idx="11">
                  <c:v>206.48757627362775</c:v>
                </c:pt>
                <c:pt idx="12">
                  <c:v>217.77248862362561</c:v>
                </c:pt>
                <c:pt idx="13">
                  <c:v>222.08636781619836</c:v>
                </c:pt>
                <c:pt idx="14">
                  <c:v>235.30174948308664</c:v>
                </c:pt>
                <c:pt idx="15">
                  <c:v>238.86105376565916</c:v>
                </c:pt>
                <c:pt idx="16">
                  <c:v>235.67580140216415</c:v>
                </c:pt>
                <c:pt idx="17">
                  <c:v>237.26692952316549</c:v>
                </c:pt>
                <c:pt idx="18">
                  <c:v>231.46961254580637</c:v>
                </c:pt>
                <c:pt idx="19">
                  <c:v>219.87740162707149</c:v>
                </c:pt>
                <c:pt idx="20">
                  <c:v>218.83337038249161</c:v>
                </c:pt>
                <c:pt idx="21">
                  <c:v>235.88621174643541</c:v>
                </c:pt>
                <c:pt idx="22">
                  <c:v>253.74859839558428</c:v>
                </c:pt>
                <c:pt idx="23">
                  <c:v>278.97043646610445</c:v>
                </c:pt>
                <c:pt idx="24">
                  <c:v>265.17150306023461</c:v>
                </c:pt>
              </c:numCache>
            </c:numRef>
          </c:val>
        </c:ser>
        <c:ser>
          <c:idx val="4"/>
          <c:order val="4"/>
          <c:tx>
            <c:strRef>
              <c:f>'3) Allocated_CO2-Sector'!$Y$50</c:f>
              <c:strCache>
                <c:ptCount val="1"/>
                <c:pt idx="0">
                  <c:v>家庭部門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dPt>
            <c:idx val="1"/>
          </c:dPt>
          <c:dLbls>
            <c:dLbl>
              <c:idx val="0"/>
              <c:layout>
                <c:manualLayout>
                  <c:x val="-1.843483154338308E-2"/>
                  <c:y val="1.320881977254677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4773504136339172E-2"/>
                  <c:y val="-1.551649549344286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Allocated_CO2-Sector'!$AA$45:$AY$45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'3) Allocated_CO2-Sector'!$AA$50:$AY$50</c:f>
              <c:numCache>
                <c:formatCode>#,##0_ </c:formatCode>
                <c:ptCount val="25"/>
                <c:pt idx="0">
                  <c:v>131.33353929791619</c:v>
                </c:pt>
                <c:pt idx="1">
                  <c:v>133.23154872839751</c:v>
                </c:pt>
                <c:pt idx="2">
                  <c:v>140.58031846528525</c:v>
                </c:pt>
                <c:pt idx="3">
                  <c:v>141.769016354304</c:v>
                </c:pt>
                <c:pt idx="4">
                  <c:v>149.28236421630712</c:v>
                </c:pt>
                <c:pt idx="5">
                  <c:v>152.8256088329116</c:v>
                </c:pt>
                <c:pt idx="6">
                  <c:v>152.38035323591691</c:v>
                </c:pt>
                <c:pt idx="7">
                  <c:v>148.78268025640153</c:v>
                </c:pt>
                <c:pt idx="8">
                  <c:v>148.72698662093987</c:v>
                </c:pt>
                <c:pt idx="9">
                  <c:v>157.27575804205563</c:v>
                </c:pt>
                <c:pt idx="10">
                  <c:v>162.42616018634928</c:v>
                </c:pt>
                <c:pt idx="11">
                  <c:v>158.79154257385119</c:v>
                </c:pt>
                <c:pt idx="12">
                  <c:v>170.29079980811045</c:v>
                </c:pt>
                <c:pt idx="13">
                  <c:v>172.4156101897899</c:v>
                </c:pt>
                <c:pt idx="14">
                  <c:v>171.416300286291</c:v>
                </c:pt>
                <c:pt idx="15">
                  <c:v>179.89834153955377</c:v>
                </c:pt>
                <c:pt idx="16">
                  <c:v>168.25578994315566</c:v>
                </c:pt>
                <c:pt idx="17">
                  <c:v>183.72462589359452</c:v>
                </c:pt>
                <c:pt idx="18">
                  <c:v>173.72855562669818</c:v>
                </c:pt>
                <c:pt idx="19">
                  <c:v>163.35414086451087</c:v>
                </c:pt>
                <c:pt idx="20">
                  <c:v>174.05610168575757</c:v>
                </c:pt>
                <c:pt idx="21">
                  <c:v>191.79547816104719</c:v>
                </c:pt>
                <c:pt idx="22">
                  <c:v>203.92358797745408</c:v>
                </c:pt>
                <c:pt idx="23">
                  <c:v>201.23482209599959</c:v>
                </c:pt>
                <c:pt idx="24">
                  <c:v>189.30066946357002</c:v>
                </c:pt>
              </c:numCache>
            </c:numRef>
          </c:val>
        </c:ser>
        <c:ser>
          <c:idx val="5"/>
          <c:order val="5"/>
          <c:tx>
            <c:strRef>
              <c:f>'3) Allocated_CO2-Sector'!$Y$51</c:f>
              <c:strCache>
                <c:ptCount val="1"/>
                <c:pt idx="0">
                  <c:v>工業プロセス及び製品の使用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1"/>
          </c:dPt>
          <c:dLbls>
            <c:dLbl>
              <c:idx val="0"/>
              <c:layout>
                <c:manualLayout>
                  <c:x val="-1.7773689016914732E-2"/>
                  <c:y val="1.459123153594424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7862597041032845E-2"/>
                  <c:y val="-1.7743012035873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1.7613483371519231E-2"/>
                  <c:y val="-6.562038161392846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Allocated_CO2-Sector'!$AA$45:$AY$45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'3) Allocated_CO2-Sector'!$AA$51:$AY$51</c:f>
              <c:numCache>
                <c:formatCode>#,##0_ </c:formatCode>
                <c:ptCount val="25"/>
                <c:pt idx="0">
                  <c:v>63.924637427999841</c:v>
                </c:pt>
                <c:pt idx="1">
                  <c:v>65.035564503313452</c:v>
                </c:pt>
                <c:pt idx="2">
                  <c:v>65.01033036351518</c:v>
                </c:pt>
                <c:pt idx="3">
                  <c:v>63.685454610959113</c:v>
                </c:pt>
                <c:pt idx="4">
                  <c:v>65.147137518986668</c:v>
                </c:pt>
                <c:pt idx="5">
                  <c:v>65.383574197884698</c:v>
                </c:pt>
                <c:pt idx="6">
                  <c:v>65.877966508980464</c:v>
                </c:pt>
                <c:pt idx="7">
                  <c:v>63.182425185087411</c:v>
                </c:pt>
                <c:pt idx="8">
                  <c:v>57.270909810590176</c:v>
                </c:pt>
                <c:pt idx="9">
                  <c:v>57.413338278013143</c:v>
                </c:pt>
                <c:pt idx="10">
                  <c:v>57.882149871571656</c:v>
                </c:pt>
                <c:pt idx="11">
                  <c:v>56.479411320323976</c:v>
                </c:pt>
                <c:pt idx="12">
                  <c:v>53.738713605042612</c:v>
                </c:pt>
                <c:pt idx="13">
                  <c:v>52.970829442721374</c:v>
                </c:pt>
                <c:pt idx="14">
                  <c:v>52.837989160820371</c:v>
                </c:pt>
                <c:pt idx="15">
                  <c:v>53.924580459671567</c:v>
                </c:pt>
                <c:pt idx="16">
                  <c:v>54.054003041161629</c:v>
                </c:pt>
                <c:pt idx="17">
                  <c:v>53.268823859079532</c:v>
                </c:pt>
                <c:pt idx="18">
                  <c:v>49.143076786739748</c:v>
                </c:pt>
                <c:pt idx="19">
                  <c:v>43.485240587900378</c:v>
                </c:pt>
                <c:pt idx="20">
                  <c:v>44.652901149800392</c:v>
                </c:pt>
                <c:pt idx="21">
                  <c:v>44.514587768619258</c:v>
                </c:pt>
                <c:pt idx="22">
                  <c:v>44.704740092574674</c:v>
                </c:pt>
                <c:pt idx="23">
                  <c:v>46.346168074484808</c:v>
                </c:pt>
                <c:pt idx="24">
                  <c:v>46.08479432149894</c:v>
                </c:pt>
              </c:numCache>
            </c:numRef>
          </c:val>
        </c:ser>
        <c:ser>
          <c:idx val="6"/>
          <c:order val="6"/>
          <c:tx>
            <c:strRef>
              <c:f>'3) Allocated_CO2-Sector'!$Y$52</c:f>
              <c:strCache>
                <c:ptCount val="1"/>
                <c:pt idx="0">
                  <c:v>廃棄物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Pt>
            <c:idx val="1"/>
          </c:dPt>
          <c:dLbls>
            <c:dLbl>
              <c:idx val="0"/>
              <c:layout>
                <c:manualLayout>
                  <c:x val="-1.7862597041032845E-2"/>
                  <c:y val="-1.7743012035873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7862597041032845E-2"/>
                  <c:y val="-1.55531979131588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9.2387494904412459E-3"/>
                  <c:y val="5.5487357016162035E-3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Allocated_CO2-Sector'!$AA$45:$AY$45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'3) Allocated_CO2-Sector'!$AA$52:$AY$52</c:f>
              <c:numCache>
                <c:formatCode>#,##0_ </c:formatCode>
                <c:ptCount val="25"/>
                <c:pt idx="0">
                  <c:v>22.44224850647711</c:v>
                </c:pt>
                <c:pt idx="1">
                  <c:v>22.77219793257968</c:v>
                </c:pt>
                <c:pt idx="2">
                  <c:v>24.185910196671525</c:v>
                </c:pt>
                <c:pt idx="3">
                  <c:v>23.707083316130579</c:v>
                </c:pt>
                <c:pt idx="4">
                  <c:v>26.885936655655431</c:v>
                </c:pt>
                <c:pt idx="5">
                  <c:v>27.440469095845199</c:v>
                </c:pt>
                <c:pt idx="6">
                  <c:v>28.14904044754384</c:v>
                </c:pt>
                <c:pt idx="7">
                  <c:v>29.490905484674194</c:v>
                </c:pt>
                <c:pt idx="8">
                  <c:v>29.874765113239672</c:v>
                </c:pt>
                <c:pt idx="9">
                  <c:v>29.939582269965388</c:v>
                </c:pt>
                <c:pt idx="10">
                  <c:v>31.061232310627695</c:v>
                </c:pt>
                <c:pt idx="11">
                  <c:v>30.851188800154922</c:v>
                </c:pt>
                <c:pt idx="12">
                  <c:v>31.102248097184148</c:v>
                </c:pt>
                <c:pt idx="13">
                  <c:v>31.861906549380794</c:v>
                </c:pt>
                <c:pt idx="14">
                  <c:v>31.054425986611609</c:v>
                </c:pt>
                <c:pt idx="15">
                  <c:v>30.064351555127843</c:v>
                </c:pt>
                <c:pt idx="16">
                  <c:v>28.281644631780722</c:v>
                </c:pt>
                <c:pt idx="17">
                  <c:v>28.838669705385605</c:v>
                </c:pt>
                <c:pt idx="18">
                  <c:v>30.178492318356227</c:v>
                </c:pt>
                <c:pt idx="19">
                  <c:v>26.394526582260958</c:v>
                </c:pt>
                <c:pt idx="20">
                  <c:v>26.956950760676115</c:v>
                </c:pt>
                <c:pt idx="21">
                  <c:v>26.749226620469106</c:v>
                </c:pt>
                <c:pt idx="22">
                  <c:v>28.607890700641512</c:v>
                </c:pt>
                <c:pt idx="23">
                  <c:v>28.264177466768224</c:v>
                </c:pt>
                <c:pt idx="24">
                  <c:v>28.539983477089415</c:v>
                </c:pt>
              </c:numCache>
            </c:numRef>
          </c:val>
        </c:ser>
        <c:ser>
          <c:idx val="7"/>
          <c:order val="7"/>
          <c:tx>
            <c:strRef>
              <c:f>'3) Allocated_CO2-Sector'!$Y$53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4754774100252728E-2"/>
                  <c:y val="-4.604127299585020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7862597041032845E-2"/>
                  <c:y val="-1.3363383790444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2.3727323554289796E-2"/>
                  <c:y val="-7.611831572846108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'3) Allocated_CO2-Sector'!$AA$45:$AY$45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'3) Allocated_CO2-Sector'!$AA$53:$AY$53</c:f>
              <c:numCache>
                <c:formatCode>#,##0_ </c:formatCode>
                <c:ptCount val="25"/>
                <c:pt idx="0">
                  <c:v>1.1898195894962347</c:v>
                </c:pt>
                <c:pt idx="1">
                  <c:v>1.1791152090946744</c:v>
                </c:pt>
                <c:pt idx="2">
                  <c:v>1.1548306278625093</c:v>
                </c:pt>
                <c:pt idx="3">
                  <c:v>1.1740806123887304</c:v>
                </c:pt>
                <c:pt idx="4">
                  <c:v>0.99612603274611433</c:v>
                </c:pt>
                <c:pt idx="5">
                  <c:v>1.2835744841551602</c:v>
                </c:pt>
                <c:pt idx="6">
                  <c:v>1.3762185705315935</c:v>
                </c:pt>
                <c:pt idx="7">
                  <c:v>1.4982660374142382</c:v>
                </c:pt>
                <c:pt idx="8">
                  <c:v>1.4410470247874125</c:v>
                </c:pt>
                <c:pt idx="9">
                  <c:v>1.4743105414807625</c:v>
                </c:pt>
                <c:pt idx="10">
                  <c:v>1.4723368687135132</c:v>
                </c:pt>
                <c:pt idx="11">
                  <c:v>1.441900865232056</c:v>
                </c:pt>
                <c:pt idx="12">
                  <c:v>1.4304804700932787</c:v>
                </c:pt>
                <c:pt idx="13">
                  <c:v>1.3970375688898033</c:v>
                </c:pt>
                <c:pt idx="14">
                  <c:v>1.3272359055670497</c:v>
                </c:pt>
                <c:pt idx="15">
                  <c:v>1.3723914721214461</c:v>
                </c:pt>
                <c:pt idx="16">
                  <c:v>1.373534641174553</c:v>
                </c:pt>
                <c:pt idx="17">
                  <c:v>1.5329149228458372</c:v>
                </c:pt>
                <c:pt idx="18">
                  <c:v>1.3876367068032787</c:v>
                </c:pt>
                <c:pt idx="19">
                  <c:v>1.25425239661205</c:v>
                </c:pt>
                <c:pt idx="20">
                  <c:v>1.2164886789925453</c:v>
                </c:pt>
                <c:pt idx="21">
                  <c:v>1.1873292849814716</c:v>
                </c:pt>
                <c:pt idx="22">
                  <c:v>1.2778904198082006</c:v>
                </c:pt>
                <c:pt idx="23">
                  <c:v>1.2731462331992449</c:v>
                </c:pt>
                <c:pt idx="24">
                  <c:v>1.2469831165554812</c:v>
                </c:pt>
              </c:numCache>
            </c:numRef>
          </c:val>
        </c:ser>
        <c:dLbls/>
        <c:marker val="1"/>
        <c:axId val="105584896"/>
        <c:axId val="105648128"/>
      </c:lineChart>
      <c:catAx>
        <c:axId val="10558489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-5400000" vert="horz" anchor="t" anchorCtr="1"/>
          <a:lstStyle/>
          <a:p>
            <a:pPr>
              <a:defRPr sz="1200"/>
            </a:pPr>
            <a:endParaRPr lang="ja-JP"/>
          </a:p>
        </c:txPr>
        <c:crossAx val="105648128"/>
        <c:crossesAt val="0"/>
        <c:auto val="1"/>
        <c:lblAlgn val="ctr"/>
        <c:lblOffset val="100"/>
      </c:catAx>
      <c:valAx>
        <c:axId val="105648128"/>
        <c:scaling>
          <c:orientation val="minMax"/>
          <c:max val="510"/>
          <c:min val="0"/>
        </c:scaling>
        <c:axPos val="l"/>
        <c:numFmt formatCode="#,##0_ " sourceLinked="0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5584896"/>
        <c:crosses val="autoZero"/>
        <c:crossBetween val="between"/>
        <c:majorUnit val="50"/>
      </c:valAx>
    </c:plotArea>
    <c:plotVisOnly val="1"/>
    <c:dispBlanksAs val="gap"/>
  </c:chart>
  <c:spPr>
    <a:solidFill>
      <a:sysClr val="window" lastClr="FFFFFF"/>
    </a:solidFill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353338934121867"/>
          <c:y val="0.20558922309526087"/>
          <c:w val="0.54491124179617678"/>
          <c:h val="0.54491124179617678"/>
        </c:manualLayout>
      </c:layout>
      <c:doughnutChart>
        <c:varyColors val="1"/>
        <c:ser>
          <c:idx val="0"/>
          <c:order val="0"/>
          <c:tx>
            <c:strRef>
              <c:f>'4) CO2-Share-1990'!$C$4</c:f>
              <c:strCache>
                <c:ptCount val="1"/>
                <c:pt idx="0">
                  <c:v>電気・熱配分前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'4) CO2-Share-1990'!$B$5:$B$12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'4) CO2-Share-1990'!$C$5:$C$12</c:f>
              <c:numCache>
                <c:formatCode>#,##0_ </c:formatCode>
                <c:ptCount val="8"/>
                <c:pt idx="0">
                  <c:v>334536.01790551911</c:v>
                </c:pt>
                <c:pt idx="1">
                  <c:v>393930.60643059947</c:v>
                </c:pt>
                <c:pt idx="2">
                  <c:v>199825.62056360435</c:v>
                </c:pt>
                <c:pt idx="3">
                  <c:v>80185.5174187886</c:v>
                </c:pt>
                <c:pt idx="4">
                  <c:v>58366.144410396344</c:v>
                </c:pt>
                <c:pt idx="5">
                  <c:v>63924.637427999842</c:v>
                </c:pt>
                <c:pt idx="6">
                  <c:v>22442.24850647711</c:v>
                </c:pt>
                <c:pt idx="7">
                  <c:v>1189.8195894962346</c:v>
                </c:pt>
              </c:numCache>
            </c:numRef>
          </c:val>
        </c:ser>
        <c:ser>
          <c:idx val="1"/>
          <c:order val="1"/>
          <c:tx>
            <c:strRef>
              <c:f>'4) CO2-Share-1990'!$D$4</c:f>
              <c:strCache>
                <c:ptCount val="1"/>
                <c:pt idx="0">
                  <c:v>電気・熱配分後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'4) CO2-Share-1990'!$B$5:$B$12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'4) CO2-Share-1990'!$D$5:$D$12</c:f>
              <c:numCache>
                <c:formatCode>#,##0_ </c:formatCode>
                <c:ptCount val="8"/>
                <c:pt idx="0">
                  <c:v>92358.910280417098</c:v>
                </c:pt>
                <c:pt idx="1">
                  <c:v>503139.40852791024</c:v>
                </c:pt>
                <c:pt idx="2">
                  <c:v>206300.78397732592</c:v>
                </c:pt>
                <c:pt idx="3">
                  <c:v>133711.2646453385</c:v>
                </c:pt>
                <c:pt idx="4">
                  <c:v>131333.5392979162</c:v>
                </c:pt>
                <c:pt idx="5">
                  <c:v>63924.637427999842</c:v>
                </c:pt>
                <c:pt idx="6">
                  <c:v>22442.24850647711</c:v>
                </c:pt>
                <c:pt idx="7">
                  <c:v>1189.8195894962346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353338934121867"/>
          <c:y val="0.20558922309526087"/>
          <c:w val="0.54491124179617678"/>
          <c:h val="0.54491124179617678"/>
        </c:manualLayout>
      </c:layout>
      <c:doughnutChart>
        <c:varyColors val="1"/>
        <c:ser>
          <c:idx val="0"/>
          <c:order val="0"/>
          <c:tx>
            <c:strRef>
              <c:f>'5) CO2-Share-2005'!$C$4</c:f>
              <c:strCache>
                <c:ptCount val="1"/>
                <c:pt idx="0">
                  <c:v>電気・熱配分前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'5) CO2-Share-2005'!$B$5:$B$12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'5) CO2-Share-2005'!$C$5:$C$12</c:f>
              <c:numCache>
                <c:formatCode>#,##0_ </c:formatCode>
                <c:ptCount val="8"/>
                <c:pt idx="0">
                  <c:v>418468.59248854662</c:v>
                </c:pt>
                <c:pt idx="1">
                  <c:v>389602.76510177675</c:v>
                </c:pt>
                <c:pt idx="2">
                  <c:v>232272.79150001751</c:v>
                </c:pt>
                <c:pt idx="3">
                  <c:v>109061.25782915347</c:v>
                </c:pt>
                <c:pt idx="4">
                  <c:v>69613.779997560297</c:v>
                </c:pt>
                <c:pt idx="5">
                  <c:v>53924.580459671568</c:v>
                </c:pt>
                <c:pt idx="6">
                  <c:v>30064.351555127843</c:v>
                </c:pt>
                <c:pt idx="7">
                  <c:v>1372.391472121446</c:v>
                </c:pt>
              </c:numCache>
            </c:numRef>
          </c:val>
        </c:ser>
        <c:ser>
          <c:idx val="1"/>
          <c:order val="1"/>
          <c:tx>
            <c:strRef>
              <c:f>'5) CO2-Share-2005'!$D$4</c:f>
              <c:strCache>
                <c:ptCount val="1"/>
                <c:pt idx="0">
                  <c:v>電気・熱配分後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'5) CO2-Share-2005'!$B$5:$B$12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'5) CO2-Share-2005'!$D$5:$D$12</c:f>
              <c:numCache>
                <c:formatCode>#,##0_ </c:formatCode>
                <c:ptCount val="8"/>
                <c:pt idx="0">
                  <c:v>103660.58877358455</c:v>
                </c:pt>
                <c:pt idx="1">
                  <c:v>456904.62841954944</c:v>
                </c:pt>
                <c:pt idx="2">
                  <c:v>239694.57441870784</c:v>
                </c:pt>
                <c:pt idx="3">
                  <c:v>238861.05376565916</c:v>
                </c:pt>
                <c:pt idx="4">
                  <c:v>179898.34153955377</c:v>
                </c:pt>
                <c:pt idx="5">
                  <c:v>53924.580459671568</c:v>
                </c:pt>
                <c:pt idx="6">
                  <c:v>30064.351555127843</c:v>
                </c:pt>
                <c:pt idx="7">
                  <c:v>1372.391472121446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54136559179614"/>
          <c:y val="0.20200000000000001"/>
          <c:w val="0.55089927742031075"/>
          <c:h val="0.55200000000000005"/>
        </c:manualLayout>
      </c:layout>
      <c:doughnutChart>
        <c:varyColors val="1"/>
        <c:ser>
          <c:idx val="0"/>
          <c:order val="0"/>
          <c:tx>
            <c:strRef>
              <c:f>'6) CO2-Share-2014'!$C$4</c:f>
              <c:strCache>
                <c:ptCount val="1"/>
                <c:pt idx="0">
                  <c:v>電気・熱配分前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'6) CO2-Share-2014'!$B$5:$B$12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'6) CO2-Share-2014'!$C$5:$C$12</c:f>
              <c:numCache>
                <c:formatCode>#,##0_ </c:formatCode>
                <c:ptCount val="8"/>
                <c:pt idx="0">
                  <c:v>507573.61306078476</c:v>
                </c:pt>
                <c:pt idx="1">
                  <c:v>353523.18678428326</c:v>
                </c:pt>
                <c:pt idx="2">
                  <c:v>208333.42870512078</c:v>
                </c:pt>
                <c:pt idx="3">
                  <c:v>65522.76751197745</c:v>
                </c:pt>
                <c:pt idx="4">
                  <c:v>55148.127502672054</c:v>
                </c:pt>
                <c:pt idx="5">
                  <c:v>46084.794321498943</c:v>
                </c:pt>
                <c:pt idx="6">
                  <c:v>28539.983477089416</c:v>
                </c:pt>
                <c:pt idx="7">
                  <c:v>1246.9831165554813</c:v>
                </c:pt>
              </c:numCache>
            </c:numRef>
          </c:val>
        </c:ser>
        <c:ser>
          <c:idx val="1"/>
          <c:order val="1"/>
          <c:tx>
            <c:strRef>
              <c:f>'6) CO2-Share-2014'!$D$4</c:f>
              <c:strCache>
                <c:ptCount val="1"/>
                <c:pt idx="0">
                  <c:v>電気・熱配分後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</c:dPt>
          <c:cat>
            <c:strRef>
              <c:f>'6) CO2-Share-2014'!$B$5:$B$12</c:f>
              <c:strCache>
                <c:ptCount val="8"/>
                <c:pt idx="0">
                  <c:v>エネルギー転換</c:v>
                </c:pt>
                <c:pt idx="1">
                  <c:v>産業</c:v>
                </c:pt>
                <c:pt idx="2">
                  <c:v>運輸</c:v>
                </c:pt>
                <c:pt idx="3">
                  <c:v>業務その他</c:v>
                </c:pt>
                <c:pt idx="4">
                  <c:v>家庭</c:v>
                </c:pt>
                <c:pt idx="5">
                  <c:v>工業プロセス及び製品の使用</c:v>
                </c:pt>
                <c:pt idx="6">
                  <c:v>廃棄物</c:v>
                </c:pt>
                <c:pt idx="7">
                  <c:v>その他</c:v>
                </c:pt>
              </c:strCache>
            </c:strRef>
          </c:cat>
          <c:val>
            <c:numRef>
              <c:f>'6) CO2-Share-2014'!$D$5:$D$12</c:f>
              <c:numCache>
                <c:formatCode>#,##0_ </c:formatCode>
                <c:ptCount val="8"/>
                <c:pt idx="0">
                  <c:v>91113.980205640546</c:v>
                </c:pt>
                <c:pt idx="1">
                  <c:v>427309.86431859049</c:v>
                </c:pt>
                <c:pt idx="2">
                  <c:v>217205.10651680283</c:v>
                </c:pt>
                <c:pt idx="3">
                  <c:v>265171.50306023459</c:v>
                </c:pt>
                <c:pt idx="4">
                  <c:v>189300.66946357003</c:v>
                </c:pt>
                <c:pt idx="5">
                  <c:v>46084.794321498943</c:v>
                </c:pt>
                <c:pt idx="6">
                  <c:v>28539.983477089416</c:v>
                </c:pt>
                <c:pt idx="7">
                  <c:v>1246.9831165554813</c:v>
                </c:pt>
              </c:numCache>
            </c:numRef>
          </c:val>
        </c:ser>
        <c:dLbls/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5940777226635222"/>
          <c:y val="0.21034536982436675"/>
          <c:w val="0.69377178073005197"/>
          <c:h val="0.69377178073005197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5.9065293049822533E-2"/>
                  <c:y val="-0.1634460670389769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19491946766566"/>
                  <c:y val="-0.1589973059534959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769583868095785"/>
                  <c:y val="-4.551551100165340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2955773700093646"/>
                  <c:y val="0.1170895047810653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6397585764334521"/>
                  <c:y val="-9.11554337646120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Val val="1"/>
            <c:extLst>
              <c:ext xmlns:c15="http://schemas.microsoft.com/office/drawing/2012/chart" uri="{CE6537A1-D6FC-4f65-9D91-7224C49458BB}"/>
            </c:extLst>
          </c:dLbls>
          <c:val>
            <c:numRef>
              <c:f>'7) CH4'!$AY$16:$AY$20</c:f>
              <c:numCache>
                <c:formatCode>0.0%</c:formatCode>
                <c:ptCount val="5"/>
                <c:pt idx="0">
                  <c:v>4.4507111308794513E-2</c:v>
                </c:pt>
                <c:pt idx="1">
                  <c:v>2.271190608534969E-2</c:v>
                </c:pt>
                <c:pt idx="2">
                  <c:v>1.2073348202302566E-3</c:v>
                </c:pt>
                <c:pt idx="3" formatCode="0%">
                  <c:v>0.77547590197964389</c:v>
                </c:pt>
                <c:pt idx="4" formatCode="0%">
                  <c:v>0.15609774580598165</c:v>
                </c:pt>
              </c:numCache>
            </c:numRef>
          </c:val>
        </c:ser>
        <c:dLbls/>
        <c:firstSliceAng val="0"/>
        <c:holeSize val="65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91168</xdr:rowOff>
    </xdr:from>
    <xdr:to>
      <xdr:col>34</xdr:col>
      <xdr:colOff>503463</xdr:colOff>
      <xdr:row>109</xdr:row>
      <xdr:rowOff>122465</xdr:rowOff>
    </xdr:to>
    <xdr:graphicFrame macro="">
      <xdr:nvGraphicFramePr>
        <xdr:cNvPr id="76276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27</xdr:col>
      <xdr:colOff>123825</xdr:colOff>
      <xdr:row>68</xdr:row>
      <xdr:rowOff>47625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48768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34</xdr:col>
      <xdr:colOff>625927</xdr:colOff>
      <xdr:row>73</xdr:row>
      <xdr:rowOff>13606</xdr:rowOff>
    </xdr:from>
    <xdr:to>
      <xdr:col>43</xdr:col>
      <xdr:colOff>285749</xdr:colOff>
      <xdr:row>103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353784</xdr:colOff>
      <xdr:row>69</xdr:row>
      <xdr:rowOff>68036</xdr:rowOff>
    </xdr:from>
    <xdr:to>
      <xdr:col>66</xdr:col>
      <xdr:colOff>27214</xdr:colOff>
      <xdr:row>109</xdr:row>
      <xdr:rowOff>68037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0.34651</cdr:x>
      <cdr:y>0.38439</cdr:y>
    </cdr:from>
    <cdr:to>
      <cdr:x>0.65496</cdr:x>
      <cdr:y>0.57165</cdr:y>
    </cdr:to>
    <cdr:sp macro="" textlink="">
      <cdr:nvSpPr>
        <cdr:cNvPr id="3344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0587" y="2138234"/>
          <a:ext cx="1736350" cy="1041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二酸化炭素総排出量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1990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年度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cs typeface="Arial"/>
            </a:rPr>
            <a:t>11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億</a:t>
          </a: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5</a:t>
          </a: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cs typeface="Arial"/>
            </a:rPr>
            <a:t>,400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0.76357</cdr:x>
      <cdr:y>0.08562</cdr:y>
    </cdr:from>
    <cdr:to>
      <cdr:x>0.98083</cdr:x>
      <cdr:y>0.2141</cdr:y>
    </cdr:to>
    <cdr:sp macro="" textlink="">
      <cdr:nvSpPr>
        <cdr:cNvPr id="385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8346" y="476270"/>
          <a:ext cx="1223016" cy="714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29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0.05112</cdr:x>
      <cdr:y>0.28254</cdr:y>
    </cdr:from>
    <cdr:to>
      <cdr:x>0.15134</cdr:x>
      <cdr:y>0.38054</cdr:y>
    </cdr:to>
    <cdr:sp macro="" textlink="">
      <cdr:nvSpPr>
        <cdr:cNvPr id="385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769" y="1571657"/>
          <a:ext cx="564165" cy="545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0.83731</cdr:x>
      <cdr:y>0.48859</cdr:y>
    </cdr:from>
    <cdr:to>
      <cdr:x>0.95777</cdr:x>
      <cdr:y>0.61512</cdr:y>
    </cdr:to>
    <cdr:sp macro="" textlink="">
      <cdr:nvSpPr>
        <cdr:cNvPr id="385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33" y="2717857"/>
          <a:ext cx="678134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+mj-ea"/>
              <a:ea typeface="+mj-ea"/>
              <a:cs typeface="Arial Unicode MS" panose="020B0604020202020204" pitchFamily="50" charset="-128"/>
            </a:rPr>
            <a:t>44</a:t>
          </a:r>
          <a:r>
            <a:rPr lang="ja-JP" altLang="en-US" sz="1000" b="0" i="0" strike="noStrike">
              <a:solidFill>
                <a:srgbClr val="000000"/>
              </a:solidFill>
              <a:latin typeface="+mj-ea"/>
              <a:ea typeface="+mj-ea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34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0.00845</cdr:x>
      <cdr:y>0.50639</cdr:y>
    </cdr:from>
    <cdr:to>
      <cdr:x>0.21981</cdr:x>
      <cdr:y>0.69626</cdr:y>
    </cdr:to>
    <cdr:sp macro="" textlink="">
      <cdr:nvSpPr>
        <cdr:cNvPr id="385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49" y="2840678"/>
          <a:ext cx="1186843" cy="1065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（商業・ｻｰﾋﾞｽ・事業所等）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0.21137</cdr:x>
      <cdr:y>0.73213</cdr:y>
    </cdr:from>
    <cdr:to>
      <cdr:x>0.43846</cdr:x>
      <cdr:y>0.89183</cdr:y>
    </cdr:to>
    <cdr:sp macro="" textlink="">
      <cdr:nvSpPr>
        <cdr:cNvPr id="385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9884" y="4072529"/>
          <a:ext cx="1278352" cy="8883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0.2088</cdr:x>
      <cdr:y>0.01512</cdr:y>
    </cdr:from>
    <cdr:to>
      <cdr:x>0.47735</cdr:x>
      <cdr:y>0.14164</cdr:y>
    </cdr:to>
    <cdr:sp macro="" textlink="">
      <cdr:nvSpPr>
        <cdr:cNvPr id="385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5415" y="84111"/>
          <a:ext cx="151169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（ﾌﾟﾗｽﾁｯｸ、廃油の焼却）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0.54693</cdr:x>
      <cdr:y>0.02911</cdr:y>
    </cdr:from>
    <cdr:to>
      <cdr:x>0.7813</cdr:x>
      <cdr:y>0.15563</cdr:y>
    </cdr:to>
    <cdr:sp macro="" textlink="">
      <cdr:nvSpPr>
        <cdr:cNvPr id="3850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8818" y="161926"/>
          <a:ext cx="131933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（燃料からの漏出等）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0.12407</cdr:y>
    </cdr:from>
    <cdr:to>
      <cdr:x>0.30271</cdr:x>
      <cdr:y>0.25058</cdr:y>
    </cdr:to>
    <cdr:sp macro="" textlink="">
      <cdr:nvSpPr>
        <cdr:cNvPr id="3850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90124"/>
          <a:ext cx="1704038" cy="7037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0.57005</cdr:x>
      <cdr:y>0.15769</cdr:y>
    </cdr:from>
    <cdr:to>
      <cdr:x>0.79617</cdr:x>
      <cdr:y>0.21249</cdr:y>
    </cdr:to>
    <cdr:sp macro="" textlink="">
      <cdr:nvSpPr>
        <cdr:cNvPr id="38503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795655"/>
          <a:ext cx="1302735" cy="2752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0.49915</cdr:x>
      <cdr:y>0.12329</cdr:y>
    </cdr:from>
    <cdr:to>
      <cdr:x>0.54992</cdr:x>
      <cdr:y>0.20377</cdr:y>
    </cdr:to>
    <cdr:sp macro="" textlink="">
      <cdr:nvSpPr>
        <cdr:cNvPr id="385035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09875" y="685799"/>
          <a:ext cx="285750" cy="4476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0.40778</cdr:x>
      <cdr:y>0.12671</cdr:y>
    </cdr:from>
    <cdr:to>
      <cdr:x>0.47208</cdr:x>
      <cdr:y>0.20719</cdr:y>
    </cdr:to>
    <cdr:sp macro="" textlink="">
      <cdr:nvSpPr>
        <cdr:cNvPr id="38503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95524" y="704850"/>
          <a:ext cx="361949" cy="4476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0.27411</cdr:x>
      <cdr:y>0.19007</cdr:y>
    </cdr:from>
    <cdr:to>
      <cdr:x>0.41117</cdr:x>
      <cdr:y>0.22432</cdr:y>
    </cdr:to>
    <cdr:sp macro="" textlink="">
      <cdr:nvSpPr>
        <cdr:cNvPr id="38503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543049" y="1057275"/>
          <a:ext cx="771525" cy="1905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0.19147</cdr:x>
      <cdr:y>0.28694</cdr:y>
    </cdr:from>
    <cdr:to>
      <cdr:x>0.31116</cdr:x>
      <cdr:y>0.32134</cdr:y>
    </cdr:to>
    <cdr:sp macro="" textlink="">
      <cdr:nvSpPr>
        <cdr:cNvPr id="385038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77816" y="1596132"/>
          <a:ext cx="673767" cy="191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0.12014</cdr:x>
      <cdr:y>0.47945</cdr:y>
    </cdr:from>
    <cdr:to>
      <cdr:x>0.23689</cdr:x>
      <cdr:y>0.52055</cdr:y>
    </cdr:to>
    <cdr:sp macro="" textlink="">
      <cdr:nvSpPr>
        <cdr:cNvPr id="385039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76274" y="2667000"/>
          <a:ext cx="657225" cy="2286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0.35025</cdr:x>
      <cdr:y>0.71404</cdr:y>
    </cdr:from>
    <cdr:to>
      <cdr:x>0.36887</cdr:x>
      <cdr:y>0.75171</cdr:y>
    </cdr:to>
    <cdr:sp macro="" textlink="">
      <cdr:nvSpPr>
        <cdr:cNvPr id="385040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71674" y="3971919"/>
          <a:ext cx="104796" cy="2095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0.76451</cdr:x>
      <cdr:y>0.54513</cdr:y>
    </cdr:from>
    <cdr:to>
      <cdr:x>0.84264</cdr:x>
      <cdr:y>0.54966</cdr:y>
    </cdr:to>
    <cdr:sp macro="" textlink="">
      <cdr:nvSpPr>
        <cdr:cNvPr id="38504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03624" y="3032354"/>
          <a:ext cx="439826" cy="251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0.74272</cdr:x>
      <cdr:y>0.87251</cdr:y>
    </cdr:from>
    <cdr:to>
      <cdr:x>0.99154</cdr:x>
      <cdr:y>0.9354</cdr:y>
    </cdr:to>
    <cdr:sp macro="" textlink="">
      <cdr:nvSpPr>
        <cdr:cNvPr id="19" name="テキスト ボックス 18"/>
        <cdr:cNvSpPr txBox="1"/>
      </cdr:nvSpPr>
      <cdr:spPr>
        <a:xfrm xmlns:a="http://schemas.openxmlformats.org/drawingml/2006/main">
          <a:off x="4180974" y="4853424"/>
          <a:ext cx="1400675" cy="34983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/>
        <a:p xmlns:a="http://schemas.openxmlformats.org/drawingml/2006/main">
          <a:r>
            <a:rPr lang="ja-JP" altLang="en-US" sz="1100"/>
            <a:t>（　）：電気・熱配分前</a:t>
          </a:r>
        </a:p>
      </cdr:txBody>
    </cdr:sp>
  </cdr:relSizeAnchor>
  <cdr:relSizeAnchor xmlns:cdr="http://schemas.openxmlformats.org/drawingml/2006/chartDrawing">
    <cdr:from>
      <cdr:x>0.38789</cdr:x>
      <cdr:y>0.29336</cdr:y>
    </cdr:from>
    <cdr:to>
      <cdr:x>0.62661</cdr:x>
      <cdr:y>0.33539</cdr:y>
    </cdr:to>
    <cdr:sp macro="" textlink="">
      <cdr:nvSpPr>
        <cdr:cNvPr id="20" name="テキスト ボックス 19"/>
        <cdr:cNvSpPr txBox="1"/>
      </cdr:nvSpPr>
      <cdr:spPr>
        <a:xfrm xmlns:a="http://schemas.openxmlformats.org/drawingml/2006/main">
          <a:off x="2183539" y="1631861"/>
          <a:ext cx="1343821" cy="23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電気・熱配分前</a:t>
          </a:r>
        </a:p>
      </cdr:txBody>
    </cdr:sp>
  </cdr:relSizeAnchor>
  <cdr:relSizeAnchor xmlns:cdr="http://schemas.openxmlformats.org/drawingml/2006/chartDrawing">
    <cdr:from>
      <cdr:x>0.39059</cdr:x>
      <cdr:y>0.22661</cdr:y>
    </cdr:from>
    <cdr:to>
      <cdr:x>0.62931</cdr:x>
      <cdr:y>0.26864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173942" y="1154206"/>
          <a:ext cx="1374961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1200150</xdr:colOff>
      <xdr:row>14</xdr:row>
      <xdr:rowOff>123825</xdr:rowOff>
    </xdr:from>
    <xdr:to>
      <xdr:col>6</xdr:col>
      <xdr:colOff>476250</xdr:colOff>
      <xdr:row>42</xdr:row>
      <xdr:rowOff>85725</xdr:rowOff>
    </xdr:to>
    <xdr:graphicFrame macro="">
      <xdr:nvGraphicFramePr>
        <xdr:cNvPr id="1001683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0.34651</cdr:x>
      <cdr:y>0.38439</cdr:y>
    </cdr:from>
    <cdr:to>
      <cdr:x>0.65496</cdr:x>
      <cdr:y>0.57165</cdr:y>
    </cdr:to>
    <cdr:sp macro="" textlink="">
      <cdr:nvSpPr>
        <cdr:cNvPr id="3344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0587" y="2138234"/>
          <a:ext cx="1736350" cy="1041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二酸化炭素総排出量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2005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年度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cs typeface="Arial"/>
            </a:rPr>
            <a:t>13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億</a:t>
          </a: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cs typeface="Arial"/>
            </a:rPr>
            <a:t>400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0.76641</cdr:x>
      <cdr:y>0.0815</cdr:y>
    </cdr:from>
    <cdr:to>
      <cdr:x>0.97799</cdr:x>
      <cdr:y>0.21822</cdr:y>
    </cdr:to>
    <cdr:sp macro="" textlink="">
      <cdr:nvSpPr>
        <cdr:cNvPr id="385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4306" y="453379"/>
          <a:ext cx="1191095" cy="760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32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0.05112</cdr:x>
      <cdr:y>0.28254</cdr:y>
    </cdr:from>
    <cdr:to>
      <cdr:x>0.15134</cdr:x>
      <cdr:y>0.38054</cdr:y>
    </cdr:to>
    <cdr:sp macro="" textlink="">
      <cdr:nvSpPr>
        <cdr:cNvPr id="385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769" y="1571657"/>
          <a:ext cx="564165" cy="545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0.86111</cdr:x>
      <cdr:y>0.44139</cdr:y>
    </cdr:from>
    <cdr:to>
      <cdr:x>0.98473</cdr:x>
      <cdr:y>0.56986</cdr:y>
    </cdr:to>
    <cdr:sp macro="" textlink="">
      <cdr:nvSpPr>
        <cdr:cNvPr id="385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7429" y="2455260"/>
          <a:ext cx="695891" cy="714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35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30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0.00845</cdr:x>
      <cdr:y>0.50639</cdr:y>
    </cdr:from>
    <cdr:to>
      <cdr:x>0.21981</cdr:x>
      <cdr:y>0.69626</cdr:y>
    </cdr:to>
    <cdr:sp macro="" textlink="">
      <cdr:nvSpPr>
        <cdr:cNvPr id="385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49" y="2840678"/>
          <a:ext cx="1186843" cy="1065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（商業・ｻｰﾋﾞｽ・事業所等）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0.3332</cdr:x>
      <cdr:y>0.76295</cdr:y>
    </cdr:from>
    <cdr:to>
      <cdr:x>0.56029</cdr:x>
      <cdr:y>0.92265</cdr:y>
    </cdr:to>
    <cdr:sp macro="" textlink="">
      <cdr:nvSpPr>
        <cdr:cNvPr id="385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5664" y="4243990"/>
          <a:ext cx="1278352" cy="8883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0.26633</cdr:x>
      <cdr:y>0.03596</cdr:y>
    </cdr:from>
    <cdr:to>
      <cdr:x>0.53488</cdr:x>
      <cdr:y>0.16248</cdr:y>
    </cdr:to>
    <cdr:sp macro="" textlink="">
      <cdr:nvSpPr>
        <cdr:cNvPr id="385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9266" y="200025"/>
          <a:ext cx="151169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（ﾌﾟﾗｽﾁｯｸ、廃油の焼却）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0.53508</cdr:x>
      <cdr:y>0.02739</cdr:y>
    </cdr:from>
    <cdr:to>
      <cdr:x>0.76945</cdr:x>
      <cdr:y>0.15392</cdr:y>
    </cdr:to>
    <cdr:sp macro="" textlink="">
      <cdr:nvSpPr>
        <cdr:cNvPr id="3850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2111" y="152386"/>
          <a:ext cx="131933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（燃料からの漏出等）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0.09838</cdr:y>
    </cdr:from>
    <cdr:to>
      <cdr:x>0.30795</cdr:x>
      <cdr:y>0.2249</cdr:y>
    </cdr:to>
    <cdr:sp macro="" textlink="">
      <cdr:nvSpPr>
        <cdr:cNvPr id="3850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7236"/>
          <a:ext cx="1733550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0.57005</cdr:x>
      <cdr:y>0.15769</cdr:y>
    </cdr:from>
    <cdr:to>
      <cdr:x>0.79617</cdr:x>
      <cdr:y>0.21249</cdr:y>
    </cdr:to>
    <cdr:sp macro="" textlink="">
      <cdr:nvSpPr>
        <cdr:cNvPr id="38503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795655"/>
          <a:ext cx="1302735" cy="2752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0.5081</cdr:x>
      <cdr:y>0.14726</cdr:y>
    </cdr:from>
    <cdr:to>
      <cdr:x>0.54992</cdr:x>
      <cdr:y>0.2051</cdr:y>
    </cdr:to>
    <cdr:sp macro="" textlink="">
      <cdr:nvSpPr>
        <cdr:cNvPr id="385035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60235" y="819149"/>
          <a:ext cx="235390" cy="3217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0.46024</cdr:x>
      <cdr:y>0.1524</cdr:y>
    </cdr:from>
    <cdr:to>
      <cdr:x>0.48471</cdr:x>
      <cdr:y>0.20564</cdr:y>
    </cdr:to>
    <cdr:sp macro="" textlink="">
      <cdr:nvSpPr>
        <cdr:cNvPr id="38503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590799" y="847724"/>
          <a:ext cx="137766" cy="2961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0.26396</cdr:x>
      <cdr:y>0.16096</cdr:y>
    </cdr:from>
    <cdr:to>
      <cdr:x>0.43831</cdr:x>
      <cdr:y>0.21224</cdr:y>
    </cdr:to>
    <cdr:sp macro="" textlink="">
      <cdr:nvSpPr>
        <cdr:cNvPr id="38503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85899" y="895350"/>
          <a:ext cx="981468" cy="2852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0.19147</cdr:x>
      <cdr:y>0.28694</cdr:y>
    </cdr:from>
    <cdr:to>
      <cdr:x>0.31116</cdr:x>
      <cdr:y>0.32134</cdr:y>
    </cdr:to>
    <cdr:sp macro="" textlink="">
      <cdr:nvSpPr>
        <cdr:cNvPr id="385038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77816" y="1596132"/>
          <a:ext cx="673767" cy="191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0.20135</cdr:x>
      <cdr:y>0.57449</cdr:y>
    </cdr:from>
    <cdr:to>
      <cdr:x>0.25485</cdr:x>
      <cdr:y>0.60616</cdr:y>
    </cdr:to>
    <cdr:sp macro="" textlink="">
      <cdr:nvSpPr>
        <cdr:cNvPr id="385039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33474" y="3195644"/>
          <a:ext cx="301171" cy="1762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0.45854</cdr:x>
      <cdr:y>0.74486</cdr:y>
    </cdr:from>
    <cdr:to>
      <cdr:x>0.46362</cdr:x>
      <cdr:y>0.78082</cdr:y>
    </cdr:to>
    <cdr:sp macro="" textlink="">
      <cdr:nvSpPr>
        <cdr:cNvPr id="385040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81274" y="4143358"/>
          <a:ext cx="28569" cy="2000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0.77466</cdr:x>
      <cdr:y>0.46979</cdr:y>
    </cdr:from>
    <cdr:to>
      <cdr:x>0.85331</cdr:x>
      <cdr:y>0.48429</cdr:y>
    </cdr:to>
    <cdr:sp macro="" textlink="">
      <cdr:nvSpPr>
        <cdr:cNvPr id="38504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60793" y="2613241"/>
          <a:ext cx="442743" cy="806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0.74272</cdr:x>
      <cdr:y>0.87251</cdr:y>
    </cdr:from>
    <cdr:to>
      <cdr:x>0.98646</cdr:x>
      <cdr:y>0.9354</cdr:y>
    </cdr:to>
    <cdr:sp macro="" textlink="">
      <cdr:nvSpPr>
        <cdr:cNvPr id="19" name="テキスト ボックス 18"/>
        <cdr:cNvSpPr txBox="1"/>
      </cdr:nvSpPr>
      <cdr:spPr>
        <a:xfrm xmlns:a="http://schemas.openxmlformats.org/drawingml/2006/main">
          <a:off x="4180975" y="4853424"/>
          <a:ext cx="1372100" cy="34983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/>
        <a:p xmlns:a="http://schemas.openxmlformats.org/drawingml/2006/main">
          <a:r>
            <a:rPr lang="ja-JP" altLang="en-US" sz="1100"/>
            <a:t>（　）：電気・熱配分前</a:t>
          </a:r>
        </a:p>
      </cdr:txBody>
    </cdr:sp>
  </cdr:relSizeAnchor>
  <cdr:relSizeAnchor xmlns:cdr="http://schemas.openxmlformats.org/drawingml/2006/chartDrawing">
    <cdr:from>
      <cdr:x>0.38789</cdr:x>
      <cdr:y>0.2985</cdr:y>
    </cdr:from>
    <cdr:to>
      <cdr:x>0.62661</cdr:x>
      <cdr:y>0.34053</cdr:y>
    </cdr:to>
    <cdr:sp macro="" textlink="">
      <cdr:nvSpPr>
        <cdr:cNvPr id="20" name="テキスト ボックス 19"/>
        <cdr:cNvSpPr txBox="1"/>
      </cdr:nvSpPr>
      <cdr:spPr>
        <a:xfrm xmlns:a="http://schemas.openxmlformats.org/drawingml/2006/main">
          <a:off x="2156011" y="1597398"/>
          <a:ext cx="1374961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電気・熱配分前</a:t>
          </a:r>
        </a:p>
      </cdr:txBody>
    </cdr:sp>
  </cdr:relSizeAnchor>
  <cdr:relSizeAnchor xmlns:cdr="http://schemas.openxmlformats.org/drawingml/2006/chartDrawing">
    <cdr:from>
      <cdr:x>0.39059</cdr:x>
      <cdr:y>0.22661</cdr:y>
    </cdr:from>
    <cdr:to>
      <cdr:x>0.62931</cdr:x>
      <cdr:y>0.26864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173942" y="1154206"/>
          <a:ext cx="1374961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1190625</xdr:colOff>
      <xdr:row>14</xdr:row>
      <xdr:rowOff>104775</xdr:rowOff>
    </xdr:from>
    <xdr:to>
      <xdr:col>6</xdr:col>
      <xdr:colOff>466725</xdr:colOff>
      <xdr:row>42</xdr:row>
      <xdr:rowOff>66675</xdr:rowOff>
    </xdr:to>
    <xdr:graphicFrame macro="">
      <xdr:nvGraphicFramePr>
        <xdr:cNvPr id="454308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0.31539</cdr:x>
      <cdr:y>0.39718</cdr:y>
    </cdr:from>
    <cdr:to>
      <cdr:x>0.69192</cdr:x>
      <cdr:y>0.56674</cdr:y>
    </cdr:to>
    <cdr:sp macro="" textlink="">
      <cdr:nvSpPr>
        <cdr:cNvPr id="3345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7073" y="2201246"/>
          <a:ext cx="2142650" cy="1015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二酸化炭素総排出量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Arial"/>
              <a:cs typeface="Arial"/>
            </a:rPr>
            <a:t>2014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年度</a:t>
          </a:r>
        </a:p>
        <a:p xmlns:a="http://schemas.openxmlformats.org/drawingml/2006/main">
          <a:pPr algn="ctr" rtl="1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cs typeface="Arial"/>
            </a:rPr>
            <a:t>12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億</a:t>
          </a: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6,600</a:t>
          </a:r>
          <a:r>
            <a:rPr lang="ja-JP" altLang="en-US" sz="12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0.74947</cdr:x>
      <cdr:y>0.126</cdr:y>
    </cdr:from>
    <cdr:to>
      <cdr:x>0.97754</cdr:x>
      <cdr:y>0.26864</cdr:y>
    </cdr:to>
    <cdr:sp macro="" textlink="">
      <cdr:nvSpPr>
        <cdr:cNvPr id="387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1413" y="646263"/>
          <a:ext cx="1274243" cy="772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40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0.06108</cdr:x>
      <cdr:y>0.27171</cdr:y>
    </cdr:from>
    <cdr:to>
      <cdr:x>0.15904</cdr:x>
      <cdr:y>0.36748</cdr:y>
    </cdr:to>
    <cdr:sp macro="" textlink="">
      <cdr:nvSpPr>
        <cdr:cNvPr id="387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84" y="1523748"/>
          <a:ext cx="549894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0.80074</cdr:x>
      <cdr:y>0.44442</cdr:y>
    </cdr:from>
    <cdr:to>
      <cdr:x>0.98309</cdr:x>
      <cdr:y>0.58888</cdr:y>
    </cdr:to>
    <cdr:sp macro="" textlink="">
      <cdr:nvSpPr>
        <cdr:cNvPr id="387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7609" y="2472128"/>
          <a:ext cx="1026498" cy="803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34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0.00676</cdr:x>
      <cdr:y>0.55365</cdr:y>
    </cdr:from>
    <cdr:to>
      <cdr:x>0.22166</cdr:x>
      <cdr:y>0.73039</cdr:y>
    </cdr:to>
    <cdr:sp macro="" textlink="">
      <cdr:nvSpPr>
        <cdr:cNvPr id="387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42" y="3079714"/>
          <a:ext cx="1209732" cy="983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（商業･ｻｰﾋﾞｽ･事業所等）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 pitchFamily="34" charset="0"/>
              <a:ea typeface="Arial Unicode MS" pitchFamily="50" charset="-128"/>
              <a:cs typeface="Arial" pitchFamily="34" charset="0"/>
            </a:rPr>
            <a:t>21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0.3694</cdr:x>
      <cdr:y>0.76528</cdr:y>
    </cdr:from>
    <cdr:to>
      <cdr:x>0.60484</cdr:x>
      <cdr:y>0.93496</cdr:y>
    </cdr:to>
    <cdr:sp macro="" textlink="">
      <cdr:nvSpPr>
        <cdr:cNvPr id="387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9454" y="4256931"/>
          <a:ext cx="1325357" cy="943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0.25133</cdr:x>
      <cdr:y>0.03244</cdr:y>
    </cdr:from>
    <cdr:to>
      <cdr:x>0.51987</cdr:x>
      <cdr:y>0.15896</cdr:y>
    </cdr:to>
    <cdr:sp macro="" textlink="">
      <cdr:nvSpPr>
        <cdr:cNvPr id="387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778" y="180469"/>
          <a:ext cx="151169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（ﾌﾟﾗｽﾁｯｸ、廃油の焼却）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0.55596</cdr:x>
      <cdr:y>0.03022</cdr:y>
    </cdr:from>
    <cdr:to>
      <cdr:x>0.79033</cdr:x>
      <cdr:y>0.15675</cdr:y>
    </cdr:to>
    <cdr:sp macro="" textlink="">
      <cdr:nvSpPr>
        <cdr:cNvPr id="387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649" y="168128"/>
          <a:ext cx="1319337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（燃料からの漏出等）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0.00376</cdr:x>
      <cdr:y>0.10191</cdr:y>
    </cdr:from>
    <cdr:to>
      <cdr:x>0.30647</cdr:x>
      <cdr:y>0.22843</cdr:y>
    </cdr:to>
    <cdr:sp macro="" textlink="">
      <cdr:nvSpPr>
        <cdr:cNvPr id="3870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46" y="566884"/>
          <a:ext cx="1704056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0.57129</cdr:x>
      <cdr:y>0.18079</cdr:y>
    </cdr:from>
    <cdr:to>
      <cdr:x>0.76544</cdr:x>
      <cdr:y>0.20854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1465" y="1004272"/>
          <a:ext cx="1095682" cy="1543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0.49746</cdr:x>
      <cdr:y>0.12649</cdr:y>
    </cdr:from>
    <cdr:to>
      <cdr:x>0.59291</cdr:x>
      <cdr:y>0.20377</cdr:y>
    </cdr:to>
    <cdr:sp macro="" textlink="">
      <cdr:nvSpPr>
        <cdr:cNvPr id="387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00350" y="703613"/>
          <a:ext cx="537303" cy="4298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0.44501</cdr:x>
      <cdr:y>0.11644</cdr:y>
    </cdr:from>
    <cdr:to>
      <cdr:x>0.47377</cdr:x>
      <cdr:y>0.20548</cdr:y>
    </cdr:to>
    <cdr:sp macro="" textlink="">
      <cdr:nvSpPr>
        <cdr:cNvPr id="38708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505074" y="647699"/>
          <a:ext cx="161923" cy="4952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0.28426</cdr:x>
      <cdr:y>0.17295</cdr:y>
    </cdr:from>
    <cdr:to>
      <cdr:x>0.4264</cdr:x>
      <cdr:y>0.21233</cdr:y>
    </cdr:to>
    <cdr:sp macro="" textlink="">
      <cdr:nvSpPr>
        <cdr:cNvPr id="38708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600199" y="962024"/>
          <a:ext cx="800099" cy="219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0.19719</cdr:x>
      <cdr:y>0.28767</cdr:y>
    </cdr:from>
    <cdr:to>
      <cdr:x>0.30288</cdr:x>
      <cdr:y>0.32256</cdr:y>
    </cdr:to>
    <cdr:sp macro="" textlink="">
      <cdr:nvSpPr>
        <cdr:cNvPr id="38708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10037" y="1600193"/>
          <a:ext cx="594958" cy="1940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0.21837</cdr:x>
      <cdr:y>0.60293</cdr:y>
    </cdr:from>
    <cdr:to>
      <cdr:x>0.26014</cdr:x>
      <cdr:y>0.62113</cdr:y>
    </cdr:to>
    <cdr:sp macro="" textlink="">
      <cdr:nvSpPr>
        <cdr:cNvPr id="38708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29292" y="3353870"/>
          <a:ext cx="235135" cy="1012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0.50254</cdr:x>
      <cdr:y>0.74951</cdr:y>
    </cdr:from>
    <cdr:to>
      <cdr:x>0.53032</cdr:x>
      <cdr:y>0.78938</cdr:y>
    </cdr:to>
    <cdr:sp macro="" textlink="">
      <cdr:nvSpPr>
        <cdr:cNvPr id="38708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828925" y="4169224"/>
          <a:ext cx="156392" cy="221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0.77444</cdr:x>
      <cdr:y>0.48226</cdr:y>
    </cdr:from>
    <cdr:to>
      <cdr:x>0.81426</cdr:x>
      <cdr:y>0.49848</cdr:y>
    </cdr:to>
    <cdr:sp macro="" textlink="">
      <cdr:nvSpPr>
        <cdr:cNvPr id="38708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69226" y="2684019"/>
          <a:ext cx="222750" cy="888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0.71667</cdr:x>
      <cdr:y>0.82824</cdr:y>
    </cdr:from>
    <cdr:to>
      <cdr:x>0.97293</cdr:x>
      <cdr:y>0.88891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034333" y="4607168"/>
          <a:ext cx="1442542" cy="3374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　）：電気・熱配分前</a:t>
          </a:r>
        </a:p>
      </cdr:txBody>
    </cdr:sp>
  </cdr:relSizeAnchor>
  <cdr:relSizeAnchor xmlns:cdr="http://schemas.openxmlformats.org/drawingml/2006/chartDrawing">
    <cdr:from>
      <cdr:x>0.38314</cdr:x>
      <cdr:y>0.28912</cdr:y>
    </cdr:from>
    <cdr:to>
      <cdr:x>0.62388</cdr:x>
      <cdr:y>0.33189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2156822" y="1608259"/>
          <a:ext cx="1355192" cy="237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電気・熱配分前</a:t>
          </a:r>
        </a:p>
      </cdr:txBody>
    </cdr:sp>
  </cdr:relSizeAnchor>
  <cdr:relSizeAnchor xmlns:cdr="http://schemas.openxmlformats.org/drawingml/2006/chartDrawing">
    <cdr:from>
      <cdr:x>0.38456</cdr:x>
      <cdr:y>0.22421</cdr:y>
    </cdr:from>
    <cdr:to>
      <cdr:x>0.62606</cdr:x>
      <cdr:y>0.26748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164817" y="1247204"/>
          <a:ext cx="1359470" cy="240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電気・熱配分後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142875</xdr:colOff>
      <xdr:row>5</xdr:row>
      <xdr:rowOff>0</xdr:rowOff>
    </xdr:from>
    <xdr:to>
      <xdr:col>63</xdr:col>
      <xdr:colOff>800100</xdr:colOff>
      <xdr:row>28</xdr:row>
      <xdr:rowOff>123825</xdr:rowOff>
    </xdr:to>
    <xdr:graphicFrame macro="">
      <xdr:nvGraphicFramePr>
        <xdr:cNvPr id="3887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0.69946</cdr:x>
      <cdr:y>0.80403</cdr:y>
    </cdr:from>
    <cdr:to>
      <cdr:x>0.9942</cdr:x>
      <cdr:y>0.93881</cdr:y>
    </cdr:to>
    <cdr:sp macro="" textlink="">
      <cdr:nvSpPr>
        <cdr:cNvPr id="389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721" y="3485359"/>
          <a:ext cx="1274559" cy="579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0.27974</cdr:x>
      <cdr:y>0.3958</cdr:y>
    </cdr:from>
    <cdr:to>
      <cdr:x>0.73568</cdr:x>
      <cdr:y>0.69824</cdr:y>
    </cdr:to>
    <cdr:sp macro="" textlink="">
      <cdr:nvSpPr>
        <cdr:cNvPr id="389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9674" y="1711593"/>
          <a:ext cx="1971663" cy="1307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メタン総排出量</a:t>
          </a:r>
        </a:p>
        <a:p xmlns:a="http://schemas.openxmlformats.org/drawingml/2006/main">
          <a:pPr algn="ctr" rtl="1">
            <a:lnSpc>
              <a:spcPts val="1500"/>
            </a:lnSpc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Arial"/>
              <a:cs typeface="Arial"/>
            </a:rPr>
            <a:t>2014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年度</a:t>
          </a:r>
          <a:endParaRPr lang="en-US" altLang="ja-JP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en-US" altLang="ja-JP" sz="12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3,550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万トン</a:t>
          </a:r>
          <a:endParaRPr lang="en-US" altLang="ja-JP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200" b="0" i="0" strike="noStrike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altLang="ja-JP" sz="1200" b="0" i="0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0.38878</cdr:x>
      <cdr:y>0.03216</cdr:y>
    </cdr:from>
    <cdr:to>
      <cdr:x>0.59912</cdr:x>
      <cdr:y>0.11233</cdr:y>
    </cdr:to>
    <cdr:sp macro="" textlink="">
      <cdr:nvSpPr>
        <cdr:cNvPr id="389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1229" y="139088"/>
          <a:ext cx="909584" cy="346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燃料の燃焼</a:t>
          </a:r>
        </a:p>
      </cdr:txBody>
    </cdr:sp>
  </cdr:relSizeAnchor>
  <cdr:relSizeAnchor xmlns:cdr="http://schemas.openxmlformats.org/drawingml/2006/chartDrawing">
    <cdr:from>
      <cdr:x>0.73114</cdr:x>
      <cdr:y>0.14765</cdr:y>
    </cdr:from>
    <cdr:to>
      <cdr:x>0.99339</cdr:x>
      <cdr:y>0.25998</cdr:y>
    </cdr:to>
    <cdr:sp macro="" textlink="">
      <cdr:nvSpPr>
        <cdr:cNvPr id="389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1714" y="638477"/>
          <a:ext cx="1134061" cy="485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</a:p>
      </cdr:txBody>
    </cdr:sp>
  </cdr:relSizeAnchor>
  <cdr:relSizeAnchor xmlns:cdr="http://schemas.openxmlformats.org/drawingml/2006/chartDrawing">
    <cdr:from>
      <cdr:x>0.55204</cdr:x>
      <cdr:y>0.00651</cdr:y>
    </cdr:from>
    <cdr:to>
      <cdr:x>0.92291</cdr:x>
      <cdr:y>0.12556</cdr:y>
    </cdr:to>
    <cdr:sp macro="" textlink="">
      <cdr:nvSpPr>
        <cdr:cNvPr id="389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7203" y="28149"/>
          <a:ext cx="1603772" cy="514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燃料からの漏出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（天然ガス生産時・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石炭採掘時の漏出等）</a:t>
          </a:r>
        </a:p>
      </cdr:txBody>
    </cdr:sp>
  </cdr:relSizeAnchor>
  <cdr:relSizeAnchor xmlns:cdr="http://schemas.openxmlformats.org/drawingml/2006/chartDrawing">
    <cdr:from>
      <cdr:x>0.07049</cdr:x>
      <cdr:y>0.09446</cdr:y>
    </cdr:from>
    <cdr:to>
      <cdr:x>0.38327</cdr:x>
      <cdr:y>0.21561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820" y="408473"/>
          <a:ext cx="1352571" cy="523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>
              <a:effectLst/>
              <a:latin typeface="Calibri"/>
              <a:ea typeface="+mn-ea"/>
              <a:cs typeface="+mn-cs"/>
            </a:rPr>
            <a:t>廃棄物</a:t>
          </a:r>
          <a:endParaRPr lang="ja-JP" altLang="ja-JP">
            <a:effectLst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（埋立、排水処理等）</a:t>
          </a:r>
        </a:p>
      </cdr:txBody>
    </cdr:sp>
  </cdr:relSizeAnchor>
  <cdr:relSizeAnchor xmlns:cdr="http://schemas.openxmlformats.org/drawingml/2006/chartDrawing">
    <cdr:from>
      <cdr:x>0.65198</cdr:x>
      <cdr:y>0.23568</cdr:y>
    </cdr:from>
    <cdr:to>
      <cdr:x>0.74009</cdr:x>
      <cdr:y>0.24229</cdr:y>
    </cdr:to>
    <cdr:sp macro="" textlink="">
      <cdr:nvSpPr>
        <cdr:cNvPr id="9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19400" y="1019161"/>
          <a:ext cx="381008" cy="285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0.49559</cdr:x>
      <cdr:y>0.13436</cdr:y>
    </cdr:from>
    <cdr:to>
      <cdr:x>0.55139</cdr:x>
      <cdr:y>0.21338</cdr:y>
    </cdr:to>
    <cdr:sp macro="" textlink="">
      <cdr:nvSpPr>
        <cdr:cNvPr id="1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43125" y="581025"/>
          <a:ext cx="241283" cy="341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0.82159</cdr:x>
      <cdr:y>0.68992</cdr:y>
    </cdr:from>
    <cdr:to>
      <cdr:x>0.85242</cdr:x>
      <cdr:y>0.80422</cdr:y>
    </cdr:to>
    <cdr:sp macro="" textlink="">
      <cdr:nvSpPr>
        <cdr:cNvPr id="11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52826" y="2990869"/>
          <a:ext cx="133350" cy="4952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0.21145</cdr:x>
      <cdr:y>0.2489</cdr:y>
    </cdr:from>
    <cdr:to>
      <cdr:x>0.28194</cdr:x>
      <cdr:y>0.29295</cdr:y>
    </cdr:to>
    <cdr:sp macro="" textlink="">
      <cdr:nvSpPr>
        <cdr:cNvPr id="1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914399" y="1076324"/>
          <a:ext cx="304799" cy="1904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0.63876</cdr:x>
      <cdr:y>0.15859</cdr:y>
    </cdr:from>
    <cdr:to>
      <cdr:x>0.6696</cdr:x>
      <cdr:y>0.2347</cdr:y>
    </cdr:to>
    <cdr:sp macro="" textlink="">
      <cdr:nvSpPr>
        <cdr:cNvPr id="13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762240" y="685800"/>
          <a:ext cx="133359" cy="3291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228600</xdr:colOff>
      <xdr:row>2</xdr:row>
      <xdr:rowOff>95250</xdr:rowOff>
    </xdr:from>
    <xdr:to>
      <xdr:col>64</xdr:col>
      <xdr:colOff>152400</xdr:colOff>
      <xdr:row>26</xdr:row>
      <xdr:rowOff>95250</xdr:rowOff>
    </xdr:to>
    <xdr:graphicFrame macro="">
      <xdr:nvGraphicFramePr>
        <xdr:cNvPr id="3918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0.01078</cdr:x>
      <cdr:y>0.80969</cdr:y>
    </cdr:from>
    <cdr:to>
      <cdr:x>0.35634</cdr:x>
      <cdr:y>0.95151</cdr:y>
    </cdr:to>
    <cdr:sp macro="" textlink="">
      <cdr:nvSpPr>
        <cdr:cNvPr id="3368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68" y="3477583"/>
          <a:ext cx="1490237" cy="615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0.27005</cdr:x>
      <cdr:y>0.39001</cdr:y>
    </cdr:from>
    <cdr:to>
      <cdr:x>0.77168</cdr:x>
      <cdr:y>0.71172</cdr:y>
    </cdr:to>
    <cdr:sp macro="" textlink="">
      <cdr:nvSpPr>
        <cdr:cNvPr id="392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4880" y="1676389"/>
          <a:ext cx="2152310" cy="1376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一酸化二窒素</a:t>
          </a:r>
          <a:endParaRPr lang="en-US" altLang="ja-JP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総排出量</a:t>
          </a:r>
        </a:p>
        <a:p xmlns:a="http://schemas.openxmlformats.org/drawingml/2006/main">
          <a:pPr algn="ctr" rtl="1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Arial"/>
              <a:cs typeface="Arial"/>
            </a:rPr>
            <a:t>2014</a:t>
          </a:r>
          <a:r>
            <a:rPr lang="ja-JP" altLang="en-US" sz="1200" b="0" i="0" strike="noStrike">
              <a:solidFill>
                <a:srgbClr val="000000"/>
              </a:solidFill>
              <a:latin typeface="Arial"/>
              <a:cs typeface="Arial"/>
            </a:rPr>
            <a:t>年度</a:t>
          </a: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1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Century" panose="02040604050505020304" pitchFamily="18" charset="0"/>
              <a:ea typeface="+mj-ea"/>
            </a:rPr>
            <a:t>2,200</a:t>
          </a:r>
          <a:r>
            <a:rPr lang="ja-JP" altLang="en-US" sz="1200" b="0" i="0" strike="noStrike">
              <a:solidFill>
                <a:srgbClr val="000000"/>
              </a:solidFill>
              <a:latin typeface="Century" panose="02040604050505020304" pitchFamily="18" charset="0"/>
              <a:ea typeface="+mj-ea"/>
            </a:rPr>
            <a:t>万トン</a:t>
          </a:r>
          <a:endParaRPr lang="en-US" altLang="ja-JP" sz="1200" b="0" i="0" strike="noStrike">
            <a:solidFill>
              <a:srgbClr val="000000"/>
            </a:solidFill>
            <a:latin typeface="Century" panose="02040604050505020304" pitchFamily="18" charset="0"/>
            <a:ea typeface="+mj-ea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200" b="0" i="0" strike="noStrike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altLang="ja-JP" sz="1200" b="0" i="0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0.01964</cdr:x>
      <cdr:y>0.05172</cdr:y>
    </cdr:from>
    <cdr:to>
      <cdr:x>0.33682</cdr:x>
      <cdr:y>0.15965</cdr:y>
    </cdr:to>
    <cdr:sp macro="" textlink="">
      <cdr:nvSpPr>
        <cdr:cNvPr id="392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58" y="222651"/>
          <a:ext cx="1366897" cy="46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（排水処理、焼却等）</a:t>
          </a:r>
        </a:p>
      </cdr:txBody>
    </cdr:sp>
  </cdr:relSizeAnchor>
  <cdr:relSizeAnchor xmlns:cdr="http://schemas.openxmlformats.org/drawingml/2006/chartDrawing">
    <cdr:from>
      <cdr:x>0.68673</cdr:x>
      <cdr:y>0.0883</cdr:y>
    </cdr:from>
    <cdr:to>
      <cdr:x>0.97797</cdr:x>
      <cdr:y>0.16592</cdr:y>
    </cdr:to>
    <cdr:sp macro="" textlink="">
      <cdr:nvSpPr>
        <cdr:cNvPr id="392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9652" y="381826"/>
          <a:ext cx="1259448" cy="335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燃料の燃焼・漏出</a:t>
          </a:r>
        </a:p>
      </cdr:txBody>
    </cdr:sp>
  </cdr:relSizeAnchor>
  <cdr:relSizeAnchor xmlns:cdr="http://schemas.openxmlformats.org/drawingml/2006/chartDrawing">
    <cdr:from>
      <cdr:x>0.58174</cdr:x>
      <cdr:y>0.87043</cdr:y>
    </cdr:from>
    <cdr:to>
      <cdr:x>1</cdr:x>
      <cdr:y>0.98152</cdr:y>
    </cdr:to>
    <cdr:sp macro="" textlink="">
      <cdr:nvSpPr>
        <cdr:cNvPr id="392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5647" y="3764024"/>
          <a:ext cx="1808703" cy="480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工業プロセス及び製品の使用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（アジピン酸、硝酸製造等）</a:t>
          </a:r>
        </a:p>
      </cdr:txBody>
    </cdr:sp>
  </cdr:relSizeAnchor>
  <cdr:relSizeAnchor xmlns:cdr="http://schemas.openxmlformats.org/drawingml/2006/chartDrawing">
    <cdr:from>
      <cdr:x>0.84141</cdr:x>
      <cdr:y>0.68502</cdr:y>
    </cdr:from>
    <cdr:to>
      <cdr:x>0.88106</cdr:x>
      <cdr:y>0.8348</cdr:y>
    </cdr:to>
    <cdr:sp macro="" textlink="">
      <cdr:nvSpPr>
        <cdr:cNvPr id="9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638549" y="2962275"/>
          <a:ext cx="171449" cy="6477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0.24284</cdr:x>
      <cdr:y>0.17948</cdr:y>
    </cdr:from>
    <cdr:to>
      <cdr:x>0.34416</cdr:x>
      <cdr:y>0.21913</cdr:y>
    </cdr:to>
    <cdr:sp macro="" textlink="">
      <cdr:nvSpPr>
        <cdr:cNvPr id="1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6547" y="771961"/>
          <a:ext cx="436642" cy="1705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0.17682</cdr:x>
      <cdr:y>0.75061</cdr:y>
    </cdr:from>
    <cdr:to>
      <cdr:x>0.22198</cdr:x>
      <cdr:y>0.81396</cdr:y>
    </cdr:to>
    <cdr:sp macro="" textlink="">
      <cdr:nvSpPr>
        <cdr:cNvPr id="11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64116" y="3221068"/>
          <a:ext cx="194625" cy="2714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0.74655</cdr:x>
      <cdr:y>0.22122</cdr:y>
    </cdr:from>
    <cdr:to>
      <cdr:x>0.79812</cdr:x>
      <cdr:y>0.26059</cdr:y>
    </cdr:to>
    <cdr:sp macro="" textlink="">
      <cdr:nvSpPr>
        <cdr:cNvPr id="1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208867" y="952500"/>
          <a:ext cx="222250" cy="1693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363537</xdr:colOff>
      <xdr:row>35</xdr:row>
      <xdr:rowOff>152004</xdr:rowOff>
    </xdr:from>
    <xdr:to>
      <xdr:col>64</xdr:col>
      <xdr:colOff>287337</xdr:colOff>
      <xdr:row>58</xdr:row>
      <xdr:rowOff>151607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58</xdr:col>
      <xdr:colOff>497284</xdr:colOff>
      <xdr:row>62</xdr:row>
      <xdr:rowOff>57547</xdr:rowOff>
    </xdr:from>
    <xdr:to>
      <xdr:col>64</xdr:col>
      <xdr:colOff>421084</xdr:colOff>
      <xdr:row>85</xdr:row>
      <xdr:rowOff>67073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58</xdr:col>
      <xdr:colOff>704453</xdr:colOff>
      <xdr:row>89</xdr:row>
      <xdr:rowOff>41672</xdr:rowOff>
    </xdr:from>
    <xdr:to>
      <xdr:col>64</xdr:col>
      <xdr:colOff>656828</xdr:colOff>
      <xdr:row>112</xdr:row>
      <xdr:rowOff>68263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58</xdr:col>
      <xdr:colOff>311945</xdr:colOff>
      <xdr:row>5</xdr:row>
      <xdr:rowOff>167877</xdr:rowOff>
    </xdr:from>
    <xdr:to>
      <xdr:col>64</xdr:col>
      <xdr:colOff>245270</xdr:colOff>
      <xdr:row>28</xdr:row>
      <xdr:rowOff>168672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0.00169</cdr:x>
      <cdr:y>0.79841</cdr:y>
    </cdr:from>
    <cdr:to>
      <cdr:x>0.1103</cdr:x>
      <cdr:y>0.8388</cdr:y>
    </cdr:to>
    <cdr:sp macro="" textlink="">
      <cdr:nvSpPr>
        <cdr:cNvPr id="373770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08" y="4674813"/>
          <a:ext cx="873570" cy="2364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mpd="dbl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6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0.10499</cdr:x>
      <cdr:y>0.71227</cdr:y>
    </cdr:from>
    <cdr:to>
      <cdr:x>0.14601</cdr:x>
      <cdr:y>0.77915</cdr:y>
    </cdr:to>
    <cdr:sp macro="" textlink="">
      <cdr:nvSpPr>
        <cdr:cNvPr id="15" name="テキスト ボックス 12"/>
        <cdr:cNvSpPr txBox="1"/>
      </cdr:nvSpPr>
      <cdr:spPr>
        <a:xfrm xmlns:a="http://schemas.openxmlformats.org/drawingml/2006/main">
          <a:off x="844483" y="4170462"/>
          <a:ext cx="329931" cy="391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2000"/>
            <a:t>≈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0.30786</cdr:x>
      <cdr:y>0.39739</cdr:y>
    </cdr:from>
    <cdr:to>
      <cdr:x>0.69884</cdr:x>
      <cdr:y>0.66705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329182" y="1702616"/>
          <a:ext cx="1685459" cy="119776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400"/>
            <a:t>PFCs </a:t>
          </a:r>
          <a:r>
            <a:rPr lang="ja-JP" altLang="en-US" sz="1400"/>
            <a:t>排出量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/>
            <a:t>2014</a:t>
          </a:r>
          <a:r>
            <a:rPr lang="ja-JP" altLang="en-US" sz="1400"/>
            <a:t>年速報値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（平成</a:t>
          </a:r>
          <a:r>
            <a:rPr lang="en-US" altLang="ja-JP" sz="1400"/>
            <a:t>26</a:t>
          </a:r>
          <a:r>
            <a:rPr lang="ja-JP" altLang="en-US" sz="1400"/>
            <a:t>年速報値）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>
              <a:solidFill>
                <a:sysClr val="windowText" lastClr="000000"/>
              </a:solidFill>
            </a:rPr>
            <a:t>340</a:t>
          </a:r>
          <a:r>
            <a:rPr lang="ja-JP" altLang="en-US" sz="1400"/>
            <a:t>万トン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</a:t>
          </a:r>
          <a:r>
            <a:rPr lang="en-US" altLang="ja-JP" sz="1400"/>
            <a:t>CO</a:t>
          </a:r>
          <a:r>
            <a:rPr lang="en-US" altLang="ja-JP" sz="1050"/>
            <a:t>2</a:t>
          </a:r>
          <a:r>
            <a:rPr lang="ja-JP" altLang="en-US" sz="1400"/>
            <a:t>換算）</a:t>
          </a:r>
        </a:p>
      </cdr:txBody>
    </cdr:sp>
  </cdr:relSizeAnchor>
  <cdr:relSizeAnchor xmlns:cdr="http://schemas.openxmlformats.org/drawingml/2006/chartDrawing">
    <cdr:from>
      <cdr:x>0.53524</cdr:x>
      <cdr:y>0.12421</cdr:y>
    </cdr:from>
    <cdr:to>
      <cdr:x>0.53933</cdr:x>
      <cdr:y>0.1791</cdr:y>
    </cdr:to>
    <cdr:sp macro="" textlink="">
      <cdr:nvSpPr>
        <cdr:cNvPr id="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314575" y="554873"/>
          <a:ext cx="17677" cy="2452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0.5815</cdr:x>
      <cdr:y>0.1213</cdr:y>
    </cdr:from>
    <cdr:to>
      <cdr:x>0.69348</cdr:x>
      <cdr:y>0.1855</cdr:y>
    </cdr:to>
    <cdr:sp macro="" textlink="">
      <cdr:nvSpPr>
        <cdr:cNvPr id="5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514600" y="541873"/>
          <a:ext cx="484250" cy="286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0.31466</cdr:x>
      <cdr:y>0.42533</cdr:y>
    </cdr:from>
    <cdr:to>
      <cdr:x>0.69575</cdr:x>
      <cdr:y>0.69376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 flipH="1">
          <a:off x="1364304" y="1881983"/>
          <a:ext cx="1655063" cy="118773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400"/>
            <a:t>SF</a:t>
          </a:r>
          <a:r>
            <a:rPr lang="en-US" altLang="ja-JP" sz="1050"/>
            <a:t>6</a:t>
          </a:r>
          <a:r>
            <a:rPr lang="en-US" altLang="ja-JP" sz="1400"/>
            <a:t> </a:t>
          </a:r>
          <a:r>
            <a:rPr lang="ja-JP" altLang="en-US" sz="1400"/>
            <a:t>排出量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/>
            <a:t>2014</a:t>
          </a:r>
          <a:r>
            <a:rPr lang="ja-JP" altLang="en-US" sz="1400"/>
            <a:t>年速報値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（平成</a:t>
          </a:r>
          <a:r>
            <a:rPr lang="en-US" altLang="ja-JP" sz="1400"/>
            <a:t>26</a:t>
          </a:r>
          <a:r>
            <a:rPr lang="ja-JP" altLang="en-US" sz="1400"/>
            <a:t>年速報値）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>
              <a:solidFill>
                <a:sysClr val="windowText" lastClr="000000"/>
              </a:solidFill>
            </a:rPr>
            <a:t>210</a:t>
          </a:r>
          <a:r>
            <a:rPr lang="ja-JP" altLang="en-US" sz="1400"/>
            <a:t>万トン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</a:t>
          </a:r>
          <a:r>
            <a:rPr lang="en-US" altLang="ja-JP" sz="1400"/>
            <a:t>CO</a:t>
          </a:r>
          <a:r>
            <a:rPr lang="en-US" altLang="ja-JP" sz="1050"/>
            <a:t>2</a:t>
          </a:r>
          <a:r>
            <a:rPr lang="ja-JP" altLang="en-US" sz="1400"/>
            <a:t>換算）</a:t>
          </a:r>
        </a:p>
      </cdr:txBody>
    </cdr:sp>
  </cdr:relSizeAnchor>
  <cdr:relSizeAnchor xmlns:cdr="http://schemas.openxmlformats.org/drawingml/2006/chartDrawing">
    <cdr:from>
      <cdr:x>0.67972</cdr:x>
      <cdr:y>0.22199</cdr:y>
    </cdr:from>
    <cdr:to>
      <cdr:x>0.71855</cdr:x>
      <cdr:y>0.26056</cdr:y>
    </cdr:to>
    <cdr:sp macro="" textlink="">
      <cdr:nvSpPr>
        <cdr:cNvPr id="3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49971" y="981191"/>
          <a:ext cx="168114" cy="1717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0.53714</cdr:x>
      <cdr:y>0.17508</cdr:y>
    </cdr:from>
    <cdr:to>
      <cdr:x>0.54063</cdr:x>
      <cdr:y>0.21198</cdr:y>
    </cdr:to>
    <cdr:sp macro="" textlink="">
      <cdr:nvSpPr>
        <cdr:cNvPr id="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28044" y="781049"/>
          <a:ext cx="15106" cy="1648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0.31369</cdr:x>
      <cdr:y>0.37992</cdr:y>
    </cdr:from>
    <cdr:to>
      <cdr:x>0.696</cdr:x>
      <cdr:y>0.64786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 flipH="1">
          <a:off x="1365489" y="1704071"/>
          <a:ext cx="1664167" cy="120169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400"/>
            <a:t>NF</a:t>
          </a:r>
          <a:r>
            <a:rPr lang="en-US" altLang="ja-JP" sz="1050"/>
            <a:t>3</a:t>
          </a:r>
          <a:r>
            <a:rPr lang="en-US" altLang="ja-JP" sz="1400"/>
            <a:t> </a:t>
          </a:r>
          <a:r>
            <a:rPr lang="ja-JP" altLang="en-US" sz="1400"/>
            <a:t>排出量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/>
            <a:t>2014</a:t>
          </a:r>
          <a:r>
            <a:rPr lang="ja-JP" altLang="en-US" sz="1400"/>
            <a:t>年速報値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（平成</a:t>
          </a:r>
          <a:r>
            <a:rPr lang="en-US" altLang="ja-JP" sz="1400"/>
            <a:t>26</a:t>
          </a:r>
          <a:r>
            <a:rPr lang="ja-JP" altLang="en-US" sz="1400"/>
            <a:t>年速報値）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>
              <a:solidFill>
                <a:sysClr val="windowText" lastClr="000000"/>
              </a:solidFill>
            </a:rPr>
            <a:t>80</a:t>
          </a:r>
          <a:r>
            <a:rPr lang="ja-JP" altLang="en-US" sz="1400"/>
            <a:t>万トン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</a:t>
          </a:r>
          <a:r>
            <a:rPr lang="en-US" altLang="ja-JP" sz="1400"/>
            <a:t>CO</a:t>
          </a:r>
          <a:r>
            <a:rPr lang="en-US" altLang="ja-JP" sz="1050"/>
            <a:t>2</a:t>
          </a:r>
          <a:r>
            <a:rPr lang="ja-JP" altLang="en-US" sz="1400"/>
            <a:t>換算）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0.29907</cdr:x>
      <cdr:y>0.41225</cdr:y>
    </cdr:from>
    <cdr:to>
      <cdr:x>0.72354</cdr:x>
      <cdr:y>0.68782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298237" y="1836611"/>
          <a:ext cx="1844887" cy="122840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400"/>
            <a:t>HFCs </a:t>
          </a:r>
          <a:r>
            <a:rPr lang="ja-JP" altLang="en-US" sz="1400"/>
            <a:t>排出量</a:t>
          </a:r>
          <a:endParaRPr lang="en-US" altLang="ja-JP" sz="1400"/>
        </a:p>
        <a:p xmlns:a="http://schemas.openxmlformats.org/drawingml/2006/main">
          <a:pPr algn="ctr"/>
          <a:r>
            <a:rPr lang="en-US" altLang="ja-JP" sz="1400"/>
            <a:t>2014</a:t>
          </a:r>
          <a:r>
            <a:rPr lang="ja-JP" altLang="en-US" sz="1400"/>
            <a:t>年速報値</a:t>
          </a:r>
          <a:endParaRPr lang="en-US" altLang="ja-JP" sz="1400"/>
        </a:p>
        <a:p xmlns:a="http://schemas.openxmlformats.org/drawingml/2006/main">
          <a:pPr algn="ctr"/>
          <a:r>
            <a:rPr lang="ja-JP" altLang="en-US" sz="1400"/>
            <a:t>（平成</a:t>
          </a:r>
          <a:r>
            <a:rPr lang="en-US" altLang="ja-JP" sz="1400"/>
            <a:t>26</a:t>
          </a:r>
          <a:r>
            <a:rPr lang="ja-JP" altLang="en-US" sz="1400"/>
            <a:t>年速報値）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en-US" altLang="ja-JP" sz="1400">
              <a:solidFill>
                <a:sysClr val="windowText" lastClr="000000"/>
              </a:solidFill>
            </a:rPr>
            <a:t>3,540</a:t>
          </a:r>
          <a:r>
            <a:rPr lang="ja-JP" altLang="en-US" sz="1400"/>
            <a:t>万トン</a:t>
          </a:r>
          <a:endParaRPr lang="en-US" altLang="ja-JP" sz="1400"/>
        </a:p>
        <a:p xmlns:a="http://schemas.openxmlformats.org/drawingml/2006/main">
          <a:pPr algn="ctr">
            <a:lnSpc>
              <a:spcPts val="1700"/>
            </a:lnSpc>
          </a:pPr>
          <a:r>
            <a:rPr lang="ja-JP" altLang="en-US" sz="1400"/>
            <a:t>（</a:t>
          </a:r>
          <a:r>
            <a:rPr lang="en-US" altLang="ja-JP" sz="1400"/>
            <a:t>CO</a:t>
          </a:r>
          <a:r>
            <a:rPr lang="en-US" altLang="ja-JP" sz="1050"/>
            <a:t>2</a:t>
          </a:r>
          <a:r>
            <a:rPr lang="ja-JP" altLang="en-US" sz="1400"/>
            <a:t>換算）</a:t>
          </a:r>
        </a:p>
      </cdr:txBody>
    </cdr:sp>
  </cdr:relSizeAnchor>
  <cdr:relSizeAnchor xmlns:cdr="http://schemas.openxmlformats.org/drawingml/2006/chartDrawing">
    <cdr:from>
      <cdr:x>0.20865</cdr:x>
      <cdr:y>0.13493</cdr:y>
    </cdr:from>
    <cdr:to>
      <cdr:x>0.48501</cdr:x>
      <cdr:y>0.21426</cdr:y>
    </cdr:to>
    <cdr:sp macro="" textlink="">
      <cdr:nvSpPr>
        <cdr:cNvPr id="3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06909" y="603004"/>
          <a:ext cx="1201209" cy="3545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0.23519</cdr:x>
      <cdr:y>0.22185</cdr:y>
    </cdr:from>
    <cdr:to>
      <cdr:x>0.47466</cdr:x>
      <cdr:y>0.25631</cdr:y>
    </cdr:to>
    <cdr:sp macro="" textlink="">
      <cdr:nvSpPr>
        <cdr:cNvPr id="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404" y="979696"/>
          <a:ext cx="1038980" cy="1521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0.19647</cdr:x>
      <cdr:y>0.26281</cdr:y>
    </cdr:from>
    <cdr:to>
      <cdr:x>0.40222</cdr:x>
      <cdr:y>0.28412</cdr:y>
    </cdr:to>
    <cdr:sp macro="" textlink="">
      <cdr:nvSpPr>
        <cdr:cNvPr id="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53993" y="1174506"/>
          <a:ext cx="894291" cy="952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0.52153</cdr:x>
      <cdr:y>0.1405</cdr:y>
    </cdr:from>
    <cdr:to>
      <cdr:x>0.79694</cdr:x>
      <cdr:y>0.21475</cdr:y>
    </cdr:to>
    <cdr:sp macro="" textlink="">
      <cdr:nvSpPr>
        <cdr:cNvPr id="7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68008" y="618879"/>
          <a:ext cx="1198085" cy="3281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0.52153</cdr:x>
      <cdr:y>0.21712</cdr:y>
    </cdr:from>
    <cdr:to>
      <cdr:x>0.79959</cdr:x>
      <cdr:y>0.24553</cdr:y>
    </cdr:to>
    <cdr:sp macro="" textlink="">
      <cdr:nvSpPr>
        <cdr:cNvPr id="9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72159" y="968130"/>
          <a:ext cx="1211793" cy="127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0.24761</cdr:x>
      <cdr:y>0.08757</cdr:y>
    </cdr:from>
    <cdr:to>
      <cdr:x>0.50647</cdr:x>
      <cdr:y>0.18642</cdr:y>
    </cdr:to>
    <cdr:sp macro="" textlink="">
      <cdr:nvSpPr>
        <cdr:cNvPr id="11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76244" y="391339"/>
          <a:ext cx="1125170" cy="4417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0.51544</cdr:x>
      <cdr:y>0.09491</cdr:y>
    </cdr:from>
    <cdr:to>
      <cdr:x>0.74139</cdr:x>
      <cdr:y>0.18633</cdr:y>
    </cdr:to>
    <cdr:sp macro="" textlink="">
      <cdr:nvSpPr>
        <cdr:cNvPr id="1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45702" y="423090"/>
          <a:ext cx="984250" cy="407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0.5085</cdr:x>
      <cdr:y>0.11342</cdr:y>
    </cdr:from>
    <cdr:to>
      <cdr:x>0.50935</cdr:x>
      <cdr:y>0.15673</cdr:y>
    </cdr:to>
    <cdr:sp macro="" textlink="">
      <cdr:nvSpPr>
        <cdr:cNvPr id="1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14478" y="505808"/>
          <a:ext cx="4765" cy="1924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0.35013</cdr:x>
      <cdr:y>0.41103</cdr:y>
    </cdr:from>
    <cdr:to>
      <cdr:x>0.69082</cdr:x>
      <cdr:y>0.78362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96340" y="2214786"/>
          <a:ext cx="2137112" cy="200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ja-JP" sz="2000">
              <a:effectLst/>
              <a:latin typeface="+mn-lt"/>
              <a:ea typeface="+mn-ea"/>
              <a:cs typeface="+mn-cs"/>
            </a:rPr>
            <a:t>温室効果ガス</a:t>
          </a:r>
          <a:endParaRPr lang="ja-JP" altLang="ja-JP" sz="3200">
            <a:effectLst/>
          </a:endParaRPr>
        </a:p>
        <a:p xmlns:a="http://schemas.openxmlformats.org/drawingml/2006/main">
          <a:pPr algn="ctr"/>
          <a:r>
            <a:rPr lang="ja-JP" altLang="ja-JP" sz="2000">
              <a:effectLst/>
              <a:latin typeface="+mn-lt"/>
              <a:ea typeface="+mn-ea"/>
              <a:cs typeface="+mn-cs"/>
            </a:rPr>
            <a:t>排出量</a:t>
          </a:r>
          <a:endParaRPr lang="ja-JP" altLang="ja-JP" sz="3200">
            <a:effectLst/>
          </a:endParaRPr>
        </a:p>
        <a:p xmlns:a="http://schemas.openxmlformats.org/drawingml/2006/main">
          <a:pPr algn="ctr"/>
          <a:r>
            <a:rPr lang="ja-JP" altLang="ja-JP" sz="200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2000">
              <a:effectLst/>
              <a:latin typeface="+mn-lt"/>
              <a:ea typeface="+mn-ea"/>
              <a:cs typeface="+mn-cs"/>
            </a:rPr>
            <a:t>2014</a:t>
          </a:r>
          <a:r>
            <a:rPr lang="ja-JP" altLang="ja-JP" sz="2000">
              <a:effectLst/>
              <a:latin typeface="+mn-lt"/>
              <a:ea typeface="+mn-ea"/>
              <a:cs typeface="+mn-cs"/>
            </a:rPr>
            <a:t>年度）</a:t>
          </a:r>
          <a:endParaRPr lang="ja-JP" altLang="ja-JP" sz="3200">
            <a:effectLst/>
          </a:endParaRPr>
        </a:p>
        <a:p xmlns:a="http://schemas.openxmlformats.org/drawingml/2006/main">
          <a:pPr algn="ctr"/>
          <a:r>
            <a:rPr lang="en-US" altLang="ja-JP" sz="2000">
              <a:effectLst/>
              <a:latin typeface="+mn-lt"/>
              <a:ea typeface="+mn-ea"/>
              <a:cs typeface="+mn-cs"/>
            </a:rPr>
            <a:t>13</a:t>
          </a:r>
          <a:r>
            <a:rPr lang="ja-JP" altLang="ja-JP" sz="2000">
              <a:effectLst/>
              <a:latin typeface="+mn-lt"/>
              <a:ea typeface="+mn-ea"/>
              <a:cs typeface="+mn-cs"/>
            </a:rPr>
            <a:t>億</a:t>
          </a:r>
          <a:r>
            <a:rPr lang="en-US" altLang="ja-JP" sz="2000">
              <a:effectLst/>
              <a:latin typeface="+mn-lt"/>
              <a:ea typeface="+mn-ea"/>
              <a:cs typeface="+mn-cs"/>
            </a:rPr>
            <a:t>6500</a:t>
          </a:r>
          <a:r>
            <a:rPr lang="ja-JP" altLang="ja-JP" sz="2000">
              <a:effectLst/>
              <a:latin typeface="+mn-lt"/>
              <a:ea typeface="+mn-ea"/>
              <a:cs typeface="+mn-cs"/>
            </a:rPr>
            <a:t>万トン</a:t>
          </a:r>
          <a:endParaRPr lang="ja-JP" altLang="ja-JP" sz="3200">
            <a:effectLst/>
          </a:endParaRPr>
        </a:p>
        <a:p xmlns:a="http://schemas.openxmlformats.org/drawingml/2006/main">
          <a:pPr algn="ctr"/>
          <a:r>
            <a:rPr lang="en-US" altLang="ja-JP" sz="2000">
              <a:effectLst/>
              <a:latin typeface="+mn-lt"/>
              <a:ea typeface="+mn-ea"/>
              <a:cs typeface="+mn-cs"/>
            </a:rPr>
            <a:t>CO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2000">
              <a:effectLst/>
              <a:latin typeface="+mn-lt"/>
              <a:ea typeface="+mn-ea"/>
              <a:cs typeface="+mn-cs"/>
            </a:rPr>
            <a:t>換算</a:t>
          </a:r>
          <a:endParaRPr lang="ja-JP" altLang="ja-JP" sz="3200"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0.79066</cdr:x>
      <cdr:y>0.88649</cdr:y>
    </cdr:from>
    <cdr:to>
      <cdr:x>0.80841</cdr:x>
      <cdr:y>0.93259</cdr:y>
    </cdr:to>
    <cdr:sp macro="" textlink="">
      <cdr:nvSpPr>
        <cdr:cNvPr id="11" name="テキスト ボックス 21"/>
        <cdr:cNvSpPr txBox="1"/>
      </cdr:nvSpPr>
      <cdr:spPr>
        <a:xfrm xmlns:a="http://schemas.openxmlformats.org/drawingml/2006/main">
          <a:off x="8227657" y="5087400"/>
          <a:ext cx="184731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295275</xdr:colOff>
      <xdr:row>92</xdr:row>
      <xdr:rowOff>0</xdr:rowOff>
    </xdr:from>
    <xdr:to>
      <xdr:col>35</xdr:col>
      <xdr:colOff>142875</xdr:colOff>
      <xdr:row>92</xdr:row>
      <xdr:rowOff>0</xdr:rowOff>
    </xdr:to>
    <xdr:graphicFrame macro="">
      <xdr:nvGraphicFramePr>
        <xdr:cNvPr id="3754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0.03951</cdr:x>
      <cdr:y>0.31292</cdr:y>
    </cdr:from>
    <cdr:to>
      <cdr:x>0.13195</cdr:x>
      <cdr:y>0.40189</cdr:y>
    </cdr:to>
    <cdr:sp macro="" textlink="">
      <cdr:nvSpPr>
        <cdr:cNvPr id="3758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587" y="232680"/>
          <a:ext cx="351673" cy="65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wordArtVertRtl" wrap="square" lIns="36576" tIns="0" rIns="36576" bIns="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排出量　（単位　百万トン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CO2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0.4426</cdr:x>
      <cdr:y>0.68534</cdr:y>
    </cdr:from>
    <cdr:to>
      <cdr:x>0.5604</cdr:x>
      <cdr:y>0.91048</cdr:y>
    </cdr:to>
    <cdr:sp macro="" textlink="">
      <cdr:nvSpPr>
        <cdr:cNvPr id="375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5645" y="505819"/>
          <a:ext cx="1000187" cy="165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0.43668</cdr:x>
      <cdr:y>0.31575</cdr:y>
    </cdr:from>
    <cdr:to>
      <cdr:x>0.58485</cdr:x>
      <cdr:y>0.32271</cdr:y>
    </cdr:to>
    <cdr:sp macro="" textlink="">
      <cdr:nvSpPr>
        <cdr:cNvPr id="3758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0814" y="234754"/>
          <a:ext cx="1268668" cy="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0.43718</cdr:x>
      <cdr:y>0.35708</cdr:y>
    </cdr:from>
    <cdr:to>
      <cdr:x>0.58386</cdr:x>
      <cdr:y>0.36382</cdr:y>
    </cdr:to>
    <cdr:sp macro="" textlink="">
      <cdr:nvSpPr>
        <cdr:cNvPr id="375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65067"/>
          <a:ext cx="1257324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0.43718</cdr:x>
      <cdr:y>0.38079</cdr:y>
    </cdr:from>
    <cdr:to>
      <cdr:x>0.58386</cdr:x>
      <cdr:y>0.38754</cdr:y>
    </cdr:to>
    <cdr:sp macro="" textlink="">
      <cdr:nvSpPr>
        <cdr:cNvPr id="375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82458"/>
          <a:ext cx="1257324" cy="4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0.21069</cdr:x>
      <cdr:y>0.33402</cdr:y>
    </cdr:from>
    <cdr:to>
      <cdr:x>0.32703</cdr:x>
      <cdr:y>0.33859</cdr:y>
    </cdr:to>
    <cdr:sp macro="" textlink="">
      <cdr:nvSpPr>
        <cdr:cNvPr id="3758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48156"/>
          <a:ext cx="979389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476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0.21069</cdr:x>
      <cdr:y>0.36578</cdr:y>
    </cdr:from>
    <cdr:to>
      <cdr:x>0.32703</cdr:x>
      <cdr:y>0.37057</cdr:y>
    </cdr:to>
    <cdr:sp macro="" textlink="">
      <cdr:nvSpPr>
        <cdr:cNvPr id="3758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71449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273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0.21069</cdr:x>
      <cdr:y>0.38928</cdr:y>
    </cdr:from>
    <cdr:to>
      <cdr:x>0.32703</cdr:x>
      <cdr:y>0.39406</cdr:y>
    </cdr:to>
    <cdr:sp macro="" textlink="">
      <cdr:nvSpPr>
        <cdr:cNvPr id="3758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88680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217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0.91825</cdr:x>
      <cdr:y>0.112</cdr:y>
    </cdr:from>
    <cdr:to>
      <cdr:x>0.93179</cdr:x>
      <cdr:y>0.112</cdr:y>
    </cdr:to>
    <cdr:sp macro="" textlink="">
      <cdr:nvSpPr>
        <cdr:cNvPr id="3758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44805"/>
          <a:ext cx="1574963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452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3.8%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0.12675</cdr:y>
    </cdr:from>
    <cdr:to>
      <cdr:x>0.93179</cdr:x>
      <cdr:y>0.12675</cdr:y>
    </cdr:to>
    <cdr:sp macro="" textlink="">
      <cdr:nvSpPr>
        <cdr:cNvPr id="3758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62195"/>
          <a:ext cx="1576854" cy="12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342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0.4%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0.1375</cdr:y>
    </cdr:from>
    <cdr:to>
      <cdr:x>0.93179</cdr:x>
      <cdr:y>0.1375</cdr:y>
    </cdr:to>
    <cdr:sp macro="" textlink="">
      <cdr:nvSpPr>
        <cdr:cNvPr id="37581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74959"/>
          <a:ext cx="1576854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267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（前年度比＋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161924</xdr:colOff>
      <xdr:row>4</xdr:row>
      <xdr:rowOff>23814</xdr:rowOff>
    </xdr:from>
    <xdr:to>
      <xdr:col>73</xdr:col>
      <xdr:colOff>626267</xdr:colOff>
      <xdr:row>45</xdr:row>
      <xdr:rowOff>83345</xdr:rowOff>
    </xdr:to>
    <xdr:graphicFrame macro="">
      <xdr:nvGraphicFramePr>
        <xdr:cNvPr id="904310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0.16267</cdr:x>
      <cdr:y>0.44336</cdr:y>
    </cdr:from>
    <cdr:to>
      <cdr:x>0.35727</cdr:x>
      <cdr:y>0.49442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1692772" y="2940262"/>
          <a:ext cx="2025020" cy="3386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accent4">
                  <a:lumMod val="75000"/>
                </a:schemeClr>
              </a:solidFill>
            </a:rPr>
            <a:t>運輸部門（自動車・船舶等）　</a:t>
          </a:r>
        </a:p>
      </cdr:txBody>
    </cdr:sp>
  </cdr:relSizeAnchor>
  <cdr:relSizeAnchor xmlns:cdr="http://schemas.openxmlformats.org/drawingml/2006/chartDrawing">
    <cdr:from>
      <cdr:x>0.44601</cdr:x>
      <cdr:y>0.40322</cdr:y>
    </cdr:from>
    <cdr:to>
      <cdr:x>0.84312</cdr:x>
      <cdr:y>0.46094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4641156" y="2674076"/>
          <a:ext cx="4132351" cy="38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500"/>
            </a:lnSpc>
          </a:pPr>
          <a:r>
            <a:rPr kumimoji="1" lang="ja-JP" altLang="en-US" sz="1200">
              <a:solidFill>
                <a:schemeClr val="accent6">
                  <a:lumMod val="75000"/>
                </a:schemeClr>
              </a:solidFill>
            </a:rPr>
            <a:t>業務その他部門（商業・サービス・事業所等）</a:t>
          </a:r>
          <a:endParaRPr kumimoji="1" lang="en-US" altLang="ja-JP" sz="1200">
            <a:solidFill>
              <a:schemeClr val="accent6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0.41619</cdr:x>
      <cdr:y>0.55872</cdr:y>
    </cdr:from>
    <cdr:to>
      <cdr:x>0.56656</cdr:x>
      <cdr:y>0.60977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4330855" y="3705286"/>
          <a:ext cx="1564759" cy="338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6">
                  <a:lumMod val="60000"/>
                  <a:lumOff val="40000"/>
                </a:schemeClr>
              </a:solidFill>
            </a:rPr>
            <a:t>家庭部門</a:t>
          </a:r>
        </a:p>
      </cdr:txBody>
    </cdr:sp>
  </cdr:relSizeAnchor>
  <cdr:relSizeAnchor xmlns:cdr="http://schemas.openxmlformats.org/drawingml/2006/chartDrawing">
    <cdr:from>
      <cdr:x>0.33134</cdr:x>
      <cdr:y>0.66914</cdr:y>
    </cdr:from>
    <cdr:to>
      <cdr:x>0.55292</cdr:x>
      <cdr:y>0.7202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447977" y="4437612"/>
          <a:ext cx="2305775" cy="3386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3">
                  <a:lumMod val="75000"/>
                </a:schemeClr>
              </a:solidFill>
            </a:rPr>
            <a:t>エネルギー転換部門（発電所等）</a:t>
          </a:r>
        </a:p>
      </cdr:txBody>
    </cdr:sp>
  </cdr:relSizeAnchor>
  <cdr:relSizeAnchor xmlns:cdr="http://schemas.openxmlformats.org/drawingml/2006/chartDrawing">
    <cdr:from>
      <cdr:x>0.60178</cdr:x>
      <cdr:y>0.7267</cdr:y>
    </cdr:from>
    <cdr:to>
      <cdr:x>0.80899</cdr:x>
      <cdr:y>0.77776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262194" y="4819342"/>
          <a:ext cx="2156240" cy="338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ja-JP" altLang="en-US" sz="1200"/>
            <a:t>工業プロセス及び製品の使用</a:t>
          </a:r>
        </a:p>
      </cdr:txBody>
    </cdr:sp>
  </cdr:relSizeAnchor>
  <cdr:relSizeAnchor xmlns:cdr="http://schemas.openxmlformats.org/drawingml/2006/chartDrawing">
    <cdr:from>
      <cdr:x>0.12619</cdr:x>
      <cdr:y>0.77281</cdr:y>
    </cdr:from>
    <cdr:to>
      <cdr:x>0.24871</cdr:x>
      <cdr:y>0.82387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313123" y="5125089"/>
          <a:ext cx="1274951" cy="3386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1">
                  <a:lumMod val="75000"/>
                </a:schemeClr>
              </a:solidFill>
            </a:rPr>
            <a:t>廃棄物分野</a:t>
          </a:r>
        </a:p>
      </cdr:txBody>
    </cdr:sp>
  </cdr:relSizeAnchor>
  <cdr:relSizeAnchor xmlns:cdr="http://schemas.openxmlformats.org/drawingml/2006/chartDrawing">
    <cdr:from>
      <cdr:x>0.49893</cdr:x>
      <cdr:y>0.93786</cdr:y>
    </cdr:from>
    <cdr:to>
      <cdr:x>0.57689</cdr:x>
      <cdr:y>0.99182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4275058" y="6202624"/>
          <a:ext cx="667993" cy="356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/>
            <a:t>（年度）</a:t>
          </a:r>
        </a:p>
      </cdr:txBody>
    </cdr:sp>
  </cdr:relSizeAnchor>
  <cdr:relSizeAnchor xmlns:cdr="http://schemas.openxmlformats.org/drawingml/2006/chartDrawing">
    <cdr:from>
      <cdr:x>0</cdr:x>
      <cdr:y>0.30427</cdr:y>
    </cdr:from>
    <cdr:to>
      <cdr:x>0</cdr:x>
      <cdr:y>0.28953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 rot="16200000">
          <a:off x="-542574" y="2391273"/>
          <a:ext cx="1408053" cy="322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400"/>
            <a:t>CO</a:t>
          </a:r>
          <a:r>
            <a:rPr lang="en-US" altLang="ja-JP" sz="1400" baseline="-25000"/>
            <a:t>2</a:t>
          </a:r>
          <a:r>
            <a:rPr lang="ja-JP" altLang="en-US" sz="1400"/>
            <a:t>　排出量（百万トン</a:t>
          </a:r>
          <a:r>
            <a:rPr lang="en-US" altLang="ja-JP" sz="1400"/>
            <a:t>CO</a:t>
          </a:r>
          <a:r>
            <a:rPr lang="en-US" altLang="ja-JP" sz="1400" baseline="-25000"/>
            <a:t>2</a:t>
          </a:r>
          <a:r>
            <a:rPr lang="ja-JP" altLang="en-US" sz="1400"/>
            <a:t>）</a:t>
          </a:r>
        </a:p>
      </cdr:txBody>
    </cdr:sp>
  </cdr:relSizeAnchor>
  <cdr:relSizeAnchor xmlns:cdr="http://schemas.openxmlformats.org/drawingml/2006/chartDrawing">
    <cdr:from>
      <cdr:x>0.65139</cdr:x>
      <cdr:y>0.18245</cdr:y>
    </cdr:from>
    <cdr:to>
      <cdr:x>0.79085</cdr:x>
      <cdr:y>0.23326</cdr:y>
    </cdr:to>
    <cdr:sp macro="" textlink="">
      <cdr:nvSpPr>
        <cdr:cNvPr id="10" name="テキスト ボックス 4"/>
        <cdr:cNvSpPr txBox="1"/>
      </cdr:nvSpPr>
      <cdr:spPr>
        <a:xfrm xmlns:a="http://schemas.openxmlformats.org/drawingml/2006/main">
          <a:off x="6778433" y="1209985"/>
          <a:ext cx="1451230" cy="336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accent5">
                  <a:lumMod val="75000"/>
                </a:schemeClr>
              </a:solidFill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0.4419</cdr:x>
      <cdr:y>0.80649</cdr:y>
    </cdr:from>
    <cdr:to>
      <cdr:x>0.53327</cdr:x>
      <cdr:y>0.85755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4598456" y="5348452"/>
          <a:ext cx="950802" cy="3386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2">
                  <a:lumMod val="75000"/>
                </a:schemeClr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0.79066</cdr:x>
      <cdr:y>0.88649</cdr:y>
    </cdr:from>
    <cdr:to>
      <cdr:x>0.80841</cdr:x>
      <cdr:y>0.93259</cdr:y>
    </cdr:to>
    <cdr:sp macro="" textlink="">
      <cdr:nvSpPr>
        <cdr:cNvPr id="11" name="テキスト ボックス 21"/>
        <cdr:cNvSpPr txBox="1"/>
      </cdr:nvSpPr>
      <cdr:spPr>
        <a:xfrm xmlns:a="http://schemas.openxmlformats.org/drawingml/2006/main">
          <a:off x="8227657" y="5087400"/>
          <a:ext cx="184731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0.84761</cdr:x>
      <cdr:y>0.68444</cdr:y>
    </cdr:from>
    <cdr:to>
      <cdr:x>0.97339</cdr:x>
      <cdr:y>0.72854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8820282" y="4539056"/>
          <a:ext cx="1308884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-12.1%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0.84545</cdr:x>
      <cdr:y>0.1992</cdr:y>
    </cdr:from>
    <cdr:to>
      <cdr:x>0.96374</cdr:x>
      <cdr:y>0.24329</cdr:y>
    </cdr:to>
    <cdr:sp macro="" textlink="">
      <cdr:nvSpPr>
        <cdr:cNvPr id="34" name="テキスト ボックス 1"/>
        <cdr:cNvSpPr txBox="1"/>
      </cdr:nvSpPr>
      <cdr:spPr>
        <a:xfrm xmlns:a="http://schemas.openxmlformats.org/drawingml/2006/main">
          <a:off x="8797797" y="1321020"/>
          <a:ext cx="1230914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-6.5%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0.49579</cdr:y>
    </cdr:from>
    <cdr:to>
      <cdr:x>0.9659</cdr:x>
      <cdr:y>0.53989</cdr:y>
    </cdr:to>
    <cdr:sp macro="" textlink="">
      <cdr:nvSpPr>
        <cdr:cNvPr id="35" name="テキスト ボックス 1"/>
        <cdr:cNvSpPr txBox="1"/>
      </cdr:nvSpPr>
      <cdr:spPr>
        <a:xfrm xmlns:a="http://schemas.openxmlformats.org/drawingml/2006/main">
          <a:off x="8820282" y="3287971"/>
          <a:ext cx="1230914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-9.4%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0.5393</cdr:y>
    </cdr:from>
    <cdr:to>
      <cdr:x>0.96873</cdr:x>
      <cdr:y>0.5834</cdr:y>
    </cdr:to>
    <cdr:sp macro="" textlink="">
      <cdr:nvSpPr>
        <cdr:cNvPr id="37" name="テキスト ボックス 1"/>
        <cdr:cNvSpPr txBox="1"/>
      </cdr:nvSpPr>
      <cdr:spPr>
        <a:xfrm xmlns:a="http://schemas.openxmlformats.org/drawingml/2006/main">
          <a:off x="8820282" y="3576519"/>
          <a:ext cx="1260410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+5.2%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0.84545</cdr:x>
      <cdr:y>0.43569</cdr:y>
    </cdr:from>
    <cdr:to>
      <cdr:x>0.97407</cdr:x>
      <cdr:y>0.47979</cdr:y>
    </cdr:to>
    <cdr:sp macro="" textlink="">
      <cdr:nvSpPr>
        <cdr:cNvPr id="38" name="テキスト ボックス 1"/>
        <cdr:cNvSpPr txBox="1"/>
      </cdr:nvSpPr>
      <cdr:spPr>
        <a:xfrm xmlns:a="http://schemas.openxmlformats.org/drawingml/2006/main">
          <a:off x="8797805" y="2889401"/>
          <a:ext cx="1338380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+11.0%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0.74989</cdr:y>
    </cdr:from>
    <cdr:to>
      <cdr:x>0.97616</cdr:x>
      <cdr:y>0.79948</cdr:y>
    </cdr:to>
    <cdr:sp macro="" textlink="">
      <cdr:nvSpPr>
        <cdr:cNvPr id="39" name="テキスト ボックス 1"/>
        <cdr:cNvSpPr txBox="1"/>
      </cdr:nvSpPr>
      <cdr:spPr>
        <a:xfrm xmlns:a="http://schemas.openxmlformats.org/drawingml/2006/main">
          <a:off x="8780387" y="4349046"/>
          <a:ext cx="1331720" cy="2876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-14.5%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0.77942</cdr:y>
    </cdr:from>
    <cdr:to>
      <cdr:x>0.97616</cdr:x>
      <cdr:y>0.82901</cdr:y>
    </cdr:to>
    <cdr:sp macro="" textlink="">
      <cdr:nvSpPr>
        <cdr:cNvPr id="40" name="テキスト ボックス 1"/>
        <cdr:cNvSpPr txBox="1"/>
      </cdr:nvSpPr>
      <cdr:spPr>
        <a:xfrm xmlns:a="http://schemas.openxmlformats.org/drawingml/2006/main">
          <a:off x="8780387" y="4520319"/>
          <a:ext cx="1331720" cy="2876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-5.1%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0.84761</cdr:x>
      <cdr:y>0.80833</cdr:y>
    </cdr:from>
    <cdr:to>
      <cdr:x>0.97616</cdr:x>
      <cdr:y>0.85792</cdr:y>
    </cdr:to>
    <cdr:sp macro="" textlink="">
      <cdr:nvSpPr>
        <cdr:cNvPr id="41" name="テキスト ボックス 1"/>
        <cdr:cNvSpPr txBox="1"/>
      </cdr:nvSpPr>
      <cdr:spPr>
        <a:xfrm xmlns:a="http://schemas.openxmlformats.org/drawingml/2006/main">
          <a:off x="8780387" y="4687956"/>
          <a:ext cx="1331720" cy="2876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-9.1%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1162050</xdr:colOff>
      <xdr:row>14</xdr:row>
      <xdr:rowOff>66675</xdr:rowOff>
    </xdr:from>
    <xdr:to>
      <xdr:col>6</xdr:col>
      <xdr:colOff>438150</xdr:colOff>
      <xdr:row>42</xdr:row>
      <xdr:rowOff>28575</xdr:rowOff>
    </xdr:to>
    <xdr:graphicFrame macro="">
      <xdr:nvGraphicFramePr>
        <xdr:cNvPr id="384679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8.210.91.234\b16gio\Documents%20and%20Settings\GIO-91-108\&#12487;&#12473;&#12463;&#12488;&#12483;&#12503;\2001&#24180;&#24230;&#29256;\CRF1990-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en/Documents/work2015/001_JNGI2016_&#36895;&#22577;&#20516;/CRF-1990-v01-JPN-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en/Documents/work2015/001_JNGI2016_&#36895;&#22577;&#20516;/2001&#24180;&#24230;&#29256;/CRF1990-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8.210.91.234\b16gio\Documents%20and%20Settings\GIO-91-108\&#12487;&#12473;&#12463;&#12488;&#12483;&#12503;\2001&#24180;&#24230;&#29256;\Summary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en/Documents/work2015/001_JNGI2016_&#36895;&#22577;&#20516;/2001&#24180;&#24230;&#29256;/Summary1-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 refreshError="1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 refreshError="1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-gio.nies.go.jp/aboutghg/nir/nir-j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tabSelected="1" zoomScaleNormal="100" zoomScaleSheetLayoutView="100" workbookViewId="0">
      <selection activeCell="D4" sqref="D4"/>
    </sheetView>
  </sheetViews>
  <sheetFormatPr defaultColWidth="9" defaultRowHeight="13.2"/>
  <cols>
    <col min="1" max="1" width="9" style="307"/>
    <col min="2" max="2" width="36.109375" style="307" bestFit="1" customWidth="1"/>
    <col min="3" max="3" width="73" style="307" customWidth="1"/>
    <col min="4" max="16384" width="9" style="307"/>
  </cols>
  <sheetData>
    <row r="2" spans="2:3" ht="30" customHeight="1">
      <c r="B2" s="308" t="s">
        <v>194</v>
      </c>
    </row>
    <row r="3" spans="2:3">
      <c r="C3" s="635" t="s">
        <v>278</v>
      </c>
    </row>
    <row r="4" spans="2:3">
      <c r="C4" s="309" t="s">
        <v>76</v>
      </c>
    </row>
    <row r="5" spans="2:3">
      <c r="C5" s="310" t="s">
        <v>77</v>
      </c>
    </row>
    <row r="7" spans="2:3" s="311" customFormat="1" ht="16.5" customHeight="1">
      <c r="B7" s="318" t="s">
        <v>47</v>
      </c>
      <c r="C7" s="318" t="s">
        <v>48</v>
      </c>
    </row>
    <row r="8" spans="2:3" s="311" customFormat="1" ht="16.5" customHeight="1">
      <c r="B8" s="313" t="s">
        <v>112</v>
      </c>
      <c r="C8" s="313" t="s">
        <v>49</v>
      </c>
    </row>
    <row r="9" spans="2:3" s="311" customFormat="1" ht="16.5" customHeight="1">
      <c r="B9" s="531" t="s">
        <v>184</v>
      </c>
      <c r="C9" s="314" t="s">
        <v>101</v>
      </c>
    </row>
    <row r="10" spans="2:3" s="311" customFormat="1" ht="16.5" customHeight="1">
      <c r="B10" s="531" t="s">
        <v>102</v>
      </c>
      <c r="C10" s="314" t="s">
        <v>106</v>
      </c>
    </row>
    <row r="11" spans="2:3" s="311" customFormat="1" ht="16.5" customHeight="1">
      <c r="B11" s="531" t="s">
        <v>73</v>
      </c>
      <c r="C11" s="314" t="s">
        <v>108</v>
      </c>
    </row>
    <row r="12" spans="2:3" s="311" customFormat="1" ht="16.5" customHeight="1">
      <c r="B12" s="531" t="s">
        <v>74</v>
      </c>
      <c r="C12" s="314" t="s">
        <v>109</v>
      </c>
    </row>
    <row r="13" spans="2:3" s="311" customFormat="1" ht="16.5" customHeight="1">
      <c r="B13" s="531" t="s">
        <v>143</v>
      </c>
      <c r="C13" s="313" t="s">
        <v>145</v>
      </c>
    </row>
    <row r="14" spans="2:3" s="311" customFormat="1" ht="16.5" customHeight="1">
      <c r="B14" s="531" t="s">
        <v>144</v>
      </c>
      <c r="C14" s="313" t="s">
        <v>146</v>
      </c>
    </row>
    <row r="15" spans="2:3" s="311" customFormat="1" ht="16.5" customHeight="1">
      <c r="B15" s="531" t="s">
        <v>195</v>
      </c>
      <c r="C15" s="313" t="s">
        <v>196</v>
      </c>
    </row>
    <row r="16" spans="2:3" s="311" customFormat="1" ht="16.5" customHeight="1">
      <c r="B16" s="531" t="s">
        <v>147</v>
      </c>
      <c r="C16" s="314" t="s">
        <v>110</v>
      </c>
    </row>
    <row r="17" spans="2:3" s="311" customFormat="1" ht="16.5" customHeight="1">
      <c r="B17" s="531" t="s">
        <v>148</v>
      </c>
      <c r="C17" s="314" t="s">
        <v>111</v>
      </c>
    </row>
    <row r="18" spans="2:3" s="311" customFormat="1" ht="16.5" customHeight="1">
      <c r="B18" s="531" t="s">
        <v>149</v>
      </c>
      <c r="C18" s="314" t="s">
        <v>150</v>
      </c>
    </row>
    <row r="19" spans="2:3">
      <c r="B19" s="311"/>
      <c r="C19" s="311"/>
    </row>
  </sheetData>
  <phoneticPr fontId="9"/>
  <hyperlinks>
    <hyperlink ref="C5" r:id="rId1"/>
    <hyperlink ref="B9" location="'0.1)  計量単位'!A1" display="0.1) 計量単位"/>
    <hyperlink ref="B10" location="'1) Total'!A1" display="1) Total"/>
    <hyperlink ref="B11" location="'2) CO2-Sector'!A1" display="2) CO2-Sector"/>
    <hyperlink ref="B12" location="'3) Allocated_CO2-Sector'!A1" display="3) Allocated_CO2-Sector"/>
    <hyperlink ref="B13" location="'4) CO2-Share-1990'!A1" display="4) CO2-Share-1990"/>
    <hyperlink ref="B14" location="'5) CO2-Share-2005'!A1" display="5) CO2-Share-2005"/>
    <hyperlink ref="B15" location="'6) CO2-Share-2014'!A1" display="6) CO2-Share-2014"/>
    <hyperlink ref="B16" location="'7) CH4'!A1" display="7) CH4"/>
    <hyperlink ref="B17" location="'8) N2O'!A1" display="8) N2O"/>
    <hyperlink ref="B18" location="'9) F-gas'!A1" display="9) F-gas"/>
  </hyperlinks>
  <pageMargins left="0.78700000000000003" right="0.78700000000000003" top="0.98399999999999999" bottom="0.98399999999999999" header="0.51200000000000001" footer="0.51200000000000001"/>
  <pageSetup paperSize="9" orientation="portrait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Normal="100" workbookViewId="0">
      <pane xSplit="25" topLeftCell="AU1" activePane="topRight" state="frozen"/>
      <selection pane="topRight" activeCell="BN6" sqref="BN6"/>
    </sheetView>
  </sheetViews>
  <sheetFormatPr defaultColWidth="9.6640625" defaultRowHeight="13.8"/>
  <cols>
    <col min="1" max="1" width="1.6640625" style="38" customWidth="1"/>
    <col min="2" max="23" width="1.6640625" style="38" hidden="1" customWidth="1"/>
    <col min="24" max="24" width="1.6640625" style="38" customWidth="1"/>
    <col min="25" max="25" width="43.77734375" style="38" customWidth="1"/>
    <col min="26" max="51" width="9.6640625" style="38" customWidth="1"/>
    <col min="52" max="57" width="7.6640625" style="38" hidden="1" customWidth="1"/>
    <col min="58" max="58" width="7.6640625" style="38" customWidth="1"/>
    <col min="59" max="16384" width="9.6640625" style="38"/>
  </cols>
  <sheetData>
    <row r="1" spans="1:57" ht="30" customHeight="1">
      <c r="A1" s="284" t="s">
        <v>105</v>
      </c>
      <c r="AC1" s="114"/>
      <c r="AD1" s="113"/>
    </row>
    <row r="2" spans="1:57" ht="9.9" customHeight="1">
      <c r="Y2" s="287"/>
      <c r="Z2" s="112"/>
    </row>
    <row r="3" spans="1:57" ht="9.9" customHeight="1">
      <c r="Y3" s="287"/>
    </row>
    <row r="4" spans="1:57">
      <c r="Y4" s="289" t="s">
        <v>201</v>
      </c>
    </row>
    <row r="5" spans="1:57">
      <c r="Y5" s="219"/>
      <c r="Z5" s="218"/>
      <c r="AA5" s="219">
        <v>1990</v>
      </c>
      <c r="AB5" s="219">
        <f t="shared" ref="AB5:BE5" si="0">AA5+1</f>
        <v>1991</v>
      </c>
      <c r="AC5" s="219">
        <f t="shared" si="0"/>
        <v>1992</v>
      </c>
      <c r="AD5" s="219">
        <f t="shared" si="0"/>
        <v>1993</v>
      </c>
      <c r="AE5" s="219">
        <f t="shared" si="0"/>
        <v>1994</v>
      </c>
      <c r="AF5" s="219">
        <f t="shared" si="0"/>
        <v>1995</v>
      </c>
      <c r="AG5" s="219">
        <f t="shared" si="0"/>
        <v>1996</v>
      </c>
      <c r="AH5" s="219">
        <f t="shared" si="0"/>
        <v>1997</v>
      </c>
      <c r="AI5" s="219">
        <f t="shared" si="0"/>
        <v>1998</v>
      </c>
      <c r="AJ5" s="219">
        <f t="shared" si="0"/>
        <v>1999</v>
      </c>
      <c r="AK5" s="219">
        <f t="shared" si="0"/>
        <v>2000</v>
      </c>
      <c r="AL5" s="219">
        <f t="shared" si="0"/>
        <v>2001</v>
      </c>
      <c r="AM5" s="219">
        <f t="shared" si="0"/>
        <v>2002</v>
      </c>
      <c r="AN5" s="219">
        <f t="shared" si="0"/>
        <v>2003</v>
      </c>
      <c r="AO5" s="219">
        <f t="shared" si="0"/>
        <v>2004</v>
      </c>
      <c r="AP5" s="219">
        <f t="shared" si="0"/>
        <v>2005</v>
      </c>
      <c r="AQ5" s="219">
        <f t="shared" si="0"/>
        <v>2006</v>
      </c>
      <c r="AR5" s="219">
        <f t="shared" si="0"/>
        <v>2007</v>
      </c>
      <c r="AS5" s="220">
        <v>2008</v>
      </c>
      <c r="AT5" s="220">
        <v>2009</v>
      </c>
      <c r="AU5" s="220">
        <v>2010</v>
      </c>
      <c r="AV5" s="220">
        <v>2011</v>
      </c>
      <c r="AW5" s="220">
        <v>2012</v>
      </c>
      <c r="AX5" s="220">
        <v>2013</v>
      </c>
      <c r="AY5" s="220">
        <v>2014</v>
      </c>
      <c r="AZ5" s="39">
        <f t="shared" si="0"/>
        <v>2015</v>
      </c>
      <c r="BA5" s="39">
        <f t="shared" si="0"/>
        <v>2016</v>
      </c>
      <c r="BB5" s="39">
        <f t="shared" si="0"/>
        <v>2017</v>
      </c>
      <c r="BC5" s="39">
        <f t="shared" si="0"/>
        <v>2018</v>
      </c>
      <c r="BD5" s="39">
        <f t="shared" si="0"/>
        <v>2019</v>
      </c>
      <c r="BE5" s="39">
        <f t="shared" si="0"/>
        <v>2020</v>
      </c>
    </row>
    <row r="6" spans="1:57">
      <c r="Y6" s="452" t="s">
        <v>273</v>
      </c>
      <c r="Z6" s="453"/>
      <c r="AA6" s="453">
        <v>6357.4338749356748</v>
      </c>
      <c r="AB6" s="453">
        <v>6598.2319077707143</v>
      </c>
      <c r="AC6" s="453">
        <v>6716.4411365972637</v>
      </c>
      <c r="AD6" s="453">
        <v>6847.4553903555307</v>
      </c>
      <c r="AE6" s="453">
        <v>7133.7417933119732</v>
      </c>
      <c r="AF6" s="453">
        <v>7735.9316427441536</v>
      </c>
      <c r="AG6" s="453">
        <v>7907.7371579417641</v>
      </c>
      <c r="AH6" s="453">
        <v>8116.8988301689333</v>
      </c>
      <c r="AI6" s="453">
        <v>7941.3827640066856</v>
      </c>
      <c r="AJ6" s="453">
        <v>8073.7740072782126</v>
      </c>
      <c r="AK6" s="453">
        <v>8081.7216074580838</v>
      </c>
      <c r="AL6" s="453">
        <v>8071.6380556661779</v>
      </c>
      <c r="AM6" s="453">
        <v>7906.4582414045308</v>
      </c>
      <c r="AN6" s="453">
        <v>7629.2956489321887</v>
      </c>
      <c r="AO6" s="453">
        <v>7393.2936725895897</v>
      </c>
      <c r="AP6" s="453">
        <v>7385.6921325017738</v>
      </c>
      <c r="AQ6" s="453">
        <v>7166.5206133608444</v>
      </c>
      <c r="AR6" s="453">
        <v>7145.2059449286298</v>
      </c>
      <c r="AS6" s="453">
        <v>6850.2782043722191</v>
      </c>
      <c r="AT6" s="453">
        <v>6530.0731237313466</v>
      </c>
      <c r="AU6" s="453">
        <v>6492.5800806899169</v>
      </c>
      <c r="AV6" s="453">
        <v>6408.9408619377209</v>
      </c>
      <c r="AW6" s="453">
        <v>6332.654245463963</v>
      </c>
      <c r="AX6" s="453">
        <v>6375.5987668780117</v>
      </c>
      <c r="AY6" s="453">
        <v>6267.1095194358459</v>
      </c>
      <c r="AZ6" s="453">
        <v>0</v>
      </c>
      <c r="BA6" s="453">
        <v>0</v>
      </c>
      <c r="BB6" s="453">
        <v>0</v>
      </c>
      <c r="BC6" s="453">
        <v>0</v>
      </c>
      <c r="BD6" s="453">
        <v>0</v>
      </c>
      <c r="BE6" s="453">
        <v>0</v>
      </c>
    </row>
    <row r="7" spans="1:57">
      <c r="Y7" s="456" t="s">
        <v>159</v>
      </c>
      <c r="Z7" s="406"/>
      <c r="AA7" s="500">
        <v>9910.6586158148057</v>
      </c>
      <c r="AB7" s="500">
        <v>9433.1295624956911</v>
      </c>
      <c r="AC7" s="500">
        <v>9398.8544222426717</v>
      </c>
      <c r="AD7" s="500">
        <v>9131.1318698893083</v>
      </c>
      <c r="AE7" s="500">
        <v>10208.630427212323</v>
      </c>
      <c r="AF7" s="500">
        <v>10114.044334040294</v>
      </c>
      <c r="AG7" s="500">
        <v>11117.329105593026</v>
      </c>
      <c r="AH7" s="500">
        <v>11721.061775922752</v>
      </c>
      <c r="AI7" s="500">
        <v>10428.204222230408</v>
      </c>
      <c r="AJ7" s="500">
        <v>4218.5895017867424</v>
      </c>
      <c r="AK7" s="500">
        <v>6719.7584773469416</v>
      </c>
      <c r="AL7" s="500">
        <v>3358.1568536531995</v>
      </c>
      <c r="AM7" s="500">
        <v>3222.2053164553799</v>
      </c>
      <c r="AN7" s="500">
        <v>3267.600592395062</v>
      </c>
      <c r="AO7" s="500">
        <v>3600.1823625817474</v>
      </c>
      <c r="AP7" s="500">
        <v>3093.4539066914222</v>
      </c>
      <c r="AQ7" s="500">
        <v>3338.934971984921</v>
      </c>
      <c r="AR7" s="500">
        <v>2563.9619346052978</v>
      </c>
      <c r="AS7" s="500">
        <v>2647.4120693282616</v>
      </c>
      <c r="AT7" s="500">
        <v>2777.3109730447109</v>
      </c>
      <c r="AU7" s="500">
        <v>2270.0579602646444</v>
      </c>
      <c r="AV7" s="500">
        <v>1931.4796974578469</v>
      </c>
      <c r="AW7" s="500">
        <v>1727.1385182498025</v>
      </c>
      <c r="AX7" s="500">
        <v>1747.9230838501849</v>
      </c>
      <c r="AY7" s="500">
        <v>1448.7710910466849</v>
      </c>
      <c r="AZ7" s="40"/>
      <c r="BA7" s="40"/>
      <c r="BB7" s="40"/>
      <c r="BC7" s="40"/>
      <c r="BD7" s="40"/>
      <c r="BE7" s="40"/>
    </row>
    <row r="8" spans="1:57">
      <c r="Y8" s="557" t="s">
        <v>1</v>
      </c>
      <c r="Z8" s="558"/>
      <c r="AA8" s="558">
        <v>12460.15311643088</v>
      </c>
      <c r="AB8" s="558">
        <v>12325.82007211149</v>
      </c>
      <c r="AC8" s="558">
        <v>12248.682375173948</v>
      </c>
      <c r="AD8" s="558">
        <v>12243.844218929573</v>
      </c>
      <c r="AE8" s="558">
        <v>12035.299188180872</v>
      </c>
      <c r="AF8" s="558">
        <v>11662.232538742617</v>
      </c>
      <c r="AG8" s="558">
        <v>11486.580440297404</v>
      </c>
      <c r="AH8" s="558">
        <v>11365.426351556671</v>
      </c>
      <c r="AI8" s="558">
        <v>11258.431198357732</v>
      </c>
      <c r="AJ8" s="558">
        <v>11201.831799755553</v>
      </c>
      <c r="AK8" s="558">
        <v>11279.259579424543</v>
      </c>
      <c r="AL8" s="558">
        <v>11147.156642429316</v>
      </c>
      <c r="AM8" s="558">
        <v>11203.051737801617</v>
      </c>
      <c r="AN8" s="558">
        <v>11240.800988083458</v>
      </c>
      <c r="AO8" s="558">
        <v>11171.089841925457</v>
      </c>
      <c r="AP8" s="558">
        <v>11224.789974240919</v>
      </c>
      <c r="AQ8" s="558">
        <v>11327.534415046868</v>
      </c>
      <c r="AR8" s="558">
        <v>11757.120097630428</v>
      </c>
      <c r="AS8" s="558">
        <v>11124.072210267503</v>
      </c>
      <c r="AT8" s="558">
        <v>10957.661233059025</v>
      </c>
      <c r="AU8" s="558">
        <v>11276.767391883948</v>
      </c>
      <c r="AV8" s="558">
        <v>11208.426430385616</v>
      </c>
      <c r="AW8" s="558">
        <v>11131.180382671255</v>
      </c>
      <c r="AX8" s="558">
        <v>11105.623150494617</v>
      </c>
      <c r="AY8" s="558">
        <v>11028.772422637687</v>
      </c>
      <c r="AZ8" s="40"/>
      <c r="BA8" s="40"/>
      <c r="BB8" s="40"/>
      <c r="BC8" s="40"/>
      <c r="BD8" s="40"/>
      <c r="BE8" s="40"/>
    </row>
    <row r="9" spans="1:57" ht="14.4" thickBot="1">
      <c r="Y9" s="509" t="s">
        <v>2</v>
      </c>
      <c r="Z9" s="510"/>
      <c r="AA9" s="510">
        <v>3154.376399530724</v>
      </c>
      <c r="AB9" s="510">
        <v>3229.4358017371596</v>
      </c>
      <c r="AC9" s="510">
        <v>3355.8010323957924</v>
      </c>
      <c r="AD9" s="510">
        <v>3384.4710300801826</v>
      </c>
      <c r="AE9" s="510">
        <v>3538.8395518913417</v>
      </c>
      <c r="AF9" s="510">
        <v>3714.6840648709085</v>
      </c>
      <c r="AG9" s="510">
        <v>3842.3850789302032</v>
      </c>
      <c r="AH9" s="510">
        <v>3944.1966873548622</v>
      </c>
      <c r="AI9" s="510">
        <v>3953.9097532178826</v>
      </c>
      <c r="AJ9" s="510">
        <v>4002.4416123725796</v>
      </c>
      <c r="AK9" s="510">
        <v>3981.5303511582329</v>
      </c>
      <c r="AL9" s="510">
        <v>3954.8016237741699</v>
      </c>
      <c r="AM9" s="510">
        <v>3718.203174041234</v>
      </c>
      <c r="AN9" s="510">
        <v>3744.9235315242363</v>
      </c>
      <c r="AO9" s="510">
        <v>3735.1346891174944</v>
      </c>
      <c r="AP9" s="510">
        <v>3806.9810671823088</v>
      </c>
      <c r="AQ9" s="510">
        <v>3700.4638257621177</v>
      </c>
      <c r="AR9" s="510">
        <v>3505.2623668028896</v>
      </c>
      <c r="AS9" s="510">
        <v>3469.5994307336928</v>
      </c>
      <c r="AT9" s="510">
        <v>3365.3972493107576</v>
      </c>
      <c r="AU9" s="510">
        <v>3260.5324966687285</v>
      </c>
      <c r="AV9" s="510">
        <v>3275.8776958841881</v>
      </c>
      <c r="AW9" s="510">
        <v>3292.0959127891124</v>
      </c>
      <c r="AX9" s="510">
        <v>3292.5667704194198</v>
      </c>
      <c r="AY9" s="510">
        <v>3293.0012398860304</v>
      </c>
      <c r="AZ9" s="40"/>
      <c r="BA9" s="40"/>
      <c r="BB9" s="40"/>
      <c r="BC9" s="40"/>
      <c r="BD9" s="40"/>
      <c r="BE9" s="40"/>
    </row>
    <row r="10" spans="1:57" ht="14.4" thickTop="1">
      <c r="Y10" s="30" t="s">
        <v>5</v>
      </c>
      <c r="Z10" s="42"/>
      <c r="AA10" s="42">
        <f t="shared" ref="AA10:BE10" si="1">SUM(AA6:AA9)</f>
        <v>31882.622006712085</v>
      </c>
      <c r="AB10" s="42">
        <f t="shared" si="1"/>
        <v>31586.617344115057</v>
      </c>
      <c r="AC10" s="42">
        <f t="shared" si="1"/>
        <v>31719.778966409678</v>
      </c>
      <c r="AD10" s="42">
        <f t="shared" si="1"/>
        <v>31606.902509254593</v>
      </c>
      <c r="AE10" s="42">
        <f t="shared" si="1"/>
        <v>32916.510960596504</v>
      </c>
      <c r="AF10" s="42">
        <f t="shared" si="1"/>
        <v>33226.892580397973</v>
      </c>
      <c r="AG10" s="42">
        <f t="shared" si="1"/>
        <v>34354.031782762395</v>
      </c>
      <c r="AH10" s="42">
        <f t="shared" si="1"/>
        <v>35147.583645003215</v>
      </c>
      <c r="AI10" s="42">
        <f t="shared" si="1"/>
        <v>33581.92793781271</v>
      </c>
      <c r="AJ10" s="42">
        <f t="shared" si="1"/>
        <v>27496.636921193087</v>
      </c>
      <c r="AK10" s="42">
        <f t="shared" si="1"/>
        <v>30062.2700153878</v>
      </c>
      <c r="AL10" s="42">
        <f t="shared" si="1"/>
        <v>26531.753175522863</v>
      </c>
      <c r="AM10" s="42">
        <f t="shared" si="1"/>
        <v>26049.918469702763</v>
      </c>
      <c r="AN10" s="42">
        <f t="shared" si="1"/>
        <v>25882.620760934948</v>
      </c>
      <c r="AO10" s="42">
        <f t="shared" si="1"/>
        <v>25899.700566214287</v>
      </c>
      <c r="AP10" s="42">
        <f t="shared" si="1"/>
        <v>25510.917080616426</v>
      </c>
      <c r="AQ10" s="42">
        <f t="shared" si="1"/>
        <v>25533.453826154753</v>
      </c>
      <c r="AR10" s="42">
        <f t="shared" si="1"/>
        <v>24971.550343967247</v>
      </c>
      <c r="AS10" s="42">
        <f t="shared" si="1"/>
        <v>24091.361914701676</v>
      </c>
      <c r="AT10" s="42">
        <f t="shared" si="1"/>
        <v>23630.442579145842</v>
      </c>
      <c r="AU10" s="42">
        <f t="shared" si="1"/>
        <v>23299.937929507239</v>
      </c>
      <c r="AV10" s="42">
        <f t="shared" si="1"/>
        <v>22824.724685665373</v>
      </c>
      <c r="AW10" s="42">
        <f t="shared" si="1"/>
        <v>22483.06905917413</v>
      </c>
      <c r="AX10" s="42">
        <f t="shared" si="1"/>
        <v>22521.711771642236</v>
      </c>
      <c r="AY10" s="42">
        <f t="shared" si="1"/>
        <v>22037.654273006247</v>
      </c>
      <c r="AZ10" s="42">
        <f t="shared" si="1"/>
        <v>0</v>
      </c>
      <c r="BA10" s="42">
        <f t="shared" si="1"/>
        <v>0</v>
      </c>
      <c r="BB10" s="42">
        <f t="shared" si="1"/>
        <v>0</v>
      </c>
      <c r="BC10" s="42">
        <f t="shared" si="1"/>
        <v>0</v>
      </c>
      <c r="BD10" s="42">
        <f t="shared" si="1"/>
        <v>0</v>
      </c>
      <c r="BE10" s="42">
        <f t="shared" si="1"/>
        <v>0</v>
      </c>
    </row>
    <row r="11" spans="1:57">
      <c r="Z11" s="114"/>
      <c r="AA11" s="632">
        <v>31882.622006712081</v>
      </c>
      <c r="AB11" s="632">
        <v>31586.617344115057</v>
      </c>
      <c r="AC11" s="632">
        <v>31719.778966409674</v>
      </c>
      <c r="AD11" s="632">
        <v>31606.902509254593</v>
      </c>
      <c r="AE11" s="632">
        <v>32916.510960596504</v>
      </c>
      <c r="AF11" s="632">
        <v>33226.892580397973</v>
      </c>
      <c r="AG11" s="632">
        <v>34354.031782762402</v>
      </c>
      <c r="AH11" s="632">
        <v>35147.583645003222</v>
      </c>
      <c r="AI11" s="632">
        <v>33581.927937812703</v>
      </c>
      <c r="AJ11" s="632">
        <v>27496.636921193087</v>
      </c>
      <c r="AK11" s="632">
        <v>30062.2700153878</v>
      </c>
      <c r="AL11" s="632">
        <v>26531.753175522863</v>
      </c>
      <c r="AM11" s="632">
        <v>26049.918469702763</v>
      </c>
      <c r="AN11" s="632">
        <v>25882.620760934944</v>
      </c>
      <c r="AO11" s="632">
        <v>25899.700566214287</v>
      </c>
      <c r="AP11" s="632">
        <v>25510.917080616422</v>
      </c>
      <c r="AQ11" s="632">
        <v>25533.45382615475</v>
      </c>
      <c r="AR11" s="632">
        <v>24971.55034396725</v>
      </c>
      <c r="AS11" s="632">
        <v>24091.361914701676</v>
      </c>
      <c r="AT11" s="632">
        <v>23630.442579145842</v>
      </c>
      <c r="AU11" s="632">
        <v>23299.937929507239</v>
      </c>
      <c r="AV11" s="632">
        <v>22824.724685665373</v>
      </c>
      <c r="AW11" s="632">
        <v>22483.06905917413</v>
      </c>
      <c r="AX11" s="632">
        <v>22521.711771642236</v>
      </c>
      <c r="AY11" s="632">
        <v>22037.65427300625</v>
      </c>
    </row>
    <row r="12" spans="1:57">
      <c r="Z12" s="113"/>
      <c r="AA12" s="633" t="b">
        <f t="shared" ref="AA12:AW12" si="2">AA10=AA11</f>
        <v>1</v>
      </c>
      <c r="AB12" s="633" t="b">
        <f t="shared" si="2"/>
        <v>1</v>
      </c>
      <c r="AC12" s="633" t="b">
        <f t="shared" si="2"/>
        <v>1</v>
      </c>
      <c r="AD12" s="633" t="b">
        <f t="shared" si="2"/>
        <v>1</v>
      </c>
      <c r="AE12" s="633" t="b">
        <f t="shared" si="2"/>
        <v>1</v>
      </c>
      <c r="AF12" s="633" t="b">
        <f t="shared" si="2"/>
        <v>1</v>
      </c>
      <c r="AG12" s="633" t="b">
        <f t="shared" si="2"/>
        <v>1</v>
      </c>
      <c r="AH12" s="633" t="b">
        <f t="shared" si="2"/>
        <v>1</v>
      </c>
      <c r="AI12" s="633" t="b">
        <f t="shared" si="2"/>
        <v>1</v>
      </c>
      <c r="AJ12" s="633" t="b">
        <f t="shared" si="2"/>
        <v>1</v>
      </c>
      <c r="AK12" s="633" t="b">
        <f t="shared" si="2"/>
        <v>1</v>
      </c>
      <c r="AL12" s="633" t="b">
        <f t="shared" si="2"/>
        <v>1</v>
      </c>
      <c r="AM12" s="633" t="b">
        <f t="shared" si="2"/>
        <v>1</v>
      </c>
      <c r="AN12" s="633" t="b">
        <f t="shared" si="2"/>
        <v>1</v>
      </c>
      <c r="AO12" s="633" t="b">
        <f t="shared" si="2"/>
        <v>1</v>
      </c>
      <c r="AP12" s="633" t="b">
        <f t="shared" si="2"/>
        <v>1</v>
      </c>
      <c r="AQ12" s="633" t="b">
        <f t="shared" si="2"/>
        <v>0</v>
      </c>
      <c r="AR12" s="633" t="b">
        <f t="shared" si="2"/>
        <v>0</v>
      </c>
      <c r="AS12" s="633" t="b">
        <f t="shared" si="2"/>
        <v>1</v>
      </c>
      <c r="AT12" s="633" t="b">
        <f t="shared" si="2"/>
        <v>1</v>
      </c>
      <c r="AU12" s="633" t="b">
        <f t="shared" si="2"/>
        <v>1</v>
      </c>
      <c r="AV12" s="633" t="b">
        <f t="shared" si="2"/>
        <v>1</v>
      </c>
      <c r="AW12" s="633" t="b">
        <f t="shared" si="2"/>
        <v>1</v>
      </c>
      <c r="AX12" s="633" t="b">
        <f>AX10=AX11</f>
        <v>1</v>
      </c>
      <c r="AY12" s="633" t="b">
        <f>AY10=AY11</f>
        <v>0</v>
      </c>
    </row>
    <row r="13" spans="1:57">
      <c r="Y13" s="36" t="s">
        <v>59</v>
      </c>
      <c r="Z13" s="113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634"/>
      <c r="AQ13" s="634"/>
      <c r="AR13" s="634"/>
      <c r="AS13" s="634"/>
      <c r="AT13" s="634"/>
      <c r="AU13" s="634"/>
      <c r="AV13" s="634"/>
      <c r="AW13" s="634"/>
      <c r="AX13" s="634"/>
      <c r="AY13" s="634"/>
    </row>
    <row r="14" spans="1:57">
      <c r="Y14" s="219"/>
      <c r="Z14" s="218"/>
      <c r="AA14" s="219">
        <v>1990</v>
      </c>
      <c r="AB14" s="219">
        <f t="shared" ref="AB14:AP14" si="3">AA14+1</f>
        <v>1991</v>
      </c>
      <c r="AC14" s="219">
        <f t="shared" si="3"/>
        <v>1992</v>
      </c>
      <c r="AD14" s="219">
        <f t="shared" si="3"/>
        <v>1993</v>
      </c>
      <c r="AE14" s="219">
        <f t="shared" si="3"/>
        <v>1994</v>
      </c>
      <c r="AF14" s="219">
        <f t="shared" si="3"/>
        <v>1995</v>
      </c>
      <c r="AG14" s="219">
        <f t="shared" si="3"/>
        <v>1996</v>
      </c>
      <c r="AH14" s="219">
        <f t="shared" si="3"/>
        <v>1997</v>
      </c>
      <c r="AI14" s="219">
        <f t="shared" si="3"/>
        <v>1998</v>
      </c>
      <c r="AJ14" s="219">
        <f t="shared" si="3"/>
        <v>1999</v>
      </c>
      <c r="AK14" s="219">
        <f t="shared" si="3"/>
        <v>2000</v>
      </c>
      <c r="AL14" s="219">
        <f t="shared" si="3"/>
        <v>2001</v>
      </c>
      <c r="AM14" s="219">
        <f t="shared" si="3"/>
        <v>2002</v>
      </c>
      <c r="AN14" s="219">
        <f t="shared" si="3"/>
        <v>2003</v>
      </c>
      <c r="AO14" s="219">
        <f t="shared" si="3"/>
        <v>2004</v>
      </c>
      <c r="AP14" s="219">
        <f t="shared" si="3"/>
        <v>2005</v>
      </c>
      <c r="AQ14" s="219">
        <f>AP14+1</f>
        <v>2006</v>
      </c>
      <c r="AR14" s="219">
        <f>AQ14+1</f>
        <v>2007</v>
      </c>
      <c r="AS14" s="220">
        <v>2008</v>
      </c>
      <c r="AT14" s="220">
        <v>2009</v>
      </c>
      <c r="AU14" s="220">
        <v>2010</v>
      </c>
      <c r="AV14" s="220">
        <v>2011</v>
      </c>
      <c r="AW14" s="220">
        <v>2012</v>
      </c>
      <c r="AX14" s="220">
        <v>2013</v>
      </c>
      <c r="AY14" s="220">
        <v>2014</v>
      </c>
    </row>
    <row r="15" spans="1:57">
      <c r="Y15" s="28" t="s">
        <v>272</v>
      </c>
      <c r="Z15" s="248"/>
      <c r="AA15" s="248">
        <f t="shared" ref="AA15:BE15" si="4">AA6/AA$10</f>
        <v>0.19940122470470831</v>
      </c>
      <c r="AB15" s="248">
        <f t="shared" si="4"/>
        <v>0.2088932738788517</v>
      </c>
      <c r="AC15" s="248">
        <f t="shared" si="4"/>
        <v>0.2117429993352028</v>
      </c>
      <c r="AD15" s="248">
        <f t="shared" si="4"/>
        <v>0.21664430383048688</v>
      </c>
      <c r="AE15" s="248">
        <f t="shared" si="4"/>
        <v>0.2167222948340907</v>
      </c>
      <c r="AF15" s="248">
        <f t="shared" si="4"/>
        <v>0.23282139983526251</v>
      </c>
      <c r="AG15" s="248">
        <f t="shared" si="4"/>
        <v>0.23018367124843783</v>
      </c>
      <c r="AH15" s="248">
        <f t="shared" si="4"/>
        <v>0.23093760618513753</v>
      </c>
      <c r="AI15" s="248">
        <f t="shared" si="4"/>
        <v>0.23647786924897829</v>
      </c>
      <c r="AJ15" s="248">
        <f t="shared" si="4"/>
        <v>0.29362769092155178</v>
      </c>
      <c r="AK15" s="248">
        <f t="shared" si="4"/>
        <v>0.26883271300940814</v>
      </c>
      <c r="AL15" s="248">
        <f t="shared" si="4"/>
        <v>0.30422558216442136</v>
      </c>
      <c r="AM15" s="248">
        <f t="shared" si="4"/>
        <v>0.30351182291031353</v>
      </c>
      <c r="AN15" s="248">
        <f t="shared" si="4"/>
        <v>0.29476519087461212</v>
      </c>
      <c r="AO15" s="248">
        <f t="shared" si="4"/>
        <v>0.28545865438436818</v>
      </c>
      <c r="AP15" s="248">
        <f t="shared" si="4"/>
        <v>0.2895110398878421</v>
      </c>
      <c r="AQ15" s="248">
        <f t="shared" si="4"/>
        <v>0.2806718065700905</v>
      </c>
      <c r="AR15" s="248">
        <f t="shared" si="4"/>
        <v>0.28613385418638232</v>
      </c>
      <c r="AS15" s="248">
        <f t="shared" si="4"/>
        <v>0.28434582605277531</v>
      </c>
      <c r="AT15" s="248">
        <f t="shared" si="4"/>
        <v>0.27634154975557745</v>
      </c>
      <c r="AU15" s="248">
        <f t="shared" si="4"/>
        <v>0.27865224793013971</v>
      </c>
      <c r="AV15" s="248">
        <f t="shared" si="4"/>
        <v>0.28078940491942633</v>
      </c>
      <c r="AW15" s="248">
        <f t="shared" si="4"/>
        <v>0.28166324752180344</v>
      </c>
      <c r="AX15" s="248">
        <f t="shared" si="4"/>
        <v>0.28308677562003609</v>
      </c>
      <c r="AY15" s="248">
        <f t="shared" si="4"/>
        <v>0.28438187847934343</v>
      </c>
      <c r="AZ15" s="248" t="e">
        <f t="shared" si="4"/>
        <v>#DIV/0!</v>
      </c>
      <c r="BA15" s="248" t="e">
        <f t="shared" si="4"/>
        <v>#DIV/0!</v>
      </c>
      <c r="BB15" s="248" t="e">
        <f t="shared" si="4"/>
        <v>#DIV/0!</v>
      </c>
      <c r="BC15" s="248" t="e">
        <f t="shared" si="4"/>
        <v>#DIV/0!</v>
      </c>
      <c r="BD15" s="248" t="e">
        <f t="shared" si="4"/>
        <v>#DIV/0!</v>
      </c>
      <c r="BE15" s="248" t="e">
        <f t="shared" si="4"/>
        <v>#DIV/0!</v>
      </c>
    </row>
    <row r="16" spans="1:57">
      <c r="Y16" s="28" t="s">
        <v>159</v>
      </c>
      <c r="Z16" s="248"/>
      <c r="AA16" s="248">
        <f t="shared" ref="AA16:BE16" si="5">AA7/AA$10</f>
        <v>0.31084829264444958</v>
      </c>
      <c r="AB16" s="248">
        <f t="shared" si="5"/>
        <v>0.29864323424468209</v>
      </c>
      <c r="AC16" s="248">
        <f t="shared" si="5"/>
        <v>0.29630895070850855</v>
      </c>
      <c r="AD16" s="248">
        <f t="shared" si="5"/>
        <v>0.28889676447148488</v>
      </c>
      <c r="AE16" s="248">
        <f t="shared" si="5"/>
        <v>0.31013707496012588</v>
      </c>
      <c r="AF16" s="248">
        <f t="shared" si="5"/>
        <v>0.30439332566437527</v>
      </c>
      <c r="AG16" s="248">
        <f t="shared" si="5"/>
        <v>0.32361060779978951</v>
      </c>
      <c r="AH16" s="248">
        <f t="shared" si="5"/>
        <v>0.33348129687399108</v>
      </c>
      <c r="AI16" s="248">
        <f t="shared" si="5"/>
        <v>0.31053024238338672</v>
      </c>
      <c r="AJ16" s="248">
        <f t="shared" si="5"/>
        <v>0.15342201716804343</v>
      </c>
      <c r="AK16" s="248">
        <f t="shared" si="5"/>
        <v>0.22352797955401699</v>
      </c>
      <c r="AL16" s="248">
        <f t="shared" si="5"/>
        <v>0.12657123829839112</v>
      </c>
      <c r="AM16" s="248">
        <f t="shared" si="5"/>
        <v>0.12369348949030112</v>
      </c>
      <c r="AN16" s="248">
        <f t="shared" si="5"/>
        <v>0.12624689835609321</v>
      </c>
      <c r="AO16" s="248">
        <f t="shared" si="5"/>
        <v>0.13900478707765923</v>
      </c>
      <c r="AP16" s="248">
        <f t="shared" si="5"/>
        <v>0.12126000397852708</v>
      </c>
      <c r="AQ16" s="248">
        <f t="shared" si="5"/>
        <v>0.1307670711028032</v>
      </c>
      <c r="AR16" s="248">
        <f t="shared" si="5"/>
        <v>0.10267532048624736</v>
      </c>
      <c r="AS16" s="248">
        <f t="shared" si="5"/>
        <v>0.10989051091016515</v>
      </c>
      <c r="AT16" s="248">
        <f t="shared" si="5"/>
        <v>0.1175310603575289</v>
      </c>
      <c r="AU16" s="248">
        <f t="shared" si="5"/>
        <v>9.7427639813144035E-2</v>
      </c>
      <c r="AV16" s="248">
        <f t="shared" si="5"/>
        <v>8.4622256086658312E-2</v>
      </c>
      <c r="AW16" s="248">
        <f t="shared" si="5"/>
        <v>7.6819517553589969E-2</v>
      </c>
      <c r="AX16" s="248">
        <f t="shared" si="5"/>
        <v>7.7610578697266133E-2</v>
      </c>
      <c r="AY16" s="248">
        <f t="shared" si="5"/>
        <v>6.5740712377962723E-2</v>
      </c>
      <c r="AZ16" s="248" t="e">
        <f t="shared" si="5"/>
        <v>#DIV/0!</v>
      </c>
      <c r="BA16" s="248" t="e">
        <f t="shared" si="5"/>
        <v>#DIV/0!</v>
      </c>
      <c r="BB16" s="248" t="e">
        <f t="shared" si="5"/>
        <v>#DIV/0!</v>
      </c>
      <c r="BC16" s="248" t="e">
        <f t="shared" si="5"/>
        <v>#DIV/0!</v>
      </c>
      <c r="BD16" s="248" t="e">
        <f t="shared" si="5"/>
        <v>#DIV/0!</v>
      </c>
      <c r="BE16" s="248" t="e">
        <f t="shared" si="5"/>
        <v>#DIV/0!</v>
      </c>
    </row>
    <row r="17" spans="25:57">
      <c r="Y17" s="28" t="s">
        <v>1</v>
      </c>
      <c r="Z17" s="248"/>
      <c r="AA17" s="248">
        <f t="shared" ref="AA17:BE17" si="6">AA8/AA$10</f>
        <v>0.39081331246243511</v>
      </c>
      <c r="AB17" s="248">
        <f t="shared" si="6"/>
        <v>0.39022285728889322</v>
      </c>
      <c r="AC17" s="248">
        <f t="shared" si="6"/>
        <v>0.38615282874905738</v>
      </c>
      <c r="AD17" s="248">
        <f t="shared" si="6"/>
        <v>0.38737880801019775</v>
      </c>
      <c r="AE17" s="248">
        <f t="shared" si="6"/>
        <v>0.3656310719744269</v>
      </c>
      <c r="AF17" s="248">
        <f t="shared" si="6"/>
        <v>0.35098775819989525</v>
      </c>
      <c r="AG17" s="248">
        <f t="shared" si="6"/>
        <v>0.33435902117494554</v>
      </c>
      <c r="AH17" s="248">
        <f t="shared" si="6"/>
        <v>0.32336295053308584</v>
      </c>
      <c r="AI17" s="248">
        <f t="shared" si="6"/>
        <v>0.33525267576078976</v>
      </c>
      <c r="AJ17" s="248">
        <f t="shared" si="6"/>
        <v>0.40738915933103509</v>
      </c>
      <c r="AK17" s="248">
        <f t="shared" si="6"/>
        <v>0.37519653617810944</v>
      </c>
      <c r="AL17" s="248">
        <f t="shared" si="6"/>
        <v>0.42014399005917324</v>
      </c>
      <c r="AM17" s="248">
        <f t="shared" si="6"/>
        <v>0.43006091365818572</v>
      </c>
      <c r="AN17" s="248">
        <f t="shared" si="6"/>
        <v>0.4342991805933879</v>
      </c>
      <c r="AO17" s="248">
        <f t="shared" si="6"/>
        <v>0.43132119668201691</v>
      </c>
      <c r="AP17" s="248">
        <f t="shared" si="6"/>
        <v>0.43999946919860761</v>
      </c>
      <c r="AQ17" s="248">
        <f t="shared" si="6"/>
        <v>0.44363502455134773</v>
      </c>
      <c r="AR17" s="248">
        <f t="shared" si="6"/>
        <v>0.47082059126019671</v>
      </c>
      <c r="AS17" s="248">
        <f t="shared" si="6"/>
        <v>0.46174526162753271</v>
      </c>
      <c r="AT17" s="248">
        <f t="shared" si="6"/>
        <v>0.46370952200147519</v>
      </c>
      <c r="AU17" s="248">
        <f t="shared" si="6"/>
        <v>0.48398272244334839</v>
      </c>
      <c r="AV17" s="248">
        <f t="shared" si="6"/>
        <v>0.49106513155117493</v>
      </c>
      <c r="AW17" s="248">
        <f t="shared" si="6"/>
        <v>0.49509167780317875</v>
      </c>
      <c r="AX17" s="248">
        <f t="shared" si="6"/>
        <v>0.49310741843690764</v>
      </c>
      <c r="AY17" s="248">
        <f t="shared" si="6"/>
        <v>0.50045128605845979</v>
      </c>
      <c r="AZ17" s="248" t="e">
        <f t="shared" si="6"/>
        <v>#DIV/0!</v>
      </c>
      <c r="BA17" s="248" t="e">
        <f t="shared" si="6"/>
        <v>#DIV/0!</v>
      </c>
      <c r="BB17" s="248" t="e">
        <f t="shared" si="6"/>
        <v>#DIV/0!</v>
      </c>
      <c r="BC17" s="248" t="e">
        <f t="shared" si="6"/>
        <v>#DIV/0!</v>
      </c>
      <c r="BD17" s="248" t="e">
        <f t="shared" si="6"/>
        <v>#DIV/0!</v>
      </c>
      <c r="BE17" s="248" t="e">
        <f t="shared" si="6"/>
        <v>#DIV/0!</v>
      </c>
    </row>
    <row r="18" spans="25:57" ht="14.4" thickBot="1">
      <c r="Y18" s="29" t="s">
        <v>2</v>
      </c>
      <c r="Z18" s="249"/>
      <c r="AA18" s="249">
        <f t="shared" ref="AA18:BE18" si="7">AA9/AA$10</f>
        <v>9.8937170188407003E-2</v>
      </c>
      <c r="AB18" s="249">
        <f t="shared" si="7"/>
        <v>0.10224063458757289</v>
      </c>
      <c r="AC18" s="249">
        <f t="shared" si="7"/>
        <v>0.10579522120723123</v>
      </c>
      <c r="AD18" s="249">
        <f t="shared" si="7"/>
        <v>0.10708012368783051</v>
      </c>
      <c r="AE18" s="249">
        <f t="shared" si="7"/>
        <v>0.10750955823135672</v>
      </c>
      <c r="AF18" s="249">
        <f t="shared" si="7"/>
        <v>0.111797516300467</v>
      </c>
      <c r="AG18" s="249">
        <f t="shared" si="7"/>
        <v>0.11184669977682714</v>
      </c>
      <c r="AH18" s="249">
        <f t="shared" si="7"/>
        <v>0.11221814640778563</v>
      </c>
      <c r="AI18" s="249">
        <f t="shared" si="7"/>
        <v>0.11773921260684511</v>
      </c>
      <c r="AJ18" s="249">
        <f t="shared" si="7"/>
        <v>0.14556113257936973</v>
      </c>
      <c r="AK18" s="249">
        <f t="shared" si="7"/>
        <v>0.13244277125846551</v>
      </c>
      <c r="AL18" s="249">
        <f t="shared" si="7"/>
        <v>0.1490591894780143</v>
      </c>
      <c r="AM18" s="249">
        <f t="shared" si="7"/>
        <v>0.14273377394119957</v>
      </c>
      <c r="AN18" s="249">
        <f t="shared" si="7"/>
        <v>0.14468873017590664</v>
      </c>
      <c r="AO18" s="249">
        <f t="shared" si="7"/>
        <v>0.14421536185595571</v>
      </c>
      <c r="AP18" s="249">
        <f t="shared" si="7"/>
        <v>0.14922948693502319</v>
      </c>
      <c r="AQ18" s="249">
        <f t="shared" si="7"/>
        <v>0.14492609777575846</v>
      </c>
      <c r="AR18" s="249">
        <f t="shared" si="7"/>
        <v>0.1403702340671735</v>
      </c>
      <c r="AS18" s="249">
        <f t="shared" si="7"/>
        <v>0.14401840140952682</v>
      </c>
      <c r="AT18" s="249">
        <f t="shared" si="7"/>
        <v>0.14241786788541838</v>
      </c>
      <c r="AU18" s="249">
        <f t="shared" si="7"/>
        <v>0.13993738981336781</v>
      </c>
      <c r="AV18" s="249">
        <f t="shared" si="7"/>
        <v>0.14352320744274036</v>
      </c>
      <c r="AW18" s="249">
        <f t="shared" si="7"/>
        <v>0.14642555712142802</v>
      </c>
      <c r="AX18" s="249">
        <f t="shared" si="7"/>
        <v>0.14619522724578998</v>
      </c>
      <c r="AY18" s="249">
        <f t="shared" si="7"/>
        <v>0.14942612308423417</v>
      </c>
      <c r="AZ18" s="249" t="e">
        <f t="shared" si="7"/>
        <v>#DIV/0!</v>
      </c>
      <c r="BA18" s="249" t="e">
        <f t="shared" si="7"/>
        <v>#DIV/0!</v>
      </c>
      <c r="BB18" s="249" t="e">
        <f t="shared" si="7"/>
        <v>#DIV/0!</v>
      </c>
      <c r="BC18" s="249" t="e">
        <f t="shared" si="7"/>
        <v>#DIV/0!</v>
      </c>
      <c r="BD18" s="249" t="e">
        <f t="shared" si="7"/>
        <v>#DIV/0!</v>
      </c>
      <c r="BE18" s="249" t="e">
        <f t="shared" si="7"/>
        <v>#DIV/0!</v>
      </c>
    </row>
    <row r="19" spans="25:57" ht="14.4" thickTop="1">
      <c r="Y19" s="30" t="s">
        <v>5</v>
      </c>
      <c r="Z19" s="250"/>
      <c r="AA19" s="250">
        <f t="shared" ref="AA19:AY19" si="8">SUM(AA15:AA18)</f>
        <v>1</v>
      </c>
      <c r="AB19" s="250">
        <f t="shared" si="8"/>
        <v>0.99999999999999989</v>
      </c>
      <c r="AC19" s="250">
        <f t="shared" si="8"/>
        <v>1</v>
      </c>
      <c r="AD19" s="250">
        <f t="shared" si="8"/>
        <v>1</v>
      </c>
      <c r="AE19" s="250">
        <f t="shared" si="8"/>
        <v>1.0000000000000002</v>
      </c>
      <c r="AF19" s="250">
        <f t="shared" si="8"/>
        <v>1</v>
      </c>
      <c r="AG19" s="250">
        <f t="shared" si="8"/>
        <v>1</v>
      </c>
      <c r="AH19" s="250">
        <f t="shared" si="8"/>
        <v>1.0000000000000002</v>
      </c>
      <c r="AI19" s="250">
        <f t="shared" si="8"/>
        <v>1</v>
      </c>
      <c r="AJ19" s="250">
        <f t="shared" si="8"/>
        <v>1</v>
      </c>
      <c r="AK19" s="250">
        <f t="shared" si="8"/>
        <v>1</v>
      </c>
      <c r="AL19" s="250">
        <f t="shared" si="8"/>
        <v>1</v>
      </c>
      <c r="AM19" s="250">
        <f t="shared" si="8"/>
        <v>1</v>
      </c>
      <c r="AN19" s="250">
        <f t="shared" si="8"/>
        <v>0.99999999999999989</v>
      </c>
      <c r="AO19" s="250">
        <f t="shared" si="8"/>
        <v>1</v>
      </c>
      <c r="AP19" s="250">
        <f t="shared" si="8"/>
        <v>1</v>
      </c>
      <c r="AQ19" s="250">
        <f t="shared" si="8"/>
        <v>0.99999999999999989</v>
      </c>
      <c r="AR19" s="250">
        <f t="shared" si="8"/>
        <v>0.99999999999999989</v>
      </c>
      <c r="AS19" s="250">
        <f t="shared" si="8"/>
        <v>1</v>
      </c>
      <c r="AT19" s="250">
        <f t="shared" si="8"/>
        <v>1</v>
      </c>
      <c r="AU19" s="250">
        <f t="shared" si="8"/>
        <v>0.99999999999999989</v>
      </c>
      <c r="AV19" s="250">
        <f t="shared" si="8"/>
        <v>1</v>
      </c>
      <c r="AW19" s="250">
        <f t="shared" si="8"/>
        <v>1</v>
      </c>
      <c r="AX19" s="250">
        <f t="shared" si="8"/>
        <v>0.99999999999999978</v>
      </c>
      <c r="AY19" s="250">
        <f t="shared" si="8"/>
        <v>1</v>
      </c>
    </row>
    <row r="20" spans="25:57">
      <c r="Y20" s="132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</row>
    <row r="21" spans="25:57">
      <c r="Y21" s="132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</row>
    <row r="23" spans="25:57">
      <c r="Y23" s="36" t="s">
        <v>128</v>
      </c>
    </row>
    <row r="24" spans="25:57">
      <c r="Y24" s="219"/>
      <c r="Z24" s="219">
        <v>1990</v>
      </c>
      <c r="AA24" s="219">
        <v>1990</v>
      </c>
      <c r="AB24" s="219">
        <f t="shared" ref="AB24:AP24" si="9">AA24+1</f>
        <v>1991</v>
      </c>
      <c r="AC24" s="219">
        <f t="shared" si="9"/>
        <v>1992</v>
      </c>
      <c r="AD24" s="219">
        <f t="shared" si="9"/>
        <v>1993</v>
      </c>
      <c r="AE24" s="219">
        <f t="shared" si="9"/>
        <v>1994</v>
      </c>
      <c r="AF24" s="219">
        <f t="shared" si="9"/>
        <v>1995</v>
      </c>
      <c r="AG24" s="219">
        <f t="shared" si="9"/>
        <v>1996</v>
      </c>
      <c r="AH24" s="219">
        <f t="shared" si="9"/>
        <v>1997</v>
      </c>
      <c r="AI24" s="219">
        <f t="shared" si="9"/>
        <v>1998</v>
      </c>
      <c r="AJ24" s="219">
        <f t="shared" si="9"/>
        <v>1999</v>
      </c>
      <c r="AK24" s="219">
        <f t="shared" si="9"/>
        <v>2000</v>
      </c>
      <c r="AL24" s="219">
        <f t="shared" si="9"/>
        <v>2001</v>
      </c>
      <c r="AM24" s="219">
        <f t="shared" si="9"/>
        <v>2002</v>
      </c>
      <c r="AN24" s="219">
        <f t="shared" si="9"/>
        <v>2003</v>
      </c>
      <c r="AO24" s="219">
        <f t="shared" si="9"/>
        <v>2004</v>
      </c>
      <c r="AP24" s="219">
        <f t="shared" si="9"/>
        <v>2005</v>
      </c>
      <c r="AQ24" s="219">
        <f>AP24+1</f>
        <v>2006</v>
      </c>
      <c r="AR24" s="219">
        <f>AQ24+1</f>
        <v>2007</v>
      </c>
      <c r="AS24" s="220">
        <v>2008</v>
      </c>
      <c r="AT24" s="220">
        <v>2009</v>
      </c>
      <c r="AU24" s="220">
        <v>2010</v>
      </c>
      <c r="AV24" s="220">
        <v>2011</v>
      </c>
      <c r="AW24" s="220">
        <v>2012</v>
      </c>
      <c r="AX24" s="220">
        <v>2013</v>
      </c>
      <c r="AY24" s="220">
        <v>2014</v>
      </c>
    </row>
    <row r="25" spans="25:57">
      <c r="Y25" s="28" t="s">
        <v>272</v>
      </c>
      <c r="Z25" s="64">
        <f>AA6</f>
        <v>6357.4338749356748</v>
      </c>
      <c r="AA25" s="44">
        <f>AA$6/$Z25-1</f>
        <v>0</v>
      </c>
      <c r="AB25" s="44">
        <f t="shared" ref="AB25:BE25" si="10">AB$6/$Z25-1</f>
        <v>3.7876608325316807E-2</v>
      </c>
      <c r="AC25" s="44">
        <f t="shared" si="10"/>
        <v>5.6470467286648951E-2</v>
      </c>
      <c r="AD25" s="44">
        <f t="shared" si="10"/>
        <v>7.7078507627389881E-2</v>
      </c>
      <c r="AE25" s="44">
        <f t="shared" si="10"/>
        <v>0.12211026235552525</v>
      </c>
      <c r="AF25" s="44">
        <f t="shared" si="10"/>
        <v>0.21683241932617459</v>
      </c>
      <c r="AG25" s="44">
        <f t="shared" si="10"/>
        <v>0.24385676886364394</v>
      </c>
      <c r="AH25" s="44">
        <f t="shared" si="10"/>
        <v>0.27675709883039268</v>
      </c>
      <c r="AI25" s="44">
        <f t="shared" si="10"/>
        <v>0.24914909383733663</v>
      </c>
      <c r="AJ25" s="44">
        <f t="shared" si="10"/>
        <v>0.26997372935473973</v>
      </c>
      <c r="AK25" s="44">
        <f t="shared" si="10"/>
        <v>0.27122385642428015</v>
      </c>
      <c r="AL25" s="44">
        <f t="shared" si="10"/>
        <v>0.26963775234671195</v>
      </c>
      <c r="AM25" s="44">
        <f t="shared" si="10"/>
        <v>0.24365560019049814</v>
      </c>
      <c r="AN25" s="44">
        <f t="shared" si="10"/>
        <v>0.20005898590795534</v>
      </c>
      <c r="AO25" s="44">
        <f t="shared" si="10"/>
        <v>0.1629367789003382</v>
      </c>
      <c r="AP25" s="44">
        <f t="shared" si="10"/>
        <v>0.16174108575789203</v>
      </c>
      <c r="AQ25" s="44">
        <f t="shared" si="10"/>
        <v>0.12726624520862306</v>
      </c>
      <c r="AR25" s="44">
        <f t="shared" si="10"/>
        <v>0.12391352949792589</v>
      </c>
      <c r="AS25" s="44">
        <f t="shared" si="10"/>
        <v>7.7522525461034553E-2</v>
      </c>
      <c r="AT25" s="44">
        <f t="shared" si="10"/>
        <v>2.7155492639303169E-2</v>
      </c>
      <c r="AU25" s="44">
        <f t="shared" si="10"/>
        <v>2.1257980564620471E-2</v>
      </c>
      <c r="AV25" s="44">
        <f t="shared" si="10"/>
        <v>8.101851787261749E-3</v>
      </c>
      <c r="AW25" s="44">
        <f t="shared" si="10"/>
        <v>-3.8977408116513956E-3</v>
      </c>
      <c r="AX25" s="44">
        <f t="shared" si="10"/>
        <v>2.8572679322631522E-3</v>
      </c>
      <c r="AY25" s="44">
        <f t="shared" si="10"/>
        <v>-1.4207675184154889E-2</v>
      </c>
      <c r="AZ25" s="44">
        <f t="shared" si="10"/>
        <v>-1</v>
      </c>
      <c r="BA25" s="44">
        <f t="shared" si="10"/>
        <v>-1</v>
      </c>
      <c r="BB25" s="44">
        <f t="shared" si="10"/>
        <v>-1</v>
      </c>
      <c r="BC25" s="44">
        <f t="shared" si="10"/>
        <v>-1</v>
      </c>
      <c r="BD25" s="44">
        <f t="shared" si="10"/>
        <v>-1</v>
      </c>
      <c r="BE25" s="44">
        <f t="shared" si="10"/>
        <v>-1</v>
      </c>
    </row>
    <row r="26" spans="25:57">
      <c r="Y26" s="28" t="s">
        <v>159</v>
      </c>
      <c r="Z26" s="64">
        <f>AA7</f>
        <v>9910.6586158148057</v>
      </c>
      <c r="AA26" s="44">
        <f>AA$7/$Z26-1</f>
        <v>0</v>
      </c>
      <c r="AB26" s="44">
        <f t="shared" ref="AB26:BE26" si="11">AB$7/$Z26-1</f>
        <v>-4.8183382339202385E-2</v>
      </c>
      <c r="AC26" s="44">
        <f t="shared" si="11"/>
        <v>-5.1641794295631316E-2</v>
      </c>
      <c r="AD26" s="44">
        <f t="shared" si="11"/>
        <v>-7.8655392758820053E-2</v>
      </c>
      <c r="AE26" s="44">
        <f t="shared" si="11"/>
        <v>3.006579309694235E-2</v>
      </c>
      <c r="AF26" s="44">
        <f t="shared" si="11"/>
        <v>2.0521917473873996E-2</v>
      </c>
      <c r="AG26" s="44">
        <f t="shared" si="11"/>
        <v>0.12175482342340915</v>
      </c>
      <c r="AH26" s="44">
        <f t="shared" si="11"/>
        <v>0.18267233594536481</v>
      </c>
      <c r="AI26" s="44">
        <f t="shared" si="11"/>
        <v>5.2221111278087484E-2</v>
      </c>
      <c r="AJ26" s="44">
        <f t="shared" si="11"/>
        <v>-0.57433812773502435</v>
      </c>
      <c r="AK26" s="44">
        <f t="shared" si="11"/>
        <v>-0.32196650718813247</v>
      </c>
      <c r="AL26" s="44">
        <f t="shared" si="11"/>
        <v>-0.66115704477051973</v>
      </c>
      <c r="AM26" s="44">
        <f t="shared" si="11"/>
        <v>-0.67487475440697886</v>
      </c>
      <c r="AN26" s="44">
        <f t="shared" si="11"/>
        <v>-0.67029430443897742</v>
      </c>
      <c r="AO26" s="44">
        <f t="shared" si="11"/>
        <v>-0.63673631570390254</v>
      </c>
      <c r="AP26" s="44">
        <f t="shared" si="11"/>
        <v>-0.68786596061788641</v>
      </c>
      <c r="AQ26" s="44">
        <f t="shared" si="11"/>
        <v>-0.66309656084239865</v>
      </c>
      <c r="AR26" s="44">
        <f t="shared" si="11"/>
        <v>-0.74129247772555817</v>
      </c>
      <c r="AS26" s="44">
        <f t="shared" si="11"/>
        <v>-0.73287223665401124</v>
      </c>
      <c r="AT26" s="44">
        <f t="shared" si="11"/>
        <v>-0.71976524661914465</v>
      </c>
      <c r="AU26" s="44">
        <f t="shared" si="11"/>
        <v>-0.77094782009318452</v>
      </c>
      <c r="AV26" s="44">
        <f t="shared" si="11"/>
        <v>-0.80511086373455409</v>
      </c>
      <c r="AW26" s="44">
        <f t="shared" si="11"/>
        <v>-0.82572918862387779</v>
      </c>
      <c r="AX26" s="44">
        <f t="shared" si="11"/>
        <v>-0.82363199544973131</v>
      </c>
      <c r="AY26" s="44">
        <f t="shared" si="11"/>
        <v>-0.85381687058266476</v>
      </c>
      <c r="AZ26" s="44">
        <f t="shared" si="11"/>
        <v>-1</v>
      </c>
      <c r="BA26" s="44">
        <f t="shared" si="11"/>
        <v>-1</v>
      </c>
      <c r="BB26" s="44">
        <f t="shared" si="11"/>
        <v>-1</v>
      </c>
      <c r="BC26" s="44">
        <f t="shared" si="11"/>
        <v>-1</v>
      </c>
      <c r="BD26" s="44">
        <f t="shared" si="11"/>
        <v>-1</v>
      </c>
      <c r="BE26" s="44">
        <f t="shared" si="11"/>
        <v>-1</v>
      </c>
    </row>
    <row r="27" spans="25:57">
      <c r="Y27" s="28" t="s">
        <v>1</v>
      </c>
      <c r="Z27" s="64">
        <f>AA8</f>
        <v>12460.15311643088</v>
      </c>
      <c r="AA27" s="44">
        <f>AA$8/$Z27-1</f>
        <v>0</v>
      </c>
      <c r="AB27" s="44">
        <f t="shared" ref="AB27:BE27" si="12">AB$8/$Z27-1</f>
        <v>-1.0781010719864148E-2</v>
      </c>
      <c r="AC27" s="44">
        <f t="shared" si="12"/>
        <v>-1.6971761043455436E-2</v>
      </c>
      <c r="AD27" s="44">
        <f t="shared" si="12"/>
        <v>-1.73600513155866E-2</v>
      </c>
      <c r="AE27" s="44">
        <f t="shared" si="12"/>
        <v>-3.4097007017495184E-2</v>
      </c>
      <c r="AF27" s="44">
        <f t="shared" si="12"/>
        <v>-6.4037782700765211E-2</v>
      </c>
      <c r="AG27" s="44">
        <f t="shared" si="12"/>
        <v>-7.8134888635489563E-2</v>
      </c>
      <c r="AH27" s="44">
        <f t="shared" si="12"/>
        <v>-8.7858211263120101E-2</v>
      </c>
      <c r="AI27" s="44">
        <f t="shared" si="12"/>
        <v>-9.6445196687709123E-2</v>
      </c>
      <c r="AJ27" s="44">
        <f t="shared" si="12"/>
        <v>-0.10098762871669775</v>
      </c>
      <c r="AK27" s="44">
        <f t="shared" si="12"/>
        <v>-9.4773597561102485E-2</v>
      </c>
      <c r="AL27" s="44">
        <f t="shared" si="12"/>
        <v>-0.10537562915419951</v>
      </c>
      <c r="AM27" s="44">
        <f t="shared" si="12"/>
        <v>-0.10088972156943687</v>
      </c>
      <c r="AN27" s="44">
        <f t="shared" si="12"/>
        <v>-9.7860123944985444E-2</v>
      </c>
      <c r="AO27" s="44">
        <f t="shared" si="12"/>
        <v>-0.10345485023017642</v>
      </c>
      <c r="AP27" s="44">
        <f t="shared" si="12"/>
        <v>-9.9145101239640487E-2</v>
      </c>
      <c r="AQ27" s="44">
        <f t="shared" si="12"/>
        <v>-9.0899260290024597E-2</v>
      </c>
      <c r="AR27" s="44">
        <f t="shared" si="12"/>
        <v>-5.6422502374660288E-2</v>
      </c>
      <c r="AS27" s="44">
        <f t="shared" si="12"/>
        <v>-0.10722828954658048</v>
      </c>
      <c r="AT27" s="44">
        <f t="shared" si="12"/>
        <v>-0.1205837415746166</v>
      </c>
      <c r="AU27" s="44">
        <f t="shared" si="12"/>
        <v>-9.4973610154632238E-2</v>
      </c>
      <c r="AV27" s="44">
        <f t="shared" si="12"/>
        <v>-0.10045837112504219</v>
      </c>
      <c r="AW27" s="44">
        <f t="shared" si="12"/>
        <v>-0.10665781723076451</v>
      </c>
      <c r="AX27" s="44">
        <f t="shared" si="12"/>
        <v>-0.10870893425459427</v>
      </c>
      <c r="AY27" s="44">
        <f t="shared" si="12"/>
        <v>-0.11487665363483124</v>
      </c>
      <c r="AZ27" s="44">
        <f t="shared" si="12"/>
        <v>-1</v>
      </c>
      <c r="BA27" s="44">
        <f t="shared" si="12"/>
        <v>-1</v>
      </c>
      <c r="BB27" s="44">
        <f t="shared" si="12"/>
        <v>-1</v>
      </c>
      <c r="BC27" s="44">
        <f t="shared" si="12"/>
        <v>-1</v>
      </c>
      <c r="BD27" s="44">
        <f t="shared" si="12"/>
        <v>-1</v>
      </c>
      <c r="BE27" s="44">
        <f t="shared" si="12"/>
        <v>-1</v>
      </c>
    </row>
    <row r="28" spans="25:57" ht="14.4" thickBot="1">
      <c r="Y28" s="29" t="s">
        <v>2</v>
      </c>
      <c r="Z28" s="382">
        <f>AA9</f>
        <v>3154.376399530724</v>
      </c>
      <c r="AA28" s="45">
        <f>AA$9/$Z28-1</f>
        <v>0</v>
      </c>
      <c r="AB28" s="45">
        <f t="shared" ref="AB28:BE28" si="13">AB$9/$Z28-1</f>
        <v>2.3795322022318599E-2</v>
      </c>
      <c r="AC28" s="45">
        <f t="shared" si="13"/>
        <v>6.3855611174060911E-2</v>
      </c>
      <c r="AD28" s="45">
        <f t="shared" si="13"/>
        <v>7.2944570148220089E-2</v>
      </c>
      <c r="AE28" s="45">
        <f t="shared" si="13"/>
        <v>0.12188245905523964</v>
      </c>
      <c r="AF28" s="45">
        <f t="shared" si="13"/>
        <v>0.17762866391707122</v>
      </c>
      <c r="AG28" s="45">
        <f t="shared" si="13"/>
        <v>0.21811242295048694</v>
      </c>
      <c r="AH28" s="45">
        <f t="shared" si="13"/>
        <v>0.25038872594330841</v>
      </c>
      <c r="AI28" s="45">
        <f t="shared" si="13"/>
        <v>0.25346796083248191</v>
      </c>
      <c r="AJ28" s="45">
        <f t="shared" si="13"/>
        <v>0.26885352457240752</v>
      </c>
      <c r="AK28" s="45">
        <f t="shared" si="13"/>
        <v>0.26222423923491323</v>
      </c>
      <c r="AL28" s="45">
        <f t="shared" si="13"/>
        <v>0.25375070152139267</v>
      </c>
      <c r="AM28" s="45">
        <f t="shared" si="13"/>
        <v>0.17874429145310322</v>
      </c>
      <c r="AN28" s="45">
        <f t="shared" si="13"/>
        <v>0.18721517574166735</v>
      </c>
      <c r="AO28" s="45">
        <f t="shared" si="13"/>
        <v>0.18411191818236072</v>
      </c>
      <c r="AP28" s="45">
        <f t="shared" si="13"/>
        <v>0.20688864770503379</v>
      </c>
      <c r="AQ28" s="45">
        <f t="shared" si="13"/>
        <v>0.1731205655458985</v>
      </c>
      <c r="AR28" s="45">
        <f t="shared" si="13"/>
        <v>0.11123782416212813</v>
      </c>
      <c r="AS28" s="45">
        <f t="shared" si="13"/>
        <v>9.9931964761676539E-2</v>
      </c>
      <c r="AT28" s="45">
        <f t="shared" si="13"/>
        <v>6.6897802624768188E-2</v>
      </c>
      <c r="AU28" s="45">
        <f t="shared" si="13"/>
        <v>3.3653592245300068E-2</v>
      </c>
      <c r="AV28" s="45">
        <f t="shared" si="13"/>
        <v>3.8518325324631508E-2</v>
      </c>
      <c r="AW28" s="45">
        <f t="shared" si="13"/>
        <v>4.3659822359461309E-2</v>
      </c>
      <c r="AX28" s="45">
        <f>AX$9/$Z28-1</f>
        <v>4.3809093584790348E-2</v>
      </c>
      <c r="AY28" s="45">
        <f>AY$9/$Z28-1</f>
        <v>4.3946829039150037E-2</v>
      </c>
      <c r="AZ28" s="45">
        <f t="shared" si="13"/>
        <v>-1</v>
      </c>
      <c r="BA28" s="45">
        <f t="shared" si="13"/>
        <v>-1</v>
      </c>
      <c r="BB28" s="45">
        <f t="shared" si="13"/>
        <v>-1</v>
      </c>
      <c r="BC28" s="45">
        <f t="shared" si="13"/>
        <v>-1</v>
      </c>
      <c r="BD28" s="45">
        <f t="shared" si="13"/>
        <v>-1</v>
      </c>
      <c r="BE28" s="45">
        <f t="shared" si="13"/>
        <v>-1</v>
      </c>
    </row>
    <row r="29" spans="25:57" ht="14.4" thickTop="1">
      <c r="Y29" s="30" t="s">
        <v>5</v>
      </c>
      <c r="Z29" s="173">
        <f>AA$10</f>
        <v>31882.622006712085</v>
      </c>
      <c r="AA29" s="46">
        <f>AA$10/$Z29-1</f>
        <v>0</v>
      </c>
      <c r="AB29" s="46">
        <f t="shared" ref="AB29:BE29" si="14">AB$10/$Z29-1</f>
        <v>-9.2842007327600395E-3</v>
      </c>
      <c r="AC29" s="46">
        <f t="shared" si="14"/>
        <v>-5.1075799307888081E-3</v>
      </c>
      <c r="AD29" s="46">
        <f t="shared" si="14"/>
        <v>-8.6479555351327564E-3</v>
      </c>
      <c r="AE29" s="46">
        <f t="shared" si="14"/>
        <v>3.2427977650858253E-2</v>
      </c>
      <c r="AF29" s="46">
        <f t="shared" si="14"/>
        <v>4.2163112350134924E-2</v>
      </c>
      <c r="AG29" s="46">
        <f t="shared" si="14"/>
        <v>7.7515888609475558E-2</v>
      </c>
      <c r="AH29" s="46">
        <f t="shared" si="14"/>
        <v>0.10240568161563912</v>
      </c>
      <c r="AI29" s="46">
        <f t="shared" si="14"/>
        <v>5.3298813715599636E-2</v>
      </c>
      <c r="AJ29" s="46">
        <f t="shared" si="14"/>
        <v>-0.13756663691573545</v>
      </c>
      <c r="AK29" s="46">
        <f t="shared" si="14"/>
        <v>-5.7095429320118574E-2</v>
      </c>
      <c r="AL29" s="46">
        <f t="shared" si="14"/>
        <v>-0.16783026283292291</v>
      </c>
      <c r="AM29" s="46">
        <f t="shared" si="14"/>
        <v>-0.18294303196836803</v>
      </c>
      <c r="AN29" s="46">
        <f t="shared" si="14"/>
        <v>-0.18819033279364505</v>
      </c>
      <c r="AO29" s="46">
        <f t="shared" si="14"/>
        <v>-0.18765462386494569</v>
      </c>
      <c r="AP29" s="46">
        <f t="shared" si="14"/>
        <v>-0.19984883692295619</v>
      </c>
      <c r="AQ29" s="46">
        <f t="shared" si="14"/>
        <v>-0.19914197079589857</v>
      </c>
      <c r="AR29" s="46">
        <f t="shared" si="14"/>
        <v>-0.21676610102173799</v>
      </c>
      <c r="AS29" s="46">
        <f t="shared" si="14"/>
        <v>-0.24437325419377853</v>
      </c>
      <c r="AT29" s="46">
        <f t="shared" si="14"/>
        <v>-0.25883001171700859</v>
      </c>
      <c r="AU29" s="46">
        <f t="shared" si="14"/>
        <v>-0.26919630623221569</v>
      </c>
      <c r="AV29" s="46">
        <f t="shared" si="14"/>
        <v>-0.28410139288857106</v>
      </c>
      <c r="AW29" s="46">
        <f t="shared" si="14"/>
        <v>-0.29481743833863838</v>
      </c>
      <c r="AX29" s="46">
        <f>AX$10/$Z29-1</f>
        <v>-0.29360540777038802</v>
      </c>
      <c r="AY29" s="46">
        <f>AY$10/$Z29-1</f>
        <v>-0.30878789491131653</v>
      </c>
      <c r="AZ29" s="46">
        <f t="shared" si="14"/>
        <v>-1</v>
      </c>
      <c r="BA29" s="46">
        <f t="shared" si="14"/>
        <v>-1</v>
      </c>
      <c r="BB29" s="46">
        <f t="shared" si="14"/>
        <v>-1</v>
      </c>
      <c r="BC29" s="46">
        <f t="shared" si="14"/>
        <v>-1</v>
      </c>
      <c r="BD29" s="46">
        <f t="shared" si="14"/>
        <v>-1</v>
      </c>
      <c r="BE29" s="46">
        <f t="shared" si="14"/>
        <v>-1</v>
      </c>
    </row>
    <row r="30" spans="25:57">
      <c r="Y30" s="132"/>
      <c r="Z30" s="502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</row>
    <row r="31" spans="25:57">
      <c r="Y31" s="132"/>
      <c r="Z31" s="502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5:57"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</row>
    <row r="33" spans="25:57">
      <c r="Y33" s="36" t="s">
        <v>129</v>
      </c>
    </row>
    <row r="34" spans="25:57">
      <c r="Y34" s="219"/>
      <c r="Z34" s="219">
        <v>2005</v>
      </c>
      <c r="AA34" s="219">
        <v>1990</v>
      </c>
      <c r="AB34" s="219">
        <f t="shared" ref="AB34:AP34" si="15">AA34+1</f>
        <v>1991</v>
      </c>
      <c r="AC34" s="219">
        <f t="shared" si="15"/>
        <v>1992</v>
      </c>
      <c r="AD34" s="219">
        <f t="shared" si="15"/>
        <v>1993</v>
      </c>
      <c r="AE34" s="219">
        <f t="shared" si="15"/>
        <v>1994</v>
      </c>
      <c r="AF34" s="219">
        <f t="shared" si="15"/>
        <v>1995</v>
      </c>
      <c r="AG34" s="219">
        <f t="shared" si="15"/>
        <v>1996</v>
      </c>
      <c r="AH34" s="219">
        <f t="shared" si="15"/>
        <v>1997</v>
      </c>
      <c r="AI34" s="219">
        <f t="shared" si="15"/>
        <v>1998</v>
      </c>
      <c r="AJ34" s="219">
        <f t="shared" si="15"/>
        <v>1999</v>
      </c>
      <c r="AK34" s="219">
        <f t="shared" si="15"/>
        <v>2000</v>
      </c>
      <c r="AL34" s="219">
        <f t="shared" si="15"/>
        <v>2001</v>
      </c>
      <c r="AM34" s="219">
        <f t="shared" si="15"/>
        <v>2002</v>
      </c>
      <c r="AN34" s="219">
        <f t="shared" si="15"/>
        <v>2003</v>
      </c>
      <c r="AO34" s="219">
        <f t="shared" si="15"/>
        <v>2004</v>
      </c>
      <c r="AP34" s="219">
        <f t="shared" si="15"/>
        <v>2005</v>
      </c>
      <c r="AQ34" s="219">
        <f>AP34+1</f>
        <v>2006</v>
      </c>
      <c r="AR34" s="219">
        <f>AQ34+1</f>
        <v>2007</v>
      </c>
      <c r="AS34" s="220">
        <v>2008</v>
      </c>
      <c r="AT34" s="220">
        <v>2009</v>
      </c>
      <c r="AU34" s="220">
        <v>2010</v>
      </c>
      <c r="AV34" s="220">
        <v>2011</v>
      </c>
      <c r="AW34" s="220">
        <v>2012</v>
      </c>
      <c r="AX34" s="220">
        <v>2013</v>
      </c>
      <c r="AY34" s="220">
        <v>2014</v>
      </c>
      <c r="AZ34" s="220">
        <v>2015</v>
      </c>
      <c r="BA34" s="220">
        <v>2016</v>
      </c>
      <c r="BB34" s="220">
        <v>2017</v>
      </c>
      <c r="BC34" s="220">
        <v>2018</v>
      </c>
      <c r="BD34" s="220">
        <v>2019</v>
      </c>
      <c r="BE34" s="220">
        <v>2020</v>
      </c>
    </row>
    <row r="35" spans="25:57">
      <c r="Y35" s="28" t="s">
        <v>272</v>
      </c>
      <c r="Z35" s="64">
        <f>AP6</f>
        <v>7385.6921325017738</v>
      </c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44">
        <f t="shared" ref="AP35:BE35" si="16">AP$6/$Z35-1</f>
        <v>0</v>
      </c>
      <c r="AQ35" s="44">
        <f>AQ$6/$Z35-1</f>
        <v>-2.9675149628351605E-2</v>
      </c>
      <c r="AR35" s="44">
        <f t="shared" si="16"/>
        <v>-3.2561090180681984E-2</v>
      </c>
      <c r="AS35" s="44">
        <f t="shared" si="16"/>
        <v>-7.2493399199973552E-2</v>
      </c>
      <c r="AT35" s="44">
        <f t="shared" si="16"/>
        <v>-0.11584818232608907</v>
      </c>
      <c r="AU35" s="44">
        <f t="shared" si="16"/>
        <v>-0.1209246250438184</v>
      </c>
      <c r="AV35" s="44">
        <f t="shared" si="16"/>
        <v>-0.13224911802994355</v>
      </c>
      <c r="AW35" s="44">
        <f t="shared" si="16"/>
        <v>-0.14257809128054089</v>
      </c>
      <c r="AX35" s="44">
        <f t="shared" si="16"/>
        <v>-0.13676353515721362</v>
      </c>
      <c r="AY35" s="44">
        <f t="shared" si="16"/>
        <v>-0.15145264560154736</v>
      </c>
      <c r="AZ35" s="44">
        <f t="shared" si="16"/>
        <v>-1</v>
      </c>
      <c r="BA35" s="44">
        <f t="shared" si="16"/>
        <v>-1</v>
      </c>
      <c r="BB35" s="44">
        <f t="shared" si="16"/>
        <v>-1</v>
      </c>
      <c r="BC35" s="44">
        <f t="shared" si="16"/>
        <v>-1</v>
      </c>
      <c r="BD35" s="44">
        <f t="shared" si="16"/>
        <v>-1</v>
      </c>
      <c r="BE35" s="44">
        <f t="shared" si="16"/>
        <v>-1</v>
      </c>
    </row>
    <row r="36" spans="25:57">
      <c r="Y36" s="28" t="s">
        <v>159</v>
      </c>
      <c r="Z36" s="64">
        <f>AP7</f>
        <v>3093.4539066914222</v>
      </c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44">
        <f t="shared" ref="AP36:BE36" si="17">AP$7/$Z36-1</f>
        <v>0</v>
      </c>
      <c r="AQ36" s="44">
        <f t="shared" si="17"/>
        <v>7.9355009868581128E-2</v>
      </c>
      <c r="AR36" s="44">
        <f t="shared" si="17"/>
        <v>-0.17116530197549906</v>
      </c>
      <c r="AS36" s="44">
        <f t="shared" si="17"/>
        <v>-0.14418893923013743</v>
      </c>
      <c r="AT36" s="44">
        <f t="shared" si="17"/>
        <v>-0.10219739591492394</v>
      </c>
      <c r="AU36" s="44">
        <f t="shared" si="17"/>
        <v>-0.2661736593668641</v>
      </c>
      <c r="AV36" s="44">
        <f t="shared" si="17"/>
        <v>-0.37562357296487248</v>
      </c>
      <c r="AW36" s="44">
        <f t="shared" si="17"/>
        <v>-0.44167956906878592</v>
      </c>
      <c r="AX36" s="44">
        <f t="shared" si="17"/>
        <v>-0.43496068259841592</v>
      </c>
      <c r="AY36" s="44">
        <f t="shared" si="17"/>
        <v>-0.53166553155588936</v>
      </c>
      <c r="AZ36" s="44">
        <f t="shared" si="17"/>
        <v>-1</v>
      </c>
      <c r="BA36" s="44">
        <f t="shared" si="17"/>
        <v>-1</v>
      </c>
      <c r="BB36" s="44">
        <f t="shared" si="17"/>
        <v>-1</v>
      </c>
      <c r="BC36" s="44">
        <f t="shared" si="17"/>
        <v>-1</v>
      </c>
      <c r="BD36" s="44">
        <f t="shared" si="17"/>
        <v>-1</v>
      </c>
      <c r="BE36" s="44">
        <f t="shared" si="17"/>
        <v>-1</v>
      </c>
    </row>
    <row r="37" spans="25:57">
      <c r="Y37" s="28" t="s">
        <v>1</v>
      </c>
      <c r="Z37" s="64">
        <f>AP8</f>
        <v>11224.789974240919</v>
      </c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44">
        <f t="shared" ref="AP37:BE37" si="18">AP$8/$Z37-1</f>
        <v>0</v>
      </c>
      <c r="AQ37" s="44">
        <f t="shared" si="18"/>
        <v>9.153350845916064E-3</v>
      </c>
      <c r="AR37" s="44">
        <f t="shared" si="18"/>
        <v>4.7424506348102691E-2</v>
      </c>
      <c r="AS37" s="44">
        <f t="shared" si="18"/>
        <v>-8.9727971930474437E-3</v>
      </c>
      <c r="AT37" s="44">
        <f t="shared" si="18"/>
        <v>-2.3798105959658145E-2</v>
      </c>
      <c r="AU37" s="44">
        <f t="shared" si="18"/>
        <v>4.6305915533662034E-3</v>
      </c>
      <c r="AV37" s="44">
        <f t="shared" si="18"/>
        <v>-1.4578040117324553E-3</v>
      </c>
      <c r="AW37" s="44">
        <f t="shared" si="18"/>
        <v>-8.3395405869047812E-3</v>
      </c>
      <c r="AX37" s="44">
        <f t="shared" si="18"/>
        <v>-1.0616396745041112E-2</v>
      </c>
      <c r="AY37" s="44">
        <f t="shared" si="18"/>
        <v>-1.7462914856586242E-2</v>
      </c>
      <c r="AZ37" s="44">
        <f t="shared" si="18"/>
        <v>-1</v>
      </c>
      <c r="BA37" s="44">
        <f t="shared" si="18"/>
        <v>-1</v>
      </c>
      <c r="BB37" s="44">
        <f t="shared" si="18"/>
        <v>-1</v>
      </c>
      <c r="BC37" s="44">
        <f t="shared" si="18"/>
        <v>-1</v>
      </c>
      <c r="BD37" s="44">
        <f t="shared" si="18"/>
        <v>-1</v>
      </c>
      <c r="BE37" s="44">
        <f t="shared" si="18"/>
        <v>-1</v>
      </c>
    </row>
    <row r="38" spans="25:57" ht="14.4" thickBot="1">
      <c r="Y38" s="29" t="s">
        <v>2</v>
      </c>
      <c r="Z38" s="382">
        <f>AP9</f>
        <v>3806.9810671823088</v>
      </c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45">
        <f t="shared" ref="AP38:BE38" si="19">AP$9/$Z38-1</f>
        <v>0</v>
      </c>
      <c r="AQ38" s="45">
        <f t="shared" si="19"/>
        <v>-2.7979451313381087E-2</v>
      </c>
      <c r="AR38" s="45">
        <f t="shared" si="19"/>
        <v>-7.9254058545327299E-2</v>
      </c>
      <c r="AS38" s="45">
        <f t="shared" si="19"/>
        <v>-8.8621831969951215E-2</v>
      </c>
      <c r="AT38" s="45">
        <f t="shared" si="19"/>
        <v>-0.1159931741395247</v>
      </c>
      <c r="AU38" s="45">
        <f t="shared" si="19"/>
        <v>-0.14353855742130806</v>
      </c>
      <c r="AV38" s="45">
        <f t="shared" si="19"/>
        <v>-0.13950775218622524</v>
      </c>
      <c r="AW38" s="45">
        <f t="shared" si="19"/>
        <v>-0.1352476267433298</v>
      </c>
      <c r="AX38" s="45">
        <f t="shared" si="19"/>
        <v>-0.13512394406091088</v>
      </c>
      <c r="AY38" s="45">
        <f t="shared" si="19"/>
        <v>-0.13500981965132142</v>
      </c>
      <c r="AZ38" s="515">
        <f t="shared" si="19"/>
        <v>-1</v>
      </c>
      <c r="BA38" s="515">
        <f t="shared" si="19"/>
        <v>-1</v>
      </c>
      <c r="BB38" s="515">
        <f t="shared" si="19"/>
        <v>-1</v>
      </c>
      <c r="BC38" s="515">
        <f t="shared" si="19"/>
        <v>-1</v>
      </c>
      <c r="BD38" s="515">
        <f t="shared" si="19"/>
        <v>-1</v>
      </c>
      <c r="BE38" s="515">
        <f t="shared" si="19"/>
        <v>-1</v>
      </c>
    </row>
    <row r="39" spans="25:57" ht="14.4" thickTop="1">
      <c r="Y39" s="30" t="s">
        <v>5</v>
      </c>
      <c r="Z39" s="173">
        <f>AP10</f>
        <v>25510.917080616426</v>
      </c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46">
        <f t="shared" ref="AP39:BE39" si="20">AP$10/$Z39-1</f>
        <v>0</v>
      </c>
      <c r="AQ39" s="46">
        <f t="shared" si="20"/>
        <v>8.8341573402117568E-4</v>
      </c>
      <c r="AR39" s="46">
        <f t="shared" si="20"/>
        <v>-2.1142585150692117E-2</v>
      </c>
      <c r="AS39" s="46">
        <f t="shared" si="20"/>
        <v>-5.5645007250380241E-2</v>
      </c>
      <c r="AT39" s="46">
        <f t="shared" si="20"/>
        <v>-7.3712540224569079E-2</v>
      </c>
      <c r="AU39" s="46">
        <f t="shared" si="20"/>
        <v>-8.6667960392106891E-2</v>
      </c>
      <c r="AV39" s="46">
        <f t="shared" si="20"/>
        <v>-0.10529579891081464</v>
      </c>
      <c r="AW39" s="46">
        <f t="shared" si="20"/>
        <v>-0.11868832515405336</v>
      </c>
      <c r="AX39" s="46">
        <f t="shared" si="20"/>
        <v>-0.11717357316195554</v>
      </c>
      <c r="AY39" s="46">
        <f t="shared" si="20"/>
        <v>-0.13614809677889694</v>
      </c>
      <c r="AZ39" s="46">
        <f t="shared" si="20"/>
        <v>-1</v>
      </c>
      <c r="BA39" s="46">
        <f t="shared" si="20"/>
        <v>-1</v>
      </c>
      <c r="BB39" s="46">
        <f t="shared" si="20"/>
        <v>-1</v>
      </c>
      <c r="BC39" s="46">
        <f t="shared" si="20"/>
        <v>-1</v>
      </c>
      <c r="BD39" s="46">
        <f t="shared" si="20"/>
        <v>-1</v>
      </c>
      <c r="BE39" s="46">
        <f t="shared" si="20"/>
        <v>-1</v>
      </c>
    </row>
    <row r="40" spans="25:57" s="503" customFormat="1">
      <c r="Y40" s="362"/>
      <c r="Z40" s="504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5"/>
      <c r="AT40" s="505"/>
      <c r="AU40" s="505"/>
      <c r="AV40" s="505"/>
      <c r="AW40" s="505"/>
      <c r="AX40" s="505"/>
      <c r="AY40" s="505"/>
      <c r="AZ40" s="505"/>
      <c r="BA40" s="505"/>
      <c r="BB40" s="505"/>
      <c r="BC40" s="505"/>
      <c r="BD40" s="505"/>
      <c r="BE40" s="505"/>
    </row>
    <row r="41" spans="25:57" s="503" customFormat="1">
      <c r="Y41" s="362"/>
      <c r="Z41" s="504"/>
      <c r="AA41" s="505"/>
      <c r="AB41" s="505"/>
      <c r="AC41" s="505"/>
      <c r="AD41" s="505"/>
      <c r="AE41" s="505"/>
      <c r="AF41" s="505"/>
      <c r="AG41" s="505"/>
      <c r="AH41" s="505"/>
      <c r="AI41" s="505"/>
      <c r="AJ41" s="505"/>
      <c r="AK41" s="505"/>
      <c r="AL41" s="505"/>
      <c r="AM41" s="505"/>
      <c r="AN41" s="505"/>
      <c r="AO41" s="505"/>
      <c r="AP41" s="505"/>
      <c r="AQ41" s="505"/>
      <c r="AR41" s="505"/>
      <c r="AS41" s="505"/>
      <c r="AT41" s="505"/>
      <c r="AU41" s="505"/>
      <c r="AV41" s="505"/>
      <c r="AW41" s="505"/>
      <c r="AX41" s="505"/>
      <c r="AY41" s="505"/>
      <c r="AZ41" s="505"/>
      <c r="BA41" s="505"/>
      <c r="BB41" s="505"/>
      <c r="BC41" s="505"/>
      <c r="BD41" s="505"/>
      <c r="BE41" s="505"/>
    </row>
    <row r="42" spans="25:57" s="503" customFormat="1"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</row>
    <row r="43" spans="25:57">
      <c r="Y43" s="36" t="s">
        <v>6</v>
      </c>
    </row>
    <row r="44" spans="25:57">
      <c r="Y44" s="219"/>
      <c r="Z44" s="218"/>
      <c r="AA44" s="219">
        <v>1990</v>
      </c>
      <c r="AB44" s="219">
        <f t="shared" ref="AB44:AP44" si="21">AA44+1</f>
        <v>1991</v>
      </c>
      <c r="AC44" s="219">
        <f t="shared" si="21"/>
        <v>1992</v>
      </c>
      <c r="AD44" s="219">
        <f t="shared" si="21"/>
        <v>1993</v>
      </c>
      <c r="AE44" s="219">
        <f t="shared" si="21"/>
        <v>1994</v>
      </c>
      <c r="AF44" s="219">
        <f t="shared" si="21"/>
        <v>1995</v>
      </c>
      <c r="AG44" s="219">
        <f t="shared" si="21"/>
        <v>1996</v>
      </c>
      <c r="AH44" s="219">
        <f t="shared" si="21"/>
        <v>1997</v>
      </c>
      <c r="AI44" s="219">
        <f t="shared" si="21"/>
        <v>1998</v>
      </c>
      <c r="AJ44" s="219">
        <f t="shared" si="21"/>
        <v>1999</v>
      </c>
      <c r="AK44" s="219">
        <f t="shared" si="21"/>
        <v>2000</v>
      </c>
      <c r="AL44" s="219">
        <f t="shared" si="21"/>
        <v>2001</v>
      </c>
      <c r="AM44" s="219">
        <f t="shared" si="21"/>
        <v>2002</v>
      </c>
      <c r="AN44" s="219">
        <f t="shared" si="21"/>
        <v>2003</v>
      </c>
      <c r="AO44" s="219">
        <f t="shared" si="21"/>
        <v>2004</v>
      </c>
      <c r="AP44" s="219">
        <f t="shared" si="21"/>
        <v>2005</v>
      </c>
      <c r="AQ44" s="219">
        <f>AP44+1</f>
        <v>2006</v>
      </c>
      <c r="AR44" s="219">
        <f>AQ44+1</f>
        <v>2007</v>
      </c>
      <c r="AS44" s="220">
        <v>2008</v>
      </c>
      <c r="AT44" s="220">
        <v>2009</v>
      </c>
      <c r="AU44" s="220">
        <v>2010</v>
      </c>
      <c r="AV44" s="220">
        <v>2011</v>
      </c>
      <c r="AW44" s="220">
        <v>2012</v>
      </c>
      <c r="AX44" s="220">
        <v>2013</v>
      </c>
      <c r="AY44" s="220">
        <v>2014</v>
      </c>
      <c r="AZ44" s="220">
        <v>2015</v>
      </c>
      <c r="BA44" s="220">
        <v>2016</v>
      </c>
      <c r="BB44" s="220">
        <v>2017</v>
      </c>
      <c r="BC44" s="220">
        <v>2018</v>
      </c>
      <c r="BD44" s="220">
        <v>2019</v>
      </c>
      <c r="BE44" s="220">
        <v>2020</v>
      </c>
    </row>
    <row r="45" spans="25:57">
      <c r="Y45" s="28" t="s">
        <v>272</v>
      </c>
      <c r="Z45" s="37"/>
      <c r="AA45" s="37"/>
      <c r="AB45" s="44">
        <f t="shared" ref="AB45:BE45" si="22">AB6/AA6-1</f>
        <v>3.7876608325316807E-2</v>
      </c>
      <c r="AC45" s="44">
        <f t="shared" si="22"/>
        <v>1.7915288592287082E-2</v>
      </c>
      <c r="AD45" s="44">
        <f t="shared" si="22"/>
        <v>1.9506499214946293E-2</v>
      </c>
      <c r="AE45" s="44">
        <f t="shared" si="22"/>
        <v>4.1809166564220401E-2</v>
      </c>
      <c r="AF45" s="44">
        <f t="shared" si="22"/>
        <v>8.4414304144950325E-2</v>
      </c>
      <c r="AG45" s="44">
        <f t="shared" si="22"/>
        <v>2.2208768527415046E-2</v>
      </c>
      <c r="AH45" s="44">
        <f t="shared" si="22"/>
        <v>2.6450256002389594E-2</v>
      </c>
      <c r="AI45" s="44">
        <f t="shared" si="22"/>
        <v>-2.1623537490684019E-2</v>
      </c>
      <c r="AJ45" s="44">
        <f t="shared" si="22"/>
        <v>1.6671056817910035E-2</v>
      </c>
      <c r="AK45" s="44">
        <f t="shared" si="22"/>
        <v>9.8437238554205386E-4</v>
      </c>
      <c r="AL45" s="44">
        <f t="shared" si="22"/>
        <v>-1.2476984832786586E-3</v>
      </c>
      <c r="AM45" s="44">
        <f t="shared" si="22"/>
        <v>-2.0464224624850869E-2</v>
      </c>
      <c r="AN45" s="44">
        <f t="shared" si="22"/>
        <v>-3.5055214864842643E-2</v>
      </c>
      <c r="AO45" s="44">
        <f t="shared" si="22"/>
        <v>-3.0933651965057929E-2</v>
      </c>
      <c r="AP45" s="44">
        <f t="shared" si="22"/>
        <v>-1.0281669340416189E-3</v>
      </c>
      <c r="AQ45" s="44">
        <f t="shared" si="22"/>
        <v>-2.9675149628351605E-2</v>
      </c>
      <c r="AR45" s="44">
        <f t="shared" si="22"/>
        <v>-2.9742003940484985E-3</v>
      </c>
      <c r="AS45" s="44">
        <f t="shared" si="22"/>
        <v>-4.1276310694128848E-2</v>
      </c>
      <c r="AT45" s="44">
        <f t="shared" si="22"/>
        <v>-4.6743368822086739E-2</v>
      </c>
      <c r="AU45" s="44">
        <f t="shared" si="22"/>
        <v>-5.7415962013004362E-3</v>
      </c>
      <c r="AV45" s="44">
        <f t="shared" si="22"/>
        <v>-1.2882277571123701E-2</v>
      </c>
      <c r="AW45" s="44">
        <f t="shared" si="22"/>
        <v>-1.190315500129191E-2</v>
      </c>
      <c r="AX45" s="44">
        <f t="shared" si="22"/>
        <v>6.7814410434312578E-3</v>
      </c>
      <c r="AY45" s="44">
        <f t="shared" si="22"/>
        <v>-1.7016322922606131E-2</v>
      </c>
      <c r="AZ45" s="44">
        <f t="shared" si="22"/>
        <v>-1</v>
      </c>
      <c r="BA45" s="44" t="e">
        <f t="shared" si="22"/>
        <v>#DIV/0!</v>
      </c>
      <c r="BB45" s="44" t="e">
        <f t="shared" si="22"/>
        <v>#DIV/0!</v>
      </c>
      <c r="BC45" s="44" t="e">
        <f t="shared" si="22"/>
        <v>#DIV/0!</v>
      </c>
      <c r="BD45" s="44" t="e">
        <f t="shared" si="22"/>
        <v>#DIV/0!</v>
      </c>
      <c r="BE45" s="44" t="e">
        <f t="shared" si="22"/>
        <v>#DIV/0!</v>
      </c>
    </row>
    <row r="46" spans="25:57">
      <c r="Y46" s="28" t="s">
        <v>159</v>
      </c>
      <c r="Z46" s="37"/>
      <c r="AA46" s="37"/>
      <c r="AB46" s="44">
        <f t="shared" ref="AB46:BE46" si="23">AB7/AA7-1</f>
        <v>-4.8183382339202385E-2</v>
      </c>
      <c r="AC46" s="44">
        <f t="shared" si="23"/>
        <v>-3.6334855814226241E-3</v>
      </c>
      <c r="AD46" s="44">
        <f t="shared" si="23"/>
        <v>-2.8484594007519681E-2</v>
      </c>
      <c r="AE46" s="44">
        <f t="shared" si="23"/>
        <v>0.11800273752218593</v>
      </c>
      <c r="AF46" s="44">
        <f t="shared" si="23"/>
        <v>-9.2653068250858617E-3</v>
      </c>
      <c r="AG46" s="44">
        <f t="shared" si="23"/>
        <v>9.9197189414726106E-2</v>
      </c>
      <c r="AH46" s="44">
        <f t="shared" si="23"/>
        <v>5.4305549884818394E-2</v>
      </c>
      <c r="AI46" s="44">
        <f t="shared" si="23"/>
        <v>-0.11030208511895345</v>
      </c>
      <c r="AJ46" s="44">
        <f t="shared" si="23"/>
        <v>-0.59546347464180549</v>
      </c>
      <c r="AK46" s="44">
        <f t="shared" si="23"/>
        <v>0.59289223910049871</v>
      </c>
      <c r="AL46" s="44">
        <f t="shared" si="23"/>
        <v>-0.50025631650692182</v>
      </c>
      <c r="AM46" s="44">
        <f t="shared" si="23"/>
        <v>-4.0483974728554917E-2</v>
      </c>
      <c r="AN46" s="44">
        <f t="shared" si="23"/>
        <v>1.4088263000453294E-2</v>
      </c>
      <c r="AO46" s="44">
        <f t="shared" si="23"/>
        <v>0.10178164704729475</v>
      </c>
      <c r="AP46" s="44">
        <f t="shared" si="23"/>
        <v>-0.14075077450436213</v>
      </c>
      <c r="AQ46" s="44">
        <f t="shared" si="23"/>
        <v>7.9355009868581128E-2</v>
      </c>
      <c r="AR46" s="44">
        <f t="shared" si="23"/>
        <v>-0.23210186597881521</v>
      </c>
      <c r="AS46" s="44">
        <f t="shared" si="23"/>
        <v>3.2547337617089278E-2</v>
      </c>
      <c r="AT46" s="44">
        <f t="shared" si="23"/>
        <v>4.9066371352386007E-2</v>
      </c>
      <c r="AU46" s="276">
        <f t="shared" si="23"/>
        <v>-0.18264177749745292</v>
      </c>
      <c r="AV46" s="276">
        <f t="shared" si="23"/>
        <v>-0.1491496114783456</v>
      </c>
      <c r="AW46" s="276">
        <f t="shared" si="23"/>
        <v>-0.10579514735619111</v>
      </c>
      <c r="AX46" s="276">
        <f t="shared" si="23"/>
        <v>1.2034104607570484E-2</v>
      </c>
      <c r="AY46" s="276">
        <f t="shared" si="23"/>
        <v>-0.171147114863059</v>
      </c>
      <c r="AZ46" s="276">
        <f t="shared" si="23"/>
        <v>-1</v>
      </c>
      <c r="BA46" s="276" t="e">
        <f t="shared" si="23"/>
        <v>#DIV/0!</v>
      </c>
      <c r="BB46" s="276" t="e">
        <f t="shared" si="23"/>
        <v>#DIV/0!</v>
      </c>
      <c r="BC46" s="276" t="e">
        <f t="shared" si="23"/>
        <v>#DIV/0!</v>
      </c>
      <c r="BD46" s="276" t="e">
        <f t="shared" si="23"/>
        <v>#DIV/0!</v>
      </c>
      <c r="BE46" s="276" t="e">
        <f t="shared" si="23"/>
        <v>#DIV/0!</v>
      </c>
    </row>
    <row r="47" spans="25:57">
      <c r="Y47" s="28" t="s">
        <v>1</v>
      </c>
      <c r="Z47" s="37"/>
      <c r="AA47" s="37"/>
      <c r="AB47" s="44">
        <f t="shared" ref="AB47:BE47" si="24">AB8/AA8-1</f>
        <v>-1.0781010719864148E-2</v>
      </c>
      <c r="AC47" s="44">
        <f t="shared" si="24"/>
        <v>-6.258220263337555E-3</v>
      </c>
      <c r="AD47" s="44">
        <f t="shared" si="24"/>
        <v>-3.9499401618758867E-4</v>
      </c>
      <c r="AE47" s="44">
        <f t="shared" si="24"/>
        <v>-1.703264326299414E-2</v>
      </c>
      <c r="AF47" s="44">
        <f t="shared" si="24"/>
        <v>-3.0997704635761791E-2</v>
      </c>
      <c r="AG47" s="44">
        <f t="shared" si="24"/>
        <v>-1.5061618593325554E-2</v>
      </c>
      <c r="AH47" s="44">
        <f t="shared" si="24"/>
        <v>-1.0547446158623464E-2</v>
      </c>
      <c r="AI47" s="44">
        <f t="shared" si="24"/>
        <v>-9.4140905839651401E-3</v>
      </c>
      <c r="AJ47" s="44">
        <f t="shared" si="24"/>
        <v>-5.0272900020417177E-3</v>
      </c>
      <c r="AK47" s="44">
        <f t="shared" si="24"/>
        <v>6.9120641206805722E-3</v>
      </c>
      <c r="AL47" s="44">
        <f t="shared" si="24"/>
        <v>-1.1712022058274707E-2</v>
      </c>
      <c r="AM47" s="44">
        <f t="shared" si="24"/>
        <v>5.0142917306417178E-3</v>
      </c>
      <c r="AN47" s="44">
        <f t="shared" si="24"/>
        <v>3.3695506514948015E-3</v>
      </c>
      <c r="AO47" s="44">
        <f t="shared" si="24"/>
        <v>-6.2016173253046647E-3</v>
      </c>
      <c r="AP47" s="44">
        <f t="shared" si="24"/>
        <v>4.8070629701610912E-3</v>
      </c>
      <c r="AQ47" s="44">
        <f t="shared" si="24"/>
        <v>9.153350845916064E-3</v>
      </c>
      <c r="AR47" s="44">
        <f t="shared" si="24"/>
        <v>3.7924023608608248E-2</v>
      </c>
      <c r="AS47" s="44">
        <f t="shared" si="24"/>
        <v>-5.3843788453816321E-2</v>
      </c>
      <c r="AT47" s="44">
        <f t="shared" si="24"/>
        <v>-1.4959537664173017E-2</v>
      </c>
      <c r="AU47" s="44">
        <f t="shared" si="24"/>
        <v>2.9121739761600374E-2</v>
      </c>
      <c r="AV47" s="44">
        <f t="shared" si="24"/>
        <v>-6.0603326399654156E-3</v>
      </c>
      <c r="AW47" s="44">
        <f t="shared" si="24"/>
        <v>-6.891783444726074E-3</v>
      </c>
      <c r="AX47" s="44">
        <f t="shared" si="24"/>
        <v>-2.2960037748039896E-3</v>
      </c>
      <c r="AY47" s="44">
        <f t="shared" si="24"/>
        <v>-6.9199834007970251E-3</v>
      </c>
      <c r="AZ47" s="44">
        <f t="shared" si="24"/>
        <v>-1</v>
      </c>
      <c r="BA47" s="44" t="e">
        <f t="shared" si="24"/>
        <v>#DIV/0!</v>
      </c>
      <c r="BB47" s="44" t="e">
        <f t="shared" si="24"/>
        <v>#DIV/0!</v>
      </c>
      <c r="BC47" s="44" t="e">
        <f t="shared" si="24"/>
        <v>#DIV/0!</v>
      </c>
      <c r="BD47" s="44" t="e">
        <f t="shared" si="24"/>
        <v>#DIV/0!</v>
      </c>
      <c r="BE47" s="44" t="e">
        <f t="shared" si="24"/>
        <v>#DIV/0!</v>
      </c>
    </row>
    <row r="48" spans="25:57" ht="14.4" thickBot="1">
      <c r="Y48" s="29" t="s">
        <v>2</v>
      </c>
      <c r="Z48" s="48"/>
      <c r="AA48" s="48"/>
      <c r="AB48" s="45">
        <f t="shared" ref="AB48:BE48" si="25">AB9/AA9-1</f>
        <v>2.3795322022318599E-2</v>
      </c>
      <c r="AC48" s="45">
        <f t="shared" si="25"/>
        <v>3.9129197301478902E-2</v>
      </c>
      <c r="AD48" s="45">
        <f t="shared" si="25"/>
        <v>8.5434140485742827E-3</v>
      </c>
      <c r="AE48" s="45">
        <f t="shared" si="25"/>
        <v>4.5610826755252853E-2</v>
      </c>
      <c r="AF48" s="45">
        <f t="shared" si="25"/>
        <v>4.9689880086704274E-2</v>
      </c>
      <c r="AG48" s="45">
        <f t="shared" si="25"/>
        <v>3.4377355336067561E-2</v>
      </c>
      <c r="AH48" s="45">
        <f t="shared" si="25"/>
        <v>2.6496982039344585E-2</v>
      </c>
      <c r="AI48" s="45">
        <f t="shared" si="25"/>
        <v>2.4626220832648649E-3</v>
      </c>
      <c r="AJ48" s="45">
        <f t="shared" si="25"/>
        <v>1.2274397288708938E-2</v>
      </c>
      <c r="AK48" s="45">
        <f t="shared" si="25"/>
        <v>-5.2246261756085932E-3</v>
      </c>
      <c r="AL48" s="45">
        <f t="shared" si="25"/>
        <v>-6.7131793623744773E-3</v>
      </c>
      <c r="AM48" s="45">
        <f t="shared" si="25"/>
        <v>-5.9825617626591332E-2</v>
      </c>
      <c r="AN48" s="45">
        <f t="shared" si="25"/>
        <v>7.186362937225077E-3</v>
      </c>
      <c r="AO48" s="45">
        <f t="shared" si="25"/>
        <v>-2.6138964719415458E-3</v>
      </c>
      <c r="AP48" s="45">
        <f t="shared" si="25"/>
        <v>1.9235284412672637E-2</v>
      </c>
      <c r="AQ48" s="45">
        <f t="shared" si="25"/>
        <v>-2.7979451313381087E-2</v>
      </c>
      <c r="AR48" s="45">
        <f t="shared" si="25"/>
        <v>-5.2750538351506782E-2</v>
      </c>
      <c r="AS48" s="45">
        <f t="shared" si="25"/>
        <v>-1.0174113186775413E-2</v>
      </c>
      <c r="AT48" s="45">
        <f t="shared" si="25"/>
        <v>-3.0032914030338143E-2</v>
      </c>
      <c r="AU48" s="45">
        <f t="shared" si="25"/>
        <v>-3.1159695237614415E-2</v>
      </c>
      <c r="AV48" s="45">
        <f t="shared" si="25"/>
        <v>4.7063475770101615E-3</v>
      </c>
      <c r="AW48" s="45">
        <f t="shared" si="25"/>
        <v>4.950800490903795E-3</v>
      </c>
      <c r="AX48" s="45">
        <f t="shared" si="25"/>
        <v>1.4302670480481616E-4</v>
      </c>
      <c r="AY48" s="45">
        <f t="shared" si="25"/>
        <v>1.3195464113713307E-4</v>
      </c>
      <c r="AZ48" s="515">
        <f t="shared" si="25"/>
        <v>-1</v>
      </c>
      <c r="BA48" s="515" t="e">
        <f t="shared" si="25"/>
        <v>#DIV/0!</v>
      </c>
      <c r="BB48" s="515" t="e">
        <f t="shared" si="25"/>
        <v>#DIV/0!</v>
      </c>
      <c r="BC48" s="515" t="e">
        <f t="shared" si="25"/>
        <v>#DIV/0!</v>
      </c>
      <c r="BD48" s="515" t="e">
        <f t="shared" si="25"/>
        <v>#DIV/0!</v>
      </c>
      <c r="BE48" s="515" t="e">
        <f t="shared" si="25"/>
        <v>#DIV/0!</v>
      </c>
    </row>
    <row r="49" spans="25:57" ht="14.4" thickTop="1">
      <c r="Y49" s="30" t="s">
        <v>5</v>
      </c>
      <c r="Z49" s="49"/>
      <c r="AA49" s="49"/>
      <c r="AB49" s="46">
        <f t="shared" ref="AB49:BE49" si="26">AB10/AA10-1</f>
        <v>-9.2842007327600395E-3</v>
      </c>
      <c r="AC49" s="46">
        <f t="shared" si="26"/>
        <v>4.2157607712125511E-3</v>
      </c>
      <c r="AD49" s="46">
        <f t="shared" si="26"/>
        <v>-3.5585511889795196E-3</v>
      </c>
      <c r="AE49" s="46">
        <f t="shared" si="26"/>
        <v>4.1434254778950796E-2</v>
      </c>
      <c r="AF49" s="46">
        <f t="shared" si="26"/>
        <v>9.4293596357468701E-3</v>
      </c>
      <c r="AG49" s="46">
        <f t="shared" si="26"/>
        <v>3.3922498158295289E-2</v>
      </c>
      <c r="AH49" s="46">
        <f t="shared" si="26"/>
        <v>2.3099235258872808E-2</v>
      </c>
      <c r="AI49" s="46">
        <f t="shared" si="26"/>
        <v>-4.4545187601056857E-2</v>
      </c>
      <c r="AJ49" s="46">
        <f t="shared" si="26"/>
        <v>-0.18120731566955939</v>
      </c>
      <c r="AK49" s="46">
        <f t="shared" si="26"/>
        <v>9.3307159764590919E-2</v>
      </c>
      <c r="AL49" s="46">
        <f t="shared" si="26"/>
        <v>-0.11744012804281889</v>
      </c>
      <c r="AM49" s="46">
        <f t="shared" si="26"/>
        <v>-1.8160681001081369E-2</v>
      </c>
      <c r="AN49" s="46">
        <f t="shared" si="26"/>
        <v>-6.4221970200172285E-3</v>
      </c>
      <c r="AO49" s="46">
        <f t="shared" si="26"/>
        <v>6.5989473929617404E-4</v>
      </c>
      <c r="AP49" s="46">
        <f t="shared" si="26"/>
        <v>-1.501111893567697E-2</v>
      </c>
      <c r="AQ49" s="46">
        <f t="shared" si="26"/>
        <v>8.8341573402117568E-4</v>
      </c>
      <c r="AR49" s="46">
        <f t="shared" si="26"/>
        <v>-2.2006559943407722E-2</v>
      </c>
      <c r="AS49" s="46">
        <f t="shared" si="26"/>
        <v>-3.524764850966533E-2</v>
      </c>
      <c r="AT49" s="46">
        <f t="shared" si="26"/>
        <v>-1.913214110467365E-2</v>
      </c>
      <c r="AU49" s="46">
        <f t="shared" si="26"/>
        <v>-1.3986392702194927E-2</v>
      </c>
      <c r="AV49" s="46">
        <f t="shared" si="26"/>
        <v>-2.0395472523557778E-2</v>
      </c>
      <c r="AW49" s="46">
        <f t="shared" si="26"/>
        <v>-1.4968663639820967E-2</v>
      </c>
      <c r="AX49" s="46">
        <f t="shared" si="26"/>
        <v>1.7187472211379617E-3</v>
      </c>
      <c r="AY49" s="46">
        <f t="shared" si="26"/>
        <v>-2.1492926627605713E-2</v>
      </c>
      <c r="AZ49" s="46">
        <f t="shared" si="26"/>
        <v>-1</v>
      </c>
      <c r="BA49" s="46" t="e">
        <f t="shared" si="26"/>
        <v>#DIV/0!</v>
      </c>
      <c r="BB49" s="46" t="e">
        <f t="shared" si="26"/>
        <v>#DIV/0!</v>
      </c>
      <c r="BC49" s="46" t="e">
        <f t="shared" si="26"/>
        <v>#DIV/0!</v>
      </c>
      <c r="BD49" s="46" t="e">
        <f t="shared" si="26"/>
        <v>#DIV/0!</v>
      </c>
      <c r="BE49" s="46" t="e">
        <f t="shared" si="26"/>
        <v>#DIV/0!</v>
      </c>
    </row>
    <row r="54" spans="25:57">
      <c r="Y54" s="36" t="s">
        <v>202</v>
      </c>
    </row>
    <row r="55" spans="25:57" ht="30.75" customHeight="1">
      <c r="Y55" s="219"/>
      <c r="Z55" s="218"/>
      <c r="AA55" s="219">
        <v>1990</v>
      </c>
      <c r="AB55" s="219">
        <f t="shared" ref="AB55:AP55" si="27">AA55+1</f>
        <v>1991</v>
      </c>
      <c r="AC55" s="219">
        <f t="shared" si="27"/>
        <v>1992</v>
      </c>
      <c r="AD55" s="219">
        <f t="shared" si="27"/>
        <v>1993</v>
      </c>
      <c r="AE55" s="219">
        <f t="shared" si="27"/>
        <v>1994</v>
      </c>
      <c r="AF55" s="219">
        <f t="shared" si="27"/>
        <v>1995</v>
      </c>
      <c r="AG55" s="219">
        <f t="shared" si="27"/>
        <v>1996</v>
      </c>
      <c r="AH55" s="219">
        <f t="shared" si="27"/>
        <v>1997</v>
      </c>
      <c r="AI55" s="219">
        <f t="shared" si="27"/>
        <v>1998</v>
      </c>
      <c r="AJ55" s="219">
        <f t="shared" si="27"/>
        <v>1999</v>
      </c>
      <c r="AK55" s="219">
        <f t="shared" si="27"/>
        <v>2000</v>
      </c>
      <c r="AL55" s="219">
        <f t="shared" si="27"/>
        <v>2001</v>
      </c>
      <c r="AM55" s="219">
        <f t="shared" si="27"/>
        <v>2002</v>
      </c>
      <c r="AN55" s="219">
        <f t="shared" si="27"/>
        <v>2003</v>
      </c>
      <c r="AO55" s="219">
        <f t="shared" si="27"/>
        <v>2004</v>
      </c>
      <c r="AP55" s="219">
        <f t="shared" si="27"/>
        <v>2005</v>
      </c>
      <c r="AQ55" s="219">
        <f>AP55+1</f>
        <v>2006</v>
      </c>
      <c r="AR55" s="219">
        <f>AQ55+1</f>
        <v>2007</v>
      </c>
      <c r="AS55" s="220">
        <v>2008</v>
      </c>
      <c r="AT55" s="220">
        <v>2009</v>
      </c>
      <c r="AU55" s="220">
        <v>2010</v>
      </c>
      <c r="AV55" s="220">
        <v>2011</v>
      </c>
      <c r="AW55" s="220">
        <v>2012</v>
      </c>
      <c r="AX55" s="220">
        <v>2013</v>
      </c>
      <c r="AY55" s="220" t="s">
        <v>78</v>
      </c>
      <c r="AZ55" s="220" t="s">
        <v>79</v>
      </c>
      <c r="BA55" s="220" t="s">
        <v>80</v>
      </c>
      <c r="BB55" s="220" t="s">
        <v>81</v>
      </c>
      <c r="BC55" s="220" t="s">
        <v>82</v>
      </c>
      <c r="BD55" s="220" t="s">
        <v>83</v>
      </c>
      <c r="BE55" s="220" t="s">
        <v>84</v>
      </c>
    </row>
    <row r="56" spans="25:57">
      <c r="Y56" s="28" t="s">
        <v>272</v>
      </c>
      <c r="Z56" s="40"/>
      <c r="AA56" s="40">
        <f t="shared" ref="AA56:BE56" si="28">AA6/298</f>
        <v>21.333670721260653</v>
      </c>
      <c r="AB56" s="40">
        <f t="shared" si="28"/>
        <v>22.141717811311121</v>
      </c>
      <c r="AC56" s="40">
        <f t="shared" si="28"/>
        <v>22.538393075829745</v>
      </c>
      <c r="AD56" s="40">
        <f t="shared" si="28"/>
        <v>22.978038222669564</v>
      </c>
      <c r="AE56" s="40">
        <f t="shared" si="28"/>
        <v>23.93873085004018</v>
      </c>
      <c r="AF56" s="40">
        <f t="shared" si="28"/>
        <v>25.959502156859575</v>
      </c>
      <c r="AG56" s="40">
        <f t="shared" si="28"/>
        <v>26.536030731348202</v>
      </c>
      <c r="AH56" s="40">
        <f t="shared" si="28"/>
        <v>27.23791553747964</v>
      </c>
      <c r="AI56" s="40">
        <f t="shared" si="28"/>
        <v>26.648935449686864</v>
      </c>
      <c r="AJ56" s="40">
        <f t="shared" si="28"/>
        <v>27.093201366705411</v>
      </c>
      <c r="AK56" s="40">
        <f t="shared" si="28"/>
        <v>27.119871165966725</v>
      </c>
      <c r="AL56" s="40">
        <f t="shared" si="28"/>
        <v>27.086033743846233</v>
      </c>
      <c r="AM56" s="40">
        <f t="shared" si="28"/>
        <v>26.531739065115875</v>
      </c>
      <c r="AN56" s="40">
        <f t="shared" si="28"/>
        <v>25.601663251450297</v>
      </c>
      <c r="AO56" s="40">
        <f t="shared" si="28"/>
        <v>24.80971031070332</v>
      </c>
      <c r="AP56" s="40">
        <f t="shared" si="28"/>
        <v>24.784201786918704</v>
      </c>
      <c r="AQ56" s="40">
        <f t="shared" si="28"/>
        <v>24.048726890472633</v>
      </c>
      <c r="AR56" s="40">
        <f t="shared" si="28"/>
        <v>23.977201157478625</v>
      </c>
      <c r="AS56" s="40">
        <f t="shared" si="28"/>
        <v>22.987510752926909</v>
      </c>
      <c r="AT56" s="40">
        <f t="shared" si="28"/>
        <v>21.912997059501162</v>
      </c>
      <c r="AU56" s="40">
        <f t="shared" si="28"/>
        <v>21.787181478825225</v>
      </c>
      <c r="AV56" s="40">
        <f t="shared" si="28"/>
        <v>21.506512959522553</v>
      </c>
      <c r="AW56" s="40">
        <f t="shared" si="28"/>
        <v>21.250517602228065</v>
      </c>
      <c r="AX56" s="40">
        <f t="shared" si="28"/>
        <v>21.394626734489972</v>
      </c>
      <c r="AY56" s="40">
        <f t="shared" si="28"/>
        <v>21.030568857167268</v>
      </c>
      <c r="AZ56" s="40">
        <f t="shared" si="28"/>
        <v>0</v>
      </c>
      <c r="BA56" s="40">
        <f t="shared" si="28"/>
        <v>0</v>
      </c>
      <c r="BB56" s="40">
        <f t="shared" si="28"/>
        <v>0</v>
      </c>
      <c r="BC56" s="40">
        <f t="shared" si="28"/>
        <v>0</v>
      </c>
      <c r="BD56" s="40">
        <f t="shared" si="28"/>
        <v>0</v>
      </c>
      <c r="BE56" s="40">
        <f t="shared" si="28"/>
        <v>0</v>
      </c>
    </row>
    <row r="57" spans="25:57">
      <c r="Y57" s="28" t="s">
        <v>159</v>
      </c>
      <c r="Z57" s="40"/>
      <c r="AA57" s="40">
        <f t="shared" ref="AA57:BE57" si="29">AA7/298</f>
        <v>33.257243677230889</v>
      </c>
      <c r="AB57" s="40">
        <f t="shared" si="29"/>
        <v>31.654797189582855</v>
      </c>
      <c r="AC57" s="40">
        <f t="shared" si="29"/>
        <v>31.539779940411648</v>
      </c>
      <c r="AD57" s="40">
        <f t="shared" si="29"/>
        <v>30.641382113722511</v>
      </c>
      <c r="AE57" s="40">
        <f t="shared" si="29"/>
        <v>34.257149084605111</v>
      </c>
      <c r="AF57" s="40">
        <f t="shared" si="29"/>
        <v>33.93974608738354</v>
      </c>
      <c r="AG57" s="40">
        <f t="shared" si="29"/>
        <v>37.30647350870143</v>
      </c>
      <c r="AH57" s="40">
        <f t="shared" si="29"/>
        <v>39.332422066854875</v>
      </c>
      <c r="AI57" s="40">
        <f t="shared" si="29"/>
        <v>34.993973900102041</v>
      </c>
      <c r="AJ57" s="40">
        <f t="shared" si="29"/>
        <v>14.156340610022626</v>
      </c>
      <c r="AK57" s="40">
        <f t="shared" si="29"/>
        <v>22.54952509176826</v>
      </c>
      <c r="AL57" s="40">
        <f t="shared" si="29"/>
        <v>11.268982730379864</v>
      </c>
      <c r="AM57" s="40">
        <f t="shared" si="29"/>
        <v>10.812769518306643</v>
      </c>
      <c r="AN57" s="40">
        <f t="shared" si="29"/>
        <v>10.965102659043833</v>
      </c>
      <c r="AO57" s="40">
        <f t="shared" si="29"/>
        <v>12.081148867723984</v>
      </c>
      <c r="AP57" s="40">
        <f t="shared" si="29"/>
        <v>10.380717807689336</v>
      </c>
      <c r="AQ57" s="40">
        <f t="shared" si="29"/>
        <v>11.204479771761481</v>
      </c>
      <c r="AR57" s="40">
        <f t="shared" si="29"/>
        <v>8.6038991094137511</v>
      </c>
      <c r="AS57" s="40">
        <f t="shared" si="29"/>
        <v>8.883933118551214</v>
      </c>
      <c r="AT57" s="40">
        <f t="shared" si="29"/>
        <v>9.3198354800158079</v>
      </c>
      <c r="AU57" s="40">
        <f t="shared" si="29"/>
        <v>7.617644161961894</v>
      </c>
      <c r="AV57" s="40">
        <f t="shared" si="29"/>
        <v>6.4814754948249895</v>
      </c>
      <c r="AW57" s="40">
        <f t="shared" si="29"/>
        <v>5.795766839764438</v>
      </c>
      <c r="AX57" s="40">
        <f t="shared" si="29"/>
        <v>5.8655137041952514</v>
      </c>
      <c r="AY57" s="40">
        <f t="shared" si="29"/>
        <v>4.8616479565324999</v>
      </c>
      <c r="AZ57" s="40">
        <f t="shared" si="29"/>
        <v>0</v>
      </c>
      <c r="BA57" s="40">
        <f t="shared" si="29"/>
        <v>0</v>
      </c>
      <c r="BB57" s="40">
        <f t="shared" si="29"/>
        <v>0</v>
      </c>
      <c r="BC57" s="40">
        <f t="shared" si="29"/>
        <v>0</v>
      </c>
      <c r="BD57" s="40">
        <f t="shared" si="29"/>
        <v>0</v>
      </c>
      <c r="BE57" s="40">
        <f t="shared" si="29"/>
        <v>0</v>
      </c>
    </row>
    <row r="58" spans="25:57">
      <c r="Y58" s="28" t="s">
        <v>1</v>
      </c>
      <c r="Z58" s="40"/>
      <c r="AA58" s="40">
        <f t="shared" ref="AA58:BE58" si="30">AA8/298</f>
        <v>41.812594350439191</v>
      </c>
      <c r="AB58" s="40">
        <f t="shared" si="30"/>
        <v>41.361812322521779</v>
      </c>
      <c r="AC58" s="40">
        <f t="shared" si="30"/>
        <v>41.102960990516607</v>
      </c>
      <c r="AD58" s="40">
        <f t="shared" si="30"/>
        <v>41.08672556687776</v>
      </c>
      <c r="AE58" s="40">
        <f t="shared" si="30"/>
        <v>40.386910027452593</v>
      </c>
      <c r="AF58" s="40">
        <f t="shared" si="30"/>
        <v>39.135008519270528</v>
      </c>
      <c r="AG58" s="40">
        <f t="shared" si="30"/>
        <v>38.545571947306726</v>
      </c>
      <c r="AH58" s="40">
        <f t="shared" si="30"/>
        <v>38.139014602539163</v>
      </c>
      <c r="AI58" s="40">
        <f t="shared" si="30"/>
        <v>37.779970464287693</v>
      </c>
      <c r="AJ58" s="40">
        <f t="shared" si="30"/>
        <v>37.590039596495146</v>
      </c>
      <c r="AK58" s="40">
        <f t="shared" si="30"/>
        <v>37.849864360485043</v>
      </c>
      <c r="AL58" s="40">
        <f t="shared" si="30"/>
        <v>37.406565914192335</v>
      </c>
      <c r="AM58" s="40">
        <f t="shared" si="30"/>
        <v>37.594133348327574</v>
      </c>
      <c r="AN58" s="40">
        <f t="shared" si="30"/>
        <v>37.720808684843817</v>
      </c>
      <c r="AO58" s="40">
        <f t="shared" si="30"/>
        <v>37.486878664179386</v>
      </c>
      <c r="AP58" s="40">
        <f t="shared" si="30"/>
        <v>37.667080450472881</v>
      </c>
      <c r="AQ58" s="40">
        <f t="shared" si="30"/>
        <v>38.011860453177412</v>
      </c>
      <c r="AR58" s="40">
        <f t="shared" si="30"/>
        <v>39.453423146410834</v>
      </c>
      <c r="AS58" s="40">
        <f t="shared" si="30"/>
        <v>37.329101376736588</v>
      </c>
      <c r="AT58" s="40">
        <f t="shared" si="30"/>
        <v>36.770675278721562</v>
      </c>
      <c r="AU58" s="40">
        <f t="shared" si="30"/>
        <v>37.841501315046806</v>
      </c>
      <c r="AV58" s="40">
        <f t="shared" si="30"/>
        <v>37.612169229481935</v>
      </c>
      <c r="AW58" s="40">
        <f t="shared" si="30"/>
        <v>37.352954304265957</v>
      </c>
      <c r="AX58" s="40">
        <f t="shared" si="30"/>
        <v>37.267191780183282</v>
      </c>
      <c r="AY58" s="40">
        <f t="shared" si="30"/>
        <v>37.009303431670091</v>
      </c>
      <c r="AZ58" s="40">
        <f t="shared" si="30"/>
        <v>0</v>
      </c>
      <c r="BA58" s="40">
        <f t="shared" si="30"/>
        <v>0</v>
      </c>
      <c r="BB58" s="40">
        <f t="shared" si="30"/>
        <v>0</v>
      </c>
      <c r="BC58" s="40">
        <f t="shared" si="30"/>
        <v>0</v>
      </c>
      <c r="BD58" s="40">
        <f t="shared" si="30"/>
        <v>0</v>
      </c>
      <c r="BE58" s="40">
        <f t="shared" si="30"/>
        <v>0</v>
      </c>
    </row>
    <row r="59" spans="25:57" ht="14.4" thickBot="1">
      <c r="Y59" s="29" t="s">
        <v>2</v>
      </c>
      <c r="Z59" s="41"/>
      <c r="AA59" s="41">
        <f t="shared" ref="AA59:BE59" si="31">AA9/298</f>
        <v>10.585155703123235</v>
      </c>
      <c r="AB59" s="41">
        <f t="shared" si="31"/>
        <v>10.837032891735435</v>
      </c>
      <c r="AC59" s="41">
        <f t="shared" si="31"/>
        <v>11.261077289918767</v>
      </c>
      <c r="AD59" s="41">
        <f t="shared" si="31"/>
        <v>11.357285335839538</v>
      </c>
      <c r="AE59" s="41">
        <f t="shared" si="31"/>
        <v>11.875300509702489</v>
      </c>
      <c r="AF59" s="41">
        <f t="shared" si="31"/>
        <v>12.465382768023183</v>
      </c>
      <c r="AG59" s="41">
        <f t="shared" si="31"/>
        <v>12.893909660839608</v>
      </c>
      <c r="AH59" s="41">
        <f t="shared" si="31"/>
        <v>13.235559353539806</v>
      </c>
      <c r="AI59" s="41">
        <f t="shared" si="31"/>
        <v>13.268153534288196</v>
      </c>
      <c r="AJ59" s="41">
        <f t="shared" si="31"/>
        <v>13.431012122055636</v>
      </c>
      <c r="AK59" s="41">
        <f t="shared" si="31"/>
        <v>13.360840104557829</v>
      </c>
      <c r="AL59" s="41">
        <f t="shared" si="31"/>
        <v>13.271146388503926</v>
      </c>
      <c r="AM59" s="41">
        <f t="shared" si="31"/>
        <v>12.477191859198772</v>
      </c>
      <c r="AN59" s="41">
        <f t="shared" si="31"/>
        <v>12.566857488336364</v>
      </c>
      <c r="AO59" s="41">
        <f t="shared" si="31"/>
        <v>12.534009023884209</v>
      </c>
      <c r="AP59" s="41">
        <f t="shared" si="31"/>
        <v>12.775104252289626</v>
      </c>
      <c r="AQ59" s="41">
        <f t="shared" si="31"/>
        <v>12.417663844839321</v>
      </c>
      <c r="AR59" s="41">
        <f t="shared" si="31"/>
        <v>11.762625391956005</v>
      </c>
      <c r="AS59" s="41">
        <f t="shared" si="31"/>
        <v>11.642951109844606</v>
      </c>
      <c r="AT59" s="41">
        <f t="shared" si="31"/>
        <v>11.293279360103213</v>
      </c>
      <c r="AU59" s="41">
        <f t="shared" si="31"/>
        <v>10.941384217009157</v>
      </c>
      <c r="AV59" s="41">
        <f t="shared" si="31"/>
        <v>10.992878174108014</v>
      </c>
      <c r="AW59" s="41">
        <f t="shared" si="31"/>
        <v>11.047301720768834</v>
      </c>
      <c r="AX59" s="41">
        <f t="shared" si="31"/>
        <v>11.048881779930939</v>
      </c>
      <c r="AY59" s="41">
        <f t="shared" si="31"/>
        <v>11.050339731161175</v>
      </c>
      <c r="AZ59" s="41">
        <f t="shared" si="31"/>
        <v>0</v>
      </c>
      <c r="BA59" s="41">
        <f t="shared" si="31"/>
        <v>0</v>
      </c>
      <c r="BB59" s="41">
        <f t="shared" si="31"/>
        <v>0</v>
      </c>
      <c r="BC59" s="41">
        <f t="shared" si="31"/>
        <v>0</v>
      </c>
      <c r="BD59" s="41">
        <f t="shared" si="31"/>
        <v>0</v>
      </c>
      <c r="BE59" s="41">
        <f t="shared" si="31"/>
        <v>0</v>
      </c>
    </row>
    <row r="60" spans="25:57" ht="14.4" thickTop="1">
      <c r="Y60" s="30" t="s">
        <v>5</v>
      </c>
      <c r="Z60" s="42"/>
      <c r="AA60" s="42">
        <f t="shared" ref="AA60:BE60" si="32">AA10/298</f>
        <v>106.98866445205398</v>
      </c>
      <c r="AB60" s="42">
        <f t="shared" si="32"/>
        <v>105.99536021515119</v>
      </c>
      <c r="AC60" s="42">
        <f t="shared" si="32"/>
        <v>106.44221129667677</v>
      </c>
      <c r="AD60" s="42">
        <f t="shared" si="32"/>
        <v>106.06343123910938</v>
      </c>
      <c r="AE60" s="42">
        <f t="shared" si="32"/>
        <v>110.45809047180035</v>
      </c>
      <c r="AF60" s="42">
        <f t="shared" si="32"/>
        <v>111.49963953153681</v>
      </c>
      <c r="AG60" s="42">
        <f t="shared" si="32"/>
        <v>115.28198584819596</v>
      </c>
      <c r="AH60" s="42">
        <f t="shared" si="32"/>
        <v>117.94491156041347</v>
      </c>
      <c r="AI60" s="42">
        <f t="shared" si="32"/>
        <v>112.6910333483648</v>
      </c>
      <c r="AJ60" s="42">
        <f t="shared" si="32"/>
        <v>92.270593695278819</v>
      </c>
      <c r="AK60" s="42">
        <f t="shared" si="32"/>
        <v>100.88010072277785</v>
      </c>
      <c r="AL60" s="42">
        <f t="shared" si="32"/>
        <v>89.032728776922355</v>
      </c>
      <c r="AM60" s="42">
        <f t="shared" si="32"/>
        <v>87.415833790948867</v>
      </c>
      <c r="AN60" s="42">
        <f t="shared" si="32"/>
        <v>86.854432083674325</v>
      </c>
      <c r="AO60" s="42">
        <f t="shared" si="32"/>
        <v>86.911746866490901</v>
      </c>
      <c r="AP60" s="42">
        <f t="shared" si="32"/>
        <v>85.607104297370554</v>
      </c>
      <c r="AQ60" s="42">
        <f t="shared" si="32"/>
        <v>85.682730960250851</v>
      </c>
      <c r="AR60" s="42">
        <f t="shared" si="32"/>
        <v>83.797148805259212</v>
      </c>
      <c r="AS60" s="42">
        <f t="shared" si="32"/>
        <v>80.843496358059312</v>
      </c>
      <c r="AT60" s="42">
        <f t="shared" si="32"/>
        <v>79.296787178341745</v>
      </c>
      <c r="AU60" s="42">
        <f t="shared" si="32"/>
        <v>78.18771117284308</v>
      </c>
      <c r="AV60" s="42">
        <f t="shared" si="32"/>
        <v>76.593035857937494</v>
      </c>
      <c r="AW60" s="42">
        <f t="shared" si="32"/>
        <v>75.446540467027276</v>
      </c>
      <c r="AX60" s="42">
        <f t="shared" si="32"/>
        <v>75.576213998799446</v>
      </c>
      <c r="AY60" s="42">
        <f t="shared" si="32"/>
        <v>73.951859976531026</v>
      </c>
      <c r="AZ60" s="42">
        <f t="shared" si="32"/>
        <v>0</v>
      </c>
      <c r="BA60" s="42">
        <f t="shared" si="32"/>
        <v>0</v>
      </c>
      <c r="BB60" s="42">
        <f t="shared" si="32"/>
        <v>0</v>
      </c>
      <c r="BC60" s="42">
        <f t="shared" si="32"/>
        <v>0</v>
      </c>
      <c r="BD60" s="42">
        <f t="shared" si="32"/>
        <v>0</v>
      </c>
      <c r="BE60" s="42">
        <f t="shared" si="32"/>
        <v>0</v>
      </c>
    </row>
  </sheetData>
  <phoneticPr fontId="9"/>
  <pageMargins left="0.78740157480314965" right="0.78740157480314965" top="0.98425196850393704" bottom="0.98425196850393704" header="0.51181102362204722" footer="0.51181102362204722"/>
  <pageSetup paperSize="9" scale="64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N142"/>
  <sheetViews>
    <sheetView zoomScale="96" zoomScaleNormal="96" workbookViewId="0">
      <pane xSplit="25" topLeftCell="AO1" activePane="topRight" state="frozen"/>
      <selection pane="topRight" activeCell="AH15" sqref="AH15"/>
    </sheetView>
  </sheetViews>
  <sheetFormatPr defaultColWidth="9.6640625" defaultRowHeight="13.8"/>
  <cols>
    <col min="1" max="1" width="1.6640625" style="1" customWidth="1"/>
    <col min="2" max="21" width="1.6640625" style="1" hidden="1" customWidth="1"/>
    <col min="22" max="23" width="1.6640625" style="1" customWidth="1"/>
    <col min="24" max="24" width="2.33203125" style="259" customWidth="1"/>
    <col min="25" max="25" width="27.6640625" style="259" customWidth="1"/>
    <col min="26" max="26" width="9.33203125" style="1" customWidth="1"/>
    <col min="27" max="51" width="9.6640625" style="1" customWidth="1"/>
    <col min="52" max="55" width="9.6640625" style="1" hidden="1" customWidth="1"/>
    <col min="56" max="56" width="3" style="1" hidden="1" customWidth="1"/>
    <col min="57" max="57" width="13" style="1" customWidth="1"/>
    <col min="58" max="58" width="3.44140625" style="1" customWidth="1"/>
    <col min="59" max="16384" width="9.6640625" style="1"/>
  </cols>
  <sheetData>
    <row r="1" spans="1:60" ht="30" customHeight="1">
      <c r="A1" s="284" t="s">
        <v>142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6"/>
      <c r="Y1" s="286"/>
    </row>
    <row r="2" spans="1:60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6"/>
      <c r="Y2" s="316"/>
      <c r="AH2" s="126"/>
    </row>
    <row r="3" spans="1:60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6"/>
      <c r="Y3" s="286"/>
    </row>
    <row r="4" spans="1:60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6" t="s">
        <v>203</v>
      </c>
      <c r="Y4" s="286"/>
    </row>
    <row r="5" spans="1:60">
      <c r="X5" s="260"/>
      <c r="Y5" s="261"/>
      <c r="Z5" s="218"/>
      <c r="AA5" s="219">
        <v>1990</v>
      </c>
      <c r="AB5" s="219">
        <f>AA5+1</f>
        <v>1991</v>
      </c>
      <c r="AC5" s="219">
        <f>AB5+1</f>
        <v>1992</v>
      </c>
      <c r="AD5" s="219">
        <f>AC5+1</f>
        <v>1993</v>
      </c>
      <c r="AE5" s="219">
        <f>AD5+1</f>
        <v>1994</v>
      </c>
      <c r="AF5" s="219">
        <f>AE5+1</f>
        <v>1995</v>
      </c>
      <c r="AG5" s="219">
        <f t="shared" ref="AG5:BB5" si="0">AF5+1</f>
        <v>1996</v>
      </c>
      <c r="AH5" s="219">
        <f t="shared" si="0"/>
        <v>1997</v>
      </c>
      <c r="AI5" s="219">
        <f t="shared" si="0"/>
        <v>1998</v>
      </c>
      <c r="AJ5" s="219">
        <f t="shared" si="0"/>
        <v>1999</v>
      </c>
      <c r="AK5" s="219">
        <f t="shared" si="0"/>
        <v>2000</v>
      </c>
      <c r="AL5" s="219">
        <f t="shared" si="0"/>
        <v>2001</v>
      </c>
      <c r="AM5" s="219">
        <f t="shared" si="0"/>
        <v>2002</v>
      </c>
      <c r="AN5" s="219">
        <f t="shared" si="0"/>
        <v>2003</v>
      </c>
      <c r="AO5" s="219">
        <f t="shared" si="0"/>
        <v>2004</v>
      </c>
      <c r="AP5" s="219">
        <f t="shared" si="0"/>
        <v>2005</v>
      </c>
      <c r="AQ5" s="219">
        <f t="shared" si="0"/>
        <v>2006</v>
      </c>
      <c r="AR5" s="220">
        <v>2007</v>
      </c>
      <c r="AS5" s="220">
        <v>2008</v>
      </c>
      <c r="AT5" s="220">
        <v>2009</v>
      </c>
      <c r="AU5" s="220">
        <v>2010</v>
      </c>
      <c r="AV5" s="220">
        <v>2010</v>
      </c>
      <c r="AW5" s="220">
        <v>2012</v>
      </c>
      <c r="AX5" s="220">
        <v>2013</v>
      </c>
      <c r="AY5" s="220">
        <v>2014</v>
      </c>
      <c r="AZ5" s="39">
        <f t="shared" si="0"/>
        <v>2015</v>
      </c>
      <c r="BA5" s="39">
        <f t="shared" si="0"/>
        <v>2016</v>
      </c>
      <c r="BB5" s="39">
        <f t="shared" si="0"/>
        <v>2017</v>
      </c>
      <c r="BE5" s="317" t="s">
        <v>25</v>
      </c>
    </row>
    <row r="6" spans="1:60">
      <c r="X6" s="262" t="s">
        <v>223</v>
      </c>
      <c r="Y6" s="263"/>
      <c r="Z6" s="181"/>
      <c r="AA6" s="181">
        <f t="shared" ref="AA6:AW6" si="1">SUM(AA7:AA15)</f>
        <v>15932.309861006501</v>
      </c>
      <c r="AB6" s="181">
        <f t="shared" si="1"/>
        <v>17349.612944863187</v>
      </c>
      <c r="AC6" s="181">
        <f t="shared" si="1"/>
        <v>17767.22403564693</v>
      </c>
      <c r="AD6" s="181">
        <f t="shared" si="1"/>
        <v>18128.87885487021</v>
      </c>
      <c r="AE6" s="181">
        <f t="shared" si="1"/>
        <v>21051.387338538618</v>
      </c>
      <c r="AF6" s="181">
        <f t="shared" si="1"/>
        <v>25212.334992760134</v>
      </c>
      <c r="AG6" s="181">
        <f t="shared" si="1"/>
        <v>24596.832047994372</v>
      </c>
      <c r="AH6" s="181">
        <f t="shared" si="1"/>
        <v>24435.371789785218</v>
      </c>
      <c r="AI6" s="181">
        <f t="shared" si="1"/>
        <v>23740.459114768884</v>
      </c>
      <c r="AJ6" s="181">
        <f t="shared" si="1"/>
        <v>24365.531189948622</v>
      </c>
      <c r="AK6" s="181">
        <f t="shared" si="1"/>
        <v>22846.612632405326</v>
      </c>
      <c r="AL6" s="181">
        <f t="shared" si="1"/>
        <v>19451.817739171551</v>
      </c>
      <c r="AM6" s="181">
        <f t="shared" si="1"/>
        <v>16218.007457786591</v>
      </c>
      <c r="AN6" s="181">
        <f t="shared" si="1"/>
        <v>16200.758841144952</v>
      </c>
      <c r="AO6" s="181">
        <f t="shared" si="1"/>
        <v>12379.294672364069</v>
      </c>
      <c r="AP6" s="181">
        <f t="shared" si="1"/>
        <v>12724.242084423662</v>
      </c>
      <c r="AQ6" s="181">
        <f t="shared" si="1"/>
        <v>14548.009665387497</v>
      </c>
      <c r="AR6" s="181">
        <f t="shared" si="1"/>
        <v>16602.991762786369</v>
      </c>
      <c r="AS6" s="181">
        <f t="shared" si="1"/>
        <v>19152.643004162532</v>
      </c>
      <c r="AT6" s="181">
        <f t="shared" si="1"/>
        <v>20779.513709830386</v>
      </c>
      <c r="AU6" s="181">
        <f t="shared" si="1"/>
        <v>23114.011738860783</v>
      </c>
      <c r="AV6" s="181">
        <f t="shared" si="1"/>
        <v>25847.199121944243</v>
      </c>
      <c r="AW6" s="181">
        <f t="shared" si="1"/>
        <v>29087.577581056026</v>
      </c>
      <c r="AX6" s="181">
        <f>SUM(AX7:AX15)</f>
        <v>31776.626935525084</v>
      </c>
      <c r="AY6" s="181">
        <f>SUM(AY7:AY15)</f>
        <v>35441.769016957216</v>
      </c>
      <c r="AZ6" s="53"/>
      <c r="BA6" s="53"/>
      <c r="BB6" s="53"/>
      <c r="BE6" s="446"/>
      <c r="BG6" s="154"/>
      <c r="BH6" s="154"/>
    </row>
    <row r="7" spans="1:60">
      <c r="X7" s="264"/>
      <c r="Y7" s="425" t="s">
        <v>104</v>
      </c>
      <c r="Z7" s="40"/>
      <c r="AA7" s="40">
        <v>15928.725007472323</v>
      </c>
      <c r="AB7" s="40">
        <v>17349.612944863187</v>
      </c>
      <c r="AC7" s="40">
        <v>17580.106417956591</v>
      </c>
      <c r="AD7" s="40">
        <v>16792.720502919714</v>
      </c>
      <c r="AE7" s="40">
        <v>18416.856118000072</v>
      </c>
      <c r="AF7" s="40">
        <v>21460</v>
      </c>
      <c r="AG7" s="40">
        <v>19728.400000000001</v>
      </c>
      <c r="AH7" s="40">
        <v>18588.8</v>
      </c>
      <c r="AI7" s="40">
        <v>17434.400000000001</v>
      </c>
      <c r="AJ7" s="40">
        <v>17834</v>
      </c>
      <c r="AK7" s="40">
        <v>15688</v>
      </c>
      <c r="AL7" s="40">
        <v>11810.4</v>
      </c>
      <c r="AM7" s="40">
        <v>7710.8</v>
      </c>
      <c r="AN7" s="40">
        <v>6353.64</v>
      </c>
      <c r="AO7" s="40">
        <v>1287.5999999999999</v>
      </c>
      <c r="AP7" s="40">
        <v>586.08000000000004</v>
      </c>
      <c r="AQ7" s="40">
        <v>831.02</v>
      </c>
      <c r="AR7" s="40">
        <v>275.27999999999997</v>
      </c>
      <c r="AS7" s="40">
        <v>593.48</v>
      </c>
      <c r="AT7" s="40">
        <v>50.32</v>
      </c>
      <c r="AU7" s="40">
        <v>53.28</v>
      </c>
      <c r="AV7" s="40">
        <v>16.28</v>
      </c>
      <c r="AW7" s="40">
        <v>17.760000000000002</v>
      </c>
      <c r="AX7" s="40">
        <v>16.28</v>
      </c>
      <c r="AY7" s="40">
        <v>23.68</v>
      </c>
      <c r="AZ7" s="53"/>
      <c r="BA7" s="53"/>
      <c r="BB7" s="53"/>
      <c r="BE7" s="447"/>
    </row>
    <row r="8" spans="1:60">
      <c r="X8" s="264"/>
      <c r="Y8" s="426" t="s">
        <v>137</v>
      </c>
      <c r="Z8" s="40"/>
      <c r="AA8" s="411">
        <v>1.5108061842099747</v>
      </c>
      <c r="AB8" s="40" t="s">
        <v>277</v>
      </c>
      <c r="AC8" s="40">
        <v>45.324185526299246</v>
      </c>
      <c r="AD8" s="40">
        <v>294.60720592094515</v>
      </c>
      <c r="AE8" s="40">
        <v>506.12007171034162</v>
      </c>
      <c r="AF8" s="40">
        <v>558.99828815769069</v>
      </c>
      <c r="AG8" s="40">
        <v>532.59626158890399</v>
      </c>
      <c r="AH8" s="40">
        <v>428.58755931152115</v>
      </c>
      <c r="AI8" s="40">
        <v>308.07671766165294</v>
      </c>
      <c r="AJ8" s="40">
        <v>188.64228618390447</v>
      </c>
      <c r="AK8" s="40">
        <v>296.21856583966508</v>
      </c>
      <c r="AL8" s="40">
        <v>436.30568618390453</v>
      </c>
      <c r="AM8" s="40">
        <v>410.4739861839044</v>
      </c>
      <c r="AN8" s="40">
        <v>520.338639928671</v>
      </c>
      <c r="AO8" s="40">
        <v>564.94742226701817</v>
      </c>
      <c r="AP8" s="40">
        <v>449.37063436191647</v>
      </c>
      <c r="AQ8" s="40">
        <v>366.55998714529392</v>
      </c>
      <c r="AR8" s="40">
        <v>356.72709827880294</v>
      </c>
      <c r="AS8" s="40">
        <v>306.47826027291057</v>
      </c>
      <c r="AT8" s="40">
        <v>233.75886027291054</v>
      </c>
      <c r="AU8" s="40">
        <v>128.06176027291053</v>
      </c>
      <c r="AV8" s="40">
        <v>151.34906027291052</v>
      </c>
      <c r="AW8" s="40">
        <v>120.47619377291053</v>
      </c>
      <c r="AX8" s="40">
        <v>131.15786027291054</v>
      </c>
      <c r="AY8" s="40">
        <v>100.56677027291053</v>
      </c>
      <c r="AZ8" s="40" t="s">
        <v>277</v>
      </c>
      <c r="BA8" s="40" t="s">
        <v>277</v>
      </c>
      <c r="BB8" s="40" t="s">
        <v>277</v>
      </c>
      <c r="BC8" s="40" t="s">
        <v>277</v>
      </c>
      <c r="BD8" s="40" t="s">
        <v>277</v>
      </c>
      <c r="BE8" s="447"/>
    </row>
    <row r="9" spans="1:60">
      <c r="X9" s="264"/>
      <c r="Y9" s="278" t="s">
        <v>139</v>
      </c>
      <c r="Z9" s="43"/>
      <c r="AA9" s="414" t="s">
        <v>277</v>
      </c>
      <c r="AB9" s="414" t="s">
        <v>277</v>
      </c>
      <c r="AC9" s="414" t="s">
        <v>277</v>
      </c>
      <c r="AD9" s="414" t="s">
        <v>277</v>
      </c>
      <c r="AE9" s="414" t="s">
        <v>277</v>
      </c>
      <c r="AF9" s="414" t="s">
        <v>277</v>
      </c>
      <c r="AG9" s="414" t="s">
        <v>277</v>
      </c>
      <c r="AH9" s="414" t="s">
        <v>277</v>
      </c>
      <c r="AI9" s="414" t="s">
        <v>277</v>
      </c>
      <c r="AJ9" s="414" t="s">
        <v>277</v>
      </c>
      <c r="AK9" s="414" t="s">
        <v>277</v>
      </c>
      <c r="AL9" s="414" t="s">
        <v>277</v>
      </c>
      <c r="AM9" s="414" t="s">
        <v>277</v>
      </c>
      <c r="AN9" s="414" t="s">
        <v>277</v>
      </c>
      <c r="AO9" s="414" t="s">
        <v>277</v>
      </c>
      <c r="AP9" s="414" t="s">
        <v>277</v>
      </c>
      <c r="AQ9" s="414" t="s">
        <v>277</v>
      </c>
      <c r="AR9" s="414" t="s">
        <v>277</v>
      </c>
      <c r="AS9" s="414" t="s">
        <v>277</v>
      </c>
      <c r="AT9" s="414" t="s">
        <v>277</v>
      </c>
      <c r="AU9" s="414" t="s">
        <v>277</v>
      </c>
      <c r="AV9" s="110">
        <v>1.0009999999999999</v>
      </c>
      <c r="AW9" s="110">
        <v>1.2869999999999999</v>
      </c>
      <c r="AX9" s="110">
        <v>1.2869999999999999</v>
      </c>
      <c r="AY9" s="110">
        <v>1.2869999999999999</v>
      </c>
      <c r="AZ9" s="414" t="s">
        <v>277</v>
      </c>
      <c r="BA9" s="414" t="s">
        <v>277</v>
      </c>
      <c r="BB9" s="414" t="s">
        <v>277</v>
      </c>
      <c r="BC9" s="414" t="s">
        <v>277</v>
      </c>
      <c r="BD9" s="414" t="s">
        <v>277</v>
      </c>
      <c r="BE9" s="447"/>
      <c r="BG9" s="154"/>
    </row>
    <row r="10" spans="1:60">
      <c r="X10" s="264"/>
      <c r="Y10" s="428" t="s">
        <v>275</v>
      </c>
      <c r="Z10" s="43"/>
      <c r="AA10" s="412">
        <v>0.73211221483304723</v>
      </c>
      <c r="AB10" s="43" t="s">
        <v>277</v>
      </c>
      <c r="AC10" s="43">
        <v>21.963366444991415</v>
      </c>
      <c r="AD10" s="43">
        <v>142.76188189244417</v>
      </c>
      <c r="AE10" s="43">
        <v>245.25759196907077</v>
      </c>
      <c r="AF10" s="43">
        <v>270.88151948822741</v>
      </c>
      <c r="AG10" s="43">
        <v>264.36869587570834</v>
      </c>
      <c r="AH10" s="43">
        <v>295.2957508327267</v>
      </c>
      <c r="AI10" s="43">
        <v>272.83849110244853</v>
      </c>
      <c r="AJ10" s="43">
        <v>277.0664955277233</v>
      </c>
      <c r="AK10" s="43">
        <v>284.55274393162398</v>
      </c>
      <c r="AL10" s="43">
        <v>221.08091704843312</v>
      </c>
      <c r="AM10" s="43">
        <v>215.39557587045016</v>
      </c>
      <c r="AN10" s="43">
        <v>207.97411109507007</v>
      </c>
      <c r="AO10" s="43">
        <v>235.81620827963076</v>
      </c>
      <c r="AP10" s="43">
        <v>226.95399851716925</v>
      </c>
      <c r="AQ10" s="43">
        <v>245.5527335999368</v>
      </c>
      <c r="AR10" s="43">
        <v>265.83977646171923</v>
      </c>
      <c r="AS10" s="43">
        <v>237.04069262246537</v>
      </c>
      <c r="AT10" s="43">
        <v>152.10828863367433</v>
      </c>
      <c r="AU10" s="43">
        <v>167.94808800055876</v>
      </c>
      <c r="AV10" s="43">
        <v>145.46829874011073</v>
      </c>
      <c r="AW10" s="43">
        <v>124.01607284291997</v>
      </c>
      <c r="AX10" s="43">
        <v>111.60857569440111</v>
      </c>
      <c r="AY10" s="43">
        <v>115.15365902008577</v>
      </c>
      <c r="AZ10" s="43" t="s">
        <v>277</v>
      </c>
      <c r="BA10" s="43" t="s">
        <v>277</v>
      </c>
      <c r="BB10" s="43" t="s">
        <v>277</v>
      </c>
      <c r="BC10" s="43" t="s">
        <v>277</v>
      </c>
      <c r="BD10" s="43" t="s">
        <v>277</v>
      </c>
      <c r="BE10" s="447"/>
      <c r="BG10" s="154"/>
    </row>
    <row r="11" spans="1:60">
      <c r="X11" s="264"/>
      <c r="Y11" s="425" t="s">
        <v>85</v>
      </c>
      <c r="Z11" s="40"/>
      <c r="AA11" s="411" t="s">
        <v>277</v>
      </c>
      <c r="AB11" s="40" t="s">
        <v>277</v>
      </c>
      <c r="AC11" s="40">
        <v>4.2071468001304044</v>
      </c>
      <c r="AD11" s="40">
        <v>71.875426299270643</v>
      </c>
      <c r="AE11" s="40">
        <v>371.73366496724105</v>
      </c>
      <c r="AF11" s="40">
        <v>924.43918511421862</v>
      </c>
      <c r="AG11" s="40">
        <v>1327.5848524195583</v>
      </c>
      <c r="AH11" s="40">
        <v>1741.6493533493588</v>
      </c>
      <c r="AI11" s="40">
        <v>2125.0228278888835</v>
      </c>
      <c r="AJ11" s="40">
        <v>2515.9396620537423</v>
      </c>
      <c r="AK11" s="40">
        <v>2971.5760876416098</v>
      </c>
      <c r="AL11" s="40">
        <v>3577.4028253177817</v>
      </c>
      <c r="AM11" s="40">
        <v>4437.1305068651072</v>
      </c>
      <c r="AN11" s="40">
        <v>5546.4301159996839</v>
      </c>
      <c r="AO11" s="40">
        <v>7039.6497544481463</v>
      </c>
      <c r="AP11" s="40">
        <v>8818.2807166269322</v>
      </c>
      <c r="AQ11" s="40">
        <v>10774.597946186272</v>
      </c>
      <c r="AR11" s="40">
        <v>13364.047975553698</v>
      </c>
      <c r="AS11" s="40">
        <v>15553.228231777199</v>
      </c>
      <c r="AT11" s="40">
        <v>17840.61452522306</v>
      </c>
      <c r="AU11" s="40">
        <v>20291.540614849393</v>
      </c>
      <c r="AV11" s="40">
        <v>22915.326947493271</v>
      </c>
      <c r="AW11" s="40">
        <v>26092.668352839741</v>
      </c>
      <c r="AX11" s="40">
        <v>28693.199940133258</v>
      </c>
      <c r="AY11" s="40">
        <v>32218.131302237831</v>
      </c>
      <c r="AZ11" s="40" t="s">
        <v>277</v>
      </c>
      <c r="BA11" s="40" t="s">
        <v>277</v>
      </c>
      <c r="BB11" s="40" t="s">
        <v>277</v>
      </c>
      <c r="BC11" s="40" t="s">
        <v>277</v>
      </c>
      <c r="BD11" s="40" t="s">
        <v>277</v>
      </c>
      <c r="BE11" s="447"/>
    </row>
    <row r="12" spans="1:60">
      <c r="X12" s="264"/>
      <c r="Y12" s="425" t="s">
        <v>86</v>
      </c>
      <c r="Z12" s="40"/>
      <c r="AA12" s="411">
        <v>1.3419351351351352</v>
      </c>
      <c r="AB12" s="40" t="s">
        <v>277</v>
      </c>
      <c r="AC12" s="40">
        <v>40.25805405405405</v>
      </c>
      <c r="AD12" s="40">
        <v>261.67735135135138</v>
      </c>
      <c r="AE12" s="40">
        <v>449.54827027027022</v>
      </c>
      <c r="AF12" s="40">
        <v>496.51599999999996</v>
      </c>
      <c r="AG12" s="40">
        <v>452.06200000000001</v>
      </c>
      <c r="AH12" s="40">
        <v>468.10599999999999</v>
      </c>
      <c r="AI12" s="40">
        <v>450.45</v>
      </c>
      <c r="AJ12" s="40">
        <v>454.74</v>
      </c>
      <c r="AK12" s="40">
        <v>484.34100000000001</v>
      </c>
      <c r="AL12" s="40">
        <v>451.47244999999998</v>
      </c>
      <c r="AM12" s="40">
        <v>491.06914999999998</v>
      </c>
      <c r="AN12" s="40">
        <v>729.74556816688573</v>
      </c>
      <c r="AO12" s="40">
        <v>901.00467355453361</v>
      </c>
      <c r="AP12" s="40">
        <v>937.48331743758206</v>
      </c>
      <c r="AQ12" s="40">
        <v>1194.4903293035479</v>
      </c>
      <c r="AR12" s="40">
        <v>1429.1351242904072</v>
      </c>
      <c r="AS12" s="40">
        <v>1509.560115</v>
      </c>
      <c r="AT12" s="40">
        <v>1608.1659916666667</v>
      </c>
      <c r="AU12" s="40">
        <v>1748.8716516666666</v>
      </c>
      <c r="AV12" s="40">
        <v>1923.4105016666665</v>
      </c>
      <c r="AW12" s="40">
        <v>2080.8298016666663</v>
      </c>
      <c r="AX12" s="40">
        <v>2229.3050616666665</v>
      </c>
      <c r="AY12" s="40">
        <v>2372.9536916666666</v>
      </c>
      <c r="AZ12" s="40" t="s">
        <v>277</v>
      </c>
      <c r="BA12" s="40" t="s">
        <v>277</v>
      </c>
      <c r="BB12" s="40" t="s">
        <v>277</v>
      </c>
      <c r="BC12" s="40" t="s">
        <v>277</v>
      </c>
      <c r="BD12" s="40" t="s">
        <v>277</v>
      </c>
      <c r="BE12" s="447"/>
    </row>
    <row r="13" spans="1:60">
      <c r="X13" s="264"/>
      <c r="Y13" s="427" t="s">
        <v>87</v>
      </c>
      <c r="Z13" s="40"/>
      <c r="AA13" s="411" t="s">
        <v>277</v>
      </c>
      <c r="AB13" s="40" t="s">
        <v>277</v>
      </c>
      <c r="AC13" s="40" t="s">
        <v>277</v>
      </c>
      <c r="AD13" s="40" t="s">
        <v>277</v>
      </c>
      <c r="AE13" s="40" t="s">
        <v>277</v>
      </c>
      <c r="AF13" s="40" t="s">
        <v>277</v>
      </c>
      <c r="AG13" s="411">
        <v>0.24523811019699462</v>
      </c>
      <c r="AH13" s="411">
        <v>0.66662629161488485</v>
      </c>
      <c r="AI13" s="411">
        <v>1.8120781158982342</v>
      </c>
      <c r="AJ13" s="411">
        <v>3.768746183249073</v>
      </c>
      <c r="AK13" s="411">
        <v>4.6286349924219445</v>
      </c>
      <c r="AL13" s="411">
        <v>5.3556606214299824</v>
      </c>
      <c r="AM13" s="411">
        <v>5.9854388671305658</v>
      </c>
      <c r="AN13" s="411">
        <v>6.5409426487584987</v>
      </c>
      <c r="AO13" s="411">
        <v>7.000749547092755</v>
      </c>
      <c r="AP13" s="411">
        <v>7.3389434565333334</v>
      </c>
      <c r="AQ13" s="411">
        <v>7.4607996847999996</v>
      </c>
      <c r="AR13" s="411">
        <v>7.7163717488000003</v>
      </c>
      <c r="AS13" s="411">
        <v>7.8470902575999997</v>
      </c>
      <c r="AT13" s="411">
        <v>8.0836087376000005</v>
      </c>
      <c r="AU13" s="411">
        <v>8.2935036976000003</v>
      </c>
      <c r="AV13" s="411">
        <v>8.4156612496000012</v>
      </c>
      <c r="AW13" s="411">
        <v>8.6271785776000005</v>
      </c>
      <c r="AX13" s="411">
        <v>8.8030119056</v>
      </c>
      <c r="AY13" s="411">
        <v>9.0575040336000008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47"/>
    </row>
    <row r="14" spans="1:60">
      <c r="X14" s="264"/>
      <c r="Y14" s="427" t="s">
        <v>224</v>
      </c>
      <c r="Z14" s="43"/>
      <c r="AA14" s="412" t="s">
        <v>277</v>
      </c>
      <c r="AB14" s="43" t="s">
        <v>277</v>
      </c>
      <c r="AC14" s="43">
        <v>75.36486486486487</v>
      </c>
      <c r="AD14" s="43">
        <v>565.23648648648646</v>
      </c>
      <c r="AE14" s="43">
        <v>1061.8716216216214</v>
      </c>
      <c r="AF14" s="43">
        <v>1501.5</v>
      </c>
      <c r="AG14" s="43">
        <v>2291.5749999999998</v>
      </c>
      <c r="AH14" s="43">
        <v>2912.2664999999997</v>
      </c>
      <c r="AI14" s="43">
        <v>3147.8589999999995</v>
      </c>
      <c r="AJ14" s="43">
        <v>3091.3739999999998</v>
      </c>
      <c r="AK14" s="43">
        <v>3117.2955999999995</v>
      </c>
      <c r="AL14" s="43">
        <v>2949.8002000000001</v>
      </c>
      <c r="AM14" s="43">
        <v>2947.1528000000003</v>
      </c>
      <c r="AN14" s="43">
        <v>2834.6333000000004</v>
      </c>
      <c r="AO14" s="43">
        <v>2340.5952000000002</v>
      </c>
      <c r="AP14" s="43">
        <v>1695.1602550000002</v>
      </c>
      <c r="AQ14" s="43">
        <v>1123.3967709999999</v>
      </c>
      <c r="AR14" s="43">
        <v>894.51559799999995</v>
      </c>
      <c r="AS14" s="43">
        <v>930.81102200000009</v>
      </c>
      <c r="AT14" s="43">
        <v>844.67084499999999</v>
      </c>
      <c r="AU14" s="43">
        <v>666.49119000000007</v>
      </c>
      <c r="AV14" s="43">
        <v>634.08537999999999</v>
      </c>
      <c r="AW14" s="43">
        <v>560.83771999999999</v>
      </c>
      <c r="AX14" s="43">
        <v>489.36158799999998</v>
      </c>
      <c r="AY14" s="43">
        <v>503.32094999999998</v>
      </c>
      <c r="AZ14" s="43" t="s">
        <v>277</v>
      </c>
      <c r="BA14" s="43" t="s">
        <v>277</v>
      </c>
      <c r="BB14" s="43" t="s">
        <v>277</v>
      </c>
      <c r="BC14" s="43" t="s">
        <v>277</v>
      </c>
      <c r="BD14" s="43" t="s">
        <v>277</v>
      </c>
      <c r="BE14" s="447"/>
    </row>
    <row r="15" spans="1:60">
      <c r="X15" s="264"/>
      <c r="Y15" s="429" t="s">
        <v>138</v>
      </c>
      <c r="Z15" s="43"/>
      <c r="AA15" s="412" t="s">
        <v>277</v>
      </c>
      <c r="AB15" s="43" t="s">
        <v>277</v>
      </c>
      <c r="AC15" s="43" t="s">
        <v>277</v>
      </c>
      <c r="AD15" s="43" t="s">
        <v>277</v>
      </c>
      <c r="AE15" s="43" t="s">
        <v>277</v>
      </c>
      <c r="AF15" s="43" t="s">
        <v>277</v>
      </c>
      <c r="AG15" s="43" t="s">
        <v>277</v>
      </c>
      <c r="AH15" s="43" t="s">
        <v>277</v>
      </c>
      <c r="AI15" s="43" t="s">
        <v>277</v>
      </c>
      <c r="AJ15" s="43" t="s">
        <v>277</v>
      </c>
      <c r="AK15" s="43" t="s">
        <v>277</v>
      </c>
      <c r="AL15" s="43" t="s">
        <v>277</v>
      </c>
      <c r="AM15" s="43" t="s">
        <v>277</v>
      </c>
      <c r="AN15" s="43">
        <v>1.4561633058823529</v>
      </c>
      <c r="AO15" s="43">
        <v>2.6806642676470589</v>
      </c>
      <c r="AP15" s="43">
        <v>3.574219023529412</v>
      </c>
      <c r="AQ15" s="43">
        <v>4.9310984676470593</v>
      </c>
      <c r="AR15" s="43">
        <v>9.729818452941176</v>
      </c>
      <c r="AS15" s="43">
        <v>14.197592232352941</v>
      </c>
      <c r="AT15" s="43">
        <v>41.791590296470595</v>
      </c>
      <c r="AU15" s="43">
        <v>49.524930373650008</v>
      </c>
      <c r="AV15" s="43">
        <v>51.862272521684211</v>
      </c>
      <c r="AW15" s="43">
        <v>81.075261356190481</v>
      </c>
      <c r="AX15" s="43">
        <v>95.623897852252242</v>
      </c>
      <c r="AY15" s="43">
        <v>97.618139726126117</v>
      </c>
      <c r="AZ15" s="43" t="s">
        <v>277</v>
      </c>
      <c r="BA15" s="43" t="s">
        <v>277</v>
      </c>
      <c r="BB15" s="43" t="s">
        <v>277</v>
      </c>
      <c r="BC15" s="43" t="s">
        <v>277</v>
      </c>
      <c r="BD15" s="43" t="s">
        <v>277</v>
      </c>
      <c r="BE15" s="447"/>
      <c r="BG15" s="154"/>
    </row>
    <row r="16" spans="1:60">
      <c r="X16" s="267" t="s">
        <v>225</v>
      </c>
      <c r="Y16" s="268"/>
      <c r="Z16" s="183"/>
      <c r="AA16" s="183">
        <f>SUM(AA17:AA20)</f>
        <v>6539.2993330603122</v>
      </c>
      <c r="AB16" s="183">
        <f t="shared" ref="AB16:AW16" si="2">SUM(AB17:AB20)</f>
        <v>7506.9220881606298</v>
      </c>
      <c r="AC16" s="183">
        <f t="shared" si="2"/>
        <v>7617.2931076973528</v>
      </c>
      <c r="AD16" s="183">
        <f t="shared" si="2"/>
        <v>10942.79702389353</v>
      </c>
      <c r="AE16" s="183">
        <f t="shared" si="2"/>
        <v>13443.461837094947</v>
      </c>
      <c r="AF16" s="183">
        <f t="shared" si="2"/>
        <v>17609.918599177116</v>
      </c>
      <c r="AG16" s="183">
        <f t="shared" si="2"/>
        <v>18258.177043160493</v>
      </c>
      <c r="AH16" s="183">
        <f t="shared" si="2"/>
        <v>19984.282883097683</v>
      </c>
      <c r="AI16" s="183">
        <f t="shared" si="2"/>
        <v>16568.476128945993</v>
      </c>
      <c r="AJ16" s="183">
        <f t="shared" si="2"/>
        <v>13118.064707488833</v>
      </c>
      <c r="AK16" s="183">
        <f t="shared" si="2"/>
        <v>11873.109881357885</v>
      </c>
      <c r="AL16" s="183">
        <f t="shared" si="2"/>
        <v>9878.4684342627679</v>
      </c>
      <c r="AM16" s="183">
        <f t="shared" si="2"/>
        <v>9199.4397103048359</v>
      </c>
      <c r="AN16" s="183">
        <f t="shared" si="2"/>
        <v>8854.2056268787856</v>
      </c>
      <c r="AO16" s="183">
        <f t="shared" si="2"/>
        <v>9216.6404835835983</v>
      </c>
      <c r="AP16" s="183">
        <f t="shared" si="2"/>
        <v>8623.351658842741</v>
      </c>
      <c r="AQ16" s="183">
        <f t="shared" si="2"/>
        <v>8998.7757459274508</v>
      </c>
      <c r="AR16" s="183">
        <f t="shared" si="2"/>
        <v>7916.8495857216749</v>
      </c>
      <c r="AS16" s="183">
        <f t="shared" si="2"/>
        <v>5743.4047787878872</v>
      </c>
      <c r="AT16" s="183">
        <f t="shared" si="2"/>
        <v>4046.8721450282392</v>
      </c>
      <c r="AU16" s="183">
        <f t="shared" si="2"/>
        <v>4249.543703664267</v>
      </c>
      <c r="AV16" s="183">
        <f t="shared" si="2"/>
        <v>3755.4464923644928</v>
      </c>
      <c r="AW16" s="183">
        <f t="shared" si="2"/>
        <v>3436.3283067771981</v>
      </c>
      <c r="AX16" s="183">
        <f>SUM(AX17:AX20)</f>
        <v>3280.0593072681286</v>
      </c>
      <c r="AY16" s="183">
        <f>SUM(AY17:AY20)</f>
        <v>3361.4253074535891</v>
      </c>
      <c r="AZ16" s="110"/>
      <c r="BA16" s="110"/>
      <c r="BB16" s="110"/>
      <c r="BE16" s="447"/>
      <c r="BG16" s="154"/>
    </row>
    <row r="17" spans="2:60">
      <c r="X17" s="269"/>
      <c r="Y17" s="265" t="s">
        <v>88</v>
      </c>
      <c r="Z17" s="43"/>
      <c r="AA17" s="43">
        <v>330.91847619047621</v>
      </c>
      <c r="AB17" s="43">
        <v>383.16876190476194</v>
      </c>
      <c r="AC17" s="43">
        <v>391.87714285714287</v>
      </c>
      <c r="AD17" s="43">
        <v>566.04476190476191</v>
      </c>
      <c r="AE17" s="43">
        <v>696.67047619047628</v>
      </c>
      <c r="AF17" s="43">
        <v>914.38</v>
      </c>
      <c r="AG17" s="43">
        <v>1206.7599999999998</v>
      </c>
      <c r="AH17" s="43">
        <v>1685.26</v>
      </c>
      <c r="AI17" s="43">
        <v>1645.7600000000002</v>
      </c>
      <c r="AJ17" s="43">
        <v>1569.921</v>
      </c>
      <c r="AK17" s="43">
        <v>1661.28</v>
      </c>
      <c r="AL17" s="43">
        <v>1329.9640000000002</v>
      </c>
      <c r="AM17" s="43">
        <v>1257.3040000000001</v>
      </c>
      <c r="AN17" s="43">
        <v>1211.5829999999999</v>
      </c>
      <c r="AO17" s="43">
        <v>1086.037</v>
      </c>
      <c r="AP17" s="43">
        <v>1040.597</v>
      </c>
      <c r="AQ17" s="43">
        <v>1091.28648</v>
      </c>
      <c r="AR17" s="43">
        <v>976.84460999999999</v>
      </c>
      <c r="AS17" s="43">
        <v>648.96199999999999</v>
      </c>
      <c r="AT17" s="43">
        <v>458.69399999999985</v>
      </c>
      <c r="AU17" s="43">
        <v>248.41200000000001</v>
      </c>
      <c r="AV17" s="43">
        <v>206.45000000000002</v>
      </c>
      <c r="AW17" s="43">
        <v>147.62800000000001</v>
      </c>
      <c r="AX17" s="43">
        <v>110.79899999999999</v>
      </c>
      <c r="AY17" s="43">
        <v>107.37299999999999</v>
      </c>
      <c r="AZ17" s="53"/>
      <c r="BA17" s="53"/>
      <c r="BB17" s="53"/>
      <c r="BE17" s="447"/>
    </row>
    <row r="18" spans="2:60">
      <c r="X18" s="269"/>
      <c r="Y18" s="278" t="s">
        <v>139</v>
      </c>
      <c r="Z18" s="43"/>
      <c r="AA18" s="43">
        <v>203.66146500777003</v>
      </c>
      <c r="AB18" s="43">
        <v>170.92034620505461</v>
      </c>
      <c r="AC18" s="43">
        <v>114.5640534246054</v>
      </c>
      <c r="AD18" s="43">
        <v>105.5217232773396</v>
      </c>
      <c r="AE18" s="43">
        <v>105.27685172117191</v>
      </c>
      <c r="AF18" s="43">
        <v>103.55080587403862</v>
      </c>
      <c r="AG18" s="43">
        <v>97.82348485417198</v>
      </c>
      <c r="AH18" s="43">
        <v>88.253301503366998</v>
      </c>
      <c r="AI18" s="43">
        <v>73.351768293540019</v>
      </c>
      <c r="AJ18" s="43">
        <v>43.243983660636005</v>
      </c>
      <c r="AK18" s="43">
        <v>26.408911815000003</v>
      </c>
      <c r="AL18" s="43">
        <v>22.885426541340006</v>
      </c>
      <c r="AM18" s="43">
        <v>21.832040080620008</v>
      </c>
      <c r="AN18" s="43">
        <v>22.151602012795198</v>
      </c>
      <c r="AO18" s="43">
        <v>21.735697567161605</v>
      </c>
      <c r="AP18" s="43">
        <v>21.757894067745006</v>
      </c>
      <c r="AQ18" s="43">
        <v>21.814470291239999</v>
      </c>
      <c r="AR18" s="43">
        <v>21.621426193224003</v>
      </c>
      <c r="AS18" s="43">
        <v>21.588716017439999</v>
      </c>
      <c r="AT18" s="43">
        <v>16.221537470160001</v>
      </c>
      <c r="AU18" s="43">
        <v>15.275652091128</v>
      </c>
      <c r="AV18" s="43">
        <v>15.24442131496944</v>
      </c>
      <c r="AW18" s="43">
        <v>13.26776075130825</v>
      </c>
      <c r="AX18" s="43">
        <v>9.5924042121599999</v>
      </c>
      <c r="AY18" s="43">
        <v>1.9119775175423999</v>
      </c>
      <c r="AZ18" s="53"/>
      <c r="BA18" s="53"/>
      <c r="BB18" s="53"/>
      <c r="BE18" s="447"/>
    </row>
    <row r="19" spans="2:60">
      <c r="X19" s="451"/>
      <c r="Y19" s="428" t="s">
        <v>275</v>
      </c>
      <c r="Z19" s="40"/>
      <c r="AA19" s="40">
        <v>1454.780870991184</v>
      </c>
      <c r="AB19" s="40">
        <v>1684.4831137792658</v>
      </c>
      <c r="AC19" s="40">
        <v>1722.7668209106128</v>
      </c>
      <c r="AD19" s="40">
        <v>2488.4409635375519</v>
      </c>
      <c r="AE19" s="40">
        <v>3062.6965705077564</v>
      </c>
      <c r="AF19" s="40">
        <v>4019.7892487914296</v>
      </c>
      <c r="AG19" s="40">
        <v>4704.2540282092014</v>
      </c>
      <c r="AH19" s="40">
        <v>5959.3925220876354</v>
      </c>
      <c r="AI19" s="40">
        <v>6058.3705963887269</v>
      </c>
      <c r="AJ19" s="40">
        <v>6495.6446966641224</v>
      </c>
      <c r="AK19" s="40">
        <v>6985.5712123404946</v>
      </c>
      <c r="AL19" s="40">
        <v>5347.9860538603552</v>
      </c>
      <c r="AM19" s="40">
        <v>5368.2335258307439</v>
      </c>
      <c r="AN19" s="40">
        <v>5306.4168276354785</v>
      </c>
      <c r="AO19" s="40">
        <v>5612.446565011398</v>
      </c>
      <c r="AP19" s="40">
        <v>4746.1389061454411</v>
      </c>
      <c r="AQ19" s="40">
        <v>5092.384306023293</v>
      </c>
      <c r="AR19" s="40">
        <v>4539.8283500000007</v>
      </c>
      <c r="AS19" s="40">
        <v>3422.3931972717664</v>
      </c>
      <c r="AT19" s="40">
        <v>2148.4004201840203</v>
      </c>
      <c r="AU19" s="40">
        <v>2260.83308839643</v>
      </c>
      <c r="AV19" s="40">
        <v>1922.4517749867591</v>
      </c>
      <c r="AW19" s="40">
        <v>1692.3873716258902</v>
      </c>
      <c r="AX19" s="40">
        <v>1631.3617029078607</v>
      </c>
      <c r="AY19" s="40">
        <v>1706.5938821317311</v>
      </c>
      <c r="AZ19" s="53"/>
      <c r="BA19" s="53"/>
      <c r="BB19" s="53"/>
      <c r="BE19" s="447"/>
    </row>
    <row r="20" spans="2:60">
      <c r="X20" s="450"/>
      <c r="Y20" s="449" t="s">
        <v>138</v>
      </c>
      <c r="Z20" s="40"/>
      <c r="AA20" s="40">
        <v>4549.9385208708818</v>
      </c>
      <c r="AB20" s="40">
        <v>5268.3498662715474</v>
      </c>
      <c r="AC20" s="40">
        <v>5388.085090504992</v>
      </c>
      <c r="AD20" s="40">
        <v>7782.789575173877</v>
      </c>
      <c r="AE20" s="40">
        <v>9578.8179386755419</v>
      </c>
      <c r="AF20" s="40">
        <v>12572.198544511648</v>
      </c>
      <c r="AG20" s="40">
        <v>12249.339530097119</v>
      </c>
      <c r="AH20" s="40">
        <v>12251.37705950668</v>
      </c>
      <c r="AI20" s="40">
        <v>8790.9937642637251</v>
      </c>
      <c r="AJ20" s="40">
        <v>5009.2550271640739</v>
      </c>
      <c r="AK20" s="40">
        <v>3199.8497572023898</v>
      </c>
      <c r="AL20" s="40">
        <v>3177.632953861073</v>
      </c>
      <c r="AM20" s="40">
        <v>2552.0701443934727</v>
      </c>
      <c r="AN20" s="40">
        <v>2314.0541972305118</v>
      </c>
      <c r="AO20" s="40">
        <v>2496.4212210050391</v>
      </c>
      <c r="AP20" s="40">
        <v>2814.8578586295557</v>
      </c>
      <c r="AQ20" s="40">
        <v>2793.2904896129176</v>
      </c>
      <c r="AR20" s="40">
        <v>2378.5551995284504</v>
      </c>
      <c r="AS20" s="40">
        <v>1650.4608654986805</v>
      </c>
      <c r="AT20" s="40">
        <v>1423.5561873740587</v>
      </c>
      <c r="AU20" s="40">
        <v>1725.0229631767088</v>
      </c>
      <c r="AV20" s="40">
        <v>1611.3002960627643</v>
      </c>
      <c r="AW20" s="40">
        <v>1583.0451744</v>
      </c>
      <c r="AX20" s="40">
        <v>1528.306200148108</v>
      </c>
      <c r="AY20" s="40">
        <v>1545.5464478043159</v>
      </c>
      <c r="AZ20" s="53"/>
      <c r="BA20" s="53"/>
      <c r="BB20" s="53"/>
      <c r="BE20" s="447"/>
    </row>
    <row r="21" spans="2:60" ht="16.2">
      <c r="X21" s="271" t="s">
        <v>226</v>
      </c>
      <c r="Y21" s="272"/>
      <c r="Z21" s="277"/>
      <c r="AA21" s="277">
        <f>SUM(AA22:AA26)</f>
        <v>12850.069876123966</v>
      </c>
      <c r="AB21" s="277">
        <f t="shared" ref="AB21:BD21" si="3">SUM(AB22:AB26)</f>
        <v>14206.042348977286</v>
      </c>
      <c r="AC21" s="277">
        <f t="shared" si="3"/>
        <v>15635.824676234235</v>
      </c>
      <c r="AD21" s="277">
        <f t="shared" si="3"/>
        <v>15701.970570462503</v>
      </c>
      <c r="AE21" s="277">
        <f t="shared" si="3"/>
        <v>15019.955788766003</v>
      </c>
      <c r="AF21" s="277">
        <f t="shared" si="3"/>
        <v>16447.524694550535</v>
      </c>
      <c r="AG21" s="277">
        <f t="shared" si="3"/>
        <v>17022.187764473412</v>
      </c>
      <c r="AH21" s="277">
        <f t="shared" si="3"/>
        <v>14510.540478356033</v>
      </c>
      <c r="AI21" s="277">
        <f t="shared" si="3"/>
        <v>13224.101247799888</v>
      </c>
      <c r="AJ21" s="277">
        <f t="shared" si="3"/>
        <v>9176.6166900014632</v>
      </c>
      <c r="AK21" s="277">
        <f t="shared" si="3"/>
        <v>7031.3589307549009</v>
      </c>
      <c r="AL21" s="277">
        <f t="shared" si="3"/>
        <v>6066.0167800018462</v>
      </c>
      <c r="AM21" s="277">
        <f t="shared" si="3"/>
        <v>5735.4807991064208</v>
      </c>
      <c r="AN21" s="277">
        <f t="shared" si="3"/>
        <v>5406.3108216924838</v>
      </c>
      <c r="AO21" s="277">
        <f t="shared" si="3"/>
        <v>5258.7023289238068</v>
      </c>
      <c r="AP21" s="277">
        <f t="shared" si="3"/>
        <v>5063.8592154062853</v>
      </c>
      <c r="AQ21" s="277">
        <f t="shared" si="3"/>
        <v>5243.9097773588246</v>
      </c>
      <c r="AR21" s="277">
        <f t="shared" si="3"/>
        <v>4754.5051706817112</v>
      </c>
      <c r="AS21" s="277">
        <f t="shared" si="3"/>
        <v>4206.1193485221575</v>
      </c>
      <c r="AT21" s="277">
        <f t="shared" si="3"/>
        <v>2474.6464709569223</v>
      </c>
      <c r="AU21" s="277">
        <f t="shared" si="3"/>
        <v>2468.449654055581</v>
      </c>
      <c r="AV21" s="277">
        <f t="shared" si="3"/>
        <v>2299.5555126332765</v>
      </c>
      <c r="AW21" s="277">
        <f t="shared" si="3"/>
        <v>2299.3213035202393</v>
      </c>
      <c r="AX21" s="277">
        <f t="shared" si="3"/>
        <v>2171.856222154162</v>
      </c>
      <c r="AY21" s="277">
        <f t="shared" si="3"/>
        <v>2136.8973830212303</v>
      </c>
      <c r="AZ21" s="277">
        <f t="shared" si="3"/>
        <v>0</v>
      </c>
      <c r="BA21" s="277">
        <f t="shared" si="3"/>
        <v>0</v>
      </c>
      <c r="BB21" s="277">
        <f t="shared" si="3"/>
        <v>0</v>
      </c>
      <c r="BC21" s="277">
        <f t="shared" si="3"/>
        <v>0</v>
      </c>
      <c r="BD21" s="277">
        <f t="shared" si="3"/>
        <v>0</v>
      </c>
      <c r="BE21" s="447"/>
    </row>
    <row r="22" spans="2:60" ht="16.2">
      <c r="X22" s="271"/>
      <c r="Y22" s="266" t="s">
        <v>90</v>
      </c>
      <c r="Z22" s="43"/>
      <c r="AA22" s="43">
        <v>3470.7818181818179</v>
      </c>
      <c r="AB22" s="43">
        <v>3879.1090909090917</v>
      </c>
      <c r="AC22" s="43">
        <v>4287.4363636363641</v>
      </c>
      <c r="AD22" s="43">
        <v>4287.4363636363641</v>
      </c>
      <c r="AE22" s="43">
        <v>4083.2727272727275</v>
      </c>
      <c r="AF22" s="43">
        <v>4491.6000000000004</v>
      </c>
      <c r="AG22" s="43">
        <v>3990</v>
      </c>
      <c r="AH22" s="43">
        <v>2462.4</v>
      </c>
      <c r="AI22" s="43">
        <v>2006.4</v>
      </c>
      <c r="AJ22" s="43">
        <v>1459.2</v>
      </c>
      <c r="AK22" s="43">
        <v>820.8</v>
      </c>
      <c r="AL22" s="43">
        <v>752.4</v>
      </c>
      <c r="AM22" s="43">
        <v>820.8</v>
      </c>
      <c r="AN22" s="43">
        <v>775.2</v>
      </c>
      <c r="AO22" s="43">
        <v>729.6</v>
      </c>
      <c r="AP22" s="43">
        <v>930.2399999999999</v>
      </c>
      <c r="AQ22" s="43">
        <v>1303.4760000000001</v>
      </c>
      <c r="AR22" s="43">
        <v>1143.6479999999999</v>
      </c>
      <c r="AS22" s="43">
        <v>1228.92</v>
      </c>
      <c r="AT22" s="43">
        <v>232.55999999999997</v>
      </c>
      <c r="AU22" s="43">
        <v>189.24000000000004</v>
      </c>
      <c r="AV22" s="43">
        <v>132.24</v>
      </c>
      <c r="AW22" s="43">
        <v>123.12000000000002</v>
      </c>
      <c r="AX22" s="43">
        <v>92.796000000000006</v>
      </c>
      <c r="AY22" s="43">
        <v>61.559999999999995</v>
      </c>
      <c r="AZ22" s="110"/>
      <c r="BA22" s="110"/>
      <c r="BB22" s="110"/>
      <c r="BE22" s="447"/>
    </row>
    <row r="23" spans="2:60">
      <c r="X23" s="271"/>
      <c r="Y23" s="278" t="s">
        <v>139</v>
      </c>
      <c r="Z23" s="43"/>
      <c r="AA23" s="43">
        <v>146.54270597127743</v>
      </c>
      <c r="AB23" s="43">
        <v>126.43688586545731</v>
      </c>
      <c r="AC23" s="43">
        <v>107.02040816326532</v>
      </c>
      <c r="AD23" s="43">
        <v>112.39153439153439</v>
      </c>
      <c r="AE23" s="43">
        <v>109.17460317460318</v>
      </c>
      <c r="AF23" s="43">
        <v>114</v>
      </c>
      <c r="AG23" s="43">
        <v>136.80000000000001</v>
      </c>
      <c r="AH23" s="43">
        <v>182.4</v>
      </c>
      <c r="AI23" s="43">
        <v>387.6</v>
      </c>
      <c r="AJ23" s="43">
        <v>615.6</v>
      </c>
      <c r="AK23" s="43">
        <v>980.4</v>
      </c>
      <c r="AL23" s="43">
        <v>1094.4000000000001</v>
      </c>
      <c r="AM23" s="43">
        <v>1071.5999999999999</v>
      </c>
      <c r="AN23" s="43">
        <v>1073.7246928870293</v>
      </c>
      <c r="AO23" s="43">
        <v>1059.8861422594143</v>
      </c>
      <c r="AP23" s="43">
        <v>1104.0456401673639</v>
      </c>
      <c r="AQ23" s="43">
        <v>1040.8667447698745</v>
      </c>
      <c r="AR23" s="43">
        <v>1039.2049205020921</v>
      </c>
      <c r="AS23" s="43">
        <v>622.44000000000005</v>
      </c>
      <c r="AT23" s="43">
        <v>228</v>
      </c>
      <c r="AU23" s="43">
        <v>293.73239999999998</v>
      </c>
      <c r="AV23" s="43">
        <v>182.4</v>
      </c>
      <c r="AW23" s="43">
        <v>182.4</v>
      </c>
      <c r="AX23" s="43">
        <v>159.6</v>
      </c>
      <c r="AY23" s="43">
        <v>182.4</v>
      </c>
      <c r="AZ23" s="110"/>
      <c r="BA23" s="110"/>
      <c r="BB23" s="110"/>
      <c r="BE23" s="447"/>
    </row>
    <row r="24" spans="2:60">
      <c r="X24" s="271"/>
      <c r="Y24" s="428" t="s">
        <v>275</v>
      </c>
      <c r="Z24" s="43"/>
      <c r="AA24" s="43">
        <v>418.70493597086954</v>
      </c>
      <c r="AB24" s="43">
        <v>467.96434020273654</v>
      </c>
      <c r="AC24" s="43">
        <v>517.22374443460353</v>
      </c>
      <c r="AD24" s="43">
        <v>517.22374443460353</v>
      </c>
      <c r="AE24" s="43">
        <v>492.59404231867006</v>
      </c>
      <c r="AF24" s="43">
        <v>541.85344655053711</v>
      </c>
      <c r="AG24" s="43">
        <v>841.62421247341388</v>
      </c>
      <c r="AH24" s="43">
        <v>1065.5473743560328</v>
      </c>
      <c r="AI24" s="43">
        <v>1181.9027677998865</v>
      </c>
      <c r="AJ24" s="43">
        <v>1419.8993046868522</v>
      </c>
      <c r="AK24" s="43">
        <v>1505.9551375498811</v>
      </c>
      <c r="AL24" s="43">
        <v>1287.7682961190003</v>
      </c>
      <c r="AM24" s="43">
        <v>1396.6391124788056</v>
      </c>
      <c r="AN24" s="43">
        <v>1370.5635852071282</v>
      </c>
      <c r="AO24" s="43">
        <v>1438.0586149154369</v>
      </c>
      <c r="AP24" s="43">
        <v>1251.9688621343194</v>
      </c>
      <c r="AQ24" s="43">
        <v>1035.7870846056851</v>
      </c>
      <c r="AR24" s="43">
        <v>796.11332869007958</v>
      </c>
      <c r="AS24" s="43">
        <v>624.54345282341092</v>
      </c>
      <c r="AT24" s="43">
        <v>410.31290730838697</v>
      </c>
      <c r="AU24" s="43">
        <v>493.66172240704498</v>
      </c>
      <c r="AV24" s="43">
        <v>394.4188449847411</v>
      </c>
      <c r="AW24" s="43">
        <v>355.59335587170324</v>
      </c>
      <c r="AX24" s="43">
        <v>351.30846650562614</v>
      </c>
      <c r="AY24" s="43">
        <v>365.82562737269478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47"/>
    </row>
    <row r="25" spans="2:60">
      <c r="X25" s="271"/>
      <c r="Y25" s="383" t="s">
        <v>227</v>
      </c>
      <c r="Z25" s="43"/>
      <c r="AA25" s="43">
        <v>8112.4679999999998</v>
      </c>
      <c r="AB25" s="43">
        <v>9066.8760000000002</v>
      </c>
      <c r="AC25" s="43">
        <v>10021.284000000001</v>
      </c>
      <c r="AD25" s="43">
        <v>10021.284000000001</v>
      </c>
      <c r="AE25" s="43">
        <v>9544.0800000000017</v>
      </c>
      <c r="AF25" s="43">
        <v>10498.487999999999</v>
      </c>
      <c r="AG25" s="43">
        <v>11235.839999999998</v>
      </c>
      <c r="AH25" s="43">
        <v>9978.6479999999992</v>
      </c>
      <c r="AI25" s="43">
        <v>8822.4600000000009</v>
      </c>
      <c r="AJ25" s="43">
        <v>4857.0382092050213</v>
      </c>
      <c r="AK25" s="43">
        <v>2909.6902092050195</v>
      </c>
      <c r="AL25" s="43">
        <v>2123.5204518828459</v>
      </c>
      <c r="AM25" s="43">
        <v>1617.1801506276149</v>
      </c>
      <c r="AN25" s="43">
        <v>1379.8712635983259</v>
      </c>
      <c r="AO25" s="43">
        <v>1178.9975397489557</v>
      </c>
      <c r="AP25" s="43">
        <v>899.41802510460252</v>
      </c>
      <c r="AQ25" s="43">
        <v>966.94103598326433</v>
      </c>
      <c r="AR25" s="43">
        <v>879.95309748953923</v>
      </c>
      <c r="AS25" s="43">
        <v>828.10744769874634</v>
      </c>
      <c r="AT25" s="43">
        <v>711.14535564853531</v>
      </c>
      <c r="AU25" s="43">
        <v>622.22535564853592</v>
      </c>
      <c r="AV25" s="43">
        <v>706.58535564853537</v>
      </c>
      <c r="AW25" s="43">
        <v>718.89735564853618</v>
      </c>
      <c r="AX25" s="43">
        <v>642.74535564853568</v>
      </c>
      <c r="AY25" s="43">
        <v>601.70535564853549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47"/>
    </row>
    <row r="26" spans="2:60">
      <c r="X26" s="389"/>
      <c r="Y26" s="278" t="s">
        <v>140</v>
      </c>
      <c r="Z26" s="40"/>
      <c r="AA26" s="40">
        <v>701.5724160000002</v>
      </c>
      <c r="AB26" s="40">
        <v>665.65603200000021</v>
      </c>
      <c r="AC26" s="40">
        <v>702.86015999999995</v>
      </c>
      <c r="AD26" s="40">
        <v>763.63492800000006</v>
      </c>
      <c r="AE26" s="40">
        <v>790.83441600000015</v>
      </c>
      <c r="AF26" s="40">
        <v>801.58324800000003</v>
      </c>
      <c r="AG26" s="40">
        <v>817.92355199999997</v>
      </c>
      <c r="AH26" s="40">
        <v>821.54510400000004</v>
      </c>
      <c r="AI26" s="40">
        <v>825.73847999999998</v>
      </c>
      <c r="AJ26" s="40">
        <v>824.87917610958914</v>
      </c>
      <c r="AK26" s="40">
        <v>814.51358400000015</v>
      </c>
      <c r="AL26" s="40">
        <v>807.92803200000003</v>
      </c>
      <c r="AM26" s="40">
        <v>829.26153600000009</v>
      </c>
      <c r="AN26" s="40">
        <v>806.95128</v>
      </c>
      <c r="AO26" s="40">
        <v>852.16003200000011</v>
      </c>
      <c r="AP26" s="40">
        <v>878.18668799999989</v>
      </c>
      <c r="AQ26" s="40">
        <v>896.83891199999982</v>
      </c>
      <c r="AR26" s="40">
        <v>895.58582399999989</v>
      </c>
      <c r="AS26" s="40">
        <v>902.10844799999995</v>
      </c>
      <c r="AT26" s="40">
        <v>892.62820799999997</v>
      </c>
      <c r="AU26" s="40">
        <v>869.59017599999993</v>
      </c>
      <c r="AV26" s="40">
        <v>883.91131200000007</v>
      </c>
      <c r="AW26" s="40">
        <v>919.31059199999993</v>
      </c>
      <c r="AX26" s="40">
        <v>925.40639999999996</v>
      </c>
      <c r="AY26" s="40">
        <v>925.40639999999996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47"/>
    </row>
    <row r="27" spans="2:60" ht="17.100000000000001" customHeight="1">
      <c r="X27" s="384" t="s">
        <v>136</v>
      </c>
      <c r="Y27" s="385"/>
      <c r="Z27" s="388"/>
      <c r="AA27" s="388">
        <f t="shared" ref="AA27:BD27" si="4">SUM(AA28:AA29)</f>
        <v>32.888772785813877</v>
      </c>
      <c r="AB27" s="388">
        <f t="shared" si="4"/>
        <v>32.888772785813877</v>
      </c>
      <c r="AC27" s="388">
        <f t="shared" si="4"/>
        <v>32.888772785813877</v>
      </c>
      <c r="AD27" s="388">
        <f t="shared" si="4"/>
        <v>43.851697047751834</v>
      </c>
      <c r="AE27" s="388">
        <f t="shared" si="4"/>
        <v>76.740469833565712</v>
      </c>
      <c r="AF27" s="388">
        <f t="shared" si="4"/>
        <v>202.81409884585213</v>
      </c>
      <c r="AG27" s="388">
        <f t="shared" si="4"/>
        <v>194.27413105106325</v>
      </c>
      <c r="AH27" s="388">
        <f t="shared" si="4"/>
        <v>172.77935042516236</v>
      </c>
      <c r="AI27" s="388">
        <f t="shared" si="4"/>
        <v>172.65466808746663</v>
      </c>
      <c r="AJ27" s="388">
        <f t="shared" si="4"/>
        <v>282.58917107369837</v>
      </c>
      <c r="AK27" s="388">
        <f t="shared" si="4"/>
        <v>186.01261607893386</v>
      </c>
      <c r="AL27" s="388">
        <f t="shared" si="4"/>
        <v>195.0529104876621</v>
      </c>
      <c r="AM27" s="388">
        <f t="shared" si="4"/>
        <v>271.72283306236585</v>
      </c>
      <c r="AN27" s="388">
        <f t="shared" si="4"/>
        <v>299.13627155908131</v>
      </c>
      <c r="AO27" s="388">
        <f t="shared" si="4"/>
        <v>367.35833940564009</v>
      </c>
      <c r="AP27" s="388">
        <f t="shared" si="4"/>
        <v>1249.8727115608001</v>
      </c>
      <c r="AQ27" s="388">
        <f t="shared" si="4"/>
        <v>1093.4337439505402</v>
      </c>
      <c r="AR27" s="388">
        <f t="shared" si="4"/>
        <v>1210.1174562836104</v>
      </c>
      <c r="AS27" s="388">
        <f t="shared" si="4"/>
        <v>1173.1596538669969</v>
      </c>
      <c r="AT27" s="388">
        <f t="shared" si="4"/>
        <v>1166.6753975192692</v>
      </c>
      <c r="AU27" s="388">
        <f t="shared" si="4"/>
        <v>1369.4614715489336</v>
      </c>
      <c r="AV27" s="388">
        <f t="shared" si="4"/>
        <v>1561.2999689066398</v>
      </c>
      <c r="AW27" s="388">
        <f t="shared" si="4"/>
        <v>1255.572249382888</v>
      </c>
      <c r="AX27" s="388">
        <f>SUM(AX28:AX29)</f>
        <v>1360.9573656739451</v>
      </c>
      <c r="AY27" s="388">
        <f>SUM(AY28:AY29)</f>
        <v>830.71845856963</v>
      </c>
      <c r="AZ27" s="386">
        <f t="shared" si="4"/>
        <v>0</v>
      </c>
      <c r="BA27" s="386">
        <f t="shared" si="4"/>
        <v>0</v>
      </c>
      <c r="BB27" s="386">
        <f t="shared" si="4"/>
        <v>0</v>
      </c>
      <c r="BC27" s="386">
        <f t="shared" si="4"/>
        <v>0</v>
      </c>
      <c r="BD27" s="386">
        <f t="shared" si="4"/>
        <v>0</v>
      </c>
      <c r="BE27" s="447"/>
    </row>
    <row r="28" spans="2:60" ht="17.100000000000001" customHeight="1">
      <c r="X28" s="384"/>
      <c r="Y28" s="387" t="s">
        <v>154</v>
      </c>
      <c r="Z28" s="40"/>
      <c r="AA28" s="40">
        <v>3.0681081081081083</v>
      </c>
      <c r="AB28" s="40">
        <v>3.0681081081081083</v>
      </c>
      <c r="AC28" s="40">
        <v>3.0681081081081083</v>
      </c>
      <c r="AD28" s="40">
        <v>4.0908108108108108</v>
      </c>
      <c r="AE28" s="40">
        <v>7.1589189189189195</v>
      </c>
      <c r="AF28" s="40">
        <v>18.920000000000002</v>
      </c>
      <c r="AG28" s="40">
        <v>18.920000000000002</v>
      </c>
      <c r="AH28" s="40">
        <v>18.920000000000002</v>
      </c>
      <c r="AI28" s="40">
        <v>18.920000000000002</v>
      </c>
      <c r="AJ28" s="40">
        <v>18.920000000000002</v>
      </c>
      <c r="AK28" s="40">
        <v>20.640000000000004</v>
      </c>
      <c r="AL28" s="40">
        <v>20.640000000000004</v>
      </c>
      <c r="AM28" s="40">
        <v>55.04</v>
      </c>
      <c r="AN28" s="40">
        <v>20.640000000000004</v>
      </c>
      <c r="AO28" s="40">
        <v>20.640000000000004</v>
      </c>
      <c r="AP28" s="40">
        <v>1018.24</v>
      </c>
      <c r="AQ28" s="40">
        <v>815.28</v>
      </c>
      <c r="AR28" s="40">
        <v>851.4</v>
      </c>
      <c r="AS28" s="40">
        <v>915.04</v>
      </c>
      <c r="AT28" s="40">
        <v>961.48</v>
      </c>
      <c r="AU28" s="40">
        <v>1152.4000000000001</v>
      </c>
      <c r="AV28" s="40">
        <v>1362.2399999999998</v>
      </c>
      <c r="AW28" s="40">
        <v>1057.8</v>
      </c>
      <c r="AX28" s="40">
        <v>1229.8</v>
      </c>
      <c r="AY28" s="40">
        <v>672.52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47"/>
    </row>
    <row r="29" spans="2:60" ht="17.100000000000001" customHeight="1" thickBot="1">
      <c r="X29" s="384"/>
      <c r="Y29" s="431" t="s">
        <v>275</v>
      </c>
      <c r="Z29" s="41"/>
      <c r="AA29" s="41">
        <v>29.820664677705768</v>
      </c>
      <c r="AB29" s="41">
        <v>29.820664677705768</v>
      </c>
      <c r="AC29" s="41">
        <v>29.820664677705768</v>
      </c>
      <c r="AD29" s="41">
        <v>39.760886236941026</v>
      </c>
      <c r="AE29" s="41">
        <v>69.581550914646797</v>
      </c>
      <c r="AF29" s="41">
        <v>183.89409884585214</v>
      </c>
      <c r="AG29" s="41">
        <v>175.35413105106323</v>
      </c>
      <c r="AH29" s="41">
        <v>153.85935042516235</v>
      </c>
      <c r="AI29" s="41">
        <v>153.73466808746664</v>
      </c>
      <c r="AJ29" s="41">
        <v>263.66917107369835</v>
      </c>
      <c r="AK29" s="41">
        <v>165.37261607893385</v>
      </c>
      <c r="AL29" s="41">
        <v>174.41291048766209</v>
      </c>
      <c r="AM29" s="41">
        <v>216.68283306236583</v>
      </c>
      <c r="AN29" s="41">
        <v>278.49627155908132</v>
      </c>
      <c r="AO29" s="41">
        <v>346.71833940564011</v>
      </c>
      <c r="AP29" s="41">
        <v>231.63271156080009</v>
      </c>
      <c r="AQ29" s="41">
        <v>278.15374395054022</v>
      </c>
      <c r="AR29" s="41">
        <v>358.71745628361032</v>
      </c>
      <c r="AS29" s="41">
        <v>258.11965386699683</v>
      </c>
      <c r="AT29" s="41">
        <v>205.19539751926919</v>
      </c>
      <c r="AU29" s="41">
        <v>217.06147154893347</v>
      </c>
      <c r="AV29" s="41">
        <v>199.05996890664002</v>
      </c>
      <c r="AW29" s="41">
        <v>197.77224938288816</v>
      </c>
      <c r="AX29" s="41">
        <v>131.15736567394515</v>
      </c>
      <c r="AY29" s="41">
        <v>158.19845856962999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47"/>
    </row>
    <row r="30" spans="2:60" ht="17.100000000000001" customHeight="1" thickTop="1">
      <c r="B30" s="1" t="s">
        <v>72</v>
      </c>
      <c r="X30" s="273" t="s">
        <v>91</v>
      </c>
      <c r="Y30" s="274"/>
      <c r="Z30" s="184"/>
      <c r="AA30" s="184">
        <f t="shared" ref="AA30:AY30" si="5">AA6+AA16+AA21+AA27</f>
        <v>35354.56784297659</v>
      </c>
      <c r="AB30" s="184">
        <f t="shared" si="5"/>
        <v>39095.466154786918</v>
      </c>
      <c r="AC30" s="184">
        <f t="shared" si="5"/>
        <v>41053.230592364336</v>
      </c>
      <c r="AD30" s="184">
        <f t="shared" si="5"/>
        <v>44817.498146273996</v>
      </c>
      <c r="AE30" s="184">
        <f t="shared" si="5"/>
        <v>49591.545434233136</v>
      </c>
      <c r="AF30" s="184">
        <f t="shared" si="5"/>
        <v>59472.592385333635</v>
      </c>
      <c r="AG30" s="184">
        <f t="shared" si="5"/>
        <v>60071.470986679335</v>
      </c>
      <c r="AH30" s="184">
        <f t="shared" si="5"/>
        <v>59102.974501664095</v>
      </c>
      <c r="AI30" s="184">
        <f t="shared" si="5"/>
        <v>53705.691159602233</v>
      </c>
      <c r="AJ30" s="184">
        <f t="shared" si="5"/>
        <v>46942.801758512614</v>
      </c>
      <c r="AK30" s="184">
        <f t="shared" si="5"/>
        <v>41937.094060597054</v>
      </c>
      <c r="AL30" s="184">
        <f t="shared" si="5"/>
        <v>35591.355863923825</v>
      </c>
      <c r="AM30" s="184">
        <f t="shared" si="5"/>
        <v>31424.650800260217</v>
      </c>
      <c r="AN30" s="184">
        <f t="shared" si="5"/>
        <v>30760.411561275305</v>
      </c>
      <c r="AO30" s="184">
        <f t="shared" si="5"/>
        <v>27221.995824277114</v>
      </c>
      <c r="AP30" s="184">
        <f t="shared" si="5"/>
        <v>27661.325670233491</v>
      </c>
      <c r="AQ30" s="184">
        <f t="shared" si="5"/>
        <v>29884.128932624313</v>
      </c>
      <c r="AR30" s="184">
        <f t="shared" si="5"/>
        <v>30484.463975473365</v>
      </c>
      <c r="AS30" s="184">
        <f t="shared" si="5"/>
        <v>30275.326785339574</v>
      </c>
      <c r="AT30" s="184">
        <f t="shared" si="5"/>
        <v>28467.707723334817</v>
      </c>
      <c r="AU30" s="184">
        <f t="shared" si="5"/>
        <v>31201.466568129566</v>
      </c>
      <c r="AV30" s="184">
        <f t="shared" si="5"/>
        <v>33463.501095848653</v>
      </c>
      <c r="AW30" s="184">
        <f t="shared" si="5"/>
        <v>36078.799440736351</v>
      </c>
      <c r="AX30" s="184">
        <f t="shared" si="5"/>
        <v>38589.499830621324</v>
      </c>
      <c r="AY30" s="184">
        <f t="shared" si="5"/>
        <v>41770.810166001662</v>
      </c>
      <c r="AZ30" s="56"/>
      <c r="BA30" s="56"/>
      <c r="BB30" s="56"/>
      <c r="BE30" s="448"/>
      <c r="BG30" s="154"/>
      <c r="BH30" s="154"/>
    </row>
    <row r="31" spans="2:60">
      <c r="AA31" s="642">
        <v>35354.56784297659</v>
      </c>
      <c r="AB31" s="642">
        <v>39095.466154786925</v>
      </c>
      <c r="AC31" s="642">
        <v>41053.230592364336</v>
      </c>
      <c r="AD31" s="642">
        <v>44817.498146273996</v>
      </c>
      <c r="AE31" s="642">
        <v>49591.545434233129</v>
      </c>
      <c r="AF31" s="642">
        <v>59472.59238533365</v>
      </c>
      <c r="AG31" s="642">
        <v>60071.470986679335</v>
      </c>
      <c r="AH31" s="642">
        <v>59102.974501664095</v>
      </c>
      <c r="AI31" s="642">
        <v>53705.691159602233</v>
      </c>
      <c r="AJ31" s="642">
        <v>46942.801758512614</v>
      </c>
      <c r="AK31" s="642">
        <v>41937.094060597039</v>
      </c>
      <c r="AL31" s="642">
        <v>35591.355863923825</v>
      </c>
      <c r="AM31" s="642">
        <v>31424.650800260217</v>
      </c>
      <c r="AN31" s="642">
        <v>30760.411561275301</v>
      </c>
      <c r="AO31" s="642">
        <v>27221.995824277117</v>
      </c>
      <c r="AP31" s="642">
        <v>27661.325670233491</v>
      </c>
      <c r="AQ31" s="642">
        <v>29884.128932624313</v>
      </c>
      <c r="AR31" s="642">
        <v>30484.463975473365</v>
      </c>
      <c r="AS31" s="642">
        <v>30275.326785339574</v>
      </c>
      <c r="AT31" s="642">
        <v>28467.707723334814</v>
      </c>
      <c r="AU31" s="642">
        <v>31201.466568129566</v>
      </c>
      <c r="AV31" s="642">
        <v>33463.501095848653</v>
      </c>
      <c r="AW31" s="642">
        <v>36078.799440736351</v>
      </c>
      <c r="AX31" s="642">
        <v>38589.499830621317</v>
      </c>
      <c r="AY31" s="642">
        <v>41770.810166001662</v>
      </c>
      <c r="BG31" s="155"/>
      <c r="BH31" s="155"/>
    </row>
    <row r="32" spans="2:60">
      <c r="X32" s="259" t="s">
        <v>228</v>
      </c>
      <c r="AA32" s="640" t="b">
        <f t="shared" ref="AA32:AW32" si="6">AA31=AA30</f>
        <v>1</v>
      </c>
      <c r="AB32" s="640" t="b">
        <f t="shared" si="6"/>
        <v>1</v>
      </c>
      <c r="AC32" s="640" t="b">
        <f t="shared" si="6"/>
        <v>1</v>
      </c>
      <c r="AD32" s="640" t="b">
        <f t="shared" si="6"/>
        <v>1</v>
      </c>
      <c r="AE32" s="640" t="b">
        <f t="shared" si="6"/>
        <v>1</v>
      </c>
      <c r="AF32" s="640" t="b">
        <f t="shared" si="6"/>
        <v>1</v>
      </c>
      <c r="AG32" s="640" t="b">
        <f t="shared" si="6"/>
        <v>1</v>
      </c>
      <c r="AH32" s="640" t="b">
        <f t="shared" si="6"/>
        <v>1</v>
      </c>
      <c r="AI32" s="640" t="b">
        <f t="shared" si="6"/>
        <v>1</v>
      </c>
      <c r="AJ32" s="640" t="b">
        <f t="shared" si="6"/>
        <v>1</v>
      </c>
      <c r="AK32" s="640" t="b">
        <f t="shared" si="6"/>
        <v>0</v>
      </c>
      <c r="AL32" s="640" t="b">
        <f t="shared" si="6"/>
        <v>1</v>
      </c>
      <c r="AM32" s="640" t="b">
        <f t="shared" si="6"/>
        <v>1</v>
      </c>
      <c r="AN32" s="640" t="b">
        <f t="shared" si="6"/>
        <v>1</v>
      </c>
      <c r="AO32" s="640" t="b">
        <f t="shared" si="6"/>
        <v>1</v>
      </c>
      <c r="AP32" s="640" t="b">
        <f t="shared" si="6"/>
        <v>1</v>
      </c>
      <c r="AQ32" s="640" t="b">
        <f t="shared" si="6"/>
        <v>1</v>
      </c>
      <c r="AR32" s="640" t="b">
        <f t="shared" si="6"/>
        <v>1</v>
      </c>
      <c r="AS32" s="640" t="b">
        <f t="shared" si="6"/>
        <v>1</v>
      </c>
      <c r="AT32" s="640" t="b">
        <f t="shared" si="6"/>
        <v>1</v>
      </c>
      <c r="AU32" s="640" t="b">
        <f t="shared" si="6"/>
        <v>1</v>
      </c>
      <c r="AV32" s="640" t="b">
        <f t="shared" si="6"/>
        <v>1</v>
      </c>
      <c r="AW32" s="640" t="b">
        <f t="shared" si="6"/>
        <v>1</v>
      </c>
      <c r="AX32" s="641" t="b">
        <f>AX31=AX30</f>
        <v>1</v>
      </c>
      <c r="AY32" s="641" t="b">
        <f>AY31=AY30</f>
        <v>1</v>
      </c>
    </row>
    <row r="33" spans="24:66">
      <c r="X33" s="260"/>
      <c r="Y33" s="261"/>
      <c r="Z33" s="218"/>
      <c r="AA33" s="219">
        <v>1990</v>
      </c>
      <c r="AB33" s="219">
        <f t="shared" ref="AB33:AP33" si="7">AA33+1</f>
        <v>1991</v>
      </c>
      <c r="AC33" s="219">
        <f t="shared" si="7"/>
        <v>1992</v>
      </c>
      <c r="AD33" s="219">
        <f t="shared" si="7"/>
        <v>1993</v>
      </c>
      <c r="AE33" s="219">
        <f t="shared" si="7"/>
        <v>1994</v>
      </c>
      <c r="AF33" s="219">
        <v>1995</v>
      </c>
      <c r="AG33" s="219">
        <f t="shared" si="7"/>
        <v>1996</v>
      </c>
      <c r="AH33" s="219">
        <f t="shared" si="7"/>
        <v>1997</v>
      </c>
      <c r="AI33" s="219">
        <f t="shared" si="7"/>
        <v>1998</v>
      </c>
      <c r="AJ33" s="219">
        <f t="shared" si="7"/>
        <v>1999</v>
      </c>
      <c r="AK33" s="219">
        <f t="shared" si="7"/>
        <v>2000</v>
      </c>
      <c r="AL33" s="219">
        <f t="shared" si="7"/>
        <v>2001</v>
      </c>
      <c r="AM33" s="219">
        <f t="shared" si="7"/>
        <v>2002</v>
      </c>
      <c r="AN33" s="219">
        <f t="shared" si="7"/>
        <v>2003</v>
      </c>
      <c r="AO33" s="219">
        <f t="shared" si="7"/>
        <v>2004</v>
      </c>
      <c r="AP33" s="219">
        <f t="shared" si="7"/>
        <v>2005</v>
      </c>
      <c r="AQ33" s="219">
        <f>AP33+1</f>
        <v>2006</v>
      </c>
      <c r="AR33" s="219">
        <f>AQ33+1</f>
        <v>2007</v>
      </c>
      <c r="AS33" s="220">
        <v>2008</v>
      </c>
      <c r="AT33" s="220">
        <v>2009</v>
      </c>
      <c r="AU33" s="220">
        <v>2010</v>
      </c>
      <c r="AV33" s="220">
        <v>2011</v>
      </c>
      <c r="AW33" s="220">
        <v>2012</v>
      </c>
      <c r="AX33" s="220">
        <v>2013</v>
      </c>
      <c r="AY33" s="220">
        <v>2014</v>
      </c>
    </row>
    <row r="34" spans="24:66">
      <c r="X34" s="262" t="s">
        <v>71</v>
      </c>
      <c r="Y34" s="263"/>
      <c r="Z34" s="185"/>
      <c r="AA34" s="185">
        <f t="shared" ref="AA34:AY34" si="8">AA6/AA$6</f>
        <v>1</v>
      </c>
      <c r="AB34" s="185">
        <f t="shared" si="8"/>
        <v>1</v>
      </c>
      <c r="AC34" s="185">
        <f t="shared" si="8"/>
        <v>1</v>
      </c>
      <c r="AD34" s="185">
        <f t="shared" si="8"/>
        <v>1</v>
      </c>
      <c r="AE34" s="185">
        <f t="shared" si="8"/>
        <v>1</v>
      </c>
      <c r="AF34" s="185">
        <f t="shared" si="8"/>
        <v>1</v>
      </c>
      <c r="AG34" s="185">
        <f t="shared" si="8"/>
        <v>1</v>
      </c>
      <c r="AH34" s="185">
        <f t="shared" si="8"/>
        <v>1</v>
      </c>
      <c r="AI34" s="185">
        <f t="shared" si="8"/>
        <v>1</v>
      </c>
      <c r="AJ34" s="185">
        <f t="shared" si="8"/>
        <v>1</v>
      </c>
      <c r="AK34" s="185">
        <f t="shared" si="8"/>
        <v>1</v>
      </c>
      <c r="AL34" s="185">
        <f t="shared" si="8"/>
        <v>1</v>
      </c>
      <c r="AM34" s="185">
        <f t="shared" si="8"/>
        <v>1</v>
      </c>
      <c r="AN34" s="185">
        <f t="shared" si="8"/>
        <v>1</v>
      </c>
      <c r="AO34" s="185">
        <f t="shared" si="8"/>
        <v>1</v>
      </c>
      <c r="AP34" s="185">
        <f t="shared" si="8"/>
        <v>1</v>
      </c>
      <c r="AQ34" s="185">
        <f t="shared" si="8"/>
        <v>1</v>
      </c>
      <c r="AR34" s="185">
        <f t="shared" si="8"/>
        <v>1</v>
      </c>
      <c r="AS34" s="185">
        <f t="shared" si="8"/>
        <v>1</v>
      </c>
      <c r="AT34" s="185">
        <f t="shared" si="8"/>
        <v>1</v>
      </c>
      <c r="AU34" s="185">
        <f t="shared" si="8"/>
        <v>1</v>
      </c>
      <c r="AV34" s="185">
        <f t="shared" si="8"/>
        <v>1</v>
      </c>
      <c r="AW34" s="185">
        <f t="shared" si="8"/>
        <v>1</v>
      </c>
      <c r="AX34" s="185">
        <f t="shared" si="8"/>
        <v>1</v>
      </c>
      <c r="AY34" s="185">
        <f t="shared" si="8"/>
        <v>1</v>
      </c>
      <c r="BN34" s="315"/>
    </row>
    <row r="35" spans="24:66">
      <c r="X35" s="264"/>
      <c r="Y35" s="425" t="s">
        <v>104</v>
      </c>
      <c r="Z35" s="186"/>
      <c r="AA35" s="253">
        <f t="shared" ref="AA35:BD43" si="9">IF(ISTEXT(AA7),"―",AA7/AA$6)</f>
        <v>0.99977499473927811</v>
      </c>
      <c r="AB35" s="253">
        <f t="shared" si="9"/>
        <v>1</v>
      </c>
      <c r="AC35" s="253">
        <f t="shared" si="9"/>
        <v>0.98946838193096909</v>
      </c>
      <c r="AD35" s="253">
        <f t="shared" si="9"/>
        <v>0.92629669144754934</v>
      </c>
      <c r="AE35" s="253">
        <f t="shared" si="9"/>
        <v>0.87485237062188637</v>
      </c>
      <c r="AF35" s="253">
        <f t="shared" si="9"/>
        <v>0.85117066730084145</v>
      </c>
      <c r="AG35" s="253">
        <f t="shared" si="9"/>
        <v>0.80207076917487252</v>
      </c>
      <c r="AH35" s="253">
        <f t="shared" si="9"/>
        <v>0.76073325832393202</v>
      </c>
      <c r="AI35" s="253">
        <f t="shared" si="9"/>
        <v>0.73437501422009577</v>
      </c>
      <c r="AJ35" s="253">
        <f t="shared" si="9"/>
        <v>0.73193561268867235</v>
      </c>
      <c r="AK35" s="253">
        <f t="shared" si="9"/>
        <v>0.68666634535346183</v>
      </c>
      <c r="AL35" s="253">
        <f t="shared" si="9"/>
        <v>0.60716176546403333</v>
      </c>
      <c r="AM35" s="253">
        <f t="shared" si="9"/>
        <v>0.47544681552713741</v>
      </c>
      <c r="AN35" s="253">
        <f t="shared" si="9"/>
        <v>0.39218162941008083</v>
      </c>
      <c r="AO35" s="253">
        <f t="shared" si="9"/>
        <v>0.10401238794924876</v>
      </c>
      <c r="AP35" s="253">
        <f t="shared" si="9"/>
        <v>4.6060110779992773E-2</v>
      </c>
      <c r="AQ35" s="253">
        <f t="shared" si="9"/>
        <v>5.71225905889488E-2</v>
      </c>
      <c r="AR35" s="253">
        <f t="shared" si="9"/>
        <v>1.6580144345852615E-2</v>
      </c>
      <c r="AS35" s="253">
        <f t="shared" si="9"/>
        <v>3.0986846038482327E-2</v>
      </c>
      <c r="AT35" s="253">
        <f t="shared" si="9"/>
        <v>2.4216158617896134E-3</v>
      </c>
      <c r="AU35" s="253">
        <f t="shared" si="9"/>
        <v>2.3050953076406981E-3</v>
      </c>
      <c r="AV35" s="253">
        <f t="shared" si="9"/>
        <v>6.2985547962828589E-4</v>
      </c>
      <c r="AW35" s="253">
        <f t="shared" si="9"/>
        <v>6.105699228651692E-4</v>
      </c>
      <c r="AX35" s="253">
        <f t="shared" si="9"/>
        <v>5.1232624636441727E-4</v>
      </c>
      <c r="AY35" s="253">
        <f t="shared" si="9"/>
        <v>6.6813820689001823E-4</v>
      </c>
      <c r="AZ35" s="186" t="e">
        <f t="shared" si="9"/>
        <v>#DIV/0!</v>
      </c>
      <c r="BA35" s="186" t="e">
        <f t="shared" si="9"/>
        <v>#DIV/0!</v>
      </c>
      <c r="BB35" s="186" t="e">
        <f t="shared" si="9"/>
        <v>#DIV/0!</v>
      </c>
      <c r="BC35" s="186" t="e">
        <f t="shared" si="9"/>
        <v>#DIV/0!</v>
      </c>
      <c r="BD35" s="186" t="e">
        <f t="shared" si="9"/>
        <v>#DIV/0!</v>
      </c>
    </row>
    <row r="36" spans="24:66">
      <c r="X36" s="264"/>
      <c r="Y36" s="426" t="s">
        <v>137</v>
      </c>
      <c r="Z36" s="186"/>
      <c r="AA36" s="254">
        <f t="shared" si="9"/>
        <v>9.4826562964833757E-5</v>
      </c>
      <c r="AB36" s="254" t="str">
        <f t="shared" si="9"/>
        <v>―</v>
      </c>
      <c r="AC36" s="254">
        <f t="shared" si="9"/>
        <v>2.5509998317893631E-3</v>
      </c>
      <c r="AD36" s="254">
        <f t="shared" si="9"/>
        <v>1.6250712924908799E-2</v>
      </c>
      <c r="AE36" s="254">
        <f t="shared" si="9"/>
        <v>2.4042124329914892E-2</v>
      </c>
      <c r="AF36" s="254">
        <f t="shared" si="9"/>
        <v>2.2171619103038661E-2</v>
      </c>
      <c r="AG36" s="254">
        <f t="shared" si="9"/>
        <v>2.1653042983327275E-2</v>
      </c>
      <c r="AH36" s="254">
        <f t="shared" si="9"/>
        <v>1.75396373338868E-2</v>
      </c>
      <c r="AI36" s="254">
        <f t="shared" si="9"/>
        <v>1.2976864355163171E-2</v>
      </c>
      <c r="AJ36" s="254">
        <f t="shared" si="9"/>
        <v>7.7421782727939885E-3</v>
      </c>
      <c r="AK36" s="254">
        <f t="shared" si="9"/>
        <v>1.2965535443075386E-2</v>
      </c>
      <c r="AL36" s="254">
        <f t="shared" si="9"/>
        <v>2.2430072707564176E-2</v>
      </c>
      <c r="AM36" s="254">
        <f t="shared" si="9"/>
        <v>2.5309766767114637E-2</v>
      </c>
      <c r="AN36" s="254">
        <f t="shared" si="9"/>
        <v>3.2118164650853924E-2</v>
      </c>
      <c r="AO36" s="254">
        <f t="shared" si="9"/>
        <v>4.5636479074064276E-2</v>
      </c>
      <c r="AP36" s="254">
        <f t="shared" si="9"/>
        <v>3.5316102238577493E-2</v>
      </c>
      <c r="AQ36" s="254">
        <f t="shared" si="9"/>
        <v>2.5196572972962093E-2</v>
      </c>
      <c r="AR36" s="254">
        <f t="shared" si="9"/>
        <v>2.1485711935264842E-2</v>
      </c>
      <c r="AS36" s="254">
        <f t="shared" si="9"/>
        <v>1.600187818497438E-2</v>
      </c>
      <c r="AT36" s="254">
        <f t="shared" si="9"/>
        <v>1.1249486563409024E-2</v>
      </c>
      <c r="AU36" s="254">
        <f t="shared" si="9"/>
        <v>5.5404384889882509E-3</v>
      </c>
      <c r="AV36" s="254">
        <f t="shared" si="9"/>
        <v>5.8555304023024815E-3</v>
      </c>
      <c r="AW36" s="254">
        <f t="shared" si="9"/>
        <v>4.1418434875571597E-3</v>
      </c>
      <c r="AX36" s="254">
        <f t="shared" si="9"/>
        <v>4.1274947318678734E-3</v>
      </c>
      <c r="AY36" s="253">
        <f t="shared" si="9"/>
        <v>2.83752118086414E-3</v>
      </c>
      <c r="AZ36" s="186" t="str">
        <f t="shared" si="9"/>
        <v>―</v>
      </c>
      <c r="BA36" s="186" t="str">
        <f t="shared" si="9"/>
        <v>―</v>
      </c>
      <c r="BB36" s="186" t="str">
        <f t="shared" si="9"/>
        <v>―</v>
      </c>
      <c r="BC36" s="186" t="str">
        <f t="shared" si="9"/>
        <v>―</v>
      </c>
      <c r="BD36" s="186" t="str">
        <f t="shared" si="9"/>
        <v>―</v>
      </c>
    </row>
    <row r="37" spans="24:66">
      <c r="X37" s="264"/>
      <c r="Y37" s="278" t="s">
        <v>139</v>
      </c>
      <c r="Z37" s="186"/>
      <c r="AA37" s="254" t="str">
        <f t="shared" si="9"/>
        <v>―</v>
      </c>
      <c r="AB37" s="254" t="str">
        <f t="shared" si="9"/>
        <v>―</v>
      </c>
      <c r="AC37" s="254" t="str">
        <f t="shared" si="9"/>
        <v>―</v>
      </c>
      <c r="AD37" s="254" t="str">
        <f t="shared" si="9"/>
        <v>―</v>
      </c>
      <c r="AE37" s="254" t="str">
        <f t="shared" si="9"/>
        <v>―</v>
      </c>
      <c r="AF37" s="254" t="str">
        <f t="shared" si="9"/>
        <v>―</v>
      </c>
      <c r="AG37" s="254" t="str">
        <f t="shared" si="9"/>
        <v>―</v>
      </c>
      <c r="AH37" s="254" t="str">
        <f t="shared" si="9"/>
        <v>―</v>
      </c>
      <c r="AI37" s="254" t="str">
        <f t="shared" si="9"/>
        <v>―</v>
      </c>
      <c r="AJ37" s="254" t="str">
        <f t="shared" si="9"/>
        <v>―</v>
      </c>
      <c r="AK37" s="254" t="str">
        <f t="shared" si="9"/>
        <v>―</v>
      </c>
      <c r="AL37" s="254" t="str">
        <f t="shared" si="9"/>
        <v>―</v>
      </c>
      <c r="AM37" s="254" t="str">
        <f t="shared" si="9"/>
        <v>―</v>
      </c>
      <c r="AN37" s="254" t="str">
        <f t="shared" si="9"/>
        <v>―</v>
      </c>
      <c r="AO37" s="254" t="str">
        <f t="shared" si="9"/>
        <v>―</v>
      </c>
      <c r="AP37" s="254" t="str">
        <f t="shared" si="9"/>
        <v>―</v>
      </c>
      <c r="AQ37" s="254" t="str">
        <f t="shared" si="9"/>
        <v>―</v>
      </c>
      <c r="AR37" s="254" t="str">
        <f t="shared" si="9"/>
        <v>―</v>
      </c>
      <c r="AS37" s="254" t="str">
        <f t="shared" si="9"/>
        <v>―</v>
      </c>
      <c r="AT37" s="254" t="str">
        <f t="shared" si="9"/>
        <v>―</v>
      </c>
      <c r="AU37" s="254" t="str">
        <f t="shared" si="9"/>
        <v>―</v>
      </c>
      <c r="AV37" s="457">
        <f t="shared" si="9"/>
        <v>3.8727600436604059E-5</v>
      </c>
      <c r="AW37" s="457">
        <f t="shared" si="9"/>
        <v>4.4245692045465802E-5</v>
      </c>
      <c r="AX37" s="457">
        <f t="shared" si="9"/>
        <v>4.0501466773403252E-5</v>
      </c>
      <c r="AY37" s="457">
        <f t="shared" si="9"/>
        <v>3.6313085822105298E-5</v>
      </c>
      <c r="AZ37" s="186" t="str">
        <f t="shared" ref="AZ37:BD40" si="10">IF(ISTEXT(AZ11),"―",AZ11/AZ$6)</f>
        <v>―</v>
      </c>
      <c r="BA37" s="186" t="str">
        <f t="shared" si="10"/>
        <v>―</v>
      </c>
      <c r="BB37" s="186" t="str">
        <f t="shared" si="10"/>
        <v>―</v>
      </c>
      <c r="BC37" s="186" t="str">
        <f t="shared" si="10"/>
        <v>―</v>
      </c>
      <c r="BD37" s="186" t="str">
        <f t="shared" si="10"/>
        <v>―</v>
      </c>
    </row>
    <row r="38" spans="24:66">
      <c r="X38" s="264"/>
      <c r="Y38" s="428" t="s">
        <v>274</v>
      </c>
      <c r="Z38" s="186"/>
      <c r="AA38" s="254">
        <f t="shared" si="9"/>
        <v>4.5951417039964419E-5</v>
      </c>
      <c r="AB38" s="253" t="str">
        <f t="shared" si="9"/>
        <v>―</v>
      </c>
      <c r="AC38" s="253">
        <f t="shared" si="9"/>
        <v>1.2361732142807248E-3</v>
      </c>
      <c r="AD38" s="253">
        <f t="shared" si="9"/>
        <v>7.8748323619633031E-3</v>
      </c>
      <c r="AE38" s="253">
        <f t="shared" si="9"/>
        <v>1.1650424175136407E-2</v>
      </c>
      <c r="AF38" s="253">
        <f t="shared" si="9"/>
        <v>1.0744007628250719E-2</v>
      </c>
      <c r="AG38" s="253">
        <f t="shared" si="9"/>
        <v>1.0748079076194081E-2</v>
      </c>
      <c r="AH38" s="253">
        <f t="shared" si="9"/>
        <v>1.20847660257893E-2</v>
      </c>
      <c r="AI38" s="253">
        <f t="shared" si="9"/>
        <v>1.1492553273020586E-2</v>
      </c>
      <c r="AJ38" s="253">
        <f t="shared" si="9"/>
        <v>1.1371247906223363E-2</v>
      </c>
      <c r="AK38" s="253">
        <f t="shared" si="9"/>
        <v>1.2454920495654494E-2</v>
      </c>
      <c r="AL38" s="253">
        <f t="shared" si="9"/>
        <v>1.1365565933883201E-2</v>
      </c>
      <c r="AM38" s="253">
        <f t="shared" si="9"/>
        <v>1.3281260132053671E-2</v>
      </c>
      <c r="AN38" s="253">
        <f t="shared" si="9"/>
        <v>1.2837306766574396E-2</v>
      </c>
      <c r="AO38" s="253">
        <f t="shared" si="9"/>
        <v>1.9049244284173504E-2</v>
      </c>
      <c r="AP38" s="253">
        <f t="shared" si="9"/>
        <v>1.7836347109034825E-2</v>
      </c>
      <c r="AQ38" s="253">
        <f t="shared" si="9"/>
        <v>1.6878785431669999E-2</v>
      </c>
      <c r="AR38" s="253">
        <f t="shared" si="9"/>
        <v>1.6011558655203786E-2</v>
      </c>
      <c r="AS38" s="253">
        <f t="shared" si="9"/>
        <v>1.2376395914180003E-2</v>
      </c>
      <c r="AT38" s="253">
        <f t="shared" si="9"/>
        <v>7.3201081968397967E-3</v>
      </c>
      <c r="AU38" s="253">
        <f>IF(ISTEXT(AU10),"―",AU10/AU$6)</f>
        <v>7.2660726272018583E-3</v>
      </c>
      <c r="AV38" s="253">
        <f t="shared" si="9"/>
        <v>5.6280101396599027E-3</v>
      </c>
      <c r="AW38" s="253">
        <f t="shared" si="9"/>
        <v>4.2635407674404754E-3</v>
      </c>
      <c r="AX38" s="253">
        <f t="shared" si="9"/>
        <v>3.5122851749134795E-3</v>
      </c>
      <c r="AY38" s="253">
        <f t="shared" si="9"/>
        <v>3.2490945631125289E-3</v>
      </c>
      <c r="AZ38" s="186" t="str">
        <f t="shared" si="10"/>
        <v>―</v>
      </c>
      <c r="BA38" s="186" t="str">
        <f t="shared" si="10"/>
        <v>―</v>
      </c>
      <c r="BB38" s="186" t="str">
        <f t="shared" si="10"/>
        <v>―</v>
      </c>
      <c r="BC38" s="186" t="str">
        <f t="shared" si="10"/>
        <v>―</v>
      </c>
      <c r="BD38" s="186" t="str">
        <f t="shared" si="10"/>
        <v>―</v>
      </c>
    </row>
    <row r="39" spans="24:66">
      <c r="X39" s="264"/>
      <c r="Y39" s="425" t="s">
        <v>85</v>
      </c>
      <c r="Z39" s="213"/>
      <c r="AA39" s="254" t="str">
        <f t="shared" si="9"/>
        <v>―</v>
      </c>
      <c r="AB39" s="254" t="str">
        <f t="shared" si="9"/>
        <v>―</v>
      </c>
      <c r="AC39" s="254">
        <f t="shared" si="9"/>
        <v>2.3679257894702492E-4</v>
      </c>
      <c r="AD39" s="254">
        <f t="shared" si="9"/>
        <v>3.9646922942486182E-3</v>
      </c>
      <c r="AE39" s="254">
        <f t="shared" si="9"/>
        <v>1.7658392722018419E-2</v>
      </c>
      <c r="AF39" s="254">
        <f t="shared" si="9"/>
        <v>3.6666147160890755E-2</v>
      </c>
      <c r="AG39" s="254">
        <f t="shared" si="9"/>
        <v>5.3973814588363207E-2</v>
      </c>
      <c r="AH39" s="254">
        <f t="shared" si="9"/>
        <v>7.1275746010028992E-2</v>
      </c>
      <c r="AI39" s="254">
        <f t="shared" si="9"/>
        <v>8.9510603717301823E-2</v>
      </c>
      <c r="AJ39" s="458">
        <f t="shared" si="9"/>
        <v>0.10325814949159118</v>
      </c>
      <c r="AK39" s="458">
        <f t="shared" si="9"/>
        <v>0.13006637506633112</v>
      </c>
      <c r="AL39" s="458">
        <f t="shared" si="9"/>
        <v>0.18391097805289958</v>
      </c>
      <c r="AM39" s="458">
        <f t="shared" si="9"/>
        <v>0.27359282688791414</v>
      </c>
      <c r="AN39" s="458">
        <f t="shared" si="9"/>
        <v>0.34235619271817408</v>
      </c>
      <c r="AO39" s="458">
        <f t="shared" si="9"/>
        <v>0.56866323492272008</v>
      </c>
      <c r="AP39" s="458">
        <f t="shared" si="9"/>
        <v>0.69302993908154265</v>
      </c>
      <c r="AQ39" s="458">
        <f t="shared" si="9"/>
        <v>0.74062350754557893</v>
      </c>
      <c r="AR39" s="458">
        <f t="shared" si="9"/>
        <v>0.80491806335214966</v>
      </c>
      <c r="AS39" s="458">
        <f t="shared" si="9"/>
        <v>0.81206694179998784</v>
      </c>
      <c r="AT39" s="458">
        <f t="shared" si="9"/>
        <v>0.8585674705555314</v>
      </c>
      <c r="AU39" s="458">
        <f t="shared" si="9"/>
        <v>0.87788917147316026</v>
      </c>
      <c r="AV39" s="458">
        <f t="shared" si="9"/>
        <v>0.88656905683982545</v>
      </c>
      <c r="AW39" s="458">
        <f t="shared" si="9"/>
        <v>0.89703820402814183</v>
      </c>
      <c r="AX39" s="458">
        <f t="shared" si="9"/>
        <v>0.9029655664319528</v>
      </c>
      <c r="AY39" s="458">
        <f t="shared" si="9"/>
        <v>0.90904410800778523</v>
      </c>
      <c r="AZ39" s="186" t="e">
        <f t="shared" si="10"/>
        <v>#DIV/0!</v>
      </c>
      <c r="BA39" s="186" t="e">
        <f t="shared" si="10"/>
        <v>#DIV/0!</v>
      </c>
      <c r="BB39" s="186" t="e">
        <f t="shared" si="10"/>
        <v>#DIV/0!</v>
      </c>
      <c r="BC39" s="186" t="e">
        <f t="shared" si="10"/>
        <v>#DIV/0!</v>
      </c>
      <c r="BD39" s="186" t="e">
        <f t="shared" si="10"/>
        <v>#DIV/0!</v>
      </c>
    </row>
    <row r="40" spans="24:66">
      <c r="X40" s="264"/>
      <c r="Y40" s="425" t="s">
        <v>86</v>
      </c>
      <c r="Z40" s="187"/>
      <c r="AA40" s="254">
        <f t="shared" si="9"/>
        <v>8.42272807171201E-5</v>
      </c>
      <c r="AB40" s="254" t="str">
        <f t="shared" si="9"/>
        <v>―</v>
      </c>
      <c r="AC40" s="458">
        <f t="shared" si="9"/>
        <v>2.2658606641804634E-3</v>
      </c>
      <c r="AD40" s="458">
        <f t="shared" si="9"/>
        <v>1.4434282089157069E-2</v>
      </c>
      <c r="AE40" s="458">
        <f t="shared" si="9"/>
        <v>2.1354804937120962E-2</v>
      </c>
      <c r="AF40" s="458">
        <f t="shared" si="9"/>
        <v>1.9693376283576168E-2</v>
      </c>
      <c r="AG40" s="458">
        <f t="shared" si="9"/>
        <v>1.8378870869139474E-2</v>
      </c>
      <c r="AH40" s="458">
        <f t="shared" si="9"/>
        <v>1.9156901070589955E-2</v>
      </c>
      <c r="AI40" s="458">
        <f t="shared" si="9"/>
        <v>1.8973938028004525E-2</v>
      </c>
      <c r="AJ40" s="458">
        <f t="shared" si="9"/>
        <v>1.8663250000787644E-2</v>
      </c>
      <c r="AK40" s="458">
        <f t="shared" si="9"/>
        <v>2.1199685388503385E-2</v>
      </c>
      <c r="AL40" s="458">
        <f t="shared" si="9"/>
        <v>2.3209782039589896E-2</v>
      </c>
      <c r="AM40" s="458">
        <f t="shared" si="9"/>
        <v>3.0279252940177175E-2</v>
      </c>
      <c r="AN40" s="458">
        <f t="shared" si="9"/>
        <v>4.5043912777317327E-2</v>
      </c>
      <c r="AO40" s="458">
        <f t="shared" si="9"/>
        <v>7.2783199479528105E-2</v>
      </c>
      <c r="AP40" s="458">
        <f t="shared" si="9"/>
        <v>7.3676947610514187E-2</v>
      </c>
      <c r="AQ40" s="458">
        <f t="shared" si="9"/>
        <v>8.2106786892331349E-2</v>
      </c>
      <c r="AR40" s="458">
        <f t="shared" si="9"/>
        <v>8.6076964001972442E-2</v>
      </c>
      <c r="AS40" s="458">
        <f t="shared" si="9"/>
        <v>7.8817326395731413E-2</v>
      </c>
      <c r="AT40" s="458">
        <f t="shared" si="9"/>
        <v>7.7391897333279489E-2</v>
      </c>
      <c r="AU40" s="458">
        <f t="shared" si="9"/>
        <v>7.5662834795845915E-2</v>
      </c>
      <c r="AV40" s="458">
        <f t="shared" si="9"/>
        <v>7.4414658725389438E-2</v>
      </c>
      <c r="AW40" s="458">
        <f t="shared" si="9"/>
        <v>7.1536716863691535E-2</v>
      </c>
      <c r="AX40" s="458">
        <f t="shared" si="9"/>
        <v>7.0155497189488866E-2</v>
      </c>
      <c r="AY40" s="458">
        <f t="shared" si="9"/>
        <v>6.6953590565169585E-2</v>
      </c>
      <c r="AZ40" s="186" t="str">
        <f t="shared" si="10"/>
        <v>―</v>
      </c>
      <c r="BA40" s="186" t="str">
        <f t="shared" si="10"/>
        <v>―</v>
      </c>
      <c r="BB40" s="186" t="str">
        <f t="shared" si="10"/>
        <v>―</v>
      </c>
      <c r="BC40" s="186" t="str">
        <f t="shared" si="10"/>
        <v>―</v>
      </c>
      <c r="BD40" s="186" t="str">
        <f t="shared" si="10"/>
        <v>―</v>
      </c>
    </row>
    <row r="41" spans="24:66">
      <c r="X41" s="264"/>
      <c r="Y41" s="427" t="s">
        <v>87</v>
      </c>
      <c r="Z41" s="187"/>
      <c r="AA41" s="254" t="str">
        <f t="shared" si="9"/>
        <v>―</v>
      </c>
      <c r="AB41" s="254" t="str">
        <f t="shared" si="9"/>
        <v>―</v>
      </c>
      <c r="AC41" s="254" t="str">
        <f t="shared" si="9"/>
        <v>―</v>
      </c>
      <c r="AD41" s="254" t="str">
        <f t="shared" si="9"/>
        <v>―</v>
      </c>
      <c r="AE41" s="254" t="str">
        <f t="shared" si="9"/>
        <v>―</v>
      </c>
      <c r="AF41" s="254" t="str">
        <f t="shared" si="9"/>
        <v>―</v>
      </c>
      <c r="AG41" s="254">
        <f t="shared" si="9"/>
        <v>9.9703128320946263E-6</v>
      </c>
      <c r="AH41" s="254">
        <f t="shared" si="9"/>
        <v>2.7281201094454245E-5</v>
      </c>
      <c r="AI41" s="254">
        <f t="shared" si="9"/>
        <v>7.632868880665179E-5</v>
      </c>
      <c r="AJ41" s="254">
        <f t="shared" si="9"/>
        <v>1.5467531382216582E-4</v>
      </c>
      <c r="AK41" s="254">
        <f t="shared" si="9"/>
        <v>2.0259611640881727E-4</v>
      </c>
      <c r="AL41" s="254">
        <f t="shared" si="9"/>
        <v>2.7532957038996393E-4</v>
      </c>
      <c r="AM41" s="254">
        <f t="shared" si="9"/>
        <v>3.6906129700025735E-4</v>
      </c>
      <c r="AN41" s="254">
        <f t="shared" si="9"/>
        <v>4.0374297975144925E-4</v>
      </c>
      <c r="AO41" s="254">
        <f t="shared" si="9"/>
        <v>5.6552087436140047E-4</v>
      </c>
      <c r="AP41" s="254">
        <f t="shared" si="9"/>
        <v>5.7676861284471125E-4</v>
      </c>
      <c r="AQ41" s="254">
        <f t="shared" si="9"/>
        <v>5.1283989056940702E-4</v>
      </c>
      <c r="AR41" s="254">
        <f t="shared" si="9"/>
        <v>4.6475790984220868E-4</v>
      </c>
      <c r="AS41" s="254">
        <f t="shared" si="9"/>
        <v>4.0971317931914441E-4</v>
      </c>
      <c r="AT41" s="254">
        <f t="shared" si="9"/>
        <v>3.8901818639652775E-4</v>
      </c>
      <c r="AU41" s="254">
        <f t="shared" si="9"/>
        <v>3.5880849206528789E-4</v>
      </c>
      <c r="AV41" s="254">
        <f t="shared" si="9"/>
        <v>3.2559277351081007E-4</v>
      </c>
      <c r="AW41" s="254">
        <f t="shared" si="9"/>
        <v>2.965932296548013E-4</v>
      </c>
      <c r="AX41" s="254">
        <f t="shared" si="9"/>
        <v>2.7702788982170292E-4</v>
      </c>
      <c r="AY41" s="254">
        <f t="shared" si="9"/>
        <v>2.5556015641505967E-4</v>
      </c>
      <c r="AZ41" s="186" t="str">
        <f t="shared" ref="AZ41:BD41" si="11">IF(ISTEXT(AZ10),"―",AZ10/AZ$6)</f>
        <v>―</v>
      </c>
      <c r="BA41" s="186" t="str">
        <f t="shared" si="11"/>
        <v>―</v>
      </c>
      <c r="BB41" s="186" t="str">
        <f t="shared" si="11"/>
        <v>―</v>
      </c>
      <c r="BC41" s="186" t="str">
        <f t="shared" si="11"/>
        <v>―</v>
      </c>
      <c r="BD41" s="186" t="str">
        <f t="shared" si="11"/>
        <v>―</v>
      </c>
    </row>
    <row r="42" spans="24:66">
      <c r="X42" s="264"/>
      <c r="Y42" s="427" t="s">
        <v>229</v>
      </c>
      <c r="Z42" s="187"/>
      <c r="AA42" s="254" t="str">
        <f t="shared" si="9"/>
        <v>―</v>
      </c>
      <c r="AB42" s="254" t="str">
        <f t="shared" si="9"/>
        <v>―</v>
      </c>
      <c r="AC42" s="458">
        <f t="shared" si="9"/>
        <v>4.241791779833361E-3</v>
      </c>
      <c r="AD42" s="458">
        <f t="shared" si="9"/>
        <v>3.1178788882172886E-2</v>
      </c>
      <c r="AE42" s="458">
        <f t="shared" si="9"/>
        <v>5.0441883213922963E-2</v>
      </c>
      <c r="AF42" s="458">
        <f t="shared" si="9"/>
        <v>5.9554182523402305E-2</v>
      </c>
      <c r="AG42" s="458">
        <f t="shared" si="9"/>
        <v>9.3165452995271195E-2</v>
      </c>
      <c r="AH42" s="458">
        <f t="shared" si="9"/>
        <v>0.11918241003467858</v>
      </c>
      <c r="AI42" s="458">
        <f t="shared" si="9"/>
        <v>0.13259469771760748</v>
      </c>
      <c r="AJ42" s="458">
        <f t="shared" si="9"/>
        <v>0.12687488632610922</v>
      </c>
      <c r="AK42" s="458">
        <f t="shared" si="9"/>
        <v>0.13644454213656468</v>
      </c>
      <c r="AL42" s="458">
        <f t="shared" si="9"/>
        <v>0.1516465062316398</v>
      </c>
      <c r="AM42" s="458">
        <f t="shared" si="9"/>
        <v>0.18172101644860283</v>
      </c>
      <c r="AN42" s="458">
        <f t="shared" si="9"/>
        <v>0.17496916828370424</v>
      </c>
      <c r="AO42" s="458">
        <f t="shared" si="9"/>
        <v>0.18907338923155448</v>
      </c>
      <c r="AP42" s="458">
        <f t="shared" si="9"/>
        <v>0.13322288618472017</v>
      </c>
      <c r="AQ42" s="458">
        <f t="shared" si="9"/>
        <v>7.721996320038034E-2</v>
      </c>
      <c r="AR42" s="458">
        <f t="shared" si="9"/>
        <v>5.3876771775852483E-2</v>
      </c>
      <c r="AS42" s="458">
        <f t="shared" si="9"/>
        <v>4.859961216828939E-2</v>
      </c>
      <c r="AT42" s="458">
        <f t="shared" si="9"/>
        <v>4.0649211372083389E-2</v>
      </c>
      <c r="AU42" s="458">
        <f t="shared" si="9"/>
        <v>2.883494209183305E-2</v>
      </c>
      <c r="AV42" s="458">
        <f t="shared" si="9"/>
        <v>2.4532073166166086E-2</v>
      </c>
      <c r="AW42" s="458">
        <f t="shared" si="9"/>
        <v>1.9281004698213811E-2</v>
      </c>
      <c r="AX42" s="458">
        <f t="shared" si="9"/>
        <v>1.5400048249076807E-2</v>
      </c>
      <c r="AY42" s="458">
        <f t="shared" si="9"/>
        <v>1.420134953645188E-2</v>
      </c>
      <c r="AZ42" s="186" t="str">
        <f t="shared" ref="AZ42:BD42" si="12">IF(ISTEXT(AZ15),"―",AZ15/AZ$6)</f>
        <v>―</v>
      </c>
      <c r="BA42" s="186" t="str">
        <f t="shared" si="12"/>
        <v>―</v>
      </c>
      <c r="BB42" s="186" t="str">
        <f t="shared" si="12"/>
        <v>―</v>
      </c>
      <c r="BC42" s="186" t="str">
        <f t="shared" si="12"/>
        <v>―</v>
      </c>
      <c r="BD42" s="186" t="str">
        <f t="shared" si="12"/>
        <v>―</v>
      </c>
    </row>
    <row r="43" spans="24:66">
      <c r="X43" s="264"/>
      <c r="Y43" s="429" t="s">
        <v>138</v>
      </c>
      <c r="Z43" s="187"/>
      <c r="AA43" s="254" t="str">
        <f t="shared" si="9"/>
        <v>―</v>
      </c>
      <c r="AB43" s="254" t="str">
        <f t="shared" si="9"/>
        <v>―</v>
      </c>
      <c r="AC43" s="254" t="str">
        <f t="shared" si="9"/>
        <v>―</v>
      </c>
      <c r="AD43" s="254" t="str">
        <f t="shared" si="9"/>
        <v>―</v>
      </c>
      <c r="AE43" s="254" t="str">
        <f t="shared" si="9"/>
        <v>―</v>
      </c>
      <c r="AF43" s="254" t="str">
        <f t="shared" si="9"/>
        <v>―</v>
      </c>
      <c r="AG43" s="254" t="str">
        <f t="shared" si="9"/>
        <v>―</v>
      </c>
      <c r="AH43" s="254" t="str">
        <f t="shared" si="9"/>
        <v>―</v>
      </c>
      <c r="AI43" s="254" t="str">
        <f t="shared" si="9"/>
        <v>―</v>
      </c>
      <c r="AJ43" s="254" t="str">
        <f t="shared" si="9"/>
        <v>―</v>
      </c>
      <c r="AK43" s="254" t="str">
        <f t="shared" si="9"/>
        <v>―</v>
      </c>
      <c r="AL43" s="254" t="str">
        <f t="shared" si="9"/>
        <v>―</v>
      </c>
      <c r="AM43" s="254" t="str">
        <f t="shared" si="9"/>
        <v>―</v>
      </c>
      <c r="AN43" s="254">
        <f t="shared" si="9"/>
        <v>8.9882413543749894E-5</v>
      </c>
      <c r="AO43" s="254">
        <f t="shared" si="9"/>
        <v>2.16544184349328E-4</v>
      </c>
      <c r="AP43" s="254">
        <f t="shared" si="9"/>
        <v>2.8089838277320893E-4</v>
      </c>
      <c r="AQ43" s="254">
        <f t="shared" si="9"/>
        <v>3.3895347755913906E-4</v>
      </c>
      <c r="AR43" s="254">
        <f t="shared" si="9"/>
        <v>5.8602802386190458E-4</v>
      </c>
      <c r="AS43" s="254">
        <f t="shared" si="9"/>
        <v>7.4128631903530562E-4</v>
      </c>
      <c r="AT43" s="254">
        <f t="shared" si="9"/>
        <v>2.0111919306706298E-3</v>
      </c>
      <c r="AU43" s="254">
        <f t="shared" si="9"/>
        <v>2.1426367232645067E-3</v>
      </c>
      <c r="AV43" s="254">
        <f t="shared" si="9"/>
        <v>2.0064948730809753E-3</v>
      </c>
      <c r="AW43" s="254">
        <f t="shared" si="9"/>
        <v>2.7872813103897885E-3</v>
      </c>
      <c r="AX43" s="254">
        <f t="shared" si="9"/>
        <v>3.0092526197407154E-3</v>
      </c>
      <c r="AY43" s="253">
        <f t="shared" si="9"/>
        <v>2.7543246974895763E-3</v>
      </c>
      <c r="AZ43" s="186" t="str">
        <f t="shared" ref="AZ43:BD43" si="13">IF(ISTEXT(AZ9),"―",AZ9/AZ$6)</f>
        <v>―</v>
      </c>
      <c r="BA43" s="186" t="str">
        <f t="shared" si="13"/>
        <v>―</v>
      </c>
      <c r="BB43" s="186" t="str">
        <f t="shared" si="13"/>
        <v>―</v>
      </c>
      <c r="BC43" s="186" t="str">
        <f t="shared" si="13"/>
        <v>―</v>
      </c>
      <c r="BD43" s="186" t="str">
        <f t="shared" si="13"/>
        <v>―</v>
      </c>
    </row>
    <row r="44" spans="24:66">
      <c r="X44" s="267" t="s">
        <v>230</v>
      </c>
      <c r="Y44" s="268"/>
      <c r="Z44" s="188"/>
      <c r="AA44" s="188">
        <f t="shared" ref="AA44:AY48" si="14">AA16/AA$16</f>
        <v>1</v>
      </c>
      <c r="AB44" s="188">
        <f t="shared" si="14"/>
        <v>1</v>
      </c>
      <c r="AC44" s="188">
        <f t="shared" si="14"/>
        <v>1</v>
      </c>
      <c r="AD44" s="188">
        <f t="shared" si="14"/>
        <v>1</v>
      </c>
      <c r="AE44" s="188">
        <f t="shared" si="14"/>
        <v>1</v>
      </c>
      <c r="AF44" s="188">
        <f t="shared" si="14"/>
        <v>1</v>
      </c>
      <c r="AG44" s="188">
        <f t="shared" si="14"/>
        <v>1</v>
      </c>
      <c r="AH44" s="188">
        <f t="shared" si="14"/>
        <v>1</v>
      </c>
      <c r="AI44" s="188">
        <f t="shared" si="14"/>
        <v>1</v>
      </c>
      <c r="AJ44" s="188">
        <f t="shared" si="14"/>
        <v>1</v>
      </c>
      <c r="AK44" s="188">
        <f t="shared" si="14"/>
        <v>1</v>
      </c>
      <c r="AL44" s="188">
        <f t="shared" si="14"/>
        <v>1</v>
      </c>
      <c r="AM44" s="188">
        <f t="shared" si="14"/>
        <v>1</v>
      </c>
      <c r="AN44" s="188">
        <f t="shared" si="14"/>
        <v>1</v>
      </c>
      <c r="AO44" s="188">
        <f t="shared" si="14"/>
        <v>1</v>
      </c>
      <c r="AP44" s="188">
        <f t="shared" si="14"/>
        <v>1</v>
      </c>
      <c r="AQ44" s="188">
        <f t="shared" si="14"/>
        <v>1</v>
      </c>
      <c r="AR44" s="188">
        <f t="shared" si="14"/>
        <v>1</v>
      </c>
      <c r="AS44" s="188">
        <f t="shared" si="14"/>
        <v>1</v>
      </c>
      <c r="AT44" s="188">
        <f t="shared" si="14"/>
        <v>1</v>
      </c>
      <c r="AU44" s="188">
        <f t="shared" si="14"/>
        <v>1</v>
      </c>
      <c r="AV44" s="188">
        <f t="shared" si="14"/>
        <v>1</v>
      </c>
      <c r="AW44" s="188">
        <f t="shared" si="14"/>
        <v>1</v>
      </c>
      <c r="AX44" s="188">
        <f t="shared" si="14"/>
        <v>1</v>
      </c>
      <c r="AY44" s="188">
        <f t="shared" si="14"/>
        <v>1</v>
      </c>
    </row>
    <row r="45" spans="24:66">
      <c r="X45" s="269"/>
      <c r="Y45" s="265" t="s">
        <v>88</v>
      </c>
      <c r="Z45" s="255"/>
      <c r="AA45" s="583">
        <f>AA17/AA$16</f>
        <v>5.0604576933414427E-2</v>
      </c>
      <c r="AB45" s="583">
        <f t="shared" si="14"/>
        <v>5.1042059236110597E-2</v>
      </c>
      <c r="AC45" s="583">
        <f t="shared" si="14"/>
        <v>5.1445721901018489E-2</v>
      </c>
      <c r="AD45" s="583">
        <f t="shared" si="14"/>
        <v>5.1727612297733989E-2</v>
      </c>
      <c r="AE45" s="583">
        <f t="shared" si="14"/>
        <v>5.1822252678110976E-2</v>
      </c>
      <c r="AF45" s="583">
        <f t="shared" si="14"/>
        <v>5.1924146886330728E-2</v>
      </c>
      <c r="AG45" s="583">
        <f t="shared" si="14"/>
        <v>6.6094221627238062E-2</v>
      </c>
      <c r="AH45" s="583">
        <f t="shared" si="14"/>
        <v>8.4329270650254862E-2</v>
      </c>
      <c r="AI45" s="583">
        <f t="shared" si="14"/>
        <v>9.9330800683882545E-2</v>
      </c>
      <c r="AJ45" s="583">
        <f t="shared" si="14"/>
        <v>0.11967626589795402</v>
      </c>
      <c r="AK45" s="583">
        <f t="shared" si="14"/>
        <v>0.1399195338542597</v>
      </c>
      <c r="AL45" s="583">
        <f t="shared" si="14"/>
        <v>0.13463261120389008</v>
      </c>
      <c r="AM45" s="583">
        <f t="shared" si="14"/>
        <v>0.13667180171762194</v>
      </c>
      <c r="AN45" s="583">
        <f t="shared" si="14"/>
        <v>0.13683700729989681</v>
      </c>
      <c r="AO45" s="583">
        <f t="shared" si="14"/>
        <v>0.11783436729841164</v>
      </c>
      <c r="AP45" s="583">
        <f t="shared" si="14"/>
        <v>0.12067198940367099</v>
      </c>
      <c r="AQ45" s="583">
        <f t="shared" si="14"/>
        <v>0.12127054955157431</v>
      </c>
      <c r="AR45" s="583">
        <f t="shared" si="14"/>
        <v>0.12338804715473875</v>
      </c>
      <c r="AS45" s="583">
        <f t="shared" si="14"/>
        <v>0.11299255842054018</v>
      </c>
      <c r="AT45" s="583">
        <f t="shared" si="14"/>
        <v>0.1133453154835953</v>
      </c>
      <c r="AU45" s="583">
        <f t="shared" si="14"/>
        <v>5.8456158430798356E-2</v>
      </c>
      <c r="AV45" s="583">
        <f t="shared" si="14"/>
        <v>5.4973489948465647E-2</v>
      </c>
      <c r="AW45" s="583">
        <f t="shared" si="14"/>
        <v>4.2960970786419042E-2</v>
      </c>
      <c r="AX45" s="583">
        <f t="shared" si="14"/>
        <v>3.3779572142029785E-2</v>
      </c>
      <c r="AY45" s="583">
        <f t="shared" si="14"/>
        <v>3.194269994990287E-2</v>
      </c>
    </row>
    <row r="46" spans="24:66">
      <c r="X46" s="269"/>
      <c r="Y46" s="278" t="s">
        <v>139</v>
      </c>
      <c r="Z46" s="187"/>
      <c r="AA46" s="255">
        <f>AA18/AA$16</f>
        <v>3.1144233446866693E-2</v>
      </c>
      <c r="AB46" s="255">
        <f t="shared" si="14"/>
        <v>2.2768365542865793E-2</v>
      </c>
      <c r="AC46" s="255">
        <f t="shared" si="14"/>
        <v>1.5039995416329359E-2</v>
      </c>
      <c r="AD46" s="255">
        <f t="shared" si="14"/>
        <v>9.6430303008393156E-3</v>
      </c>
      <c r="AE46" s="255">
        <f t="shared" si="14"/>
        <v>7.8310819785033601E-3</v>
      </c>
      <c r="AF46" s="255">
        <f t="shared" si="14"/>
        <v>5.8802546582400091E-3</v>
      </c>
      <c r="AG46" s="255">
        <f t="shared" si="14"/>
        <v>5.3577903545861732E-3</v>
      </c>
      <c r="AH46" s="255">
        <f t="shared" si="14"/>
        <v>4.4161355210804148E-3</v>
      </c>
      <c r="AI46" s="255">
        <f t="shared" si="14"/>
        <v>4.4271885792436065E-3</v>
      </c>
      <c r="AJ46" s="255">
        <f t="shared" si="14"/>
        <v>3.2965216001678132E-3</v>
      </c>
      <c r="AK46" s="255">
        <f t="shared" si="14"/>
        <v>2.2242623945108904E-3</v>
      </c>
      <c r="AL46" s="255">
        <f t="shared" si="14"/>
        <v>2.3166978457878681E-3</v>
      </c>
      <c r="AM46" s="255">
        <f t="shared" si="14"/>
        <v>2.373192364765938E-3</v>
      </c>
      <c r="AN46" s="255">
        <f t="shared" si="14"/>
        <v>2.5018169835077466E-3</v>
      </c>
      <c r="AO46" s="255">
        <f t="shared" si="14"/>
        <v>2.35831023309161E-3</v>
      </c>
      <c r="AP46" s="255">
        <f t="shared" si="14"/>
        <v>2.5231365863913903E-3</v>
      </c>
      <c r="AQ46" s="255">
        <f t="shared" si="14"/>
        <v>2.4241597865256848E-3</v>
      </c>
      <c r="AR46" s="255">
        <f t="shared" si="14"/>
        <v>2.7310644163581217E-3</v>
      </c>
      <c r="AS46" s="255">
        <f t="shared" si="14"/>
        <v>3.758870713269869E-3</v>
      </c>
      <c r="AT46" s="255">
        <f t="shared" si="14"/>
        <v>4.0084136312754223E-3</v>
      </c>
      <c r="AU46" s="255">
        <f t="shared" si="14"/>
        <v>3.594657016459489E-3</v>
      </c>
      <c r="AV46" s="255">
        <f t="shared" si="14"/>
        <v>4.0592833224928453E-3</v>
      </c>
      <c r="AW46" s="255">
        <f t="shared" si="14"/>
        <v>3.861028274027629E-3</v>
      </c>
      <c r="AX46" s="255">
        <f t="shared" si="14"/>
        <v>2.9244606007289699E-3</v>
      </c>
      <c r="AY46" s="255">
        <f t="shared" si="14"/>
        <v>5.687996438007416E-4</v>
      </c>
    </row>
    <row r="47" spans="24:66">
      <c r="X47" s="269"/>
      <c r="Y47" s="584" t="s">
        <v>274</v>
      </c>
      <c r="Z47" s="583"/>
      <c r="AA47" s="583">
        <f>AA19/AA$16</f>
        <v>0.22246739243703717</v>
      </c>
      <c r="AB47" s="583">
        <f t="shared" si="14"/>
        <v>0.22439064825728106</v>
      </c>
      <c r="AC47" s="583">
        <f t="shared" si="14"/>
        <v>0.22616522648573667</v>
      </c>
      <c r="AD47" s="583">
        <f t="shared" si="14"/>
        <v>0.22740447054843987</v>
      </c>
      <c r="AE47" s="583">
        <f t="shared" si="14"/>
        <v>0.2278205277495389</v>
      </c>
      <c r="AF47" s="583">
        <f t="shared" si="14"/>
        <v>0.22826847416428536</v>
      </c>
      <c r="AG47" s="583">
        <f t="shared" si="14"/>
        <v>0.25765190123246251</v>
      </c>
      <c r="AH47" s="583">
        <f t="shared" si="14"/>
        <v>0.29820397143837335</v>
      </c>
      <c r="AI47" s="583">
        <f t="shared" si="14"/>
        <v>0.36565647614414204</v>
      </c>
      <c r="AJ47" s="583">
        <f t="shared" si="14"/>
        <v>0.49516791093093881</v>
      </c>
      <c r="AK47" s="583">
        <f t="shared" si="14"/>
        <v>0.58835227519528188</v>
      </c>
      <c r="AL47" s="583">
        <f t="shared" si="14"/>
        <v>0.5413780576866799</v>
      </c>
      <c r="AM47" s="583">
        <f t="shared" si="14"/>
        <v>0.5835391822631838</v>
      </c>
      <c r="AN47" s="583">
        <f t="shared" si="14"/>
        <v>0.59931032226389058</v>
      </c>
      <c r="AO47" s="583">
        <f t="shared" si="14"/>
        <v>0.60894710768073446</v>
      </c>
      <c r="AP47" s="583">
        <f t="shared" si="14"/>
        <v>0.55038215927081602</v>
      </c>
      <c r="AQ47" s="583">
        <f t="shared" si="14"/>
        <v>0.56589745647655887</v>
      </c>
      <c r="AR47" s="583">
        <f t="shared" si="14"/>
        <v>0.57343875247898424</v>
      </c>
      <c r="AS47" s="583">
        <f t="shared" si="14"/>
        <v>0.59588229092117773</v>
      </c>
      <c r="AT47" s="583">
        <f t="shared" si="14"/>
        <v>0.530879242830398</v>
      </c>
      <c r="AU47" s="583">
        <f t="shared" si="14"/>
        <v>0.53201784616239489</v>
      </c>
      <c r="AV47" s="583">
        <f t="shared" si="14"/>
        <v>0.51191030917241243</v>
      </c>
      <c r="AW47" s="583">
        <f t="shared" si="14"/>
        <v>0.49249874300081531</v>
      </c>
      <c r="AX47" s="583">
        <f t="shared" si="14"/>
        <v>0.49735737987816359</v>
      </c>
      <c r="AY47" s="583">
        <f t="shared" si="14"/>
        <v>0.50769948043990376</v>
      </c>
    </row>
    <row r="48" spans="24:66">
      <c r="X48" s="270"/>
      <c r="Y48" s="585" t="s">
        <v>138</v>
      </c>
      <c r="Z48" s="458"/>
      <c r="AA48" s="458">
        <f>AA20/AA$16</f>
        <v>0.69578379718268168</v>
      </c>
      <c r="AB48" s="458">
        <f t="shared" si="14"/>
        <v>0.70179892696374258</v>
      </c>
      <c r="AC48" s="458">
        <f t="shared" si="14"/>
        <v>0.70734905619691546</v>
      </c>
      <c r="AD48" s="458">
        <f t="shared" si="14"/>
        <v>0.71122488685298679</v>
      </c>
      <c r="AE48" s="458">
        <f t="shared" si="14"/>
        <v>0.71252613759384675</v>
      </c>
      <c r="AF48" s="458">
        <f t="shared" si="14"/>
        <v>0.71392712429114391</v>
      </c>
      <c r="AG48" s="458">
        <f t="shared" si="14"/>
        <v>0.67089608678571322</v>
      </c>
      <c r="AH48" s="458">
        <f t="shared" si="14"/>
        <v>0.61305062239029129</v>
      </c>
      <c r="AI48" s="458">
        <f t="shared" si="14"/>
        <v>0.53058553459273183</v>
      </c>
      <c r="AJ48" s="458">
        <f t="shared" si="14"/>
        <v>0.38185930157093928</v>
      </c>
      <c r="AK48" s="458">
        <f t="shared" si="14"/>
        <v>0.26950392855594751</v>
      </c>
      <c r="AL48" s="458">
        <f t="shared" si="14"/>
        <v>0.3216726332636422</v>
      </c>
      <c r="AM48" s="458">
        <f t="shared" si="14"/>
        <v>0.27741582365442846</v>
      </c>
      <c r="AN48" s="458">
        <f t="shared" si="14"/>
        <v>0.26135085345270481</v>
      </c>
      <c r="AO48" s="458">
        <f t="shared" si="14"/>
        <v>0.27086021478776234</v>
      </c>
      <c r="AP48" s="458">
        <f t="shared" si="14"/>
        <v>0.32642271473912166</v>
      </c>
      <c r="AQ48" s="458">
        <f t="shared" si="14"/>
        <v>0.31040783418534112</v>
      </c>
      <c r="AR48" s="458">
        <f t="shared" si="14"/>
        <v>0.30044213594991886</v>
      </c>
      <c r="AS48" s="458">
        <f t="shared" si="14"/>
        <v>0.28736627994501213</v>
      </c>
      <c r="AT48" s="458">
        <f t="shared" si="14"/>
        <v>0.35176702805473115</v>
      </c>
      <c r="AU48" s="458">
        <f t="shared" si="14"/>
        <v>0.40593133839034717</v>
      </c>
      <c r="AV48" s="458">
        <f t="shared" si="14"/>
        <v>0.42905691755662917</v>
      </c>
      <c r="AW48" s="458">
        <f t="shared" si="14"/>
        <v>0.4606792579387381</v>
      </c>
      <c r="AX48" s="458">
        <f t="shared" si="14"/>
        <v>0.46593858737907773</v>
      </c>
      <c r="AY48" s="458">
        <f t="shared" si="14"/>
        <v>0.45978901996639265</v>
      </c>
    </row>
    <row r="49" spans="2:56" ht="16.2">
      <c r="X49" s="271" t="s">
        <v>89</v>
      </c>
      <c r="Y49" s="272"/>
      <c r="Z49" s="281"/>
      <c r="AA49" s="281">
        <f t="shared" ref="AA49:AY54" si="15">AA21/AA$21</f>
        <v>1</v>
      </c>
      <c r="AB49" s="281">
        <f t="shared" si="15"/>
        <v>1</v>
      </c>
      <c r="AC49" s="281">
        <f t="shared" si="15"/>
        <v>1</v>
      </c>
      <c r="AD49" s="281">
        <f t="shared" si="15"/>
        <v>1</v>
      </c>
      <c r="AE49" s="281">
        <f t="shared" si="15"/>
        <v>1</v>
      </c>
      <c r="AF49" s="281">
        <f t="shared" si="15"/>
        <v>1</v>
      </c>
      <c r="AG49" s="281">
        <f t="shared" si="15"/>
        <v>1</v>
      </c>
      <c r="AH49" s="281">
        <f t="shared" si="15"/>
        <v>1</v>
      </c>
      <c r="AI49" s="281">
        <f t="shared" si="15"/>
        <v>1</v>
      </c>
      <c r="AJ49" s="281">
        <f t="shared" si="15"/>
        <v>1</v>
      </c>
      <c r="AK49" s="281">
        <f t="shared" si="15"/>
        <v>1</v>
      </c>
      <c r="AL49" s="281">
        <f t="shared" si="15"/>
        <v>1</v>
      </c>
      <c r="AM49" s="281">
        <f t="shared" si="15"/>
        <v>1</v>
      </c>
      <c r="AN49" s="281">
        <f t="shared" si="15"/>
        <v>1</v>
      </c>
      <c r="AO49" s="281">
        <f t="shared" si="15"/>
        <v>1</v>
      </c>
      <c r="AP49" s="281">
        <f t="shared" si="15"/>
        <v>1</v>
      </c>
      <c r="AQ49" s="281">
        <f t="shared" si="15"/>
        <v>1</v>
      </c>
      <c r="AR49" s="281">
        <f t="shared" si="15"/>
        <v>1</v>
      </c>
      <c r="AS49" s="281">
        <f t="shared" si="15"/>
        <v>1</v>
      </c>
      <c r="AT49" s="281">
        <f t="shared" si="15"/>
        <v>1</v>
      </c>
      <c r="AU49" s="281">
        <f t="shared" si="15"/>
        <v>1</v>
      </c>
      <c r="AV49" s="281">
        <f t="shared" si="15"/>
        <v>1</v>
      </c>
      <c r="AW49" s="281">
        <f t="shared" si="15"/>
        <v>1</v>
      </c>
      <c r="AX49" s="281">
        <f t="shared" si="15"/>
        <v>1</v>
      </c>
      <c r="AY49" s="281">
        <f t="shared" si="15"/>
        <v>1</v>
      </c>
    </row>
    <row r="50" spans="2:56" ht="16.2">
      <c r="X50" s="271"/>
      <c r="Y50" s="266" t="s">
        <v>90</v>
      </c>
      <c r="Z50" s="187"/>
      <c r="AA50" s="187">
        <f>AA22/AA$21</f>
        <v>0.27009828363896243</v>
      </c>
      <c r="AB50" s="187">
        <f t="shared" si="15"/>
        <v>0.27306050451048774</v>
      </c>
      <c r="AC50" s="187">
        <f t="shared" si="15"/>
        <v>0.27420596306334122</v>
      </c>
      <c r="AD50" s="187">
        <f t="shared" si="15"/>
        <v>0.27305084698742227</v>
      </c>
      <c r="AE50" s="187">
        <f t="shared" si="15"/>
        <v>0.27185650774862885</v>
      </c>
      <c r="AF50" s="187">
        <f t="shared" si="15"/>
        <v>0.27308668528633834</v>
      </c>
      <c r="AG50" s="187">
        <f t="shared" si="15"/>
        <v>0.23439995229799018</v>
      </c>
      <c r="AH50" s="187">
        <f t="shared" si="15"/>
        <v>0.16969733165163101</v>
      </c>
      <c r="AI50" s="187">
        <f t="shared" si="15"/>
        <v>0.15172297628421497</v>
      </c>
      <c r="AJ50" s="187">
        <f t="shared" si="15"/>
        <v>0.15901285291668507</v>
      </c>
      <c r="AK50" s="187">
        <f t="shared" si="15"/>
        <v>0.11673419151024299</v>
      </c>
      <c r="AL50" s="187">
        <f t="shared" si="15"/>
        <v>0.12403526519749769</v>
      </c>
      <c r="AM50" s="187">
        <f t="shared" si="15"/>
        <v>0.14310918800876804</v>
      </c>
      <c r="AN50" s="187">
        <f t="shared" si="15"/>
        <v>0.14338798222432173</v>
      </c>
      <c r="AO50" s="187">
        <f t="shared" si="15"/>
        <v>0.13874145261789569</v>
      </c>
      <c r="AP50" s="187">
        <f t="shared" si="15"/>
        <v>0.18370178956986752</v>
      </c>
      <c r="AQ50" s="187">
        <f t="shared" si="15"/>
        <v>0.24856949401149228</v>
      </c>
      <c r="AR50" s="187">
        <f t="shared" si="15"/>
        <v>0.24053985829108293</v>
      </c>
      <c r="AS50" s="187">
        <f t="shared" si="15"/>
        <v>0.29217430561778701</v>
      </c>
      <c r="AT50" s="187">
        <f t="shared" si="15"/>
        <v>9.3977060048529376E-2</v>
      </c>
      <c r="AU50" s="187">
        <f t="shared" si="15"/>
        <v>7.6663504029375273E-2</v>
      </c>
      <c r="AV50" s="187">
        <f t="shared" si="15"/>
        <v>5.7506765665582389E-2</v>
      </c>
      <c r="AW50" s="187">
        <f t="shared" si="15"/>
        <v>5.3546235496319913E-2</v>
      </c>
      <c r="AX50" s="255">
        <f t="shared" si="15"/>
        <v>4.2726585237746549E-2</v>
      </c>
      <c r="AY50" s="255">
        <f t="shared" si="15"/>
        <v>2.8808121760607906E-2</v>
      </c>
    </row>
    <row r="51" spans="2:56">
      <c r="X51" s="271"/>
      <c r="Y51" s="278" t="s">
        <v>139</v>
      </c>
      <c r="Z51" s="187"/>
      <c r="AA51" s="187">
        <f>AA23/AA$21</f>
        <v>1.1404039618769752E-2</v>
      </c>
      <c r="AB51" s="187">
        <f t="shared" si="15"/>
        <v>8.9002188476905181E-3</v>
      </c>
      <c r="AC51" s="187">
        <f t="shared" si="15"/>
        <v>6.844564350093515E-3</v>
      </c>
      <c r="AD51" s="187">
        <f t="shared" si="15"/>
        <v>7.1577980538925371E-3</v>
      </c>
      <c r="AE51" s="187">
        <f t="shared" si="15"/>
        <v>7.2686367862852845E-3</v>
      </c>
      <c r="AF51" s="187">
        <f t="shared" si="15"/>
        <v>6.9311341443233079E-3</v>
      </c>
      <c r="AG51" s="187">
        <f t="shared" si="15"/>
        <v>8.0365697930739506E-3</v>
      </c>
      <c r="AH51" s="187">
        <f t="shared" si="15"/>
        <v>1.2570172714935629E-2</v>
      </c>
      <c r="AI51" s="187">
        <f t="shared" si="15"/>
        <v>2.931012041854153E-2</v>
      </c>
      <c r="AJ51" s="187">
        <f t="shared" si="15"/>
        <v>6.7083547324226514E-2</v>
      </c>
      <c r="AK51" s="187">
        <f t="shared" si="15"/>
        <v>0.13943250652612357</v>
      </c>
      <c r="AL51" s="187">
        <f t="shared" si="15"/>
        <v>0.18041493119636029</v>
      </c>
      <c r="AM51" s="187">
        <f t="shared" si="15"/>
        <v>0.18683699545589161</v>
      </c>
      <c r="AN51" s="187">
        <f t="shared" si="15"/>
        <v>0.19860580131256533</v>
      </c>
      <c r="AO51" s="187">
        <f t="shared" si="15"/>
        <v>0.20154898983915676</v>
      </c>
      <c r="AP51" s="187">
        <f t="shared" si="15"/>
        <v>0.21802455265905013</v>
      </c>
      <c r="AQ51" s="187">
        <f t="shared" si="15"/>
        <v>0.19849058983888981</v>
      </c>
      <c r="AR51" s="187">
        <f t="shared" si="15"/>
        <v>0.21857267648172285</v>
      </c>
      <c r="AS51" s="187">
        <f t="shared" si="15"/>
        <v>0.14798438855965837</v>
      </c>
      <c r="AT51" s="187">
        <f t="shared" si="15"/>
        <v>9.213437259659743E-2</v>
      </c>
      <c r="AU51" s="187">
        <f t="shared" si="15"/>
        <v>0.11899468944704113</v>
      </c>
      <c r="AV51" s="187">
        <f t="shared" si="15"/>
        <v>7.9319676780113632E-2</v>
      </c>
      <c r="AW51" s="187">
        <f t="shared" si="15"/>
        <v>7.9327756290844306E-2</v>
      </c>
      <c r="AX51" s="255">
        <f t="shared" si="15"/>
        <v>7.3485527435927719E-2</v>
      </c>
      <c r="AY51" s="255">
        <f t="shared" si="15"/>
        <v>8.5357397809208618E-2</v>
      </c>
    </row>
    <row r="52" spans="2:56">
      <c r="X52" s="271"/>
      <c r="Y52" s="430" t="s">
        <v>274</v>
      </c>
      <c r="Z52" s="187"/>
      <c r="AA52" s="187">
        <f>AA24/AA$21</f>
        <v>3.2583864524257801E-2</v>
      </c>
      <c r="AB52" s="187">
        <f t="shared" si="15"/>
        <v>3.2941218159639372E-2</v>
      </c>
      <c r="AC52" s="187">
        <f t="shared" si="15"/>
        <v>3.3079402918911011E-2</v>
      </c>
      <c r="AD52" s="187">
        <f t="shared" si="15"/>
        <v>3.2940053104389987E-2</v>
      </c>
      <c r="AE52" s="187">
        <f t="shared" si="15"/>
        <v>3.2795971522572652E-2</v>
      </c>
      <c r="AF52" s="187">
        <f t="shared" si="15"/>
        <v>3.2944376531628877E-2</v>
      </c>
      <c r="AG52" s="187">
        <f t="shared" si="15"/>
        <v>4.9442775753534278E-2</v>
      </c>
      <c r="AH52" s="187">
        <f t="shared" si="15"/>
        <v>7.3432645458341578E-2</v>
      </c>
      <c r="AI52" s="187">
        <f t="shared" si="15"/>
        <v>8.9374903114608356E-2</v>
      </c>
      <c r="AJ52" s="187">
        <f t="shared" si="15"/>
        <v>0.15473015302403634</v>
      </c>
      <c r="AK52" s="187">
        <f t="shared" si="15"/>
        <v>0.21417696811961762</v>
      </c>
      <c r="AL52" s="187">
        <f t="shared" si="15"/>
        <v>0.21229224099156027</v>
      </c>
      <c r="AM52" s="187">
        <f t="shared" si="15"/>
        <v>0.24350863709567294</v>
      </c>
      <c r="AN52" s="187">
        <f t="shared" si="15"/>
        <v>0.25351179952655101</v>
      </c>
      <c r="AO52" s="187">
        <f t="shared" si="15"/>
        <v>0.27346263868290405</v>
      </c>
      <c r="AP52" s="187">
        <f t="shared" si="15"/>
        <v>0.24723611160541931</v>
      </c>
      <c r="AQ52" s="187">
        <f t="shared" si="15"/>
        <v>0.19752191181431331</v>
      </c>
      <c r="AR52" s="187">
        <f t="shared" si="15"/>
        <v>0.1674439926155199</v>
      </c>
      <c r="AS52" s="187">
        <f t="shared" si="15"/>
        <v>0.14848448203041303</v>
      </c>
      <c r="AT52" s="187">
        <f t="shared" si="15"/>
        <v>0.16580667668045646</v>
      </c>
      <c r="AU52" s="187">
        <f t="shared" si="15"/>
        <v>0.19998857242073992</v>
      </c>
      <c r="AV52" s="187">
        <f t="shared" si="15"/>
        <v>0.17151960142640024</v>
      </c>
      <c r="AW52" s="187">
        <f t="shared" si="15"/>
        <v>0.1546514422874668</v>
      </c>
      <c r="AX52" s="187">
        <f t="shared" si="15"/>
        <v>0.16175493705434138</v>
      </c>
      <c r="AY52" s="187">
        <f t="shared" si="15"/>
        <v>0.17119475660336858</v>
      </c>
    </row>
    <row r="53" spans="2:56">
      <c r="X53" s="271"/>
      <c r="Y53" s="383" t="s">
        <v>130</v>
      </c>
      <c r="Z53" s="186"/>
      <c r="AA53" s="187">
        <f>AA25/AA$21</f>
        <v>0.63131703393094751</v>
      </c>
      <c r="AB53" s="187">
        <f t="shared" si="15"/>
        <v>0.63824081171014801</v>
      </c>
      <c r="AC53" s="187">
        <f t="shared" si="15"/>
        <v>0.64091816117840661</v>
      </c>
      <c r="AD53" s="187">
        <f t="shared" si="15"/>
        <v>0.638218238598114</v>
      </c>
      <c r="AE53" s="187">
        <f t="shared" si="15"/>
        <v>0.635426637349917</v>
      </c>
      <c r="AF53" s="187">
        <f t="shared" si="15"/>
        <v>0.63830200561902206</v>
      </c>
      <c r="AG53" s="187">
        <f t="shared" si="15"/>
        <v>0.66007026567114024</v>
      </c>
      <c r="AH53" s="187">
        <f t="shared" si="15"/>
        <v>0.68768272380234086</v>
      </c>
      <c r="AI53" s="187">
        <f t="shared" si="15"/>
        <v>0.66715006446792036</v>
      </c>
      <c r="AJ53" s="187">
        <f t="shared" si="15"/>
        <v>0.52928419844506402</v>
      </c>
      <c r="AK53" s="187">
        <f t="shared" si="15"/>
        <v>0.41381619653608398</v>
      </c>
      <c r="AL53" s="187">
        <f t="shared" si="15"/>
        <v>0.35006834449973279</v>
      </c>
      <c r="AM53" s="187">
        <f t="shared" si="15"/>
        <v>0.28196069471273777</v>
      </c>
      <c r="AN53" s="187">
        <f t="shared" si="15"/>
        <v>0.25523343165207574</v>
      </c>
      <c r="AO53" s="187">
        <f t="shared" si="15"/>
        <v>0.22419933017776222</v>
      </c>
      <c r="AP53" s="187">
        <f t="shared" si="15"/>
        <v>0.17761513242078553</v>
      </c>
      <c r="AQ53" s="187">
        <f t="shared" si="15"/>
        <v>0.1843931488215419</v>
      </c>
      <c r="AR53" s="187">
        <f t="shared" si="15"/>
        <v>0.18507774540149877</v>
      </c>
      <c r="AS53" s="187">
        <f t="shared" si="15"/>
        <v>0.19688158587076382</v>
      </c>
      <c r="AT53" s="187">
        <f t="shared" si="15"/>
        <v>0.28737250512132434</v>
      </c>
      <c r="AU53" s="187">
        <f t="shared" si="15"/>
        <v>0.25207131716307857</v>
      </c>
      <c r="AV53" s="187">
        <f t="shared" si="15"/>
        <v>0.30727040585308918</v>
      </c>
      <c r="AW53" s="187">
        <f t="shared" si="15"/>
        <v>0.31265632799901044</v>
      </c>
      <c r="AX53" s="187">
        <f t="shared" si="15"/>
        <v>0.29594286633349365</v>
      </c>
      <c r="AY53" s="187">
        <f t="shared" si="15"/>
        <v>0.28157896604179494</v>
      </c>
    </row>
    <row r="54" spans="2:56">
      <c r="X54" s="389"/>
      <c r="Y54" s="278" t="s">
        <v>140</v>
      </c>
      <c r="Z54" s="391"/>
      <c r="AA54" s="186">
        <f>AA26/AA$21</f>
        <v>5.4596778287062449E-2</v>
      </c>
      <c r="AB54" s="186">
        <f t="shared" si="15"/>
        <v>4.6857246772034421E-2</v>
      </c>
      <c r="AC54" s="186">
        <f t="shared" si="15"/>
        <v>4.4951908489247544E-2</v>
      </c>
      <c r="AD54" s="186">
        <f t="shared" si="15"/>
        <v>4.8633063256181296E-2</v>
      </c>
      <c r="AE54" s="186">
        <f t="shared" si="15"/>
        <v>5.2652246592596187E-2</v>
      </c>
      <c r="AF54" s="186">
        <f t="shared" si="15"/>
        <v>4.8735798418687526E-2</v>
      </c>
      <c r="AG54" s="186">
        <f t="shared" si="15"/>
        <v>4.8050436484261327E-2</v>
      </c>
      <c r="AH54" s="186">
        <f t="shared" si="15"/>
        <v>5.6617126372750848E-2</v>
      </c>
      <c r="AI54" s="186">
        <f t="shared" si="15"/>
        <v>6.2441935714714771E-2</v>
      </c>
      <c r="AJ54" s="186">
        <f t="shared" si="15"/>
        <v>8.9889248289987969E-2</v>
      </c>
      <c r="AK54" s="186">
        <f t="shared" si="15"/>
        <v>0.11584013730793179</v>
      </c>
      <c r="AL54" s="186">
        <f t="shared" si="15"/>
        <v>0.13318921811484902</v>
      </c>
      <c r="AM54" s="186">
        <f t="shared" si="15"/>
        <v>0.14458448472692956</v>
      </c>
      <c r="AN54" s="186">
        <f t="shared" si="15"/>
        <v>0.14926098528448614</v>
      </c>
      <c r="AO54" s="186">
        <f t="shared" si="15"/>
        <v>0.16204758868228136</v>
      </c>
      <c r="AP54" s="186">
        <f t="shared" si="15"/>
        <v>0.17342241374487757</v>
      </c>
      <c r="AQ54" s="186">
        <f t="shared" si="15"/>
        <v>0.17102485551376256</v>
      </c>
      <c r="AR54" s="186">
        <f t="shared" si="15"/>
        <v>0.18836572721017544</v>
      </c>
      <c r="AS54" s="186">
        <f t="shared" si="15"/>
        <v>0.21447523792137771</v>
      </c>
      <c r="AT54" s="186">
        <f t="shared" si="15"/>
        <v>0.3607093855530924</v>
      </c>
      <c r="AU54" s="186">
        <f t="shared" si="15"/>
        <v>0.35228191693976502</v>
      </c>
      <c r="AV54" s="186">
        <f t="shared" si="15"/>
        <v>0.38438355027481458</v>
      </c>
      <c r="AW54" s="186">
        <f t="shared" si="15"/>
        <v>0.39981823792635857</v>
      </c>
      <c r="AX54" s="186">
        <f t="shared" si="15"/>
        <v>0.42609008393849063</v>
      </c>
      <c r="AY54" s="186">
        <f t="shared" si="15"/>
        <v>0.4330607577850199</v>
      </c>
    </row>
    <row r="55" spans="2:56">
      <c r="X55" s="384" t="s">
        <v>131</v>
      </c>
      <c r="Y55" s="385"/>
      <c r="Z55" s="388"/>
      <c r="AA55" s="413">
        <f t="shared" ref="AA55:AY57" si="16">AA27/AA$27</f>
        <v>1</v>
      </c>
      <c r="AB55" s="413">
        <f t="shared" si="16"/>
        <v>1</v>
      </c>
      <c r="AC55" s="413">
        <f t="shared" si="16"/>
        <v>1</v>
      </c>
      <c r="AD55" s="413">
        <f t="shared" si="16"/>
        <v>1</v>
      </c>
      <c r="AE55" s="413">
        <f t="shared" si="16"/>
        <v>1</v>
      </c>
      <c r="AF55" s="413">
        <f t="shared" si="16"/>
        <v>1</v>
      </c>
      <c r="AG55" s="413">
        <f t="shared" si="16"/>
        <v>1</v>
      </c>
      <c r="AH55" s="413">
        <f t="shared" si="16"/>
        <v>1</v>
      </c>
      <c r="AI55" s="413">
        <f t="shared" si="16"/>
        <v>1</v>
      </c>
      <c r="AJ55" s="413">
        <f t="shared" si="16"/>
        <v>1</v>
      </c>
      <c r="AK55" s="413">
        <f t="shared" si="16"/>
        <v>1</v>
      </c>
      <c r="AL55" s="413">
        <f t="shared" si="16"/>
        <v>1</v>
      </c>
      <c r="AM55" s="413">
        <f t="shared" si="16"/>
        <v>1</v>
      </c>
      <c r="AN55" s="413">
        <f t="shared" si="16"/>
        <v>1</v>
      </c>
      <c r="AO55" s="413">
        <f t="shared" si="16"/>
        <v>1</v>
      </c>
      <c r="AP55" s="413">
        <f t="shared" si="16"/>
        <v>1</v>
      </c>
      <c r="AQ55" s="413">
        <f t="shared" si="16"/>
        <v>1</v>
      </c>
      <c r="AR55" s="413">
        <f t="shared" si="16"/>
        <v>1</v>
      </c>
      <c r="AS55" s="413">
        <f t="shared" si="16"/>
        <v>1</v>
      </c>
      <c r="AT55" s="413">
        <f t="shared" si="16"/>
        <v>1</v>
      </c>
      <c r="AU55" s="413">
        <f t="shared" si="16"/>
        <v>1</v>
      </c>
      <c r="AV55" s="413">
        <f t="shared" si="16"/>
        <v>1</v>
      </c>
      <c r="AW55" s="413">
        <f t="shared" si="16"/>
        <v>1</v>
      </c>
      <c r="AX55" s="413">
        <f t="shared" si="16"/>
        <v>1</v>
      </c>
      <c r="AY55" s="413">
        <f t="shared" si="16"/>
        <v>1</v>
      </c>
    </row>
    <row r="56" spans="2:56" ht="16.2">
      <c r="X56" s="384"/>
      <c r="Y56" s="512" t="s">
        <v>154</v>
      </c>
      <c r="Z56" s="248"/>
      <c r="AA56" s="458">
        <f t="shared" si="16"/>
        <v>9.3287400174186338E-2</v>
      </c>
      <c r="AB56" s="458">
        <f t="shared" si="16"/>
        <v>9.3287400174186338E-2</v>
      </c>
      <c r="AC56" s="458">
        <f t="shared" si="16"/>
        <v>9.3287400174186338E-2</v>
      </c>
      <c r="AD56" s="458">
        <f t="shared" si="16"/>
        <v>9.3287400174186338E-2</v>
      </c>
      <c r="AE56" s="458">
        <f t="shared" si="16"/>
        <v>9.3287400174186338E-2</v>
      </c>
      <c r="AF56" s="458">
        <f t="shared" si="16"/>
        <v>9.3287400174186394E-2</v>
      </c>
      <c r="AG56" s="458">
        <f t="shared" si="16"/>
        <v>9.7388159183309106E-2</v>
      </c>
      <c r="AH56" s="458">
        <f t="shared" si="16"/>
        <v>0.10950382643205392</v>
      </c>
      <c r="AI56" s="458">
        <f t="shared" si="16"/>
        <v>0.10958290447388978</v>
      </c>
      <c r="AJ56" s="458">
        <f t="shared" si="16"/>
        <v>6.695231784046575E-2</v>
      </c>
      <c r="AK56" s="458">
        <f t="shared" si="16"/>
        <v>0.11096021568365817</v>
      </c>
      <c r="AL56" s="458">
        <f t="shared" si="16"/>
        <v>0.10581744178231869</v>
      </c>
      <c r="AM56" s="458">
        <f t="shared" si="16"/>
        <v>0.20255934836130321</v>
      </c>
      <c r="AN56" s="458">
        <f t="shared" si="16"/>
        <v>6.8998653665185747E-2</v>
      </c>
      <c r="AO56" s="458">
        <f t="shared" si="16"/>
        <v>5.6184922964846992E-2</v>
      </c>
      <c r="AP56" s="458">
        <f t="shared" si="16"/>
        <v>0.81467495896318531</v>
      </c>
      <c r="AQ56" s="458">
        <f t="shared" si="16"/>
        <v>0.74561445035930585</v>
      </c>
      <c r="AR56" s="458">
        <f t="shared" si="16"/>
        <v>0.70356806736325661</v>
      </c>
      <c r="AS56" s="458">
        <f t="shared" si="16"/>
        <v>0.77997909064109328</v>
      </c>
      <c r="AT56" s="458">
        <f t="shared" si="16"/>
        <v>0.82411954691460776</v>
      </c>
      <c r="AU56" s="458">
        <f t="shared" si="16"/>
        <v>0.84149866494350845</v>
      </c>
      <c r="AV56" s="458">
        <f t="shared" si="16"/>
        <v>0.87250370020436274</v>
      </c>
      <c r="AW56" s="458">
        <f t="shared" si="16"/>
        <v>0.84248437357540129</v>
      </c>
      <c r="AX56" s="458">
        <f t="shared" si="16"/>
        <v>0.90362860073210582</v>
      </c>
      <c r="AY56" s="458">
        <f t="shared" si="16"/>
        <v>0.80956429108121231</v>
      </c>
    </row>
    <row r="57" spans="2:56" ht="14.4" thickBot="1">
      <c r="X57" s="459"/>
      <c r="Y57" s="586" t="s">
        <v>274</v>
      </c>
      <c r="Z57" s="248"/>
      <c r="AA57" s="587">
        <f t="shared" si="16"/>
        <v>0.90671259982581365</v>
      </c>
      <c r="AB57" s="587">
        <f t="shared" si="16"/>
        <v>0.90671259982581365</v>
      </c>
      <c r="AC57" s="587">
        <f t="shared" si="16"/>
        <v>0.90671259982581365</v>
      </c>
      <c r="AD57" s="587">
        <f t="shared" si="16"/>
        <v>0.90671259982581376</v>
      </c>
      <c r="AE57" s="587">
        <f t="shared" si="16"/>
        <v>0.90671259982581376</v>
      </c>
      <c r="AF57" s="587">
        <f t="shared" si="16"/>
        <v>0.90671259982581365</v>
      </c>
      <c r="AG57" s="587">
        <f t="shared" si="16"/>
        <v>0.90261184081669077</v>
      </c>
      <c r="AH57" s="587">
        <f t="shared" si="16"/>
        <v>0.89049617356794597</v>
      </c>
      <c r="AI57" s="587">
        <f t="shared" si="16"/>
        <v>0.89041709552611026</v>
      </c>
      <c r="AJ57" s="587">
        <f t="shared" si="16"/>
        <v>0.93304768215953415</v>
      </c>
      <c r="AK57" s="587">
        <f t="shared" si="16"/>
        <v>0.88903978431634179</v>
      </c>
      <c r="AL57" s="587">
        <f t="shared" si="16"/>
        <v>0.89418255821768122</v>
      </c>
      <c r="AM57" s="587">
        <f t="shared" si="16"/>
        <v>0.79744065163869671</v>
      </c>
      <c r="AN57" s="587">
        <f t="shared" si="16"/>
        <v>0.93100134633481435</v>
      </c>
      <c r="AO57" s="587">
        <f t="shared" si="16"/>
        <v>0.9438150770351531</v>
      </c>
      <c r="AP57" s="587">
        <f t="shared" si="16"/>
        <v>0.18532504103681466</v>
      </c>
      <c r="AQ57" s="587">
        <f t="shared" si="16"/>
        <v>0.25438554964069415</v>
      </c>
      <c r="AR57" s="587">
        <f t="shared" si="16"/>
        <v>0.29643193263674328</v>
      </c>
      <c r="AS57" s="587">
        <f t="shared" si="16"/>
        <v>0.22002090935890664</v>
      </c>
      <c r="AT57" s="587">
        <f t="shared" si="16"/>
        <v>0.17588045308539227</v>
      </c>
      <c r="AU57" s="587">
        <f t="shared" si="16"/>
        <v>0.15850133505649153</v>
      </c>
      <c r="AV57" s="587">
        <f t="shared" si="16"/>
        <v>0.12749629979563723</v>
      </c>
      <c r="AW57" s="587">
        <f t="shared" si="16"/>
        <v>0.15751562642459879</v>
      </c>
      <c r="AX57" s="587">
        <f t="shared" si="16"/>
        <v>9.637139926789412E-2</v>
      </c>
      <c r="AY57" s="587">
        <f t="shared" si="16"/>
        <v>0.19043570891878761</v>
      </c>
    </row>
    <row r="58" spans="2:56" ht="14.4" thickTop="1">
      <c r="B58" s="1" t="s">
        <v>72</v>
      </c>
      <c r="X58" s="390"/>
      <c r="Y58" s="274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</row>
    <row r="60" spans="2:56">
      <c r="X60" s="301" t="s">
        <v>128</v>
      </c>
    </row>
    <row r="61" spans="2:56">
      <c r="X61" s="260"/>
      <c r="Y61" s="261"/>
      <c r="Z61" s="219">
        <v>1990</v>
      </c>
      <c r="AA61" s="219">
        <v>1990</v>
      </c>
      <c r="AB61" s="219">
        <f>AA61+1</f>
        <v>1991</v>
      </c>
      <c r="AC61" s="219">
        <f>AB61+1</f>
        <v>1992</v>
      </c>
      <c r="AD61" s="219">
        <f>AC61+1</f>
        <v>1993</v>
      </c>
      <c r="AE61" s="219">
        <f>AD61+1</f>
        <v>1994</v>
      </c>
      <c r="AF61" s="219">
        <f>AE61+1</f>
        <v>1995</v>
      </c>
      <c r="AG61" s="219">
        <f t="shared" ref="AG61:AP61" si="17">AF61+1</f>
        <v>1996</v>
      </c>
      <c r="AH61" s="219">
        <f t="shared" si="17"/>
        <v>1997</v>
      </c>
      <c r="AI61" s="219">
        <f t="shared" si="17"/>
        <v>1998</v>
      </c>
      <c r="AJ61" s="219">
        <f t="shared" si="17"/>
        <v>1999</v>
      </c>
      <c r="AK61" s="219">
        <f t="shared" si="17"/>
        <v>2000</v>
      </c>
      <c r="AL61" s="219">
        <f t="shared" si="17"/>
        <v>2001</v>
      </c>
      <c r="AM61" s="219">
        <f t="shared" si="17"/>
        <v>2002</v>
      </c>
      <c r="AN61" s="219">
        <f t="shared" si="17"/>
        <v>2003</v>
      </c>
      <c r="AO61" s="219">
        <f t="shared" si="17"/>
        <v>2004</v>
      </c>
      <c r="AP61" s="219">
        <f t="shared" si="17"/>
        <v>2005</v>
      </c>
      <c r="AQ61" s="219">
        <f>AP61+1</f>
        <v>2006</v>
      </c>
      <c r="AR61" s="219">
        <f>AQ61+1</f>
        <v>2007</v>
      </c>
      <c r="AS61" s="220">
        <v>2008</v>
      </c>
      <c r="AT61" s="220">
        <v>2009</v>
      </c>
      <c r="AU61" s="220">
        <v>2010</v>
      </c>
      <c r="AV61" s="220">
        <v>2011</v>
      </c>
      <c r="AW61" s="220">
        <v>2012</v>
      </c>
      <c r="AX61" s="220">
        <v>2013</v>
      </c>
      <c r="AY61" s="220">
        <v>2014</v>
      </c>
      <c r="AZ61" s="220">
        <v>2015</v>
      </c>
      <c r="BA61" s="220">
        <v>2016</v>
      </c>
      <c r="BB61" s="220">
        <v>2017</v>
      </c>
      <c r="BC61" s="220">
        <v>2018</v>
      </c>
      <c r="BD61" s="220">
        <v>2019</v>
      </c>
    </row>
    <row r="62" spans="2:56">
      <c r="X62" s="262" t="s">
        <v>231</v>
      </c>
      <c r="Y62" s="263"/>
      <c r="Z62" s="402">
        <f>AA$6</f>
        <v>15932.309861006501</v>
      </c>
      <c r="AA62" s="182">
        <f>AA$6/$Z62-1</f>
        <v>0</v>
      </c>
      <c r="AB62" s="182">
        <f t="shared" ref="AB62:BD62" si="18">AB$6/$Z62-1</f>
        <v>8.8957790566543071E-2</v>
      </c>
      <c r="AC62" s="182">
        <f t="shared" si="18"/>
        <v>0.11516937535412142</v>
      </c>
      <c r="AD62" s="182">
        <f t="shared" si="18"/>
        <v>0.13786883465276412</v>
      </c>
      <c r="AE62" s="182">
        <f t="shared" si="18"/>
        <v>0.32130165193816573</v>
      </c>
      <c r="AF62" s="182">
        <f t="shared" si="18"/>
        <v>0.58246577004292455</v>
      </c>
      <c r="AG62" s="182">
        <f t="shared" si="18"/>
        <v>0.5438333965744564</v>
      </c>
      <c r="AH62" s="182">
        <f t="shared" si="18"/>
        <v>0.53369925660242901</v>
      </c>
      <c r="AI62" s="182">
        <f t="shared" si="18"/>
        <v>0.49008268869239235</v>
      </c>
      <c r="AJ62" s="182">
        <f t="shared" si="18"/>
        <v>0.52931567377948086</v>
      </c>
      <c r="AK62" s="182">
        <f t="shared" si="18"/>
        <v>0.43397993333792861</v>
      </c>
      <c r="AL62" s="182">
        <f t="shared" si="18"/>
        <v>0.2209038054663286</v>
      </c>
      <c r="AM62" s="182">
        <f t="shared" si="18"/>
        <v>1.7931963367052051E-2</v>
      </c>
      <c r="AN62" s="182">
        <f t="shared" si="18"/>
        <v>1.6849344663793397E-2</v>
      </c>
      <c r="AO62" s="182">
        <f t="shared" si="18"/>
        <v>-0.22300690983535609</v>
      </c>
      <c r="AP62" s="182">
        <f t="shared" si="18"/>
        <v>-0.20135609993591808</v>
      </c>
      <c r="AQ62" s="182">
        <f t="shared" si="18"/>
        <v>-8.6886346530769321E-2</v>
      </c>
      <c r="AR62" s="182">
        <f t="shared" si="18"/>
        <v>4.2095710391707009E-2</v>
      </c>
      <c r="AS62" s="182">
        <f t="shared" si="18"/>
        <v>0.20212594226764491</v>
      </c>
      <c r="AT62" s="182">
        <f t="shared" si="18"/>
        <v>0.30423735736443125</v>
      </c>
      <c r="AU62" s="182">
        <f t="shared" si="18"/>
        <v>0.4507633821151773</v>
      </c>
      <c r="AV62" s="182">
        <f t="shared" si="18"/>
        <v>0.62231335866771698</v>
      </c>
      <c r="AW62" s="182">
        <f t="shared" si="18"/>
        <v>0.82569745597569377</v>
      </c>
      <c r="AX62" s="182">
        <f t="shared" si="18"/>
        <v>0.99447708541601521</v>
      </c>
      <c r="AY62" s="182">
        <f t="shared" si="18"/>
        <v>1.2245217000015236</v>
      </c>
      <c r="AZ62" s="182">
        <f t="shared" si="18"/>
        <v>-1</v>
      </c>
      <c r="BA62" s="182">
        <f t="shared" si="18"/>
        <v>-1</v>
      </c>
      <c r="BB62" s="182">
        <f t="shared" si="18"/>
        <v>-1</v>
      </c>
      <c r="BC62" s="182">
        <f t="shared" si="18"/>
        <v>-1</v>
      </c>
      <c r="BD62" s="182">
        <f t="shared" si="18"/>
        <v>-1</v>
      </c>
    </row>
    <row r="63" spans="2:56">
      <c r="X63" s="264"/>
      <c r="Y63" s="425" t="s">
        <v>104</v>
      </c>
      <c r="Z63" s="64">
        <f>AA7</f>
        <v>15928.725007472323</v>
      </c>
      <c r="AA63" s="415">
        <f>IF(ISTEXT($Z63),"―",AA7/$Z63-1)</f>
        <v>0</v>
      </c>
      <c r="AB63" s="415">
        <f>IF(ISTEXT($Z63),"―",AB7/$Z63-1)</f>
        <v>8.9202866941598291E-2</v>
      </c>
      <c r="AC63" s="415">
        <f t="shared" ref="AC63:BD71" si="19">IF(ISTEXT($Z63),"―",AC7/$Z63-1)</f>
        <v>0.10367316967990781</v>
      </c>
      <c r="AD63" s="415">
        <f t="shared" si="19"/>
        <v>5.4241346689209768E-2</v>
      </c>
      <c r="AE63" s="415">
        <f t="shared" si="19"/>
        <v>0.15620403449494802</v>
      </c>
      <c r="AF63" s="415">
        <f t="shared" si="19"/>
        <v>0.34725158416212842</v>
      </c>
      <c r="AG63" s="415">
        <f t="shared" si="19"/>
        <v>0.23854231840559814</v>
      </c>
      <c r="AH63" s="415">
        <f t="shared" si="19"/>
        <v>0.16699861359147117</v>
      </c>
      <c r="AI63" s="415">
        <f t="shared" si="19"/>
        <v>9.4525769753784461E-2</v>
      </c>
      <c r="AJ63" s="415">
        <f t="shared" si="19"/>
        <v>0.1196125233899068</v>
      </c>
      <c r="AK63" s="415">
        <f t="shared" si="19"/>
        <v>-1.5112635026305998E-2</v>
      </c>
      <c r="AL63" s="415">
        <f t="shared" si="19"/>
        <v>-0.2585470591990493</v>
      </c>
      <c r="AM63" s="415">
        <f t="shared" si="19"/>
        <v>-0.51591856872519382</v>
      </c>
      <c r="AN63" s="415">
        <f t="shared" si="19"/>
        <v>-0.6011206171856539</v>
      </c>
      <c r="AO63" s="415">
        <f t="shared" si="19"/>
        <v>-0.91916490495027225</v>
      </c>
      <c r="AP63" s="415">
        <f t="shared" si="19"/>
        <v>-0.96320609466702045</v>
      </c>
      <c r="AQ63" s="415">
        <f t="shared" si="19"/>
        <v>-0.94782884382710098</v>
      </c>
      <c r="AR63" s="415">
        <f t="shared" si="19"/>
        <v>-0.98271801416178239</v>
      </c>
      <c r="AS63" s="415">
        <f t="shared" si="19"/>
        <v>-0.96274152515524047</v>
      </c>
      <c r="AT63" s="415">
        <f t="shared" si="19"/>
        <v>-0.99684092731989571</v>
      </c>
      <c r="AU63" s="415">
        <f t="shared" si="19"/>
        <v>-0.99665509951518372</v>
      </c>
      <c r="AV63" s="415">
        <f t="shared" si="19"/>
        <v>-0.99897794707408394</v>
      </c>
      <c r="AW63" s="415">
        <f t="shared" si="19"/>
        <v>-0.99888503317172794</v>
      </c>
      <c r="AX63" s="415">
        <f t="shared" si="19"/>
        <v>-0.99897794707408394</v>
      </c>
      <c r="AY63" s="415">
        <f t="shared" si="19"/>
        <v>-0.99851337756230385</v>
      </c>
      <c r="AZ63" s="415">
        <f t="shared" si="19"/>
        <v>-1</v>
      </c>
      <c r="BA63" s="415">
        <f t="shared" si="19"/>
        <v>-1</v>
      </c>
      <c r="BB63" s="415">
        <f t="shared" si="19"/>
        <v>-1</v>
      </c>
      <c r="BC63" s="415">
        <f t="shared" si="19"/>
        <v>-1</v>
      </c>
      <c r="BD63" s="415">
        <f t="shared" si="19"/>
        <v>-1</v>
      </c>
    </row>
    <row r="64" spans="2:56">
      <c r="X64" s="264"/>
      <c r="Y64" s="426" t="s">
        <v>137</v>
      </c>
      <c r="Z64" s="64">
        <f t="shared" ref="Z64:Z71" si="20">AA8</f>
        <v>1.5108061842099747</v>
      </c>
      <c r="AA64" s="415">
        <f t="shared" ref="AA64:AB71" si="21">IF(ISTEXT($Z64),"―",AA8/$Z64-1)</f>
        <v>0</v>
      </c>
      <c r="AB64" s="415" t="e">
        <f t="shared" si="21"/>
        <v>#VALUE!</v>
      </c>
      <c r="AC64" s="415">
        <f t="shared" si="19"/>
        <v>29.000000000000004</v>
      </c>
      <c r="AD64" s="415">
        <f t="shared" si="19"/>
        <v>194.00000000000006</v>
      </c>
      <c r="AE64" s="415">
        <f t="shared" si="19"/>
        <v>334.00000000000006</v>
      </c>
      <c r="AF64" s="415">
        <f t="shared" si="19"/>
        <v>369.00000000000006</v>
      </c>
      <c r="AG64" s="415">
        <f t="shared" si="19"/>
        <v>351.52454428322801</v>
      </c>
      <c r="AH64" s="415">
        <f t="shared" si="19"/>
        <v>282.68136415567864</v>
      </c>
      <c r="AI64" s="415">
        <f t="shared" si="19"/>
        <v>202.91544652218332</v>
      </c>
      <c r="AJ64" s="415">
        <f t="shared" si="19"/>
        <v>123.86200291968531</v>
      </c>
      <c r="AK64" s="415">
        <f t="shared" si="19"/>
        <v>195.06655634293861</v>
      </c>
      <c r="AL64" s="415">
        <f t="shared" si="19"/>
        <v>287.78997898202005</v>
      </c>
      <c r="AM64" s="415">
        <f t="shared" si="19"/>
        <v>270.69202143460114</v>
      </c>
      <c r="AN64" s="415">
        <f t="shared" si="19"/>
        <v>343.41124570903486</v>
      </c>
      <c r="AO64" s="415">
        <f t="shared" si="19"/>
        <v>372.93772157640353</v>
      </c>
      <c r="AP64" s="415">
        <f t="shared" si="19"/>
        <v>296.43764558185188</v>
      </c>
      <c r="AQ64" s="415">
        <f t="shared" si="19"/>
        <v>241.62542143152143</v>
      </c>
      <c r="AR64" s="415">
        <f t="shared" si="19"/>
        <v>235.11704929930599</v>
      </c>
      <c r="AS64" s="415">
        <f t="shared" si="19"/>
        <v>201.85743034151866</v>
      </c>
      <c r="AT64" s="415">
        <f t="shared" si="19"/>
        <v>153.72458526845841</v>
      </c>
      <c r="AU64" s="415">
        <f t="shared" si="19"/>
        <v>83.763857608827649</v>
      </c>
      <c r="AV64" s="415">
        <f t="shared" si="19"/>
        <v>99.177681197441899</v>
      </c>
      <c r="AW64" s="415">
        <f t="shared" si="19"/>
        <v>78.74298426366947</v>
      </c>
      <c r="AX64" s="415">
        <f t="shared" si="19"/>
        <v>85.813160843324937</v>
      </c>
      <c r="AY64" s="415">
        <f t="shared" si="19"/>
        <v>65.564971287497443</v>
      </c>
      <c r="AZ64" s="415" t="e">
        <f t="shared" si="19"/>
        <v>#VALUE!</v>
      </c>
      <c r="BA64" s="415" t="e">
        <f t="shared" si="19"/>
        <v>#VALUE!</v>
      </c>
      <c r="BB64" s="415" t="e">
        <f t="shared" si="19"/>
        <v>#VALUE!</v>
      </c>
      <c r="BC64" s="415" t="e">
        <f t="shared" si="19"/>
        <v>#VALUE!</v>
      </c>
      <c r="BD64" s="415" t="e">
        <f t="shared" si="19"/>
        <v>#VALUE!</v>
      </c>
    </row>
    <row r="65" spans="24:56">
      <c r="X65" s="264"/>
      <c r="Y65" s="278" t="s">
        <v>139</v>
      </c>
      <c r="Z65" s="64" t="str">
        <f t="shared" si="20"/>
        <v>NO</v>
      </c>
      <c r="AA65" s="415" t="str">
        <f t="shared" si="21"/>
        <v>―</v>
      </c>
      <c r="AB65" s="415" t="str">
        <f t="shared" si="21"/>
        <v>―</v>
      </c>
      <c r="AC65" s="415" t="str">
        <f t="shared" si="19"/>
        <v>―</v>
      </c>
      <c r="AD65" s="415" t="str">
        <f t="shared" si="19"/>
        <v>―</v>
      </c>
      <c r="AE65" s="415" t="str">
        <f t="shared" si="19"/>
        <v>―</v>
      </c>
      <c r="AF65" s="415" t="str">
        <f t="shared" si="19"/>
        <v>―</v>
      </c>
      <c r="AG65" s="415" t="str">
        <f t="shared" si="19"/>
        <v>―</v>
      </c>
      <c r="AH65" s="415" t="str">
        <f t="shared" si="19"/>
        <v>―</v>
      </c>
      <c r="AI65" s="415" t="str">
        <f t="shared" si="19"/>
        <v>―</v>
      </c>
      <c r="AJ65" s="415" t="str">
        <f t="shared" si="19"/>
        <v>―</v>
      </c>
      <c r="AK65" s="415" t="str">
        <f t="shared" si="19"/>
        <v>―</v>
      </c>
      <c r="AL65" s="415" t="str">
        <f t="shared" si="19"/>
        <v>―</v>
      </c>
      <c r="AM65" s="415" t="str">
        <f t="shared" si="19"/>
        <v>―</v>
      </c>
      <c r="AN65" s="415" t="str">
        <f t="shared" si="19"/>
        <v>―</v>
      </c>
      <c r="AO65" s="415" t="str">
        <f t="shared" si="19"/>
        <v>―</v>
      </c>
      <c r="AP65" s="415" t="str">
        <f t="shared" si="19"/>
        <v>―</v>
      </c>
      <c r="AQ65" s="415" t="str">
        <f t="shared" si="19"/>
        <v>―</v>
      </c>
      <c r="AR65" s="415" t="str">
        <f t="shared" si="19"/>
        <v>―</v>
      </c>
      <c r="AS65" s="415" t="str">
        <f t="shared" si="19"/>
        <v>―</v>
      </c>
      <c r="AT65" s="415" t="str">
        <f t="shared" si="19"/>
        <v>―</v>
      </c>
      <c r="AU65" s="415" t="str">
        <f t="shared" si="19"/>
        <v>―</v>
      </c>
      <c r="AV65" s="415" t="str">
        <f t="shared" si="19"/>
        <v>―</v>
      </c>
      <c r="AW65" s="415" t="str">
        <f t="shared" si="19"/>
        <v>―</v>
      </c>
      <c r="AX65" s="415" t="str">
        <f t="shared" si="19"/>
        <v>―</v>
      </c>
      <c r="AY65" s="415" t="str">
        <f t="shared" si="19"/>
        <v>―</v>
      </c>
      <c r="AZ65" s="415" t="str">
        <f t="shared" si="19"/>
        <v>―</v>
      </c>
      <c r="BA65" s="415" t="str">
        <f t="shared" si="19"/>
        <v>―</v>
      </c>
      <c r="BB65" s="415" t="str">
        <f t="shared" si="19"/>
        <v>―</v>
      </c>
      <c r="BC65" s="415" t="str">
        <f t="shared" si="19"/>
        <v>―</v>
      </c>
      <c r="BD65" s="415" t="str">
        <f t="shared" si="19"/>
        <v>―</v>
      </c>
    </row>
    <row r="66" spans="24:56">
      <c r="X66" s="264"/>
      <c r="Y66" s="428" t="s">
        <v>274</v>
      </c>
      <c r="Z66" s="64">
        <f t="shared" si="20"/>
        <v>0.73211221483304723</v>
      </c>
      <c r="AA66" s="415">
        <f t="shared" si="21"/>
        <v>0</v>
      </c>
      <c r="AB66" s="415" t="e">
        <f t="shared" si="21"/>
        <v>#VALUE!</v>
      </c>
      <c r="AC66" s="415">
        <f t="shared" si="19"/>
        <v>28.999999999999996</v>
      </c>
      <c r="AD66" s="415">
        <f t="shared" si="19"/>
        <v>193.99999999999994</v>
      </c>
      <c r="AE66" s="415">
        <f t="shared" si="19"/>
        <v>333.99999999999994</v>
      </c>
      <c r="AF66" s="415">
        <f t="shared" si="19"/>
        <v>368.99999999999994</v>
      </c>
      <c r="AG66" s="415">
        <f t="shared" si="19"/>
        <v>360.10406372060828</v>
      </c>
      <c r="AH66" s="415">
        <f t="shared" si="19"/>
        <v>402.34766289900887</v>
      </c>
      <c r="AI66" s="415">
        <f t="shared" si="19"/>
        <v>371.67304871380588</v>
      </c>
      <c r="AJ66" s="415">
        <f t="shared" si="19"/>
        <v>377.44812573016048</v>
      </c>
      <c r="AK66" s="415">
        <f t="shared" si="19"/>
        <v>387.67367347028096</v>
      </c>
      <c r="AL66" s="415">
        <f t="shared" si="19"/>
        <v>300.97681799210108</v>
      </c>
      <c r="AM66" s="415">
        <f t="shared" si="19"/>
        <v>293.21114892826847</v>
      </c>
      <c r="AN66" s="415">
        <f t="shared" si="19"/>
        <v>283.07408984768409</v>
      </c>
      <c r="AO66" s="415">
        <f t="shared" si="19"/>
        <v>321.10391180729977</v>
      </c>
      <c r="AP66" s="415">
        <f t="shared" si="19"/>
        <v>308.99892355152747</v>
      </c>
      <c r="AQ66" s="415">
        <f t="shared" si="19"/>
        <v>334.40313714876794</v>
      </c>
      <c r="AR66" s="415">
        <f t="shared" si="19"/>
        <v>362.11342861878353</v>
      </c>
      <c r="AS66" s="415">
        <f t="shared" si="19"/>
        <v>322.77644822729906</v>
      </c>
      <c r="AT66" s="415">
        <f t="shared" si="19"/>
        <v>206.76635815093115</v>
      </c>
      <c r="AU66" s="415">
        <f t="shared" si="19"/>
        <v>228.40211158593777</v>
      </c>
      <c r="AV66" s="415">
        <f t="shared" si="19"/>
        <v>197.69672407157378</v>
      </c>
      <c r="AW66" s="415">
        <f t="shared" si="19"/>
        <v>168.39489647936131</v>
      </c>
      <c r="AX66" s="415">
        <f t="shared" si="19"/>
        <v>151.44736180211476</v>
      </c>
      <c r="AY66" s="415">
        <f t="shared" si="19"/>
        <v>156.2896294953168</v>
      </c>
      <c r="AZ66" s="415" t="e">
        <f t="shared" si="19"/>
        <v>#VALUE!</v>
      </c>
      <c r="BA66" s="415" t="e">
        <f t="shared" si="19"/>
        <v>#VALUE!</v>
      </c>
      <c r="BB66" s="415" t="e">
        <f t="shared" si="19"/>
        <v>#VALUE!</v>
      </c>
      <c r="BC66" s="415" t="e">
        <f t="shared" si="19"/>
        <v>#VALUE!</v>
      </c>
      <c r="BD66" s="415" t="e">
        <f t="shared" si="19"/>
        <v>#VALUE!</v>
      </c>
    </row>
    <row r="67" spans="24:56">
      <c r="X67" s="264"/>
      <c r="Y67" s="425" t="s">
        <v>85</v>
      </c>
      <c r="Z67" s="64" t="str">
        <f t="shared" si="20"/>
        <v>NO</v>
      </c>
      <c r="AA67" s="415" t="str">
        <f t="shared" si="21"/>
        <v>―</v>
      </c>
      <c r="AB67" s="415" t="str">
        <f t="shared" si="21"/>
        <v>―</v>
      </c>
      <c r="AC67" s="415" t="str">
        <f t="shared" si="19"/>
        <v>―</v>
      </c>
      <c r="AD67" s="415" t="str">
        <f t="shared" si="19"/>
        <v>―</v>
      </c>
      <c r="AE67" s="415" t="str">
        <f t="shared" si="19"/>
        <v>―</v>
      </c>
      <c r="AF67" s="415" t="str">
        <f t="shared" si="19"/>
        <v>―</v>
      </c>
      <c r="AG67" s="415" t="str">
        <f t="shared" si="19"/>
        <v>―</v>
      </c>
      <c r="AH67" s="415" t="str">
        <f t="shared" si="19"/>
        <v>―</v>
      </c>
      <c r="AI67" s="415" t="str">
        <f t="shared" si="19"/>
        <v>―</v>
      </c>
      <c r="AJ67" s="415" t="str">
        <f t="shared" si="19"/>
        <v>―</v>
      </c>
      <c r="AK67" s="415" t="str">
        <f t="shared" si="19"/>
        <v>―</v>
      </c>
      <c r="AL67" s="415" t="str">
        <f t="shared" si="19"/>
        <v>―</v>
      </c>
      <c r="AM67" s="415" t="str">
        <f t="shared" si="19"/>
        <v>―</v>
      </c>
      <c r="AN67" s="415" t="str">
        <f t="shared" si="19"/>
        <v>―</v>
      </c>
      <c r="AO67" s="415" t="str">
        <f t="shared" si="19"/>
        <v>―</v>
      </c>
      <c r="AP67" s="415" t="str">
        <f t="shared" si="19"/>
        <v>―</v>
      </c>
      <c r="AQ67" s="415" t="str">
        <f t="shared" si="19"/>
        <v>―</v>
      </c>
      <c r="AR67" s="415" t="str">
        <f t="shared" si="19"/>
        <v>―</v>
      </c>
      <c r="AS67" s="415" t="str">
        <f t="shared" si="19"/>
        <v>―</v>
      </c>
      <c r="AT67" s="415" t="str">
        <f t="shared" si="19"/>
        <v>―</v>
      </c>
      <c r="AU67" s="415" t="str">
        <f t="shared" si="19"/>
        <v>―</v>
      </c>
      <c r="AV67" s="415" t="str">
        <f t="shared" si="19"/>
        <v>―</v>
      </c>
      <c r="AW67" s="415" t="str">
        <f t="shared" si="19"/>
        <v>―</v>
      </c>
      <c r="AX67" s="415" t="str">
        <f t="shared" si="19"/>
        <v>―</v>
      </c>
      <c r="AY67" s="415" t="str">
        <f t="shared" si="19"/>
        <v>―</v>
      </c>
      <c r="AZ67" s="415" t="str">
        <f t="shared" si="19"/>
        <v>―</v>
      </c>
      <c r="BA67" s="415" t="str">
        <f t="shared" si="19"/>
        <v>―</v>
      </c>
      <c r="BB67" s="415" t="str">
        <f t="shared" si="19"/>
        <v>―</v>
      </c>
      <c r="BC67" s="415" t="str">
        <f t="shared" si="19"/>
        <v>―</v>
      </c>
      <c r="BD67" s="415" t="str">
        <f t="shared" si="19"/>
        <v>―</v>
      </c>
    </row>
    <row r="68" spans="24:56">
      <c r="X68" s="264"/>
      <c r="Y68" s="425" t="s">
        <v>86</v>
      </c>
      <c r="Z68" s="64">
        <f t="shared" si="20"/>
        <v>1.3419351351351352</v>
      </c>
      <c r="AA68" s="415">
        <f t="shared" si="21"/>
        <v>0</v>
      </c>
      <c r="AB68" s="415" t="e">
        <f t="shared" si="21"/>
        <v>#VALUE!</v>
      </c>
      <c r="AC68" s="415">
        <f t="shared" si="19"/>
        <v>28.999999999999996</v>
      </c>
      <c r="AD68" s="415">
        <f t="shared" si="19"/>
        <v>194</v>
      </c>
      <c r="AE68" s="415">
        <f t="shared" si="19"/>
        <v>333.99999999999994</v>
      </c>
      <c r="AF68" s="415">
        <f t="shared" si="19"/>
        <v>368.99999999999994</v>
      </c>
      <c r="AG68" s="415">
        <f t="shared" si="19"/>
        <v>335.87321254501364</v>
      </c>
      <c r="AH68" s="415">
        <f t="shared" si="19"/>
        <v>347.82908103666347</v>
      </c>
      <c r="AI68" s="415">
        <f t="shared" si="19"/>
        <v>334.67196223283838</v>
      </c>
      <c r="AJ68" s="415">
        <f t="shared" si="19"/>
        <v>337.86883806362732</v>
      </c>
      <c r="AK68" s="415">
        <f t="shared" si="19"/>
        <v>359.92728129607104</v>
      </c>
      <c r="AL68" s="415">
        <f t="shared" si="19"/>
        <v>335.43388430584309</v>
      </c>
      <c r="AM68" s="415">
        <f t="shared" si="19"/>
        <v>364.941048224025</v>
      </c>
      <c r="AN68" s="415">
        <f t="shared" si="19"/>
        <v>542.80092529092258</v>
      </c>
      <c r="AO68" s="415">
        <f t="shared" si="19"/>
        <v>670.42192641360487</v>
      </c>
      <c r="AP68" s="415">
        <f t="shared" si="19"/>
        <v>697.60553829464777</v>
      </c>
      <c r="AQ68" s="415">
        <f t="shared" si="19"/>
        <v>889.12523633138255</v>
      </c>
      <c r="AR68" s="415">
        <f t="shared" si="19"/>
        <v>1063.980778036258</v>
      </c>
      <c r="AS68" s="415">
        <f t="shared" si="19"/>
        <v>1123.9128780341418</v>
      </c>
      <c r="AT68" s="415">
        <f t="shared" si="19"/>
        <v>1197.3932379151258</v>
      </c>
      <c r="AU68" s="415">
        <f t="shared" si="19"/>
        <v>1302.2460406445443</v>
      </c>
      <c r="AV68" s="415">
        <f t="shared" si="19"/>
        <v>1432.3110828586925</v>
      </c>
      <c r="AW68" s="415">
        <f t="shared" si="19"/>
        <v>1549.6187647863644</v>
      </c>
      <c r="AX68" s="415">
        <f t="shared" si="19"/>
        <v>1660.2614151742673</v>
      </c>
      <c r="AY68" s="415">
        <f t="shared" si="19"/>
        <v>1767.3072970793824</v>
      </c>
      <c r="AZ68" s="415" t="e">
        <f t="shared" si="19"/>
        <v>#VALUE!</v>
      </c>
      <c r="BA68" s="415" t="e">
        <f t="shared" si="19"/>
        <v>#VALUE!</v>
      </c>
      <c r="BB68" s="415" t="e">
        <f t="shared" si="19"/>
        <v>#VALUE!</v>
      </c>
      <c r="BC68" s="415" t="e">
        <f t="shared" si="19"/>
        <v>#VALUE!</v>
      </c>
      <c r="BD68" s="415" t="e">
        <f t="shared" si="19"/>
        <v>#VALUE!</v>
      </c>
    </row>
    <row r="69" spans="24:56">
      <c r="X69" s="264"/>
      <c r="Y69" s="427" t="s">
        <v>87</v>
      </c>
      <c r="Z69" s="64" t="str">
        <f t="shared" si="20"/>
        <v>NO</v>
      </c>
      <c r="AA69" s="415" t="str">
        <f>IF(ISTEXT($Z69),"―",AA13/$Z69-1)</f>
        <v>―</v>
      </c>
      <c r="AB69" s="415" t="str">
        <f>IF(ISTEXT($Z69),"―",AB13/$Z69-1)</f>
        <v>―</v>
      </c>
      <c r="AC69" s="415" t="str">
        <f t="shared" si="19"/>
        <v>―</v>
      </c>
      <c r="AD69" s="415" t="str">
        <f t="shared" si="19"/>
        <v>―</v>
      </c>
      <c r="AE69" s="415" t="str">
        <f t="shared" si="19"/>
        <v>―</v>
      </c>
      <c r="AF69" s="415" t="str">
        <f t="shared" si="19"/>
        <v>―</v>
      </c>
      <c r="AG69" s="415" t="str">
        <f t="shared" si="19"/>
        <v>―</v>
      </c>
      <c r="AH69" s="415" t="str">
        <f t="shared" si="19"/>
        <v>―</v>
      </c>
      <c r="AI69" s="415" t="str">
        <f t="shared" si="19"/>
        <v>―</v>
      </c>
      <c r="AJ69" s="415" t="str">
        <f t="shared" si="19"/>
        <v>―</v>
      </c>
      <c r="AK69" s="415" t="str">
        <f t="shared" si="19"/>
        <v>―</v>
      </c>
      <c r="AL69" s="415" t="str">
        <f t="shared" si="19"/>
        <v>―</v>
      </c>
      <c r="AM69" s="415" t="str">
        <f t="shared" si="19"/>
        <v>―</v>
      </c>
      <c r="AN69" s="415" t="str">
        <f t="shared" si="19"/>
        <v>―</v>
      </c>
      <c r="AO69" s="415" t="str">
        <f t="shared" si="19"/>
        <v>―</v>
      </c>
      <c r="AP69" s="415" t="str">
        <f t="shared" si="19"/>
        <v>―</v>
      </c>
      <c r="AQ69" s="415" t="str">
        <f t="shared" si="19"/>
        <v>―</v>
      </c>
      <c r="AR69" s="415" t="str">
        <f t="shared" si="19"/>
        <v>―</v>
      </c>
      <c r="AS69" s="415" t="str">
        <f t="shared" si="19"/>
        <v>―</v>
      </c>
      <c r="AT69" s="415" t="str">
        <f t="shared" si="19"/>
        <v>―</v>
      </c>
      <c r="AU69" s="415" t="str">
        <f t="shared" si="19"/>
        <v>―</v>
      </c>
      <c r="AV69" s="415" t="str">
        <f t="shared" si="19"/>
        <v>―</v>
      </c>
      <c r="AW69" s="415" t="str">
        <f t="shared" si="19"/>
        <v>―</v>
      </c>
      <c r="AX69" s="415" t="str">
        <f t="shared" si="19"/>
        <v>―</v>
      </c>
      <c r="AY69" s="415" t="str">
        <f t="shared" si="19"/>
        <v>―</v>
      </c>
      <c r="AZ69" s="415" t="str">
        <f t="shared" si="19"/>
        <v>―</v>
      </c>
      <c r="BA69" s="415" t="str">
        <f t="shared" si="19"/>
        <v>―</v>
      </c>
      <c r="BB69" s="415" t="str">
        <f t="shared" si="19"/>
        <v>―</v>
      </c>
      <c r="BC69" s="415" t="str">
        <f t="shared" si="19"/>
        <v>―</v>
      </c>
      <c r="BD69" s="415" t="str">
        <f t="shared" si="19"/>
        <v>―</v>
      </c>
    </row>
    <row r="70" spans="24:56">
      <c r="X70" s="264"/>
      <c r="Y70" s="427" t="s">
        <v>232</v>
      </c>
      <c r="Z70" s="64" t="str">
        <f t="shared" si="20"/>
        <v>NO</v>
      </c>
      <c r="AA70" s="415" t="str">
        <f t="shared" si="21"/>
        <v>―</v>
      </c>
      <c r="AB70" s="415" t="str">
        <f t="shared" si="21"/>
        <v>―</v>
      </c>
      <c r="AC70" s="415" t="str">
        <f t="shared" si="19"/>
        <v>―</v>
      </c>
      <c r="AD70" s="415" t="str">
        <f t="shared" si="19"/>
        <v>―</v>
      </c>
      <c r="AE70" s="415" t="str">
        <f t="shared" si="19"/>
        <v>―</v>
      </c>
      <c r="AF70" s="415" t="str">
        <f t="shared" si="19"/>
        <v>―</v>
      </c>
      <c r="AG70" s="415" t="str">
        <f t="shared" si="19"/>
        <v>―</v>
      </c>
      <c r="AH70" s="415" t="str">
        <f t="shared" si="19"/>
        <v>―</v>
      </c>
      <c r="AI70" s="415" t="str">
        <f t="shared" si="19"/>
        <v>―</v>
      </c>
      <c r="AJ70" s="415" t="str">
        <f t="shared" si="19"/>
        <v>―</v>
      </c>
      <c r="AK70" s="415" t="str">
        <f t="shared" si="19"/>
        <v>―</v>
      </c>
      <c r="AL70" s="415" t="str">
        <f t="shared" si="19"/>
        <v>―</v>
      </c>
      <c r="AM70" s="415" t="str">
        <f t="shared" si="19"/>
        <v>―</v>
      </c>
      <c r="AN70" s="415" t="str">
        <f t="shared" si="19"/>
        <v>―</v>
      </c>
      <c r="AO70" s="415" t="str">
        <f t="shared" si="19"/>
        <v>―</v>
      </c>
      <c r="AP70" s="415" t="str">
        <f t="shared" si="19"/>
        <v>―</v>
      </c>
      <c r="AQ70" s="415" t="str">
        <f t="shared" si="19"/>
        <v>―</v>
      </c>
      <c r="AR70" s="415" t="str">
        <f t="shared" si="19"/>
        <v>―</v>
      </c>
      <c r="AS70" s="415" t="str">
        <f t="shared" si="19"/>
        <v>―</v>
      </c>
      <c r="AT70" s="415" t="str">
        <f t="shared" si="19"/>
        <v>―</v>
      </c>
      <c r="AU70" s="415" t="str">
        <f t="shared" si="19"/>
        <v>―</v>
      </c>
      <c r="AV70" s="415" t="str">
        <f t="shared" si="19"/>
        <v>―</v>
      </c>
      <c r="AW70" s="415" t="str">
        <f t="shared" si="19"/>
        <v>―</v>
      </c>
      <c r="AX70" s="415" t="str">
        <f t="shared" si="19"/>
        <v>―</v>
      </c>
      <c r="AY70" s="415" t="str">
        <f t="shared" si="19"/>
        <v>―</v>
      </c>
      <c r="AZ70" s="415" t="str">
        <f t="shared" si="19"/>
        <v>―</v>
      </c>
      <c r="BA70" s="415" t="str">
        <f t="shared" si="19"/>
        <v>―</v>
      </c>
      <c r="BB70" s="415" t="str">
        <f t="shared" si="19"/>
        <v>―</v>
      </c>
      <c r="BC70" s="415" t="str">
        <f t="shared" si="19"/>
        <v>―</v>
      </c>
      <c r="BD70" s="415" t="str">
        <f t="shared" si="19"/>
        <v>―</v>
      </c>
    </row>
    <row r="71" spans="24:56">
      <c r="X71" s="264"/>
      <c r="Y71" s="429" t="s">
        <v>138</v>
      </c>
      <c r="Z71" s="64" t="str">
        <f t="shared" si="20"/>
        <v>NO</v>
      </c>
      <c r="AA71" s="415" t="str">
        <f t="shared" si="21"/>
        <v>―</v>
      </c>
      <c r="AB71" s="415" t="str">
        <f t="shared" si="21"/>
        <v>―</v>
      </c>
      <c r="AC71" s="415" t="str">
        <f t="shared" si="19"/>
        <v>―</v>
      </c>
      <c r="AD71" s="415" t="str">
        <f t="shared" si="19"/>
        <v>―</v>
      </c>
      <c r="AE71" s="415" t="str">
        <f t="shared" si="19"/>
        <v>―</v>
      </c>
      <c r="AF71" s="415" t="str">
        <f t="shared" si="19"/>
        <v>―</v>
      </c>
      <c r="AG71" s="415" t="str">
        <f t="shared" si="19"/>
        <v>―</v>
      </c>
      <c r="AH71" s="415" t="str">
        <f t="shared" si="19"/>
        <v>―</v>
      </c>
      <c r="AI71" s="415" t="str">
        <f t="shared" si="19"/>
        <v>―</v>
      </c>
      <c r="AJ71" s="415" t="str">
        <f t="shared" si="19"/>
        <v>―</v>
      </c>
      <c r="AK71" s="415" t="str">
        <f t="shared" si="19"/>
        <v>―</v>
      </c>
      <c r="AL71" s="415" t="str">
        <f t="shared" si="19"/>
        <v>―</v>
      </c>
      <c r="AM71" s="415" t="str">
        <f t="shared" si="19"/>
        <v>―</v>
      </c>
      <c r="AN71" s="415" t="str">
        <f t="shared" si="19"/>
        <v>―</v>
      </c>
      <c r="AO71" s="415" t="str">
        <f t="shared" si="19"/>
        <v>―</v>
      </c>
      <c r="AP71" s="415" t="str">
        <f>IF(ISTEXT($Z71),"―",AP15/$Z71-1)</f>
        <v>―</v>
      </c>
      <c r="AQ71" s="415" t="str">
        <f t="shared" si="19"/>
        <v>―</v>
      </c>
      <c r="AR71" s="415" t="str">
        <f t="shared" si="19"/>
        <v>―</v>
      </c>
      <c r="AS71" s="415" t="str">
        <f t="shared" si="19"/>
        <v>―</v>
      </c>
      <c r="AT71" s="415" t="str">
        <f t="shared" si="19"/>
        <v>―</v>
      </c>
      <c r="AU71" s="415" t="str">
        <f t="shared" si="19"/>
        <v>―</v>
      </c>
      <c r="AV71" s="415" t="str">
        <f t="shared" si="19"/>
        <v>―</v>
      </c>
      <c r="AW71" s="415" t="str">
        <f t="shared" si="19"/>
        <v>―</v>
      </c>
      <c r="AX71" s="415" t="str">
        <f t="shared" si="19"/>
        <v>―</v>
      </c>
      <c r="AY71" s="415" t="str">
        <f t="shared" si="19"/>
        <v>―</v>
      </c>
      <c r="AZ71" s="415" t="str">
        <f t="shared" si="19"/>
        <v>―</v>
      </c>
      <c r="BA71" s="415" t="str">
        <f t="shared" si="19"/>
        <v>―</v>
      </c>
      <c r="BB71" s="415" t="str">
        <f t="shared" si="19"/>
        <v>―</v>
      </c>
      <c r="BC71" s="415" t="str">
        <f t="shared" si="19"/>
        <v>―</v>
      </c>
      <c r="BD71" s="415" t="str">
        <f t="shared" si="19"/>
        <v>―</v>
      </c>
    </row>
    <row r="72" spans="24:56">
      <c r="X72" s="267" t="s">
        <v>121</v>
      </c>
      <c r="Y72" s="268"/>
      <c r="Z72" s="399">
        <f>AA$16</f>
        <v>6539.2993330603122</v>
      </c>
      <c r="AA72" s="193">
        <f>AA$16/$Z72-1</f>
        <v>0</v>
      </c>
      <c r="AB72" s="193">
        <f t="shared" ref="AB72:BD72" si="22">AB$16/$Z72-1</f>
        <v>0.14797040261001193</v>
      </c>
      <c r="AC72" s="193">
        <f t="shared" si="22"/>
        <v>0.16484851353830798</v>
      </c>
      <c r="AD72" s="193">
        <f t="shared" si="22"/>
        <v>0.6733898337656361</v>
      </c>
      <c r="AE72" s="193">
        <f t="shared" si="22"/>
        <v>1.0557954533645075</v>
      </c>
      <c r="AF72" s="193">
        <f t="shared" si="22"/>
        <v>1.6929366132771735</v>
      </c>
      <c r="AG72" s="193">
        <f t="shared" si="22"/>
        <v>1.7920693201569486</v>
      </c>
      <c r="AH72" s="193">
        <f t="shared" si="22"/>
        <v>2.056028156115203</v>
      </c>
      <c r="AI72" s="193">
        <f t="shared" si="22"/>
        <v>1.5336775830373481</v>
      </c>
      <c r="AJ72" s="193">
        <f t="shared" si="22"/>
        <v>1.0060352094862339</v>
      </c>
      <c r="AK72" s="193">
        <f t="shared" si="22"/>
        <v>0.81565474780023783</v>
      </c>
      <c r="AL72" s="193">
        <f t="shared" si="22"/>
        <v>0.51063102193851795</v>
      </c>
      <c r="AM72" s="193">
        <f t="shared" si="22"/>
        <v>0.40679287516260709</v>
      </c>
      <c r="AN72" s="193">
        <f t="shared" si="22"/>
        <v>0.35399913292164986</v>
      </c>
      <c r="AO72" s="193">
        <f t="shared" si="22"/>
        <v>0.40942324462616742</v>
      </c>
      <c r="AP72" s="193">
        <f t="shared" si="22"/>
        <v>0.31869657888976266</v>
      </c>
      <c r="AQ72" s="193">
        <f t="shared" si="22"/>
        <v>0.37610702425455944</v>
      </c>
      <c r="AR72" s="193">
        <f t="shared" si="22"/>
        <v>0.21065716409355528</v>
      </c>
      <c r="AS72" s="193">
        <f t="shared" si="22"/>
        <v>-0.12170945444394521</v>
      </c>
      <c r="AT72" s="193">
        <f t="shared" si="22"/>
        <v>-0.38114590892502354</v>
      </c>
      <c r="AU72" s="193">
        <f t="shared" si="22"/>
        <v>-0.35015305352667925</v>
      </c>
      <c r="AV72" s="193">
        <f t="shared" si="22"/>
        <v>-0.42571118080215031</v>
      </c>
      <c r="AW72" s="193">
        <f t="shared" si="22"/>
        <v>-0.4745112386269924</v>
      </c>
      <c r="AX72" s="193">
        <f t="shared" si="22"/>
        <v>-0.49840814126899724</v>
      </c>
      <c r="AY72" s="193">
        <f t="shared" si="22"/>
        <v>-0.48596552378946034</v>
      </c>
      <c r="AZ72" s="193">
        <f t="shared" si="22"/>
        <v>-1</v>
      </c>
      <c r="BA72" s="193">
        <f t="shared" si="22"/>
        <v>-1</v>
      </c>
      <c r="BB72" s="193">
        <f t="shared" si="22"/>
        <v>-1</v>
      </c>
      <c r="BC72" s="193">
        <f t="shared" si="22"/>
        <v>-1</v>
      </c>
      <c r="BD72" s="193">
        <f t="shared" si="22"/>
        <v>-1</v>
      </c>
    </row>
    <row r="73" spans="24:56">
      <c r="X73" s="269"/>
      <c r="Y73" s="265" t="s">
        <v>88</v>
      </c>
      <c r="Z73" s="64">
        <f>AA17</f>
        <v>330.91847619047621</v>
      </c>
      <c r="AA73" s="191">
        <f>AA17/$Z73-1</f>
        <v>0</v>
      </c>
      <c r="AB73" s="191">
        <f t="shared" ref="AB73:BD76" si="23">AB17/$Z73-1</f>
        <v>0.15789473684210531</v>
      </c>
      <c r="AC73" s="191">
        <f t="shared" si="23"/>
        <v>0.18421052631578938</v>
      </c>
      <c r="AD73" s="191">
        <f t="shared" si="23"/>
        <v>0.71052631578947367</v>
      </c>
      <c r="AE73" s="191">
        <f t="shared" si="23"/>
        <v>1.1052631578947372</v>
      </c>
      <c r="AF73" s="191">
        <f t="shared" si="23"/>
        <v>1.763157894736842</v>
      </c>
      <c r="AG73" s="191">
        <f t="shared" si="23"/>
        <v>2.6466987697156878</v>
      </c>
      <c r="AH73" s="191">
        <f t="shared" si="23"/>
        <v>4.0926742423108662</v>
      </c>
      <c r="AI73" s="191">
        <f t="shared" si="23"/>
        <v>3.9733094958792901</v>
      </c>
      <c r="AJ73" s="191">
        <f t="shared" si="23"/>
        <v>3.7441322046229768</v>
      </c>
      <c r="AK73" s="191">
        <f t="shared" si="23"/>
        <v>4.0202092646037979</v>
      </c>
      <c r="AL73" s="191">
        <f t="shared" si="23"/>
        <v>3.0190079904588787</v>
      </c>
      <c r="AM73" s="191">
        <f t="shared" si="23"/>
        <v>2.7994372948710717</v>
      </c>
      <c r="AN73" s="191">
        <f t="shared" si="23"/>
        <v>2.6612733563495996</v>
      </c>
      <c r="AO73" s="191">
        <f t="shared" si="23"/>
        <v>2.2818868638053278</v>
      </c>
      <c r="AP73" s="191">
        <f t="shared" si="23"/>
        <v>2.1445720770242933</v>
      </c>
      <c r="AQ73" s="191">
        <f t="shared" si="23"/>
        <v>2.2977502270736223</v>
      </c>
      <c r="AR73" s="191">
        <f t="shared" si="23"/>
        <v>1.9519192196380404</v>
      </c>
      <c r="AS73" s="191">
        <f t="shared" si="23"/>
        <v>0.96109328034756936</v>
      </c>
      <c r="AT73" s="191">
        <f t="shared" si="23"/>
        <v>0.38612387340976451</v>
      </c>
      <c r="AU73" s="191">
        <f t="shared" si="23"/>
        <v>-0.24932568631491459</v>
      </c>
      <c r="AV73" s="191">
        <f t="shared" si="23"/>
        <v>-0.3761303316253406</v>
      </c>
      <c r="AW73" s="191">
        <f t="shared" si="23"/>
        <v>-0.55388408136200429</v>
      </c>
      <c r="AX73" s="191">
        <f t="shared" si="23"/>
        <v>-0.66517735342095485</v>
      </c>
      <c r="AY73" s="191">
        <f t="shared" si="23"/>
        <v>-0.67553035649119741</v>
      </c>
      <c r="AZ73" s="191">
        <f t="shared" si="23"/>
        <v>-1</v>
      </c>
      <c r="BA73" s="191">
        <f t="shared" si="23"/>
        <v>-1</v>
      </c>
      <c r="BB73" s="191">
        <f t="shared" si="23"/>
        <v>-1</v>
      </c>
      <c r="BC73" s="191">
        <f t="shared" si="23"/>
        <v>-1</v>
      </c>
      <c r="BD73" s="191">
        <f t="shared" si="23"/>
        <v>-1</v>
      </c>
    </row>
    <row r="74" spans="24:56">
      <c r="X74" s="269"/>
      <c r="Y74" s="278" t="s">
        <v>139</v>
      </c>
      <c r="Z74" s="64">
        <f>AA18</f>
        <v>203.66146500777003</v>
      </c>
      <c r="AA74" s="191">
        <f>AA18/$Z74-1</f>
        <v>0</v>
      </c>
      <c r="AB74" s="191">
        <f t="shared" si="23"/>
        <v>-0.16076246334310862</v>
      </c>
      <c r="AC74" s="191">
        <f t="shared" si="23"/>
        <v>-0.43747800586510266</v>
      </c>
      <c r="AD74" s="191">
        <f t="shared" si="23"/>
        <v>-0.48187683284457483</v>
      </c>
      <c r="AE74" s="191">
        <f t="shared" si="23"/>
        <v>-0.48307917888563057</v>
      </c>
      <c r="AF74" s="191">
        <f t="shared" si="23"/>
        <v>-0.49155425219941351</v>
      </c>
      <c r="AG74" s="191">
        <f t="shared" si="23"/>
        <v>-0.51967602290182957</v>
      </c>
      <c r="AH74" s="191">
        <f t="shared" si="23"/>
        <v>-0.56666666666666676</v>
      </c>
      <c r="AI74" s="191">
        <f t="shared" si="23"/>
        <v>-0.63983481955832189</v>
      </c>
      <c r="AJ74" s="191">
        <f t="shared" si="23"/>
        <v>-0.78766732499451397</v>
      </c>
      <c r="AK74" s="191">
        <f t="shared" si="23"/>
        <v>-0.87032936341692102</v>
      </c>
      <c r="AL74" s="191">
        <f t="shared" si="23"/>
        <v>-0.88763006030391223</v>
      </c>
      <c r="AM74" s="191">
        <f t="shared" si="23"/>
        <v>-0.89280230268506089</v>
      </c>
      <c r="AN74" s="191">
        <f t="shared" si="23"/>
        <v>-0.89123321875372896</v>
      </c>
      <c r="AO74" s="191">
        <f t="shared" si="23"/>
        <v>-0.89327535493112387</v>
      </c>
      <c r="AP74" s="191">
        <f t="shared" si="23"/>
        <v>-0.89316636769300017</v>
      </c>
      <c r="AQ74" s="191">
        <f t="shared" si="23"/>
        <v>-0.89288857226668905</v>
      </c>
      <c r="AR74" s="191">
        <f t="shared" si="23"/>
        <v>-0.8938364398370644</v>
      </c>
      <c r="AS74" s="191">
        <f t="shared" si="23"/>
        <v>-0.89399705036681165</v>
      </c>
      <c r="AT74" s="191">
        <f t="shared" si="23"/>
        <v>-0.9203504822596601</v>
      </c>
      <c r="AU74" s="191">
        <f t="shared" si="23"/>
        <v>-0.92499488260803187</v>
      </c>
      <c r="AV74" s="191">
        <f t="shared" si="23"/>
        <v>-0.92514822912430761</v>
      </c>
      <c r="AW74" s="191">
        <f t="shared" si="23"/>
        <v>-0.93485384802273686</v>
      </c>
      <c r="AX74" s="191">
        <f t="shared" si="23"/>
        <v>-0.95290024938299434</v>
      </c>
      <c r="AY74" s="191">
        <f t="shared" si="23"/>
        <v>-0.99061198191091548</v>
      </c>
      <c r="AZ74" s="191">
        <f t="shared" si="23"/>
        <v>-1</v>
      </c>
      <c r="BA74" s="191">
        <f t="shared" si="23"/>
        <v>-1</v>
      </c>
      <c r="BB74" s="191">
        <f t="shared" si="23"/>
        <v>-1</v>
      </c>
      <c r="BC74" s="191">
        <f t="shared" si="23"/>
        <v>-1</v>
      </c>
      <c r="BD74" s="191">
        <f t="shared" si="23"/>
        <v>-1</v>
      </c>
    </row>
    <row r="75" spans="24:56">
      <c r="X75" s="269"/>
      <c r="Y75" s="430" t="s">
        <v>274</v>
      </c>
      <c r="Z75" s="64">
        <f>AA19</f>
        <v>1454.780870991184</v>
      </c>
      <c r="AA75" s="191">
        <f>AA19/$Z75-1</f>
        <v>0</v>
      </c>
      <c r="AB75" s="191">
        <f t="shared" si="23"/>
        <v>0.15789473684210531</v>
      </c>
      <c r="AC75" s="191">
        <f t="shared" si="23"/>
        <v>0.1842105263157896</v>
      </c>
      <c r="AD75" s="191">
        <f t="shared" si="23"/>
        <v>0.71052631578947389</v>
      </c>
      <c r="AE75" s="191">
        <f t="shared" si="23"/>
        <v>1.1052631578947372</v>
      </c>
      <c r="AF75" s="191">
        <f t="shared" si="23"/>
        <v>1.763157894736842</v>
      </c>
      <c r="AG75" s="191">
        <f t="shared" si="23"/>
        <v>2.2336512817934278</v>
      </c>
      <c r="AH75" s="191">
        <f t="shared" si="23"/>
        <v>3.0964193583514268</v>
      </c>
      <c r="AI75" s="191">
        <f t="shared" si="23"/>
        <v>3.1644557728209506</v>
      </c>
      <c r="AJ75" s="191">
        <f t="shared" si="23"/>
        <v>3.4650330686837068</v>
      </c>
      <c r="AK75" s="191">
        <f t="shared" si="23"/>
        <v>3.8018030423929234</v>
      </c>
      <c r="AL75" s="191">
        <f t="shared" si="23"/>
        <v>2.6761454322784837</v>
      </c>
      <c r="AM75" s="191">
        <f t="shared" si="23"/>
        <v>2.69006331666515</v>
      </c>
      <c r="AN75" s="191">
        <f t="shared" si="23"/>
        <v>2.6475712139520122</v>
      </c>
      <c r="AO75" s="191">
        <f t="shared" si="23"/>
        <v>2.8579326116568176</v>
      </c>
      <c r="AP75" s="191">
        <f t="shared" si="23"/>
        <v>2.2624424755542463</v>
      </c>
      <c r="AQ75" s="191">
        <f t="shared" si="23"/>
        <v>2.5004476671140896</v>
      </c>
      <c r="AR75" s="191">
        <f t="shared" si="23"/>
        <v>2.1206269208825144</v>
      </c>
      <c r="AS75" s="191">
        <f t="shared" si="23"/>
        <v>1.35251457144882</v>
      </c>
      <c r="AT75" s="191">
        <f t="shared" si="23"/>
        <v>0.47678627278089891</v>
      </c>
      <c r="AU75" s="191">
        <f t="shared" si="23"/>
        <v>0.55407122369986861</v>
      </c>
      <c r="AV75" s="191">
        <f t="shared" si="23"/>
        <v>0.32147171668330876</v>
      </c>
      <c r="AW75" s="191">
        <f t="shared" si="23"/>
        <v>0.16332803473887991</v>
      </c>
      <c r="AX75" s="191">
        <f t="shared" si="23"/>
        <v>0.12137967678690131</v>
      </c>
      <c r="AY75" s="191">
        <f t="shared" si="23"/>
        <v>0.17309343019404677</v>
      </c>
      <c r="AZ75" s="191">
        <f t="shared" si="23"/>
        <v>-1</v>
      </c>
      <c r="BA75" s="191">
        <f t="shared" si="23"/>
        <v>-1</v>
      </c>
      <c r="BB75" s="191">
        <f t="shared" si="23"/>
        <v>-1</v>
      </c>
      <c r="BC75" s="191">
        <f t="shared" si="23"/>
        <v>-1</v>
      </c>
      <c r="BD75" s="191">
        <f t="shared" si="23"/>
        <v>-1</v>
      </c>
    </row>
    <row r="76" spans="24:56">
      <c r="X76" s="270"/>
      <c r="Y76" s="449" t="s">
        <v>138</v>
      </c>
      <c r="Z76" s="64">
        <f>AA20</f>
        <v>4549.9385208708818</v>
      </c>
      <c r="AA76" s="133">
        <f>AA20/$Z76-1</f>
        <v>0</v>
      </c>
      <c r="AB76" s="133">
        <f t="shared" si="23"/>
        <v>0.15789473684210531</v>
      </c>
      <c r="AC76" s="133">
        <f t="shared" si="23"/>
        <v>0.1842105263157896</v>
      </c>
      <c r="AD76" s="133">
        <f t="shared" si="23"/>
        <v>0.71052631578947367</v>
      </c>
      <c r="AE76" s="133">
        <f t="shared" si="23"/>
        <v>1.1052631578947372</v>
      </c>
      <c r="AF76" s="133">
        <f t="shared" si="23"/>
        <v>1.7631578947368425</v>
      </c>
      <c r="AG76" s="133">
        <f t="shared" si="23"/>
        <v>1.6921989108003443</v>
      </c>
      <c r="AH76" s="133">
        <f t="shared" si="23"/>
        <v>1.6926467255126125</v>
      </c>
      <c r="AI76" s="133">
        <f t="shared" si="23"/>
        <v>0.932112648102569</v>
      </c>
      <c r="AJ76" s="133">
        <f t="shared" si="23"/>
        <v>0.10095004672838459</v>
      </c>
      <c r="AK76" s="133">
        <f t="shared" si="23"/>
        <v>-0.29672681454387606</v>
      </c>
      <c r="AL76" s="133">
        <f t="shared" si="23"/>
        <v>-0.30160969444201247</v>
      </c>
      <c r="AM76" s="133">
        <f t="shared" si="23"/>
        <v>-0.43909788391932092</v>
      </c>
      <c r="AN76" s="133">
        <f t="shared" si="23"/>
        <v>-0.49140978793102685</v>
      </c>
      <c r="AO76" s="133">
        <f t="shared" si="23"/>
        <v>-0.45132858179208735</v>
      </c>
      <c r="AP76" s="133">
        <f t="shared" si="23"/>
        <v>-0.38134156193152757</v>
      </c>
      <c r="AQ76" s="133">
        <f t="shared" si="23"/>
        <v>-0.38608170708243605</v>
      </c>
      <c r="AR76" s="133">
        <f t="shared" si="23"/>
        <v>-0.47723355192210759</v>
      </c>
      <c r="AS76" s="133">
        <f t="shared" si="23"/>
        <v>-0.63725644688869909</v>
      </c>
      <c r="AT76" s="133">
        <f t="shared" si="23"/>
        <v>-0.68712628075212256</v>
      </c>
      <c r="AU76" s="133">
        <f t="shared" si="23"/>
        <v>-0.62086895124760266</v>
      </c>
      <c r="AV76" s="133">
        <f t="shared" si="23"/>
        <v>-0.64586328174070506</v>
      </c>
      <c r="AW76" s="133">
        <f t="shared" si="23"/>
        <v>-0.6520732824985519</v>
      </c>
      <c r="AX76" s="133">
        <f t="shared" si="23"/>
        <v>-0.66410398884783561</v>
      </c>
      <c r="AY76" s="133">
        <f t="shared" si="23"/>
        <v>-0.66031487223073726</v>
      </c>
      <c r="AZ76" s="133">
        <f t="shared" si="23"/>
        <v>-1</v>
      </c>
      <c r="BA76" s="133">
        <f t="shared" si="23"/>
        <v>-1</v>
      </c>
      <c r="BB76" s="133">
        <f t="shared" si="23"/>
        <v>-1</v>
      </c>
      <c r="BC76" s="133">
        <f t="shared" si="23"/>
        <v>-1</v>
      </c>
      <c r="BD76" s="133">
        <f t="shared" si="23"/>
        <v>-1</v>
      </c>
    </row>
    <row r="77" spans="24:56" ht="16.2">
      <c r="X77" s="271" t="s">
        <v>89</v>
      </c>
      <c r="Y77" s="272"/>
      <c r="Z77" s="400">
        <f>AA$21</f>
        <v>12850.069876123966</v>
      </c>
      <c r="AA77" s="280">
        <f>AA$21/$Z77-1</f>
        <v>0</v>
      </c>
      <c r="AB77" s="280">
        <f t="shared" ref="AB77:BD77" si="24">AB$21/$Z77-1</f>
        <v>0.10552257582449265</v>
      </c>
      <c r="AC77" s="280">
        <f t="shared" si="24"/>
        <v>0.21678907795562519</v>
      </c>
      <c r="AD77" s="280">
        <f t="shared" si="24"/>
        <v>0.2219365903711934</v>
      </c>
      <c r="AE77" s="280">
        <f t="shared" si="24"/>
        <v>0.16886179869525741</v>
      </c>
      <c r="AF77" s="280">
        <f t="shared" si="24"/>
        <v>0.27995605106481247</v>
      </c>
      <c r="AG77" s="280">
        <f t="shared" si="24"/>
        <v>0.32467666935426065</v>
      </c>
      <c r="AH77" s="280">
        <f t="shared" si="24"/>
        <v>0.12921879944927772</v>
      </c>
      <c r="AI77" s="280">
        <f t="shared" si="24"/>
        <v>2.9107341460523184E-2</v>
      </c>
      <c r="AJ77" s="280">
        <f t="shared" si="24"/>
        <v>-0.28587028876379506</v>
      </c>
      <c r="AK77" s="280">
        <f t="shared" si="24"/>
        <v>-0.45281551006819842</v>
      </c>
      <c r="AL77" s="280">
        <f t="shared" si="24"/>
        <v>-0.52793900434169694</v>
      </c>
      <c r="AM77" s="280">
        <f t="shared" si="24"/>
        <v>-0.55366150889473265</v>
      </c>
      <c r="AN77" s="280">
        <f t="shared" si="24"/>
        <v>-0.57927771025294861</v>
      </c>
      <c r="AO77" s="280">
        <f t="shared" si="24"/>
        <v>-0.59076469002750542</v>
      </c>
      <c r="AP77" s="280">
        <f t="shared" si="24"/>
        <v>-0.60592749578621563</v>
      </c>
      <c r="AQ77" s="280">
        <f t="shared" si="24"/>
        <v>-0.5919158550956789</v>
      </c>
      <c r="AR77" s="280">
        <f t="shared" si="24"/>
        <v>-0.63000160960090923</v>
      </c>
      <c r="AS77" s="280">
        <f t="shared" si="24"/>
        <v>-0.67267731700530864</v>
      </c>
      <c r="AT77" s="280">
        <f t="shared" si="24"/>
        <v>-0.80742155530570836</v>
      </c>
      <c r="AU77" s="280">
        <f t="shared" si="24"/>
        <v>-0.80790379524378486</v>
      </c>
      <c r="AV77" s="280">
        <f t="shared" si="24"/>
        <v>-0.82104723672312796</v>
      </c>
      <c r="AW77" s="280">
        <f t="shared" si="24"/>
        <v>-0.82106546301413608</v>
      </c>
      <c r="AX77" s="280">
        <f t="shared" si="24"/>
        <v>-0.83098487065898585</v>
      </c>
      <c r="AY77" s="280">
        <f t="shared" si="24"/>
        <v>-0.83370538809351646</v>
      </c>
      <c r="AZ77" s="280">
        <f t="shared" si="24"/>
        <v>-1</v>
      </c>
      <c r="BA77" s="280">
        <f t="shared" si="24"/>
        <v>-1</v>
      </c>
      <c r="BB77" s="280">
        <f t="shared" si="24"/>
        <v>-1</v>
      </c>
      <c r="BC77" s="280">
        <f t="shared" si="24"/>
        <v>-1</v>
      </c>
      <c r="BD77" s="280">
        <f t="shared" si="24"/>
        <v>-1</v>
      </c>
    </row>
    <row r="78" spans="24:56" ht="16.2">
      <c r="X78" s="271"/>
      <c r="Y78" s="266" t="s">
        <v>90</v>
      </c>
      <c r="Z78" s="64">
        <f>AA22</f>
        <v>3470.7818181818179</v>
      </c>
      <c r="AA78" s="191">
        <f>AA22/$Z78-1</f>
        <v>0</v>
      </c>
      <c r="AB78" s="191">
        <f t="shared" ref="AB78:BD82" si="25">AB22/$Z78-1</f>
        <v>0.11764705882352966</v>
      </c>
      <c r="AC78" s="191">
        <f t="shared" si="25"/>
        <v>0.2352941176470591</v>
      </c>
      <c r="AD78" s="191">
        <f t="shared" si="25"/>
        <v>0.2352941176470591</v>
      </c>
      <c r="AE78" s="191">
        <f t="shared" si="25"/>
        <v>0.17647058823529416</v>
      </c>
      <c r="AF78" s="191">
        <f t="shared" si="25"/>
        <v>0.29411764705882382</v>
      </c>
      <c r="AG78" s="191">
        <f t="shared" si="25"/>
        <v>0.1495968945954016</v>
      </c>
      <c r="AH78" s="191">
        <f t="shared" si="25"/>
        <v>-0.29053448790683778</v>
      </c>
      <c r="AI78" s="191">
        <f t="shared" si="25"/>
        <v>-0.42191699014631223</v>
      </c>
      <c r="AJ78" s="191">
        <f t="shared" si="25"/>
        <v>-0.57957599283368166</v>
      </c>
      <c r="AK78" s="191">
        <f t="shared" si="25"/>
        <v>-0.76351149596894596</v>
      </c>
      <c r="AL78" s="191">
        <f t="shared" si="25"/>
        <v>-0.78321887130486711</v>
      </c>
      <c r="AM78" s="191">
        <f t="shared" si="25"/>
        <v>-0.76351149596894596</v>
      </c>
      <c r="AN78" s="191">
        <f t="shared" si="25"/>
        <v>-0.7766497461928934</v>
      </c>
      <c r="AO78" s="191">
        <f t="shared" si="25"/>
        <v>-0.78978799641684083</v>
      </c>
      <c r="AP78" s="191">
        <f t="shared" si="25"/>
        <v>-0.73197969543147212</v>
      </c>
      <c r="AQ78" s="191">
        <f t="shared" si="25"/>
        <v>-0.62444311734846214</v>
      </c>
      <c r="AR78" s="191">
        <f t="shared" si="25"/>
        <v>-0.67049268438339804</v>
      </c>
      <c r="AS78" s="191">
        <f t="shared" si="25"/>
        <v>-0.64592415646461632</v>
      </c>
      <c r="AT78" s="191">
        <f t="shared" si="25"/>
        <v>-0.93299492385786797</v>
      </c>
      <c r="AU78" s="191">
        <f t="shared" si="25"/>
        <v>-0.94547626157061804</v>
      </c>
      <c r="AV78" s="191">
        <f t="shared" si="25"/>
        <v>-0.96189907435055244</v>
      </c>
      <c r="AW78" s="191">
        <f t="shared" si="25"/>
        <v>-0.96452672439534193</v>
      </c>
      <c r="AX78" s="191">
        <f t="shared" si="25"/>
        <v>-0.97326366079426696</v>
      </c>
      <c r="AY78" s="191">
        <f t="shared" si="25"/>
        <v>-0.98226336219767096</v>
      </c>
      <c r="AZ78" s="191">
        <f t="shared" si="25"/>
        <v>-1</v>
      </c>
      <c r="BA78" s="191">
        <f t="shared" si="25"/>
        <v>-1</v>
      </c>
      <c r="BB78" s="191">
        <f t="shared" si="25"/>
        <v>-1</v>
      </c>
      <c r="BC78" s="191">
        <f t="shared" si="25"/>
        <v>-1</v>
      </c>
      <c r="BD78" s="191">
        <f t="shared" si="25"/>
        <v>-1</v>
      </c>
    </row>
    <row r="79" spans="24:56">
      <c r="X79" s="271"/>
      <c r="Y79" s="278" t="s">
        <v>139</v>
      </c>
      <c r="Z79" s="64">
        <f>AA23</f>
        <v>146.54270597127743</v>
      </c>
      <c r="AA79" s="191">
        <f>AA23/$Z79-1</f>
        <v>0</v>
      </c>
      <c r="AB79" s="191">
        <f t="shared" si="25"/>
        <v>-0.13720109760878085</v>
      </c>
      <c r="AC79" s="191">
        <f t="shared" si="25"/>
        <v>-0.26969815758526072</v>
      </c>
      <c r="AD79" s="191">
        <f t="shared" si="25"/>
        <v>-0.2330458643669151</v>
      </c>
      <c r="AE79" s="191">
        <f t="shared" si="25"/>
        <v>-0.25499803998432002</v>
      </c>
      <c r="AF79" s="191">
        <f t="shared" si="25"/>
        <v>-0.22206977655821258</v>
      </c>
      <c r="AG79" s="191">
        <f t="shared" si="25"/>
        <v>-6.6483731869855012E-2</v>
      </c>
      <c r="AH79" s="191">
        <f t="shared" si="25"/>
        <v>0.24468835750685991</v>
      </c>
      <c r="AI79" s="191">
        <f t="shared" si="25"/>
        <v>1.6449627597020773</v>
      </c>
      <c r="AJ79" s="191">
        <f t="shared" si="25"/>
        <v>3.2008232065856523</v>
      </c>
      <c r="AK79" s="191">
        <f t="shared" si="25"/>
        <v>5.6901999215993717</v>
      </c>
      <c r="AL79" s="191">
        <f t="shared" si="25"/>
        <v>6.4681301450411599</v>
      </c>
      <c r="AM79" s="191">
        <f t="shared" si="25"/>
        <v>6.3125441003528007</v>
      </c>
      <c r="AN79" s="191">
        <f t="shared" si="25"/>
        <v>6.3270428969523795</v>
      </c>
      <c r="AO79" s="191">
        <f t="shared" si="25"/>
        <v>6.2326093286905282</v>
      </c>
      <c r="AP79" s="191">
        <f t="shared" si="25"/>
        <v>6.5339515047835839</v>
      </c>
      <c r="AQ79" s="191">
        <f t="shared" si="25"/>
        <v>6.1028219239645116</v>
      </c>
      <c r="AR79" s="191">
        <f t="shared" si="25"/>
        <v>6.0914817193683986</v>
      </c>
      <c r="AS79" s="191">
        <f t="shared" si="25"/>
        <v>3.2474990199921594</v>
      </c>
      <c r="AT79" s="191">
        <f t="shared" si="25"/>
        <v>0.55586044688357483</v>
      </c>
      <c r="AU79" s="191">
        <f t="shared" si="25"/>
        <v>1.0044150137201093</v>
      </c>
      <c r="AV79" s="191">
        <f t="shared" si="25"/>
        <v>0.24468835750685991</v>
      </c>
      <c r="AW79" s="191">
        <f t="shared" si="25"/>
        <v>0.24468835750685991</v>
      </c>
      <c r="AX79" s="191">
        <f t="shared" si="25"/>
        <v>8.9102312818502227E-2</v>
      </c>
      <c r="AY79" s="191">
        <f t="shared" si="25"/>
        <v>0.24468835750685991</v>
      </c>
      <c r="AZ79" s="191">
        <f t="shared" si="25"/>
        <v>-1</v>
      </c>
      <c r="BA79" s="191">
        <f t="shared" si="25"/>
        <v>-1</v>
      </c>
      <c r="BB79" s="191">
        <f t="shared" si="25"/>
        <v>-1</v>
      </c>
      <c r="BC79" s="191">
        <f t="shared" si="25"/>
        <v>-1</v>
      </c>
      <c r="BD79" s="191">
        <f t="shared" si="25"/>
        <v>-1</v>
      </c>
    </row>
    <row r="80" spans="24:56">
      <c r="X80" s="271"/>
      <c r="Y80" s="430" t="s">
        <v>274</v>
      </c>
      <c r="Z80" s="64">
        <f>AA24</f>
        <v>418.70493597086954</v>
      </c>
      <c r="AA80" s="191">
        <f>AA24/$Z80-1</f>
        <v>0</v>
      </c>
      <c r="AB80" s="191">
        <f t="shared" si="25"/>
        <v>0.11764705882352944</v>
      </c>
      <c r="AC80" s="191">
        <f t="shared" si="25"/>
        <v>0.23529411764705888</v>
      </c>
      <c r="AD80" s="191">
        <f t="shared" si="25"/>
        <v>0.23529411764705888</v>
      </c>
      <c r="AE80" s="191">
        <f t="shared" si="25"/>
        <v>0.17647058823529416</v>
      </c>
      <c r="AF80" s="191">
        <f t="shared" si="25"/>
        <v>0.29411764705882359</v>
      </c>
      <c r="AG80" s="191">
        <f t="shared" si="25"/>
        <v>1.0100651799623588</v>
      </c>
      <c r="AH80" s="191">
        <f t="shared" si="25"/>
        <v>1.5448646118424691</v>
      </c>
      <c r="AI80" s="191">
        <f t="shared" si="25"/>
        <v>1.8227581436539713</v>
      </c>
      <c r="AJ80" s="191">
        <f t="shared" si="25"/>
        <v>2.3911692523864554</v>
      </c>
      <c r="AK80" s="191">
        <f t="shared" si="25"/>
        <v>2.5966978370053284</v>
      </c>
      <c r="AL80" s="191">
        <f t="shared" si="25"/>
        <v>2.07559855518062</v>
      </c>
      <c r="AM80" s="191">
        <f t="shared" si="25"/>
        <v>2.3356165463881076</v>
      </c>
      <c r="AN80" s="191">
        <f t="shared" si="25"/>
        <v>2.2733399285803548</v>
      </c>
      <c r="AO80" s="191">
        <f t="shared" si="25"/>
        <v>2.4345394366582931</v>
      </c>
      <c r="AP80" s="191">
        <f t="shared" si="25"/>
        <v>1.9900981683708219</v>
      </c>
      <c r="AQ80" s="191">
        <f t="shared" si="25"/>
        <v>1.4737876141917461</v>
      </c>
      <c r="AR80" s="191">
        <f t="shared" si="25"/>
        <v>0.90137077520735831</v>
      </c>
      <c r="AS80" s="191">
        <f t="shared" si="25"/>
        <v>0.49160757175038916</v>
      </c>
      <c r="AT80" s="191">
        <f t="shared" si="25"/>
        <v>-2.0042822382840053E-2</v>
      </c>
      <c r="AU80" s="191">
        <f t="shared" si="25"/>
        <v>0.17902054644369025</v>
      </c>
      <c r="AV80" s="191">
        <f t="shared" si="25"/>
        <v>-5.800287720471986E-2</v>
      </c>
      <c r="AW80" s="191">
        <f t="shared" si="25"/>
        <v>-0.15073044207808706</v>
      </c>
      <c r="AX80" s="191">
        <f t="shared" si="25"/>
        <v>-0.16096411500133923</v>
      </c>
      <c r="AY80" s="191">
        <f t="shared" si="25"/>
        <v>-0.12629253695221243</v>
      </c>
      <c r="AZ80" s="191">
        <f t="shared" si="25"/>
        <v>-1</v>
      </c>
      <c r="BA80" s="191">
        <f t="shared" si="25"/>
        <v>-1</v>
      </c>
      <c r="BB80" s="191">
        <f t="shared" si="25"/>
        <v>-1</v>
      </c>
      <c r="BC80" s="191">
        <f t="shared" si="25"/>
        <v>-1</v>
      </c>
      <c r="BD80" s="191">
        <f t="shared" si="25"/>
        <v>-1</v>
      </c>
    </row>
    <row r="81" spans="2:56">
      <c r="X81" s="271"/>
      <c r="Y81" s="383" t="s">
        <v>233</v>
      </c>
      <c r="Z81" s="64">
        <f>AA25</f>
        <v>8112.4679999999998</v>
      </c>
      <c r="AA81" s="191">
        <f>AA25/$Z81-1</f>
        <v>0</v>
      </c>
      <c r="AB81" s="191">
        <f t="shared" si="25"/>
        <v>0.11764705882352944</v>
      </c>
      <c r="AC81" s="191">
        <f t="shared" si="25"/>
        <v>0.2352941176470591</v>
      </c>
      <c r="AD81" s="191">
        <f t="shared" si="25"/>
        <v>0.2352941176470591</v>
      </c>
      <c r="AE81" s="191">
        <f t="shared" si="25"/>
        <v>0.17647058823529438</v>
      </c>
      <c r="AF81" s="191">
        <f t="shared" si="25"/>
        <v>0.29411764705882337</v>
      </c>
      <c r="AG81" s="191">
        <f t="shared" si="25"/>
        <v>0.38500885303954346</v>
      </c>
      <c r="AH81" s="191">
        <f t="shared" si="25"/>
        <v>0.2300385036957926</v>
      </c>
      <c r="AI81" s="191">
        <f t="shared" si="25"/>
        <v>8.7518619487929161E-2</v>
      </c>
      <c r="AJ81" s="191">
        <f t="shared" si="25"/>
        <v>-0.40128722736348277</v>
      </c>
      <c r="AK81" s="191">
        <f t="shared" si="25"/>
        <v>-0.64133107098788933</v>
      </c>
      <c r="AL81" s="191">
        <f t="shared" si="25"/>
        <v>-0.73823989790987821</v>
      </c>
      <c r="AM81" s="191">
        <f t="shared" si="25"/>
        <v>-0.8006549732303887</v>
      </c>
      <c r="AN81" s="191">
        <f t="shared" si="25"/>
        <v>-0.82990733971482833</v>
      </c>
      <c r="AO81" s="191">
        <f t="shared" si="25"/>
        <v>-0.85466845111143053</v>
      </c>
      <c r="AP81" s="191">
        <f t="shared" si="25"/>
        <v>-0.88913139317102974</v>
      </c>
      <c r="AQ81" s="191">
        <f t="shared" si="25"/>
        <v>-0.88080803080107506</v>
      </c>
      <c r="AR81" s="191">
        <f t="shared" si="25"/>
        <v>-0.89153077738001074</v>
      </c>
      <c r="AS81" s="191">
        <f t="shared" si="25"/>
        <v>-0.89792163769413369</v>
      </c>
      <c r="AT81" s="191">
        <f t="shared" si="25"/>
        <v>-0.91233920976347327</v>
      </c>
      <c r="AU81" s="191">
        <f t="shared" si="25"/>
        <v>-0.92330011586504424</v>
      </c>
      <c r="AV81" s="191">
        <f t="shared" si="25"/>
        <v>-0.91290130751227183</v>
      </c>
      <c r="AW81" s="191">
        <f t="shared" si="25"/>
        <v>-0.91138364359051571</v>
      </c>
      <c r="AX81" s="191">
        <f t="shared" si="25"/>
        <v>-0.92077067599545104</v>
      </c>
      <c r="AY81" s="191">
        <f t="shared" si="25"/>
        <v>-0.92582955573463765</v>
      </c>
      <c r="AZ81" s="191">
        <f t="shared" si="25"/>
        <v>-1</v>
      </c>
      <c r="BA81" s="191">
        <f t="shared" si="25"/>
        <v>-1</v>
      </c>
      <c r="BB81" s="191">
        <f t="shared" si="25"/>
        <v>-1</v>
      </c>
      <c r="BC81" s="191">
        <f t="shared" si="25"/>
        <v>-1</v>
      </c>
      <c r="BD81" s="191">
        <f t="shared" si="25"/>
        <v>-1</v>
      </c>
    </row>
    <row r="82" spans="2:56">
      <c r="X82" s="389"/>
      <c r="Y82" s="278" t="s">
        <v>140</v>
      </c>
      <c r="Z82" s="64">
        <f>AA26</f>
        <v>701.5724160000002</v>
      </c>
      <c r="AA82" s="191">
        <f>AA26/$Z82-1</f>
        <v>0</v>
      </c>
      <c r="AB82" s="191">
        <f t="shared" si="25"/>
        <v>-5.1194122204485271E-2</v>
      </c>
      <c r="AC82" s="191">
        <f t="shared" si="25"/>
        <v>1.8355111612593511E-3</v>
      </c>
      <c r="AD82" s="191">
        <f t="shared" si="25"/>
        <v>8.8462018438307366E-2</v>
      </c>
      <c r="AE82" s="191">
        <f t="shared" si="25"/>
        <v>0.12723134200304687</v>
      </c>
      <c r="AF82" s="191">
        <f t="shared" si="25"/>
        <v>0.14255240046381723</v>
      </c>
      <c r="AG82" s="191">
        <f t="shared" si="25"/>
        <v>0.16584337318073761</v>
      </c>
      <c r="AH82" s="191">
        <f t="shared" si="25"/>
        <v>0.17100542333751023</v>
      </c>
      <c r="AI82" s="191">
        <f t="shared" si="25"/>
        <v>0.17698253404535191</v>
      </c>
      <c r="AJ82" s="191">
        <f t="shared" si="25"/>
        <v>0.17575770839540672</v>
      </c>
      <c r="AK82" s="191">
        <f t="shared" si="25"/>
        <v>0.16098290842723206</v>
      </c>
      <c r="AL82" s="191">
        <f t="shared" si="25"/>
        <v>0.15159606275056259</v>
      </c>
      <c r="AM82" s="191">
        <f t="shared" si="25"/>
        <v>0.18200419099715548</v>
      </c>
      <c r="AN82" s="191">
        <f t="shared" si="25"/>
        <v>0.15020383013462113</v>
      </c>
      <c r="AO82" s="191">
        <f t="shared" si="25"/>
        <v>0.21464301127825403</v>
      </c>
      <c r="AP82" s="191">
        <f t="shared" si="25"/>
        <v>0.25174061575419704</v>
      </c>
      <c r="AQ82" s="191">
        <f t="shared" si="25"/>
        <v>0.2783269289766368</v>
      </c>
      <c r="AR82" s="191">
        <f t="shared" si="25"/>
        <v>0.27654081542453302</v>
      </c>
      <c r="AS82" s="191">
        <f t="shared" si="25"/>
        <v>0.28583796544247209</v>
      </c>
      <c r="AT82" s="191">
        <f t="shared" si="25"/>
        <v>0.27232511946421756</v>
      </c>
      <c r="AU82" s="191">
        <f t="shared" si="25"/>
        <v>0.23948740880941322</v>
      </c>
      <c r="AV82" s="191">
        <f t="shared" si="25"/>
        <v>0.2599003208244719</v>
      </c>
      <c r="AW82" s="191">
        <f t="shared" si="25"/>
        <v>0.31035737870287039</v>
      </c>
      <c r="AX82" s="191">
        <f t="shared" si="25"/>
        <v>0.31904615816594428</v>
      </c>
      <c r="AY82" s="191">
        <f t="shared" si="25"/>
        <v>0.31904615816594428</v>
      </c>
      <c r="AZ82" s="191">
        <f t="shared" si="25"/>
        <v>-1</v>
      </c>
      <c r="BA82" s="191">
        <f t="shared" si="25"/>
        <v>-1</v>
      </c>
      <c r="BB82" s="191">
        <f t="shared" si="25"/>
        <v>-1</v>
      </c>
      <c r="BC82" s="191">
        <f t="shared" si="25"/>
        <v>-1</v>
      </c>
      <c r="BD82" s="191">
        <f t="shared" si="25"/>
        <v>-1</v>
      </c>
    </row>
    <row r="83" spans="2:56">
      <c r="X83" s="384" t="s">
        <v>234</v>
      </c>
      <c r="Y83" s="385"/>
      <c r="Z83" s="419">
        <f>AA$27</f>
        <v>32.888772785813877</v>
      </c>
      <c r="AA83" s="419">
        <f>AA$27/$Z83-1</f>
        <v>0</v>
      </c>
      <c r="AB83" s="419">
        <f t="shared" ref="AB83:BD83" si="26">AB$27/$Z83-1</f>
        <v>0</v>
      </c>
      <c r="AC83" s="419">
        <f t="shared" si="26"/>
        <v>0</v>
      </c>
      <c r="AD83" s="419">
        <f t="shared" si="26"/>
        <v>0.33333333333333326</v>
      </c>
      <c r="AE83" s="419">
        <f t="shared" si="26"/>
        <v>1.3333333333333335</v>
      </c>
      <c r="AF83" s="419">
        <f t="shared" si="26"/>
        <v>5.1666666666666634</v>
      </c>
      <c r="AG83" s="419">
        <f t="shared" si="26"/>
        <v>4.9070045670679674</v>
      </c>
      <c r="AH83" s="419">
        <f t="shared" si="26"/>
        <v>4.2534447408657456</v>
      </c>
      <c r="AI83" s="419">
        <f t="shared" si="26"/>
        <v>4.249653710458265</v>
      </c>
      <c r="AJ83" s="419">
        <f t="shared" si="26"/>
        <v>7.592268641765477</v>
      </c>
      <c r="AK83" s="419">
        <f t="shared" si="26"/>
        <v>4.6558089683166246</v>
      </c>
      <c r="AL83" s="419">
        <f t="shared" si="26"/>
        <v>4.9306837551504969</v>
      </c>
      <c r="AM83" s="419">
        <f t="shared" si="26"/>
        <v>7.2618720629056064</v>
      </c>
      <c r="AN83" s="419">
        <f t="shared" si="26"/>
        <v>8.0953917164130136</v>
      </c>
      <c r="AO83" s="419">
        <f t="shared" si="26"/>
        <v>10.169718669590953</v>
      </c>
      <c r="AP83" s="419">
        <f t="shared" si="26"/>
        <v>37.00302065694332</v>
      </c>
      <c r="AQ83" s="419">
        <f t="shared" si="26"/>
        <v>32.246413633961375</v>
      </c>
      <c r="AR83" s="419">
        <f t="shared" si="26"/>
        <v>35.794241736060705</v>
      </c>
      <c r="AS83" s="419">
        <f t="shared" si="26"/>
        <v>34.670520803774814</v>
      </c>
      <c r="AT83" s="419">
        <f t="shared" si="26"/>
        <v>34.473363664773125</v>
      </c>
      <c r="AU83" s="419">
        <f t="shared" si="26"/>
        <v>40.639178222534106</v>
      </c>
      <c r="AV83" s="419">
        <f t="shared" si="26"/>
        <v>46.472126098304443</v>
      </c>
      <c r="AW83" s="419">
        <f t="shared" si="26"/>
        <v>37.176318026814975</v>
      </c>
      <c r="AX83" s="419">
        <f t="shared" si="26"/>
        <v>40.380606522994846</v>
      </c>
      <c r="AY83" s="419">
        <f t="shared" si="26"/>
        <v>24.2584206768563</v>
      </c>
      <c r="AZ83" s="419">
        <f t="shared" si="26"/>
        <v>-1</v>
      </c>
      <c r="BA83" s="419">
        <f t="shared" si="26"/>
        <v>-1</v>
      </c>
      <c r="BB83" s="419">
        <f t="shared" si="26"/>
        <v>-1</v>
      </c>
      <c r="BC83" s="419">
        <f t="shared" si="26"/>
        <v>-1</v>
      </c>
      <c r="BD83" s="419">
        <f t="shared" si="26"/>
        <v>-1</v>
      </c>
    </row>
    <row r="84" spans="2:56" ht="16.2">
      <c r="X84" s="384"/>
      <c r="Y84" s="387" t="s">
        <v>154</v>
      </c>
      <c r="Z84" s="40">
        <f>AA$28</f>
        <v>3.0681081081081083</v>
      </c>
      <c r="AA84" s="133">
        <f>AA$28/$Z84-1</f>
        <v>0</v>
      </c>
      <c r="AB84" s="133">
        <f t="shared" ref="AB84:BD84" si="27">AB$28/$Z84-1</f>
        <v>0</v>
      </c>
      <c r="AC84" s="133">
        <f t="shared" si="27"/>
        <v>0</v>
      </c>
      <c r="AD84" s="133">
        <f t="shared" si="27"/>
        <v>0.33333333333333326</v>
      </c>
      <c r="AE84" s="133">
        <f t="shared" si="27"/>
        <v>1.3333333333333335</v>
      </c>
      <c r="AF84" s="133">
        <f t="shared" si="27"/>
        <v>5.166666666666667</v>
      </c>
      <c r="AG84" s="133">
        <f t="shared" si="27"/>
        <v>5.166666666666667</v>
      </c>
      <c r="AH84" s="133">
        <f t="shared" si="27"/>
        <v>5.166666666666667</v>
      </c>
      <c r="AI84" s="133">
        <f t="shared" si="27"/>
        <v>5.166666666666667</v>
      </c>
      <c r="AJ84" s="133">
        <f t="shared" si="27"/>
        <v>5.166666666666667</v>
      </c>
      <c r="AK84" s="133">
        <f t="shared" si="27"/>
        <v>5.7272727272727284</v>
      </c>
      <c r="AL84" s="133">
        <f t="shared" si="27"/>
        <v>5.7272727272727284</v>
      </c>
      <c r="AM84" s="133">
        <f t="shared" si="27"/>
        <v>16.939393939393938</v>
      </c>
      <c r="AN84" s="133">
        <f t="shared" si="27"/>
        <v>5.7272727272727284</v>
      </c>
      <c r="AO84" s="133">
        <f t="shared" si="27"/>
        <v>5.7272727272727284</v>
      </c>
      <c r="AP84" s="133">
        <f t="shared" si="27"/>
        <v>330.87878787878788</v>
      </c>
      <c r="AQ84" s="133">
        <f t="shared" si="27"/>
        <v>264.72727272727269</v>
      </c>
      <c r="AR84" s="133">
        <f t="shared" si="27"/>
        <v>276.5</v>
      </c>
      <c r="AS84" s="133">
        <f t="shared" si="27"/>
        <v>297.24242424242419</v>
      </c>
      <c r="AT84" s="133">
        <f t="shared" si="27"/>
        <v>312.37878787878788</v>
      </c>
      <c r="AU84" s="133">
        <f t="shared" si="27"/>
        <v>374.60606060606062</v>
      </c>
      <c r="AV84" s="133">
        <f t="shared" si="27"/>
        <v>442.99999999999989</v>
      </c>
      <c r="AW84" s="133">
        <f t="shared" si="27"/>
        <v>343.77272727272725</v>
      </c>
      <c r="AX84" s="133">
        <f t="shared" si="27"/>
        <v>399.83333333333331</v>
      </c>
      <c r="AY84" s="133">
        <f t="shared" si="27"/>
        <v>218.19696969696969</v>
      </c>
      <c r="AZ84" s="133">
        <f t="shared" si="27"/>
        <v>-1</v>
      </c>
      <c r="BA84" s="133">
        <f t="shared" si="27"/>
        <v>-1</v>
      </c>
      <c r="BB84" s="133">
        <f t="shared" si="27"/>
        <v>-1</v>
      </c>
      <c r="BC84" s="133">
        <f t="shared" si="27"/>
        <v>-1</v>
      </c>
      <c r="BD84" s="133">
        <f t="shared" si="27"/>
        <v>-1</v>
      </c>
    </row>
    <row r="85" spans="2:56" ht="14.4" thickBot="1">
      <c r="X85" s="459"/>
      <c r="Y85" s="431" t="s">
        <v>274</v>
      </c>
      <c r="Z85" s="41">
        <f>AA$29</f>
        <v>29.820664677705768</v>
      </c>
      <c r="AA85" s="194">
        <f>AA$29/$Z85-1</f>
        <v>0</v>
      </c>
      <c r="AB85" s="194">
        <f t="shared" ref="AB85:BD85" si="28">AB$29/$Z85-1</f>
        <v>0</v>
      </c>
      <c r="AC85" s="194">
        <f t="shared" si="28"/>
        <v>0</v>
      </c>
      <c r="AD85" s="194">
        <f t="shared" si="28"/>
        <v>0.33333333333333348</v>
      </c>
      <c r="AE85" s="194">
        <f t="shared" si="28"/>
        <v>1.3333333333333335</v>
      </c>
      <c r="AF85" s="194">
        <f t="shared" si="28"/>
        <v>5.1666666666666634</v>
      </c>
      <c r="AG85" s="194">
        <f t="shared" si="28"/>
        <v>4.8802891533856307</v>
      </c>
      <c r="AH85" s="194">
        <f t="shared" si="28"/>
        <v>4.1594876267191037</v>
      </c>
      <c r="AI85" s="194">
        <f t="shared" si="28"/>
        <v>4.1553065550011112</v>
      </c>
      <c r="AJ85" s="194">
        <f t="shared" si="28"/>
        <v>7.841827434880086</v>
      </c>
      <c r="AK85" s="194">
        <f t="shared" si="28"/>
        <v>4.5455710952870909</v>
      </c>
      <c r="AL85" s="194">
        <f t="shared" si="28"/>
        <v>4.8487264577323437</v>
      </c>
      <c r="AM85" s="194">
        <f t="shared" si="28"/>
        <v>6.2661972965465162</v>
      </c>
      <c r="AN85" s="194">
        <f t="shared" si="28"/>
        <v>8.3390363551248399</v>
      </c>
      <c r="AO85" s="194">
        <f t="shared" si="28"/>
        <v>10.626781064502907</v>
      </c>
      <c r="AP85" s="194">
        <f t="shared" si="28"/>
        <v>6.7675234292806046</v>
      </c>
      <c r="AQ85" s="194">
        <f t="shared" si="28"/>
        <v>8.3275501051621692</v>
      </c>
      <c r="AR85" s="194">
        <f t="shared" si="28"/>
        <v>11.029156967510222</v>
      </c>
      <c r="AS85" s="194">
        <f t="shared" si="28"/>
        <v>7.6557310729552484</v>
      </c>
      <c r="AT85" s="194">
        <f t="shared" si="28"/>
        <v>5.880980009566164</v>
      </c>
      <c r="AU85" s="194">
        <f t="shared" si="28"/>
        <v>6.2788944812223058</v>
      </c>
      <c r="AV85" s="194">
        <f t="shared" si="28"/>
        <v>5.6752358157683611</v>
      </c>
      <c r="AW85" s="194">
        <f t="shared" si="28"/>
        <v>5.6320536956624148</v>
      </c>
      <c r="AX85" s="194">
        <f t="shared" si="28"/>
        <v>3.3982039666607342</v>
      </c>
      <c r="AY85" s="194">
        <f t="shared" si="28"/>
        <v>4.3049943815605412</v>
      </c>
      <c r="AZ85" s="194">
        <f t="shared" si="28"/>
        <v>-1</v>
      </c>
      <c r="BA85" s="194">
        <f t="shared" si="28"/>
        <v>-1</v>
      </c>
      <c r="BB85" s="194">
        <f t="shared" si="28"/>
        <v>-1</v>
      </c>
      <c r="BC85" s="194">
        <f t="shared" si="28"/>
        <v>-1</v>
      </c>
      <c r="BD85" s="194">
        <f t="shared" si="28"/>
        <v>-1</v>
      </c>
    </row>
    <row r="86" spans="2:56" ht="14.4" thickTop="1">
      <c r="B86" s="1" t="s">
        <v>235</v>
      </c>
      <c r="X86" s="390"/>
      <c r="Y86" s="274"/>
      <c r="Z86" s="401">
        <f>AA$30</f>
        <v>35354.56784297659</v>
      </c>
      <c r="AA86" s="196">
        <f>AA$30/$Z86-1</f>
        <v>0</v>
      </c>
      <c r="AB86" s="196">
        <f t="shared" ref="AB86:BD86" si="29">AB$30/$Z86-1</f>
        <v>0.10581089064431826</v>
      </c>
      <c r="AC86" s="196">
        <f t="shared" si="29"/>
        <v>0.16118603894969752</v>
      </c>
      <c r="AD86" s="196">
        <f t="shared" si="29"/>
        <v>0.26765792599490856</v>
      </c>
      <c r="AE86" s="196">
        <f t="shared" si="29"/>
        <v>0.4026913199586688</v>
      </c>
      <c r="AF86" s="196">
        <f t="shared" si="29"/>
        <v>0.68217562860546299</v>
      </c>
      <c r="AG86" s="196">
        <f t="shared" si="29"/>
        <v>0.69911484291026094</v>
      </c>
      <c r="AH86" s="196">
        <f t="shared" si="29"/>
        <v>0.67172102807658218</v>
      </c>
      <c r="AI86" s="196">
        <f t="shared" si="29"/>
        <v>0.51905947197912683</v>
      </c>
      <c r="AJ86" s="196">
        <f t="shared" si="29"/>
        <v>0.32777190113039656</v>
      </c>
      <c r="AK86" s="196">
        <f t="shared" si="29"/>
        <v>0.18618601836277637</v>
      </c>
      <c r="AL86" s="196">
        <f t="shared" si="29"/>
        <v>6.6975227076429E-3</v>
      </c>
      <c r="AM86" s="196">
        <f t="shared" si="29"/>
        <v>-0.11115726432212847</v>
      </c>
      <c r="AN86" s="196">
        <f t="shared" si="29"/>
        <v>-0.12994519695745466</v>
      </c>
      <c r="AO86" s="196">
        <f t="shared" si="29"/>
        <v>-0.23002889060387888</v>
      </c>
      <c r="AP86" s="196">
        <f t="shared" si="29"/>
        <v>-0.21760249501314188</v>
      </c>
      <c r="AQ86" s="196">
        <f t="shared" si="29"/>
        <v>-0.15473075317024454</v>
      </c>
      <c r="AR86" s="196">
        <f t="shared" si="29"/>
        <v>-0.13775034358030491</v>
      </c>
      <c r="AS86" s="196">
        <f t="shared" si="29"/>
        <v>-0.14366576562881228</v>
      </c>
      <c r="AT86" s="196">
        <f t="shared" si="29"/>
        <v>-0.19479406876726657</v>
      </c>
      <c r="AU86" s="196">
        <f t="shared" si="29"/>
        <v>-0.11747000538353525</v>
      </c>
      <c r="AV86" s="196">
        <f t="shared" si="29"/>
        <v>-5.3488611585549628E-2</v>
      </c>
      <c r="AW86" s="196">
        <f t="shared" si="29"/>
        <v>2.0484809798166914E-2</v>
      </c>
      <c r="AX86" s="196">
        <f t="shared" si="29"/>
        <v>9.149968971512612E-2</v>
      </c>
      <c r="AY86" s="196">
        <f t="shared" si="29"/>
        <v>0.1814826969890313</v>
      </c>
      <c r="AZ86" s="196">
        <f t="shared" si="29"/>
        <v>-1</v>
      </c>
      <c r="BA86" s="196">
        <f t="shared" si="29"/>
        <v>-1</v>
      </c>
      <c r="BB86" s="196">
        <f t="shared" si="29"/>
        <v>-1</v>
      </c>
      <c r="BC86" s="196">
        <f t="shared" si="29"/>
        <v>-1</v>
      </c>
      <c r="BD86" s="196">
        <f t="shared" si="29"/>
        <v>-1</v>
      </c>
    </row>
    <row r="88" spans="2:56">
      <c r="X88" s="301" t="s">
        <v>129</v>
      </c>
    </row>
    <row r="89" spans="2:56">
      <c r="X89" s="260"/>
      <c r="Y89" s="261"/>
      <c r="Z89" s="219">
        <v>2005</v>
      </c>
      <c r="AA89" s="219">
        <v>1990</v>
      </c>
      <c r="AB89" s="219">
        <f t="shared" ref="AB89:AR89" si="30">AA89+1</f>
        <v>1991</v>
      </c>
      <c r="AC89" s="219">
        <f t="shared" si="30"/>
        <v>1992</v>
      </c>
      <c r="AD89" s="219">
        <f t="shared" si="30"/>
        <v>1993</v>
      </c>
      <c r="AE89" s="219">
        <f t="shared" si="30"/>
        <v>1994</v>
      </c>
      <c r="AF89" s="219">
        <f t="shared" si="30"/>
        <v>1995</v>
      </c>
      <c r="AG89" s="219">
        <f t="shared" si="30"/>
        <v>1996</v>
      </c>
      <c r="AH89" s="219">
        <f t="shared" si="30"/>
        <v>1997</v>
      </c>
      <c r="AI89" s="219">
        <f t="shared" si="30"/>
        <v>1998</v>
      </c>
      <c r="AJ89" s="219">
        <f t="shared" si="30"/>
        <v>1999</v>
      </c>
      <c r="AK89" s="219">
        <f t="shared" si="30"/>
        <v>2000</v>
      </c>
      <c r="AL89" s="219">
        <f t="shared" si="30"/>
        <v>2001</v>
      </c>
      <c r="AM89" s="219">
        <f t="shared" si="30"/>
        <v>2002</v>
      </c>
      <c r="AN89" s="219">
        <f t="shared" si="30"/>
        <v>2003</v>
      </c>
      <c r="AO89" s="219">
        <f t="shared" si="30"/>
        <v>2004</v>
      </c>
      <c r="AP89" s="219">
        <f t="shared" si="30"/>
        <v>2005</v>
      </c>
      <c r="AQ89" s="219">
        <f t="shared" si="30"/>
        <v>2006</v>
      </c>
      <c r="AR89" s="219">
        <f t="shared" si="30"/>
        <v>2007</v>
      </c>
      <c r="AS89" s="220">
        <v>2008</v>
      </c>
      <c r="AT89" s="220">
        <v>2009</v>
      </c>
      <c r="AU89" s="220">
        <v>2010</v>
      </c>
      <c r="AV89" s="220">
        <v>2011</v>
      </c>
      <c r="AW89" s="220">
        <v>2012</v>
      </c>
      <c r="AX89" s="220">
        <v>2013</v>
      </c>
      <c r="AY89" s="220">
        <v>2014</v>
      </c>
    </row>
    <row r="90" spans="2:56">
      <c r="X90" s="262" t="s">
        <v>236</v>
      </c>
      <c r="Y90" s="263"/>
      <c r="Z90" s="402">
        <f>AP6</f>
        <v>12724.242084423662</v>
      </c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182">
        <f t="shared" ref="AP90:AY90" si="31">AP$6/$Z90-1</f>
        <v>0</v>
      </c>
      <c r="AQ90" s="182">
        <f t="shared" si="31"/>
        <v>0.14333015427271656</v>
      </c>
      <c r="AR90" s="182">
        <f t="shared" si="31"/>
        <v>0.30483149036521917</v>
      </c>
      <c r="AS90" s="182">
        <f t="shared" si="31"/>
        <v>0.50520894502692415</v>
      </c>
      <c r="AT90" s="182">
        <f t="shared" si="31"/>
        <v>0.63306494579096051</v>
      </c>
      <c r="AU90" s="182">
        <f t="shared" si="31"/>
        <v>0.81653347881173399</v>
      </c>
      <c r="AV90" s="182">
        <f t="shared" si="31"/>
        <v>1.0313350650240305</v>
      </c>
      <c r="AW90" s="182">
        <f t="shared" si="31"/>
        <v>1.2859968702311542</v>
      </c>
      <c r="AX90" s="182">
        <f t="shared" si="31"/>
        <v>1.4973296424801861</v>
      </c>
      <c r="AY90" s="182">
        <f t="shared" si="31"/>
        <v>1.7853736813403716</v>
      </c>
    </row>
    <row r="91" spans="2:56">
      <c r="X91" s="264"/>
      <c r="Y91" s="425" t="s">
        <v>104</v>
      </c>
      <c r="Z91" s="64">
        <f t="shared" ref="Z91:Z113" si="32">AP7</f>
        <v>586.08000000000004</v>
      </c>
      <c r="AA91" s="403"/>
      <c r="AB91" s="403"/>
      <c r="AC91" s="403"/>
      <c r="AD91" s="403"/>
      <c r="AE91" s="403"/>
      <c r="AF91" s="403"/>
      <c r="AG91" s="403"/>
      <c r="AH91" s="403"/>
      <c r="AI91" s="403"/>
      <c r="AJ91" s="403"/>
      <c r="AK91" s="403"/>
      <c r="AL91" s="403"/>
      <c r="AM91" s="403"/>
      <c r="AN91" s="403"/>
      <c r="AO91" s="403"/>
      <c r="AP91" s="133">
        <f t="shared" ref="AP91:AY99" si="33">IF(ISTEXT($Z91),"―",AP7/$Z91-1)</f>
        <v>0</v>
      </c>
      <c r="AQ91" s="133">
        <f t="shared" si="33"/>
        <v>0.41792929292929282</v>
      </c>
      <c r="AR91" s="133">
        <f t="shared" si="33"/>
        <v>-0.53030303030303039</v>
      </c>
      <c r="AS91" s="133">
        <f t="shared" si="33"/>
        <v>1.2626262626262541E-2</v>
      </c>
      <c r="AT91" s="133">
        <f t="shared" si="33"/>
        <v>-0.91414141414141414</v>
      </c>
      <c r="AU91" s="133">
        <f t="shared" si="33"/>
        <v>-0.90909090909090906</v>
      </c>
      <c r="AV91" s="133">
        <f t="shared" si="33"/>
        <v>-0.97222222222222221</v>
      </c>
      <c r="AW91" s="133">
        <f t="shared" si="33"/>
        <v>-0.96969696969696972</v>
      </c>
      <c r="AX91" s="133">
        <f t="shared" si="33"/>
        <v>-0.97222222222222221</v>
      </c>
      <c r="AY91" s="133">
        <f>IF(ISTEXT($Z91),"―",AY7/$Z91-1)</f>
        <v>-0.95959595959595956</v>
      </c>
    </row>
    <row r="92" spans="2:56">
      <c r="X92" s="264"/>
      <c r="Y92" s="426" t="s">
        <v>137</v>
      </c>
      <c r="Z92" s="64">
        <f t="shared" si="32"/>
        <v>449.37063436191647</v>
      </c>
      <c r="AA92" s="403"/>
      <c r="AB92" s="403"/>
      <c r="AC92" s="403"/>
      <c r="AD92" s="403"/>
      <c r="AE92" s="403"/>
      <c r="AF92" s="403"/>
      <c r="AG92" s="403"/>
      <c r="AH92" s="403"/>
      <c r="AI92" s="403"/>
      <c r="AJ92" s="403"/>
      <c r="AK92" s="403"/>
      <c r="AL92" s="403"/>
      <c r="AM92" s="403"/>
      <c r="AN92" s="403"/>
      <c r="AO92" s="403"/>
      <c r="AP92" s="133">
        <f t="shared" si="33"/>
        <v>0</v>
      </c>
      <c r="AQ92" s="133">
        <f t="shared" si="33"/>
        <v>-0.18428139465367932</v>
      </c>
      <c r="AR92" s="133">
        <f t="shared" si="33"/>
        <v>-0.20616286200958067</v>
      </c>
      <c r="AS92" s="133">
        <f t="shared" si="33"/>
        <v>-0.31798333750024821</v>
      </c>
      <c r="AT92" s="133">
        <f t="shared" si="33"/>
        <v>-0.479808331034278</v>
      </c>
      <c r="AU92" s="133">
        <f t="shared" si="33"/>
        <v>-0.71501973987518852</v>
      </c>
      <c r="AV92" s="133">
        <f t="shared" si="33"/>
        <v>-0.66319770652610954</v>
      </c>
      <c r="AW92" s="133">
        <f t="shared" si="33"/>
        <v>-0.73190016311595296</v>
      </c>
      <c r="AX92" s="133">
        <f t="shared" si="33"/>
        <v>-0.70812988156391654</v>
      </c>
      <c r="AY92" s="133">
        <f t="shared" si="33"/>
        <v>-0.77620529117192927</v>
      </c>
    </row>
    <row r="93" spans="2:56">
      <c r="X93" s="264"/>
      <c r="Y93" s="278" t="s">
        <v>139</v>
      </c>
      <c r="Z93" s="64" t="str">
        <f t="shared" si="32"/>
        <v>NO</v>
      </c>
      <c r="AA93" s="403"/>
      <c r="AB93" s="403"/>
      <c r="AC93" s="403"/>
      <c r="AD93" s="403"/>
      <c r="AE93" s="403"/>
      <c r="AF93" s="403"/>
      <c r="AG93" s="403"/>
      <c r="AH93" s="403"/>
      <c r="AI93" s="403"/>
      <c r="AJ93" s="403"/>
      <c r="AK93" s="403"/>
      <c r="AL93" s="403"/>
      <c r="AM93" s="403"/>
      <c r="AN93" s="403"/>
      <c r="AO93" s="403"/>
      <c r="AP93" s="133" t="str">
        <f>IF(ISTEXT($Z93),"―",AP9/$Z93-1)</f>
        <v>―</v>
      </c>
      <c r="AQ93" s="133" t="str">
        <f t="shared" si="33"/>
        <v>―</v>
      </c>
      <c r="AR93" s="133" t="str">
        <f t="shared" si="33"/>
        <v>―</v>
      </c>
      <c r="AS93" s="133" t="str">
        <f t="shared" si="33"/>
        <v>―</v>
      </c>
      <c r="AT93" s="133" t="str">
        <f t="shared" si="33"/>
        <v>―</v>
      </c>
      <c r="AU93" s="133" t="str">
        <f t="shared" si="33"/>
        <v>―</v>
      </c>
      <c r="AV93" s="133" t="str">
        <f t="shared" si="33"/>
        <v>―</v>
      </c>
      <c r="AW93" s="133" t="str">
        <f t="shared" si="33"/>
        <v>―</v>
      </c>
      <c r="AX93" s="133" t="str">
        <f t="shared" si="33"/>
        <v>―</v>
      </c>
      <c r="AY93" s="133" t="str">
        <f t="shared" si="33"/>
        <v>―</v>
      </c>
    </row>
    <row r="94" spans="2:56">
      <c r="X94" s="264"/>
      <c r="Y94" s="428" t="s">
        <v>274</v>
      </c>
      <c r="Z94" s="64">
        <f t="shared" si="32"/>
        <v>226.95399851716925</v>
      </c>
      <c r="AA94" s="403"/>
      <c r="AB94" s="403"/>
      <c r="AC94" s="403"/>
      <c r="AD94" s="403"/>
      <c r="AE94" s="403"/>
      <c r="AF94" s="403"/>
      <c r="AG94" s="403"/>
      <c r="AH94" s="403"/>
      <c r="AI94" s="403"/>
      <c r="AJ94" s="403"/>
      <c r="AK94" s="403"/>
      <c r="AL94" s="403"/>
      <c r="AM94" s="403"/>
      <c r="AN94" s="403"/>
      <c r="AO94" s="403"/>
      <c r="AP94" s="133">
        <f t="shared" si="33"/>
        <v>0</v>
      </c>
      <c r="AQ94" s="133">
        <f t="shared" si="33"/>
        <v>8.1949360682272987E-2</v>
      </c>
      <c r="AR94" s="133">
        <f t="shared" si="33"/>
        <v>0.17133770807571036</v>
      </c>
      <c r="AS94" s="133">
        <f t="shared" si="33"/>
        <v>4.4443782313591029E-2</v>
      </c>
      <c r="AT94" s="133">
        <f t="shared" si="33"/>
        <v>-0.32978361417956148</v>
      </c>
      <c r="AU94" s="133">
        <f t="shared" si="33"/>
        <v>-0.25999061881320695</v>
      </c>
      <c r="AV94" s="133">
        <f t="shared" si="33"/>
        <v>-0.35904059989890003</v>
      </c>
      <c r="AW94" s="133">
        <f t="shared" si="33"/>
        <v>-0.45356295261068924</v>
      </c>
      <c r="AX94" s="133">
        <f t="shared" si="33"/>
        <v>-0.50823260914718871</v>
      </c>
      <c r="AY94" s="133">
        <f t="shared" si="33"/>
        <v>-0.4926123365419609</v>
      </c>
    </row>
    <row r="95" spans="2:56">
      <c r="X95" s="264"/>
      <c r="Y95" s="425" t="s">
        <v>85</v>
      </c>
      <c r="Z95" s="64">
        <f t="shared" si="32"/>
        <v>8818.2807166269322</v>
      </c>
      <c r="AA95" s="404"/>
      <c r="AB95" s="404"/>
      <c r="AC95" s="404"/>
      <c r="AD95" s="404"/>
      <c r="AE95" s="404"/>
      <c r="AF95" s="404"/>
      <c r="AG95" s="404"/>
      <c r="AH95" s="404"/>
      <c r="AI95" s="404"/>
      <c r="AJ95" s="404"/>
      <c r="AK95" s="404"/>
      <c r="AL95" s="404"/>
      <c r="AM95" s="404"/>
      <c r="AN95" s="404"/>
      <c r="AO95" s="404"/>
      <c r="AP95" s="133">
        <f t="shared" si="33"/>
        <v>0</v>
      </c>
      <c r="AQ95" s="133">
        <f t="shared" si="33"/>
        <v>0.22184791938758419</v>
      </c>
      <c r="AR95" s="133">
        <f t="shared" si="33"/>
        <v>0.51549359846933518</v>
      </c>
      <c r="AS95" s="133">
        <f t="shared" si="33"/>
        <v>0.76374836905015675</v>
      </c>
      <c r="AT95" s="133">
        <f t="shared" si="33"/>
        <v>1.0231397818380232</v>
      </c>
      <c r="AU95" s="133">
        <f t="shared" si="33"/>
        <v>1.3010767367146236</v>
      </c>
      <c r="AV95" s="133">
        <f t="shared" si="33"/>
        <v>1.5986161797147438</v>
      </c>
      <c r="AW95" s="133">
        <f t="shared" si="33"/>
        <v>1.9589292052862217</v>
      </c>
      <c r="AX95" s="133">
        <f t="shared" si="33"/>
        <v>2.2538315417915902</v>
      </c>
      <c r="AY95" s="133">
        <f t="shared" si="33"/>
        <v>2.6535615430670414</v>
      </c>
    </row>
    <row r="96" spans="2:56">
      <c r="X96" s="264"/>
      <c r="Y96" s="425" t="s">
        <v>86</v>
      </c>
      <c r="Z96" s="64">
        <f t="shared" si="32"/>
        <v>937.48331743758206</v>
      </c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  <c r="AK96" s="404"/>
      <c r="AL96" s="404"/>
      <c r="AM96" s="404"/>
      <c r="AN96" s="404"/>
      <c r="AO96" s="404"/>
      <c r="AP96" s="133">
        <f t="shared" si="33"/>
        <v>0</v>
      </c>
      <c r="AQ96" s="133">
        <f t="shared" si="33"/>
        <v>0.27414569100647213</v>
      </c>
      <c r="AR96" s="133">
        <f t="shared" si="33"/>
        <v>0.5244379262093477</v>
      </c>
      <c r="AS96" s="133">
        <f t="shared" si="33"/>
        <v>0.61022610954408485</v>
      </c>
      <c r="AT96" s="133">
        <f t="shared" si="33"/>
        <v>0.71540758299812524</v>
      </c>
      <c r="AU96" s="133">
        <f t="shared" si="33"/>
        <v>0.86549629111998261</v>
      </c>
      <c r="AV96" s="133">
        <f t="shared" si="33"/>
        <v>1.0516743774426982</v>
      </c>
      <c r="AW96" s="133">
        <f t="shared" si="33"/>
        <v>1.2195912854792841</v>
      </c>
      <c r="AX96" s="133">
        <f t="shared" si="33"/>
        <v>1.377967714412256</v>
      </c>
      <c r="AY96" s="133">
        <f t="shared" si="33"/>
        <v>1.5311956463957648</v>
      </c>
    </row>
    <row r="97" spans="24:51">
      <c r="X97" s="264"/>
      <c r="Y97" s="427" t="s">
        <v>87</v>
      </c>
      <c r="Z97" s="64">
        <f t="shared" si="32"/>
        <v>7.3389434565333334</v>
      </c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  <c r="AK97" s="404"/>
      <c r="AL97" s="404"/>
      <c r="AM97" s="404"/>
      <c r="AN97" s="404"/>
      <c r="AO97" s="404"/>
      <c r="AP97" s="133">
        <f t="shared" si="33"/>
        <v>0</v>
      </c>
      <c r="AQ97" s="133">
        <f t="shared" si="33"/>
        <v>1.6604056018197921E-2</v>
      </c>
      <c r="AR97" s="133">
        <f t="shared" si="33"/>
        <v>5.1428151000491695E-2</v>
      </c>
      <c r="AS97" s="133">
        <f t="shared" si="33"/>
        <v>6.9239776008125586E-2</v>
      </c>
      <c r="AT97" s="133">
        <f t="shared" si="33"/>
        <v>0.10146764114986406</v>
      </c>
      <c r="AU97" s="133">
        <f t="shared" si="33"/>
        <v>0.13006780154667785</v>
      </c>
      <c r="AV97" s="133">
        <f t="shared" si="33"/>
        <v>0.14671291575467094</v>
      </c>
      <c r="AW97" s="133">
        <f t="shared" si="33"/>
        <v>0.17553413903466497</v>
      </c>
      <c r="AX97" s="133">
        <f t="shared" si="33"/>
        <v>0.199493082040755</v>
      </c>
      <c r="AY97" s="133">
        <f t="shared" si="33"/>
        <v>0.23417002559636235</v>
      </c>
    </row>
    <row r="98" spans="24:51">
      <c r="X98" s="264"/>
      <c r="Y98" s="427" t="s">
        <v>229</v>
      </c>
      <c r="Z98" s="64">
        <f t="shared" si="32"/>
        <v>1695.1602550000002</v>
      </c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4"/>
      <c r="AN98" s="404"/>
      <c r="AO98" s="404"/>
      <c r="AP98" s="133">
        <f t="shared" si="33"/>
        <v>0</v>
      </c>
      <c r="AQ98" s="133">
        <f t="shared" si="33"/>
        <v>-0.33729169989299934</v>
      </c>
      <c r="AR98" s="133">
        <f t="shared" si="33"/>
        <v>-0.47231207470706071</v>
      </c>
      <c r="AS98" s="133">
        <f t="shared" si="33"/>
        <v>-0.45090086954640174</v>
      </c>
      <c r="AT98" s="133">
        <f t="shared" si="33"/>
        <v>-0.50171622859338461</v>
      </c>
      <c r="AU98" s="133">
        <f t="shared" si="33"/>
        <v>-0.60682703122956361</v>
      </c>
      <c r="AV98" s="133">
        <f t="shared" si="33"/>
        <v>-0.62594369580709652</v>
      </c>
      <c r="AW98" s="133">
        <f t="shared" si="33"/>
        <v>-0.6691535692004531</v>
      </c>
      <c r="AX98" s="133">
        <f t="shared" si="33"/>
        <v>-0.71131839213632353</v>
      </c>
      <c r="AY98" s="133">
        <f t="shared" si="33"/>
        <v>-0.70308355890517271</v>
      </c>
    </row>
    <row r="99" spans="24:51">
      <c r="X99" s="264"/>
      <c r="Y99" s="429" t="s">
        <v>138</v>
      </c>
      <c r="Z99" s="64">
        <f t="shared" si="32"/>
        <v>3.574219023529412</v>
      </c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4"/>
      <c r="AL99" s="404"/>
      <c r="AM99" s="404"/>
      <c r="AN99" s="404"/>
      <c r="AO99" s="404"/>
      <c r="AP99" s="133">
        <f t="shared" si="33"/>
        <v>0</v>
      </c>
      <c r="AQ99" s="133">
        <f t="shared" si="33"/>
        <v>0.37962962962962976</v>
      </c>
      <c r="AR99" s="133">
        <f t="shared" si="33"/>
        <v>1.7222222222222219</v>
      </c>
      <c r="AS99" s="133">
        <f t="shared" si="33"/>
        <v>2.9722222222222219</v>
      </c>
      <c r="AT99" s="133">
        <f t="shared" si="33"/>
        <v>10.692509614366864</v>
      </c>
      <c r="AU99" s="133">
        <f t="shared" si="33"/>
        <v>12.856154322838876</v>
      </c>
      <c r="AV99" s="133">
        <f t="shared" si="33"/>
        <v>13.510099179784481</v>
      </c>
      <c r="AW99" s="133">
        <f t="shared" si="33"/>
        <v>21.683350075209322</v>
      </c>
      <c r="AX99" s="133">
        <f t="shared" si="33"/>
        <v>25.753787952767119</v>
      </c>
      <c r="AY99" s="133">
        <f t="shared" si="33"/>
        <v>26.311739734889478</v>
      </c>
    </row>
    <row r="100" spans="24:51">
      <c r="X100" s="267" t="s">
        <v>237</v>
      </c>
      <c r="Y100" s="268"/>
      <c r="Z100" s="399">
        <f t="shared" si="32"/>
        <v>8623.351658842741</v>
      </c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404"/>
      <c r="AN100" s="404"/>
      <c r="AO100" s="404"/>
      <c r="AP100" s="193">
        <f t="shared" ref="AP100:AY100" si="34">AP$16/$Z100-1</f>
        <v>0</v>
      </c>
      <c r="AQ100" s="193">
        <f t="shared" si="34"/>
        <v>4.3535750591793931E-2</v>
      </c>
      <c r="AR100" s="193">
        <f t="shared" si="34"/>
        <v>-8.1928941445474912E-2</v>
      </c>
      <c r="AS100" s="193">
        <f t="shared" si="34"/>
        <v>-0.33397071046054783</v>
      </c>
      <c r="AT100" s="193">
        <f t="shared" si="34"/>
        <v>-0.53070774507051333</v>
      </c>
      <c r="AU100" s="193">
        <f t="shared" si="34"/>
        <v>-0.50720510170699007</v>
      </c>
      <c r="AV100" s="193">
        <f t="shared" si="34"/>
        <v>-0.56450268515797997</v>
      </c>
      <c r="AW100" s="193">
        <f t="shared" si="34"/>
        <v>-0.60150896742643623</v>
      </c>
      <c r="AX100" s="193">
        <f t="shared" si="34"/>
        <v>-0.61963057555415579</v>
      </c>
      <c r="AY100" s="193">
        <f t="shared" si="34"/>
        <v>-0.61019503315666768</v>
      </c>
    </row>
    <row r="101" spans="24:51">
      <c r="X101" s="269"/>
      <c r="Y101" s="265" t="s">
        <v>88</v>
      </c>
      <c r="Z101" s="64">
        <f t="shared" si="32"/>
        <v>1040.597</v>
      </c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  <c r="AM101" s="404"/>
      <c r="AN101" s="404"/>
      <c r="AO101" s="404"/>
      <c r="AP101" s="191">
        <f>AP17/$Z101-1</f>
        <v>0</v>
      </c>
      <c r="AQ101" s="191">
        <f t="shared" ref="AQ101:AY104" si="35">AQ17/$Z101-1</f>
        <v>4.8711922098564564E-2</v>
      </c>
      <c r="AR101" s="191">
        <f t="shared" si="35"/>
        <v>-6.1265206415163642E-2</v>
      </c>
      <c r="AS101" s="191">
        <f t="shared" si="35"/>
        <v>-0.37635607252375314</v>
      </c>
      <c r="AT101" s="191">
        <f t="shared" si="35"/>
        <v>-0.55920111243834081</v>
      </c>
      <c r="AU101" s="191">
        <f t="shared" si="35"/>
        <v>-0.76127934253125851</v>
      </c>
      <c r="AV101" s="191">
        <f t="shared" si="35"/>
        <v>-0.80160427139420931</v>
      </c>
      <c r="AW101" s="191">
        <f t="shared" si="35"/>
        <v>-0.85813143801106473</v>
      </c>
      <c r="AX101" s="191">
        <f t="shared" si="35"/>
        <v>-0.89352362153648335</v>
      </c>
      <c r="AY101" s="191">
        <f t="shared" si="35"/>
        <v>-0.89681596237544414</v>
      </c>
    </row>
    <row r="102" spans="24:51">
      <c r="X102" s="269"/>
      <c r="Y102" s="278" t="s">
        <v>139</v>
      </c>
      <c r="Z102" s="64">
        <f t="shared" si="32"/>
        <v>21.757894067745006</v>
      </c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  <c r="AK102" s="404"/>
      <c r="AL102" s="404"/>
      <c r="AM102" s="404"/>
      <c r="AN102" s="404"/>
      <c r="AO102" s="404"/>
      <c r="AP102" s="191">
        <f t="shared" ref="AP102:AX104" si="36">AP18/$Z102-1</f>
        <v>0</v>
      </c>
      <c r="AQ102" s="191">
        <f t="shared" si="36"/>
        <v>2.6002619241936031E-3</v>
      </c>
      <c r="AR102" s="191">
        <f t="shared" si="36"/>
        <v>-6.2721086009565052E-3</v>
      </c>
      <c r="AS102" s="191">
        <f t="shared" si="36"/>
        <v>-7.7754790871881196E-3</v>
      </c>
      <c r="AT102" s="191">
        <f t="shared" si="36"/>
        <v>-0.25445277839606628</v>
      </c>
      <c r="AU102" s="191">
        <f t="shared" si="36"/>
        <v>-0.29792598292987404</v>
      </c>
      <c r="AV102" s="191">
        <f t="shared" si="36"/>
        <v>-0.29936135972053768</v>
      </c>
      <c r="AW102" s="191">
        <f t="shared" si="36"/>
        <v>-0.39020933230036059</v>
      </c>
      <c r="AX102" s="191">
        <f t="shared" si="36"/>
        <v>-0.55912993315009007</v>
      </c>
      <c r="AY102" s="191">
        <f t="shared" si="35"/>
        <v>-0.91212488159059424</v>
      </c>
    </row>
    <row r="103" spans="24:51">
      <c r="X103" s="269"/>
      <c r="Y103" s="430" t="s">
        <v>274</v>
      </c>
      <c r="Z103" s="64">
        <f t="shared" si="32"/>
        <v>4746.1389061454411</v>
      </c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4"/>
      <c r="AM103" s="404"/>
      <c r="AN103" s="404"/>
      <c r="AO103" s="404"/>
      <c r="AP103" s="191">
        <f t="shared" si="36"/>
        <v>0</v>
      </c>
      <c r="AQ103" s="191">
        <f t="shared" si="36"/>
        <v>7.295306916313038E-2</v>
      </c>
      <c r="AR103" s="191">
        <f t="shared" si="36"/>
        <v>-4.3469135696450723E-2</v>
      </c>
      <c r="AS103" s="191">
        <f t="shared" si="36"/>
        <v>-0.27891002245207142</v>
      </c>
      <c r="AT103" s="191">
        <f t="shared" si="36"/>
        <v>-0.54733722238887528</v>
      </c>
      <c r="AU103" s="191">
        <f t="shared" si="36"/>
        <v>-0.52364793085405981</v>
      </c>
      <c r="AV103" s="191">
        <f t="shared" si="36"/>
        <v>-0.59494405599939104</v>
      </c>
      <c r="AW103" s="191">
        <f t="shared" si="36"/>
        <v>-0.64341806991056738</v>
      </c>
      <c r="AX103" s="191">
        <f t="shared" si="36"/>
        <v>-0.65627603086046948</v>
      </c>
      <c r="AY103" s="191">
        <f t="shared" si="35"/>
        <v>-0.64042479247246997</v>
      </c>
    </row>
    <row r="104" spans="24:51">
      <c r="X104" s="270"/>
      <c r="Y104" s="449" t="s">
        <v>138</v>
      </c>
      <c r="Z104" s="64">
        <f t="shared" si="32"/>
        <v>2814.8578586295557</v>
      </c>
      <c r="AA104" s="403"/>
      <c r="AB104" s="403"/>
      <c r="AC104" s="403"/>
      <c r="AD104" s="403"/>
      <c r="AE104" s="403"/>
      <c r="AF104" s="403"/>
      <c r="AG104" s="403"/>
      <c r="AH104" s="403"/>
      <c r="AI104" s="403"/>
      <c r="AJ104" s="403"/>
      <c r="AK104" s="403"/>
      <c r="AL104" s="403"/>
      <c r="AM104" s="403"/>
      <c r="AN104" s="403"/>
      <c r="AO104" s="403"/>
      <c r="AP104" s="133">
        <f t="shared" si="36"/>
        <v>0</v>
      </c>
      <c r="AQ104" s="133">
        <f t="shared" si="36"/>
        <v>-7.6619744583260596E-3</v>
      </c>
      <c r="AR104" s="133">
        <f t="shared" si="36"/>
        <v>-0.15499989023016747</v>
      </c>
      <c r="AS104" s="133">
        <f t="shared" si="36"/>
        <v>-0.41366102716738051</v>
      </c>
      <c r="AT104" s="133">
        <f t="shared" si="36"/>
        <v>-0.49427066698595834</v>
      </c>
      <c r="AU104" s="133">
        <f t="shared" si="36"/>
        <v>-0.38717226595002741</v>
      </c>
      <c r="AV104" s="133">
        <f t="shared" si="36"/>
        <v>-0.4275731219880341</v>
      </c>
      <c r="AW104" s="133">
        <f t="shared" si="36"/>
        <v>-0.43761097223903067</v>
      </c>
      <c r="AX104" s="133">
        <f t="shared" si="36"/>
        <v>-0.45705741571896619</v>
      </c>
      <c r="AY104" s="133">
        <f t="shared" si="35"/>
        <v>-0.45093268455239799</v>
      </c>
    </row>
    <row r="105" spans="24:51" ht="16.2">
      <c r="X105" s="271" t="s">
        <v>238</v>
      </c>
      <c r="Y105" s="272"/>
      <c r="Z105" s="400">
        <f t="shared" si="32"/>
        <v>5063.8592154062853</v>
      </c>
      <c r="AA105" s="405"/>
      <c r="AB105" s="405"/>
      <c r="AC105" s="405"/>
      <c r="AD105" s="405"/>
      <c r="AE105" s="405"/>
      <c r="AF105" s="405"/>
      <c r="AG105" s="405"/>
      <c r="AH105" s="405"/>
      <c r="AI105" s="405"/>
      <c r="AJ105" s="405"/>
      <c r="AK105" s="405"/>
      <c r="AL105" s="405"/>
      <c r="AM105" s="405"/>
      <c r="AN105" s="405"/>
      <c r="AO105" s="405"/>
      <c r="AP105" s="280">
        <f t="shared" ref="AP105:AY105" si="37">AP$21/$Z105-1</f>
        <v>0</v>
      </c>
      <c r="AQ105" s="280">
        <f t="shared" si="37"/>
        <v>3.5555996779048193E-2</v>
      </c>
      <c r="AR105" s="280">
        <f t="shared" si="37"/>
        <v>-6.1090569774016501E-2</v>
      </c>
      <c r="AS105" s="280">
        <f t="shared" si="37"/>
        <v>-0.16938461959498008</v>
      </c>
      <c r="AT105" s="280">
        <f t="shared" si="37"/>
        <v>-0.51131215034018762</v>
      </c>
      <c r="AU105" s="280">
        <f t="shared" si="37"/>
        <v>-0.51253588438130948</v>
      </c>
      <c r="AV105" s="280">
        <f t="shared" si="37"/>
        <v>-0.54588873528768156</v>
      </c>
      <c r="AW105" s="280">
        <f t="shared" si="37"/>
        <v>-0.54593498639836113</v>
      </c>
      <c r="AX105" s="280">
        <f t="shared" si="37"/>
        <v>-0.57110651584733896</v>
      </c>
      <c r="AY105" s="280">
        <f t="shared" si="37"/>
        <v>-0.57801011202682462</v>
      </c>
    </row>
    <row r="106" spans="24:51" ht="16.2">
      <c r="X106" s="271"/>
      <c r="Y106" s="266" t="s">
        <v>90</v>
      </c>
      <c r="Z106" s="64">
        <f t="shared" si="32"/>
        <v>930.2399999999999</v>
      </c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  <c r="AK106" s="404"/>
      <c r="AL106" s="404"/>
      <c r="AM106" s="404"/>
      <c r="AN106" s="404"/>
      <c r="AO106" s="404"/>
      <c r="AP106" s="191">
        <f>AP22/$Z106-1</f>
        <v>0</v>
      </c>
      <c r="AQ106" s="191">
        <f t="shared" ref="AQ106:AY110" si="38">AQ22/$Z106-1</f>
        <v>0.40122549019607878</v>
      </c>
      <c r="AR106" s="191">
        <f t="shared" si="38"/>
        <v>0.22941176470588243</v>
      </c>
      <c r="AS106" s="191">
        <f t="shared" si="38"/>
        <v>0.32107843137254921</v>
      </c>
      <c r="AT106" s="191">
        <f t="shared" si="38"/>
        <v>-0.75</v>
      </c>
      <c r="AU106" s="191">
        <f t="shared" si="38"/>
        <v>-0.79656862745098034</v>
      </c>
      <c r="AV106" s="191">
        <f t="shared" si="38"/>
        <v>-0.85784313725490191</v>
      </c>
      <c r="AW106" s="191">
        <f t="shared" si="38"/>
        <v>-0.86764705882352944</v>
      </c>
      <c r="AX106" s="191">
        <f t="shared" si="38"/>
        <v>-0.90024509803921571</v>
      </c>
      <c r="AY106" s="191">
        <f t="shared" si="38"/>
        <v>-0.93382352941176472</v>
      </c>
    </row>
    <row r="107" spans="24:51">
      <c r="X107" s="271"/>
      <c r="Y107" s="278" t="s">
        <v>139</v>
      </c>
      <c r="Z107" s="64">
        <f t="shared" si="32"/>
        <v>1104.0456401673639</v>
      </c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404"/>
      <c r="AM107" s="404"/>
      <c r="AN107" s="404"/>
      <c r="AO107" s="404"/>
      <c r="AP107" s="191">
        <f t="shared" ref="AP107:AX110" si="39">AP23/$Z107-1</f>
        <v>0</v>
      </c>
      <c r="AQ107" s="191">
        <f t="shared" si="39"/>
        <v>-5.7224894604820942E-2</v>
      </c>
      <c r="AR107" s="191">
        <f t="shared" si="39"/>
        <v>-5.8730107983074431E-2</v>
      </c>
      <c r="AS107" s="191">
        <f t="shared" si="39"/>
        <v>-0.43621895929443333</v>
      </c>
      <c r="AT107" s="191">
        <f t="shared" si="39"/>
        <v>-0.79348679827634916</v>
      </c>
      <c r="AU107" s="191">
        <f t="shared" si="39"/>
        <v>-0.7339490422194207</v>
      </c>
      <c r="AV107" s="191">
        <f t="shared" si="39"/>
        <v>-0.83478943862107935</v>
      </c>
      <c r="AW107" s="191">
        <f t="shared" si="39"/>
        <v>-0.83478943862107935</v>
      </c>
      <c r="AX107" s="191">
        <f t="shared" si="39"/>
        <v>-0.8554407587934445</v>
      </c>
      <c r="AY107" s="191">
        <f t="shared" si="38"/>
        <v>-0.83478943862107935</v>
      </c>
    </row>
    <row r="108" spans="24:51">
      <c r="X108" s="271"/>
      <c r="Y108" s="430" t="s">
        <v>274</v>
      </c>
      <c r="Z108" s="64">
        <f t="shared" si="32"/>
        <v>1251.9688621343194</v>
      </c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  <c r="AK108" s="404"/>
      <c r="AL108" s="404"/>
      <c r="AM108" s="404"/>
      <c r="AN108" s="404"/>
      <c r="AO108" s="404"/>
      <c r="AP108" s="191">
        <f t="shared" si="39"/>
        <v>0</v>
      </c>
      <c r="AQ108" s="191">
        <f t="shared" si="39"/>
        <v>-0.17267344585558941</v>
      </c>
      <c r="AR108" s="191">
        <f t="shared" si="39"/>
        <v>-0.3641109193938824</v>
      </c>
      <c r="AS108" s="191">
        <f t="shared" si="39"/>
        <v>-0.50115096971444817</v>
      </c>
      <c r="AT108" s="191">
        <f t="shared" si="39"/>
        <v>-0.67226588478494764</v>
      </c>
      <c r="AU108" s="191">
        <f t="shared" si="39"/>
        <v>-0.60569169303023629</v>
      </c>
      <c r="AV108" s="191">
        <f t="shared" si="39"/>
        <v>-0.68496113848043505</v>
      </c>
      <c r="AW108" s="191">
        <f t="shared" si="39"/>
        <v>-0.71597268380501233</v>
      </c>
      <c r="AX108" s="191">
        <f t="shared" si="39"/>
        <v>-0.71939520452072114</v>
      </c>
      <c r="AY108" s="191">
        <f t="shared" si="38"/>
        <v>-0.7077997397243202</v>
      </c>
    </row>
    <row r="109" spans="24:51">
      <c r="X109" s="271"/>
      <c r="Y109" s="383" t="s">
        <v>233</v>
      </c>
      <c r="Z109" s="64">
        <f t="shared" si="32"/>
        <v>899.41802510460252</v>
      </c>
      <c r="AA109" s="403"/>
      <c r="AB109" s="403"/>
      <c r="AC109" s="403"/>
      <c r="AD109" s="403"/>
      <c r="AE109" s="403"/>
      <c r="AF109" s="403"/>
      <c r="AG109" s="403"/>
      <c r="AH109" s="403"/>
      <c r="AI109" s="403"/>
      <c r="AJ109" s="403"/>
      <c r="AK109" s="403"/>
      <c r="AL109" s="403"/>
      <c r="AM109" s="403"/>
      <c r="AN109" s="403"/>
      <c r="AO109" s="403"/>
      <c r="AP109" s="191">
        <f t="shared" si="39"/>
        <v>0</v>
      </c>
      <c r="AQ109" s="191">
        <f t="shared" si="39"/>
        <v>7.5074113475554149E-2</v>
      </c>
      <c r="AR109" s="191">
        <f t="shared" si="39"/>
        <v>-2.1641691707034116E-2</v>
      </c>
      <c r="AS109" s="191">
        <f t="shared" si="39"/>
        <v>-7.928524380814217E-2</v>
      </c>
      <c r="AT109" s="191">
        <f t="shared" si="39"/>
        <v>-0.20932721404396026</v>
      </c>
      <c r="AU109" s="191">
        <f t="shared" si="39"/>
        <v>-0.30819114329383046</v>
      </c>
      <c r="AV109" s="191">
        <f t="shared" si="39"/>
        <v>-0.21439715913369728</v>
      </c>
      <c r="AW109" s="191">
        <f t="shared" si="39"/>
        <v>-0.20070830739140655</v>
      </c>
      <c r="AX109" s="191">
        <f t="shared" si="39"/>
        <v>-0.28537639039001439</v>
      </c>
      <c r="AY109" s="191">
        <f t="shared" si="38"/>
        <v>-0.33100589619764731</v>
      </c>
    </row>
    <row r="110" spans="24:51">
      <c r="X110" s="389"/>
      <c r="Y110" s="278" t="s">
        <v>140</v>
      </c>
      <c r="Z110" s="64">
        <f t="shared" si="32"/>
        <v>878.18668799999989</v>
      </c>
      <c r="AA110" s="403"/>
      <c r="AB110" s="403"/>
      <c r="AC110" s="403"/>
      <c r="AD110" s="403"/>
      <c r="AE110" s="403"/>
      <c r="AF110" s="403"/>
      <c r="AG110" s="403"/>
      <c r="AH110" s="403"/>
      <c r="AI110" s="403"/>
      <c r="AJ110" s="403"/>
      <c r="AK110" s="403"/>
      <c r="AL110" s="403"/>
      <c r="AM110" s="403"/>
      <c r="AN110" s="403"/>
      <c r="AO110" s="403"/>
      <c r="AP110" s="191">
        <f t="shared" si="39"/>
        <v>0</v>
      </c>
      <c r="AQ110" s="191">
        <f t="shared" si="39"/>
        <v>2.1239474766440392E-2</v>
      </c>
      <c r="AR110" s="191">
        <f t="shared" si="39"/>
        <v>1.9812570877867808E-2</v>
      </c>
      <c r="AS110" s="191">
        <f t="shared" si="39"/>
        <v>2.7239948324063068E-2</v>
      </c>
      <c r="AT110" s="191">
        <f t="shared" si="39"/>
        <v>1.644470383955543E-2</v>
      </c>
      <c r="AU110" s="191">
        <f t="shared" si="39"/>
        <v>-9.7889345368896707E-3</v>
      </c>
      <c r="AV110" s="191">
        <f t="shared" si="39"/>
        <v>6.5186868330213699E-3</v>
      </c>
      <c r="AW110" s="191">
        <f t="shared" si="39"/>
        <v>4.6828202433421673E-2</v>
      </c>
      <c r="AX110" s="191">
        <f t="shared" si="39"/>
        <v>5.3769560214513401E-2</v>
      </c>
      <c r="AY110" s="191">
        <f t="shared" si="38"/>
        <v>5.3769560214513401E-2</v>
      </c>
    </row>
    <row r="111" spans="24:51">
      <c r="X111" s="384" t="s">
        <v>234</v>
      </c>
      <c r="Y111" s="385"/>
      <c r="Z111" s="386">
        <f t="shared" si="32"/>
        <v>1249.8727115608001</v>
      </c>
      <c r="AA111" s="406"/>
      <c r="AB111" s="406"/>
      <c r="AC111" s="406"/>
      <c r="AD111" s="406"/>
      <c r="AE111" s="406"/>
      <c r="AF111" s="406"/>
      <c r="AG111" s="406"/>
      <c r="AH111" s="406"/>
      <c r="AI111" s="406"/>
      <c r="AJ111" s="406"/>
      <c r="AK111" s="406"/>
      <c r="AL111" s="406"/>
      <c r="AM111" s="406"/>
      <c r="AN111" s="406"/>
      <c r="AO111" s="406"/>
      <c r="AP111" s="420">
        <f t="shared" ref="AP111:AY111" si="40">AP$27/$Z111-1</f>
        <v>0</v>
      </c>
      <c r="AQ111" s="420">
        <f t="shared" si="40"/>
        <v>-0.12516391962418638</v>
      </c>
      <c r="AR111" s="420">
        <f t="shared" si="40"/>
        <v>-3.1807443197591434E-2</v>
      </c>
      <c r="AS111" s="420">
        <f t="shared" si="40"/>
        <v>-6.1376696190131641E-2</v>
      </c>
      <c r="AT111" s="420">
        <f t="shared" si="40"/>
        <v>-6.6564629559466737E-2</v>
      </c>
      <c r="AU111" s="420">
        <f t="shared" si="40"/>
        <v>9.5680751233295558E-2</v>
      </c>
      <c r="AV111" s="420">
        <f t="shared" si="40"/>
        <v>0.249167178757699</v>
      </c>
      <c r="AW111" s="420">
        <f t="shared" si="40"/>
        <v>4.5600946155313071E-3</v>
      </c>
      <c r="AX111" s="420">
        <f t="shared" si="40"/>
        <v>8.887677367915825E-2</v>
      </c>
      <c r="AY111" s="420">
        <f t="shared" si="40"/>
        <v>-0.33535755210444107</v>
      </c>
    </row>
    <row r="112" spans="24:51" ht="16.2">
      <c r="X112" s="384"/>
      <c r="Y112" s="387" t="s">
        <v>154</v>
      </c>
      <c r="Z112" s="40">
        <f t="shared" si="32"/>
        <v>1018.24</v>
      </c>
      <c r="AA112" s="403"/>
      <c r="AB112" s="403"/>
      <c r="AC112" s="403"/>
      <c r="AD112" s="403"/>
      <c r="AE112" s="403"/>
      <c r="AF112" s="403"/>
      <c r="AG112" s="403"/>
      <c r="AH112" s="403"/>
      <c r="AI112" s="403"/>
      <c r="AJ112" s="403"/>
      <c r="AK112" s="403"/>
      <c r="AL112" s="403"/>
      <c r="AM112" s="403"/>
      <c r="AN112" s="403"/>
      <c r="AO112" s="403"/>
      <c r="AP112" s="133">
        <f t="shared" ref="AP112:AY112" si="41">AP$28/$Z112-1</f>
        <v>0</v>
      </c>
      <c r="AQ112" s="133">
        <f t="shared" si="41"/>
        <v>-0.19932432432432434</v>
      </c>
      <c r="AR112" s="133">
        <f t="shared" si="41"/>
        <v>-0.16385135135135143</v>
      </c>
      <c r="AS112" s="133">
        <f t="shared" si="41"/>
        <v>-0.10135135135135143</v>
      </c>
      <c r="AT112" s="133">
        <f t="shared" si="41"/>
        <v>-5.5743243243243201E-2</v>
      </c>
      <c r="AU112" s="133">
        <f t="shared" si="41"/>
        <v>0.1317567567567568</v>
      </c>
      <c r="AV112" s="133">
        <f t="shared" si="41"/>
        <v>0.33783783783783772</v>
      </c>
      <c r="AW112" s="133">
        <f t="shared" si="41"/>
        <v>3.8851351351351315E-2</v>
      </c>
      <c r="AX112" s="133">
        <f t="shared" si="41"/>
        <v>0.20777027027027017</v>
      </c>
      <c r="AY112" s="133">
        <f t="shared" si="41"/>
        <v>-0.33952702702702708</v>
      </c>
    </row>
    <row r="113" spans="2:51" ht="14.4" thickBot="1">
      <c r="X113" s="459"/>
      <c r="Y113" s="431" t="s">
        <v>274</v>
      </c>
      <c r="Z113" s="41">
        <f t="shared" si="32"/>
        <v>231.63271156080009</v>
      </c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407"/>
      <c r="AL113" s="407"/>
      <c r="AM113" s="407"/>
      <c r="AN113" s="407"/>
      <c r="AO113" s="407"/>
      <c r="AP113" s="194">
        <f t="shared" ref="AP113:AY113" si="42">AP$29/$Z113-1</f>
        <v>0</v>
      </c>
      <c r="AQ113" s="194">
        <f t="shared" si="42"/>
        <v>0.2008396485810211</v>
      </c>
      <c r="AR113" s="194">
        <f t="shared" si="42"/>
        <v>0.54864765803793825</v>
      </c>
      <c r="AS113" s="194">
        <f t="shared" si="42"/>
        <v>0.11434888504184482</v>
      </c>
      <c r="AT113" s="194">
        <f t="shared" si="42"/>
        <v>-0.11413463091369758</v>
      </c>
      <c r="AU113" s="194">
        <f t="shared" si="42"/>
        <v>-6.2906659053817982E-2</v>
      </c>
      <c r="AV113" s="194">
        <f t="shared" si="42"/>
        <v>-0.14062237770596664</v>
      </c>
      <c r="AW113" s="194">
        <f t="shared" si="42"/>
        <v>-0.14618169406968262</v>
      </c>
      <c r="AX113" s="194">
        <f t="shared" si="42"/>
        <v>-0.43377010617294298</v>
      </c>
      <c r="AY113" s="194">
        <f t="shared" si="42"/>
        <v>-0.31702885355160515</v>
      </c>
    </row>
    <row r="114" spans="2:51" ht="14.4" thickTop="1">
      <c r="B114" s="1" t="s">
        <v>235</v>
      </c>
      <c r="X114" s="390"/>
      <c r="Y114" s="274"/>
      <c r="Z114" s="401">
        <f>AP30</f>
        <v>27661.325670233491</v>
      </c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408"/>
      <c r="AM114" s="408"/>
      <c r="AN114" s="408"/>
      <c r="AO114" s="408"/>
      <c r="AP114" s="196">
        <f t="shared" ref="AP114:AY114" si="43">AP$30/$Z114-1</f>
        <v>0</v>
      </c>
      <c r="AQ114" s="196">
        <f t="shared" si="43"/>
        <v>8.0357799510049954E-2</v>
      </c>
      <c r="AR114" s="196">
        <f t="shared" si="43"/>
        <v>0.10206084621164302</v>
      </c>
      <c r="AS114" s="196">
        <f t="shared" si="43"/>
        <v>9.4500211098668574E-2</v>
      </c>
      <c r="AT114" s="196">
        <f t="shared" si="43"/>
        <v>2.9151966999509282E-2</v>
      </c>
      <c r="AU114" s="196">
        <f t="shared" si="43"/>
        <v>0.12798160652530255</v>
      </c>
      <c r="AV114" s="196">
        <f t="shared" si="43"/>
        <v>0.20975767737187367</v>
      </c>
      <c r="AW114" s="196">
        <f t="shared" si="43"/>
        <v>0.3043047853473253</v>
      </c>
      <c r="AX114" s="196">
        <f t="shared" si="43"/>
        <v>0.39507051435888707</v>
      </c>
      <c r="AY114" s="196">
        <f t="shared" si="43"/>
        <v>0.51007983724191019</v>
      </c>
    </row>
    <row r="116" spans="2:51">
      <c r="X116" s="259" t="s">
        <v>92</v>
      </c>
    </row>
    <row r="117" spans="2:51">
      <c r="X117" s="260"/>
      <c r="Y117" s="261"/>
      <c r="Z117" s="218"/>
      <c r="AA117" s="219">
        <v>1990</v>
      </c>
      <c r="AB117" s="219">
        <f>AA117+1</f>
        <v>1991</v>
      </c>
      <c r="AC117" s="219">
        <f>AB117+1</f>
        <v>1992</v>
      </c>
      <c r="AD117" s="219">
        <f>AC117+1</f>
        <v>1993</v>
      </c>
      <c r="AE117" s="219">
        <f>AD117+1</f>
        <v>1994</v>
      </c>
      <c r="AF117" s="219">
        <f>AE117+1</f>
        <v>1995</v>
      </c>
      <c r="AG117" s="219">
        <f t="shared" ref="AG117:AP117" si="44">AF117+1</f>
        <v>1996</v>
      </c>
      <c r="AH117" s="219">
        <f t="shared" si="44"/>
        <v>1997</v>
      </c>
      <c r="AI117" s="219">
        <f t="shared" si="44"/>
        <v>1998</v>
      </c>
      <c r="AJ117" s="219">
        <f t="shared" si="44"/>
        <v>1999</v>
      </c>
      <c r="AK117" s="219">
        <f t="shared" si="44"/>
        <v>2000</v>
      </c>
      <c r="AL117" s="219">
        <f t="shared" si="44"/>
        <v>2001</v>
      </c>
      <c r="AM117" s="219">
        <f t="shared" si="44"/>
        <v>2002</v>
      </c>
      <c r="AN117" s="219">
        <f t="shared" si="44"/>
        <v>2003</v>
      </c>
      <c r="AO117" s="219">
        <f t="shared" si="44"/>
        <v>2004</v>
      </c>
      <c r="AP117" s="219">
        <f t="shared" si="44"/>
        <v>2005</v>
      </c>
      <c r="AQ117" s="219">
        <f>AP117+1</f>
        <v>2006</v>
      </c>
      <c r="AR117" s="219">
        <f>AQ117+1</f>
        <v>2007</v>
      </c>
      <c r="AS117" s="220">
        <v>2008</v>
      </c>
      <c r="AT117" s="220">
        <v>2009</v>
      </c>
      <c r="AU117" s="220">
        <v>2010</v>
      </c>
      <c r="AV117" s="220">
        <v>2011</v>
      </c>
      <c r="AW117" s="220">
        <v>2012</v>
      </c>
      <c r="AX117" s="220">
        <v>2013</v>
      </c>
      <c r="AY117" s="220">
        <v>2014</v>
      </c>
    </row>
    <row r="118" spans="2:51">
      <c r="X118" s="262" t="s">
        <v>239</v>
      </c>
      <c r="Y118" s="263"/>
      <c r="Z118" s="190"/>
      <c r="AA118" s="392"/>
      <c r="AB118" s="182">
        <f t="shared" ref="AB118:AY118" si="45">AB6/AA6-1</f>
        <v>8.8957790566543071E-2</v>
      </c>
      <c r="AC118" s="182">
        <f t="shared" si="45"/>
        <v>2.4070340480269126E-2</v>
      </c>
      <c r="AD118" s="182">
        <f t="shared" si="45"/>
        <v>2.0355167385613049E-2</v>
      </c>
      <c r="AE118" s="182">
        <f t="shared" si="45"/>
        <v>0.16120734806958525</v>
      </c>
      <c r="AF118" s="182">
        <f t="shared" si="45"/>
        <v>0.1976566953667751</v>
      </c>
      <c r="AG118" s="182">
        <f t="shared" si="45"/>
        <v>-2.4412770373807402E-2</v>
      </c>
      <c r="AH118" s="182">
        <f t="shared" si="45"/>
        <v>-6.5642704675994423E-3</v>
      </c>
      <c r="AI118" s="182">
        <f t="shared" si="45"/>
        <v>-2.8438800972401368E-2</v>
      </c>
      <c r="AJ118" s="182">
        <f t="shared" si="45"/>
        <v>2.632940130424366E-2</v>
      </c>
      <c r="AK118" s="182">
        <f t="shared" si="45"/>
        <v>-6.2338823877966076E-2</v>
      </c>
      <c r="AL118" s="182">
        <f t="shared" si="45"/>
        <v>-0.14859073193277872</v>
      </c>
      <c r="AM118" s="182">
        <f t="shared" si="45"/>
        <v>-0.16624720243356994</v>
      </c>
      <c r="AN118" s="182">
        <f t="shared" si="45"/>
        <v>-1.0635472135854807E-3</v>
      </c>
      <c r="AO118" s="182">
        <f t="shared" si="45"/>
        <v>-0.23588180073858878</v>
      </c>
      <c r="AP118" s="182">
        <f t="shared" si="45"/>
        <v>2.7864868006548527E-2</v>
      </c>
      <c r="AQ118" s="182">
        <f t="shared" si="45"/>
        <v>0.14333015427271656</v>
      </c>
      <c r="AR118" s="182">
        <f t="shared" si="45"/>
        <v>0.14125520567174688</v>
      </c>
      <c r="AS118" s="182">
        <f t="shared" si="45"/>
        <v>0.15356577162743057</v>
      </c>
      <c r="AT118" s="182">
        <f t="shared" si="45"/>
        <v>8.4942360451989884E-2</v>
      </c>
      <c r="AU118" s="182">
        <f t="shared" si="45"/>
        <v>0.11234613387155412</v>
      </c>
      <c r="AV118" s="182">
        <f t="shared" si="45"/>
        <v>0.11824807454295128</v>
      </c>
      <c r="AW118" s="182">
        <f t="shared" si="45"/>
        <v>0.12536671551234746</v>
      </c>
      <c r="AX118" s="182">
        <f t="shared" si="45"/>
        <v>9.2446658611419208E-2</v>
      </c>
      <c r="AY118" s="182">
        <f t="shared" si="45"/>
        <v>0.11534081603024515</v>
      </c>
    </row>
    <row r="119" spans="2:51">
      <c r="X119" s="264"/>
      <c r="Y119" s="425" t="s">
        <v>104</v>
      </c>
      <c r="Z119" s="37"/>
      <c r="AA119" s="393"/>
      <c r="AB119" s="133">
        <f t="shared" ref="AB119:AW127" si="46">IF(ISTEXT(AA7),"―",AB7/AA7-1)</f>
        <v>8.9202866941598291E-2</v>
      </c>
      <c r="AC119" s="133">
        <f t="shared" si="46"/>
        <v>1.3285222778508521E-2</v>
      </c>
      <c r="AD119" s="133">
        <f t="shared" si="46"/>
        <v>-4.4788461248029154E-2</v>
      </c>
      <c r="AE119" s="133">
        <f t="shared" si="46"/>
        <v>9.6716646644477544E-2</v>
      </c>
      <c r="AF119" s="133">
        <f t="shared" si="46"/>
        <v>0.16523688204446851</v>
      </c>
      <c r="AG119" s="133">
        <f t="shared" si="46"/>
        <v>-8.0689655172413777E-2</v>
      </c>
      <c r="AH119" s="133">
        <f t="shared" si="46"/>
        <v>-5.7764441110277676E-2</v>
      </c>
      <c r="AI119" s="133">
        <f t="shared" si="46"/>
        <v>-6.2101910828025408E-2</v>
      </c>
      <c r="AJ119" s="133">
        <f t="shared" si="46"/>
        <v>2.292020373514414E-2</v>
      </c>
      <c r="AK119" s="133">
        <f t="shared" si="46"/>
        <v>-0.1203319502074689</v>
      </c>
      <c r="AL119" s="133">
        <f t="shared" si="46"/>
        <v>-0.24716981132075477</v>
      </c>
      <c r="AM119" s="133">
        <f t="shared" si="46"/>
        <v>-0.34711779448621549</v>
      </c>
      <c r="AN119" s="133">
        <f t="shared" si="46"/>
        <v>-0.17600767754318614</v>
      </c>
      <c r="AO119" s="133">
        <f t="shared" si="46"/>
        <v>-0.79734451432564646</v>
      </c>
      <c r="AP119" s="133">
        <f t="shared" si="46"/>
        <v>-0.54482758620689653</v>
      </c>
      <c r="AQ119" s="133">
        <f t="shared" si="46"/>
        <v>0.41792929292929282</v>
      </c>
      <c r="AR119" s="133">
        <f t="shared" si="46"/>
        <v>-0.66874443455031174</v>
      </c>
      <c r="AS119" s="133">
        <f t="shared" si="46"/>
        <v>1.155913978494624</v>
      </c>
      <c r="AT119" s="133">
        <f t="shared" si="46"/>
        <v>-0.91521197007481292</v>
      </c>
      <c r="AU119" s="133">
        <f t="shared" si="46"/>
        <v>5.8823529411764719E-2</v>
      </c>
      <c r="AV119" s="133">
        <f t="shared" si="46"/>
        <v>-0.69444444444444442</v>
      </c>
      <c r="AW119" s="133">
        <f t="shared" si="46"/>
        <v>9.0909090909090828E-2</v>
      </c>
      <c r="AX119" s="133">
        <f>IF(ISTEXT(AW7),"―",AX7/AW7-1)</f>
        <v>-8.333333333333337E-2</v>
      </c>
      <c r="AY119" s="133">
        <f>IF(ISTEXT(AX7),"―",AY7/AX7-1)</f>
        <v>0.45454545454545436</v>
      </c>
    </row>
    <row r="120" spans="2:51">
      <c r="X120" s="264"/>
      <c r="Y120" s="426" t="s">
        <v>137</v>
      </c>
      <c r="Z120" s="37"/>
      <c r="AA120" s="393"/>
      <c r="AB120" s="133" t="s">
        <v>141</v>
      </c>
      <c r="AC120" s="133" t="str">
        <f>IF(ISTEXT(AB8),"―",AC8/AB8-1)</f>
        <v>―</v>
      </c>
      <c r="AD120" s="133">
        <f t="shared" si="46"/>
        <v>5.5000000000000009</v>
      </c>
      <c r="AE120" s="133">
        <f t="shared" si="46"/>
        <v>0.71794871794871784</v>
      </c>
      <c r="AF120" s="133">
        <f t="shared" si="46"/>
        <v>0.10447761194029836</v>
      </c>
      <c r="AG120" s="133">
        <f t="shared" si="46"/>
        <v>-4.7230961396681148E-2</v>
      </c>
      <c r="AH120" s="133">
        <f t="shared" si="46"/>
        <v>-0.19528620416352871</v>
      </c>
      <c r="AI120" s="133">
        <f t="shared" si="46"/>
        <v>-0.28118138063422948</v>
      </c>
      <c r="AJ120" s="133">
        <f t="shared" si="46"/>
        <v>-0.38767756416087895</v>
      </c>
      <c r="AK120" s="133">
        <f t="shared" si="46"/>
        <v>0.57026598771648751</v>
      </c>
      <c r="AL120" s="133">
        <f t="shared" si="46"/>
        <v>0.47291809663295958</v>
      </c>
      <c r="AM120" s="133">
        <f t="shared" si="46"/>
        <v>-5.920550847258943E-2</v>
      </c>
      <c r="AN120" s="133">
        <f t="shared" si="46"/>
        <v>0.26765314597925327</v>
      </c>
      <c r="AO120" s="133">
        <f t="shared" si="46"/>
        <v>8.573028969069485E-2</v>
      </c>
      <c r="AP120" s="133">
        <f t="shared" si="46"/>
        <v>-0.20457972432428451</v>
      </c>
      <c r="AQ120" s="133">
        <f t="shared" si="46"/>
        <v>-0.18428139465367932</v>
      </c>
      <c r="AR120" s="133">
        <f t="shared" si="46"/>
        <v>-2.6824774146976149E-2</v>
      </c>
      <c r="AS120" s="133">
        <f t="shared" si="46"/>
        <v>-0.14086072588357157</v>
      </c>
      <c r="AT120" s="133">
        <f t="shared" si="46"/>
        <v>-0.23727425212883091</v>
      </c>
      <c r="AU120" s="133">
        <f t="shared" si="46"/>
        <v>-0.45216296775489051</v>
      </c>
      <c r="AV120" s="133">
        <f t="shared" si="46"/>
        <v>0.18184429099188359</v>
      </c>
      <c r="AW120" s="133">
        <f t="shared" si="46"/>
        <v>-0.20398452718722182</v>
      </c>
      <c r="AX120" s="133">
        <f t="shared" ref="AX120:AY127" si="47">IF(ISTEXT(AW8),"―",AX8/AW8-1)</f>
        <v>8.8662051526413821E-2</v>
      </c>
      <c r="AY120" s="133">
        <f t="shared" si="47"/>
        <v>-0.23323870895992593</v>
      </c>
    </row>
    <row r="121" spans="2:51">
      <c r="X121" s="264"/>
      <c r="Y121" s="278" t="s">
        <v>139</v>
      </c>
      <c r="Z121" s="37"/>
      <c r="AA121" s="393"/>
      <c r="AB121" s="133" t="str">
        <f t="shared" si="46"/>
        <v>―</v>
      </c>
      <c r="AC121" s="133" t="str">
        <f t="shared" si="46"/>
        <v>―</v>
      </c>
      <c r="AD121" s="133" t="str">
        <f t="shared" si="46"/>
        <v>―</v>
      </c>
      <c r="AE121" s="133" t="str">
        <f t="shared" si="46"/>
        <v>―</v>
      </c>
      <c r="AF121" s="133" t="str">
        <f t="shared" si="46"/>
        <v>―</v>
      </c>
      <c r="AG121" s="133" t="str">
        <f t="shared" si="46"/>
        <v>―</v>
      </c>
      <c r="AH121" s="133" t="str">
        <f t="shared" si="46"/>
        <v>―</v>
      </c>
      <c r="AI121" s="133" t="str">
        <f t="shared" si="46"/>
        <v>―</v>
      </c>
      <c r="AJ121" s="133" t="str">
        <f t="shared" si="46"/>
        <v>―</v>
      </c>
      <c r="AK121" s="133" t="str">
        <f t="shared" si="46"/>
        <v>―</v>
      </c>
      <c r="AL121" s="133" t="str">
        <f t="shared" si="46"/>
        <v>―</v>
      </c>
      <c r="AM121" s="133" t="str">
        <f t="shared" si="46"/>
        <v>―</v>
      </c>
      <c r="AN121" s="133" t="str">
        <f t="shared" si="46"/>
        <v>―</v>
      </c>
      <c r="AO121" s="133" t="str">
        <f t="shared" si="46"/>
        <v>―</v>
      </c>
      <c r="AP121" s="133" t="str">
        <f t="shared" si="46"/>
        <v>―</v>
      </c>
      <c r="AQ121" s="133" t="str">
        <f t="shared" si="46"/>
        <v>―</v>
      </c>
      <c r="AR121" s="133" t="str">
        <f t="shared" si="46"/>
        <v>―</v>
      </c>
      <c r="AS121" s="133" t="str">
        <f t="shared" si="46"/>
        <v>―</v>
      </c>
      <c r="AT121" s="133" t="str">
        <f t="shared" si="46"/>
        <v>―</v>
      </c>
      <c r="AU121" s="133" t="str">
        <f t="shared" si="46"/>
        <v>―</v>
      </c>
      <c r="AV121" s="133" t="str">
        <f t="shared" si="46"/>
        <v>―</v>
      </c>
      <c r="AW121" s="133">
        <f>IF(ISTEXT(AV9),"―",AW9/AV9-1)</f>
        <v>0.28571428571428581</v>
      </c>
      <c r="AX121" s="133">
        <f t="shared" si="47"/>
        <v>0</v>
      </c>
      <c r="AY121" s="133">
        <f t="shared" si="47"/>
        <v>0</v>
      </c>
    </row>
    <row r="122" spans="2:51">
      <c r="X122" s="264"/>
      <c r="Y122" s="428" t="s">
        <v>274</v>
      </c>
      <c r="Z122" s="37"/>
      <c r="AA122" s="393"/>
      <c r="AB122" s="133" t="s">
        <v>141</v>
      </c>
      <c r="AC122" s="133" t="str">
        <f t="shared" si="46"/>
        <v>―</v>
      </c>
      <c r="AD122" s="133">
        <f t="shared" si="46"/>
        <v>5.4999999999999982</v>
      </c>
      <c r="AE122" s="133">
        <f t="shared" si="46"/>
        <v>0.71794871794871806</v>
      </c>
      <c r="AF122" s="133">
        <f t="shared" si="46"/>
        <v>0.10447761194029836</v>
      </c>
      <c r="AG122" s="133">
        <f t="shared" si="46"/>
        <v>-2.4043071025382834E-2</v>
      </c>
      <c r="AH122" s="133">
        <f t="shared" si="46"/>
        <v>0.116984557701032</v>
      </c>
      <c r="AI122" s="133">
        <f t="shared" si="46"/>
        <v>-7.6050060547600995E-2</v>
      </c>
      <c r="AJ122" s="133">
        <f t="shared" si="46"/>
        <v>1.5496363464666763E-2</v>
      </c>
      <c r="AK122" s="133">
        <f t="shared" si="46"/>
        <v>2.7019681284962793E-2</v>
      </c>
      <c r="AL122" s="133">
        <f t="shared" si="46"/>
        <v>-0.2230582141159837</v>
      </c>
      <c r="AM122" s="133">
        <f t="shared" si="46"/>
        <v>-2.5716109983103808E-2</v>
      </c>
      <c r="AN122" s="133">
        <f t="shared" si="46"/>
        <v>-3.4455047395419713E-2</v>
      </c>
      <c r="AO122" s="133">
        <f t="shared" si="46"/>
        <v>0.13387289907364175</v>
      </c>
      <c r="AP122" s="133">
        <f t="shared" si="46"/>
        <v>-3.7581003558299519E-2</v>
      </c>
      <c r="AQ122" s="133">
        <f t="shared" si="46"/>
        <v>8.1949360682272987E-2</v>
      </c>
      <c r="AR122" s="133">
        <f t="shared" si="46"/>
        <v>8.2617866086698966E-2</v>
      </c>
      <c r="AS122" s="133">
        <f t="shared" si="46"/>
        <v>-0.10833248591525546</v>
      </c>
      <c r="AT122" s="133">
        <f t="shared" si="46"/>
        <v>-0.35830305357765235</v>
      </c>
      <c r="AU122" s="133">
        <f t="shared" si="46"/>
        <v>0.10413501794784996</v>
      </c>
      <c r="AV122" s="133">
        <f t="shared" si="46"/>
        <v>-0.13384962894232677</v>
      </c>
      <c r="AW122" s="133">
        <f t="shared" si="46"/>
        <v>-0.14747010917833481</v>
      </c>
      <c r="AX122" s="133">
        <f t="shared" si="47"/>
        <v>-0.10004749274905944</v>
      </c>
      <c r="AY122" s="133">
        <f t="shared" si="47"/>
        <v>3.1763538810777092E-2</v>
      </c>
    </row>
    <row r="123" spans="2:51">
      <c r="X123" s="264"/>
      <c r="Y123" s="425" t="s">
        <v>85</v>
      </c>
      <c r="Z123" s="37"/>
      <c r="AA123" s="394"/>
      <c r="AB123" s="133" t="str">
        <f t="shared" si="46"/>
        <v>―</v>
      </c>
      <c r="AC123" s="133" t="str">
        <f t="shared" si="46"/>
        <v>―</v>
      </c>
      <c r="AD123" s="133">
        <f t="shared" si="46"/>
        <v>16.084126063070297</v>
      </c>
      <c r="AE123" s="133">
        <f t="shared" si="46"/>
        <v>4.1719159677667639</v>
      </c>
      <c r="AF123" s="133">
        <f t="shared" si="46"/>
        <v>1.486832031195465</v>
      </c>
      <c r="AG123" s="133">
        <f t="shared" si="46"/>
        <v>0.43609755384344639</v>
      </c>
      <c r="AH123" s="133">
        <f t="shared" si="46"/>
        <v>0.31189305917068655</v>
      </c>
      <c r="AI123" s="133">
        <f t="shared" si="46"/>
        <v>0.22012092950986983</v>
      </c>
      <c r="AJ123" s="133">
        <f t="shared" si="46"/>
        <v>0.18395888695144857</v>
      </c>
      <c r="AK123" s="133">
        <f t="shared" si="46"/>
        <v>0.18109990174245083</v>
      </c>
      <c r="AL123" s="133">
        <f t="shared" si="46"/>
        <v>0.2038738769623718</v>
      </c>
      <c r="AM123" s="133">
        <f t="shared" si="46"/>
        <v>0.24032174276346852</v>
      </c>
      <c r="AN123" s="133">
        <f t="shared" si="46"/>
        <v>0.25000382734253002</v>
      </c>
      <c r="AO123" s="133">
        <f t="shared" si="46"/>
        <v>0.26922175295078521</v>
      </c>
      <c r="AP123" s="133">
        <f t="shared" si="46"/>
        <v>0.25265901347647612</v>
      </c>
      <c r="AQ123" s="133">
        <f t="shared" si="46"/>
        <v>0.22184791938758419</v>
      </c>
      <c r="AR123" s="133">
        <f t="shared" si="46"/>
        <v>0.24032915588130854</v>
      </c>
      <c r="AS123" s="133">
        <f t="shared" si="46"/>
        <v>0.16381116411944019</v>
      </c>
      <c r="AT123" s="133">
        <f t="shared" si="46"/>
        <v>0.14706826514462401</v>
      </c>
      <c r="AU123" s="133">
        <f t="shared" si="46"/>
        <v>0.13737901719479528</v>
      </c>
      <c r="AV123" s="133">
        <f t="shared" si="46"/>
        <v>0.12930444180880896</v>
      </c>
      <c r="AW123" s="133">
        <f t="shared" si="46"/>
        <v>0.13865573084018523</v>
      </c>
      <c r="AX123" s="133">
        <f t="shared" si="47"/>
        <v>9.9665222127827802E-2</v>
      </c>
      <c r="AY123" s="133">
        <f t="shared" si="47"/>
        <v>0.12284901542731874</v>
      </c>
    </row>
    <row r="124" spans="2:51">
      <c r="X124" s="264"/>
      <c r="Y124" s="425" t="s">
        <v>86</v>
      </c>
      <c r="Z124" s="37"/>
      <c r="AA124" s="394"/>
      <c r="AB124" s="133" t="s">
        <v>141</v>
      </c>
      <c r="AC124" s="133" t="str">
        <f t="shared" si="46"/>
        <v>―</v>
      </c>
      <c r="AD124" s="133">
        <f t="shared" si="46"/>
        <v>5.5000000000000009</v>
      </c>
      <c r="AE124" s="133">
        <f t="shared" si="46"/>
        <v>0.71794871794871762</v>
      </c>
      <c r="AF124" s="133">
        <f t="shared" si="46"/>
        <v>0.10447761194029859</v>
      </c>
      <c r="AG124" s="133">
        <f t="shared" si="46"/>
        <v>-8.953185798644947E-2</v>
      </c>
      <c r="AH124" s="133">
        <f t="shared" si="46"/>
        <v>3.5490707026912149E-2</v>
      </c>
      <c r="AI124" s="133">
        <f t="shared" si="46"/>
        <v>-3.7717952771380903E-2</v>
      </c>
      <c r="AJ124" s="133">
        <f t="shared" si="46"/>
        <v>9.52380952380949E-3</v>
      </c>
      <c r="AK124" s="133">
        <f t="shared" si="46"/>
        <v>6.509433962264155E-2</v>
      </c>
      <c r="AL124" s="133">
        <f t="shared" si="46"/>
        <v>-6.7862415116622388E-2</v>
      </c>
      <c r="AM124" s="133">
        <f t="shared" si="46"/>
        <v>8.7705683923791966E-2</v>
      </c>
      <c r="AN124" s="133">
        <f t="shared" si="46"/>
        <v>0.48603423401141321</v>
      </c>
      <c r="AO124" s="133">
        <f t="shared" si="46"/>
        <v>0.23468330998960263</v>
      </c>
      <c r="AP124" s="133">
        <f t="shared" si="46"/>
        <v>4.0486631150465913E-2</v>
      </c>
      <c r="AQ124" s="133">
        <f t="shared" si="46"/>
        <v>0.27414569100647213</v>
      </c>
      <c r="AR124" s="133">
        <f t="shared" si="46"/>
        <v>0.19643925884579572</v>
      </c>
      <c r="AS124" s="133">
        <f t="shared" si="46"/>
        <v>5.627528799946413E-2</v>
      </c>
      <c r="AT124" s="133">
        <f t="shared" si="46"/>
        <v>6.5320934017037535E-2</v>
      </c>
      <c r="AU124" s="133">
        <f t="shared" si="46"/>
        <v>8.7494487962760381E-2</v>
      </c>
      <c r="AV124" s="133">
        <f t="shared" si="46"/>
        <v>9.9800834345771028E-2</v>
      </c>
      <c r="AW124" s="133">
        <f t="shared" si="46"/>
        <v>8.1843839296704246E-2</v>
      </c>
      <c r="AX124" s="133">
        <f t="shared" si="47"/>
        <v>7.1353870403565445E-2</v>
      </c>
      <c r="AY124" s="133">
        <f t="shared" si="47"/>
        <v>6.4436506456682974E-2</v>
      </c>
    </row>
    <row r="125" spans="2:51">
      <c r="X125" s="264"/>
      <c r="Y125" s="427" t="s">
        <v>87</v>
      </c>
      <c r="Z125" s="37"/>
      <c r="AA125" s="394"/>
      <c r="AB125" s="133" t="str">
        <f t="shared" si="46"/>
        <v>―</v>
      </c>
      <c r="AC125" s="133" t="str">
        <f t="shared" si="46"/>
        <v>―</v>
      </c>
      <c r="AD125" s="133" t="str">
        <f t="shared" si="46"/>
        <v>―</v>
      </c>
      <c r="AE125" s="133" t="str">
        <f t="shared" si="46"/>
        <v>―</v>
      </c>
      <c r="AF125" s="133" t="str">
        <f t="shared" si="46"/>
        <v>―</v>
      </c>
      <c r="AG125" s="133" t="str">
        <f t="shared" si="46"/>
        <v>―</v>
      </c>
      <c r="AH125" s="133">
        <f t="shared" si="46"/>
        <v>1.7182817999999997</v>
      </c>
      <c r="AI125" s="133">
        <f t="shared" si="46"/>
        <v>1.7182818000000002</v>
      </c>
      <c r="AJ125" s="133">
        <f t="shared" si="46"/>
        <v>1.0797923390741531</v>
      </c>
      <c r="AK125" s="133">
        <f t="shared" si="46"/>
        <v>0.22816309917468436</v>
      </c>
      <c r="AL125" s="133">
        <f t="shared" si="46"/>
        <v>0.15707128131691794</v>
      </c>
      <c r="AM125" s="133">
        <f t="shared" si="46"/>
        <v>0.11759114145145921</v>
      </c>
      <c r="AN125" s="133">
        <f t="shared" si="46"/>
        <v>9.2809198115533231E-2</v>
      </c>
      <c r="AO125" s="133">
        <f t="shared" si="46"/>
        <v>7.0296732906155235E-2</v>
      </c>
      <c r="AP125" s="133">
        <f t="shared" si="46"/>
        <v>4.8308242876796248E-2</v>
      </c>
      <c r="AQ125" s="133">
        <f t="shared" si="46"/>
        <v>1.6604056018197921E-2</v>
      </c>
      <c r="AR125" s="133">
        <f t="shared" si="46"/>
        <v>3.4255317767166726E-2</v>
      </c>
      <c r="AS125" s="133">
        <f t="shared" si="46"/>
        <v>1.6940410993071753E-2</v>
      </c>
      <c r="AT125" s="133">
        <f t="shared" si="46"/>
        <v>3.0140914942443864E-2</v>
      </c>
      <c r="AU125" s="133">
        <f t="shared" si="46"/>
        <v>2.5965502143083352E-2</v>
      </c>
      <c r="AV125" s="133">
        <f t="shared" si="46"/>
        <v>1.4729305786087776E-2</v>
      </c>
      <c r="AW125" s="133">
        <f t="shared" si="46"/>
        <v>2.513377401093142E-2</v>
      </c>
      <c r="AX125" s="133">
        <f t="shared" si="47"/>
        <v>2.0381324719131344E-2</v>
      </c>
      <c r="AY125" s="133">
        <f t="shared" si="47"/>
        <v>2.8909665320128397E-2</v>
      </c>
    </row>
    <row r="126" spans="2:51">
      <c r="X126" s="264"/>
      <c r="Y126" s="427" t="s">
        <v>240</v>
      </c>
      <c r="Z126" s="37"/>
      <c r="AA126" s="394"/>
      <c r="AB126" s="133" t="str">
        <f t="shared" si="46"/>
        <v>―</v>
      </c>
      <c r="AC126" s="133" t="str">
        <f t="shared" si="46"/>
        <v>―</v>
      </c>
      <c r="AD126" s="133">
        <f t="shared" si="46"/>
        <v>6.4999999999999991</v>
      </c>
      <c r="AE126" s="133">
        <f t="shared" si="46"/>
        <v>0.8786324786324784</v>
      </c>
      <c r="AF126" s="133">
        <f t="shared" si="46"/>
        <v>0.41401273885350331</v>
      </c>
      <c r="AG126" s="133">
        <f t="shared" si="46"/>
        <v>0.5261904761904761</v>
      </c>
      <c r="AH126" s="133">
        <f t="shared" si="46"/>
        <v>0.2708580343213729</v>
      </c>
      <c r="AI126" s="133">
        <f t="shared" si="46"/>
        <v>8.0896614372345299E-2</v>
      </c>
      <c r="AJ126" s="133">
        <f t="shared" si="46"/>
        <v>-1.7943942215963182E-2</v>
      </c>
      <c r="AK126" s="133">
        <f t="shared" si="46"/>
        <v>8.385138776479284E-3</v>
      </c>
      <c r="AL126" s="133">
        <f t="shared" si="46"/>
        <v>-5.3730996829431055E-2</v>
      </c>
      <c r="AM126" s="133">
        <f t="shared" si="46"/>
        <v>-8.9748451437487997E-4</v>
      </c>
      <c r="AN126" s="133">
        <f t="shared" si="46"/>
        <v>-3.8179051998932567E-2</v>
      </c>
      <c r="AO126" s="133">
        <f t="shared" si="46"/>
        <v>-0.17428642357373003</v>
      </c>
      <c r="AP126" s="133">
        <f t="shared" si="46"/>
        <v>-0.27575675836641889</v>
      </c>
      <c r="AQ126" s="133">
        <f t="shared" si="46"/>
        <v>-0.33729169989299934</v>
      </c>
      <c r="AR126" s="133">
        <f t="shared" si="46"/>
        <v>-0.20374028028962532</v>
      </c>
      <c r="AS126" s="133">
        <f t="shared" si="46"/>
        <v>4.0575507102560415E-2</v>
      </c>
      <c r="AT126" s="133">
        <f t="shared" si="46"/>
        <v>-9.254314244680284E-2</v>
      </c>
      <c r="AU126" s="133">
        <f t="shared" si="46"/>
        <v>-0.21094566724390718</v>
      </c>
      <c r="AV126" s="133">
        <f t="shared" si="46"/>
        <v>-4.862151291152117E-2</v>
      </c>
      <c r="AW126" s="133">
        <f t="shared" si="46"/>
        <v>-0.11551703021444837</v>
      </c>
      <c r="AX126" s="133">
        <f t="shared" si="47"/>
        <v>-0.12744530093303996</v>
      </c>
      <c r="AY126" s="133">
        <f t="shared" si="47"/>
        <v>2.8525659435288508E-2</v>
      </c>
    </row>
    <row r="127" spans="2:51">
      <c r="X127" s="264"/>
      <c r="Y127" s="429" t="s">
        <v>138</v>
      </c>
      <c r="Z127" s="37"/>
      <c r="AA127" s="394"/>
      <c r="AB127" s="133" t="str">
        <f t="shared" si="46"/>
        <v>―</v>
      </c>
      <c r="AC127" s="133" t="str">
        <f t="shared" si="46"/>
        <v>―</v>
      </c>
      <c r="AD127" s="133" t="str">
        <f t="shared" si="46"/>
        <v>―</v>
      </c>
      <c r="AE127" s="133" t="str">
        <f t="shared" si="46"/>
        <v>―</v>
      </c>
      <c r="AF127" s="133" t="str">
        <f t="shared" si="46"/>
        <v>―</v>
      </c>
      <c r="AG127" s="133" t="str">
        <f t="shared" si="46"/>
        <v>―</v>
      </c>
      <c r="AH127" s="133" t="str">
        <f t="shared" si="46"/>
        <v>―</v>
      </c>
      <c r="AI127" s="133" t="str">
        <f t="shared" si="46"/>
        <v>―</v>
      </c>
      <c r="AJ127" s="133" t="str">
        <f t="shared" si="46"/>
        <v>―</v>
      </c>
      <c r="AK127" s="133" t="str">
        <f t="shared" si="46"/>
        <v>―</v>
      </c>
      <c r="AL127" s="133" t="str">
        <f t="shared" si="46"/>
        <v>―</v>
      </c>
      <c r="AM127" s="133" t="str">
        <f t="shared" si="46"/>
        <v>―</v>
      </c>
      <c r="AN127" s="133" t="str">
        <f t="shared" si="46"/>
        <v>―</v>
      </c>
      <c r="AO127" s="133">
        <f t="shared" si="46"/>
        <v>0.84090909090909105</v>
      </c>
      <c r="AP127" s="133">
        <f t="shared" si="46"/>
        <v>0.33333333333333348</v>
      </c>
      <c r="AQ127" s="133">
        <f t="shared" si="46"/>
        <v>0.37962962962962976</v>
      </c>
      <c r="AR127" s="133">
        <f t="shared" si="46"/>
        <v>0.9731543624161072</v>
      </c>
      <c r="AS127" s="133">
        <f t="shared" si="46"/>
        <v>0.45918367346938771</v>
      </c>
      <c r="AT127" s="133">
        <f t="shared" si="46"/>
        <v>1.9435688539664837</v>
      </c>
      <c r="AU127" s="133">
        <f t="shared" si="46"/>
        <v>0.1850453649243522</v>
      </c>
      <c r="AV127" s="133">
        <f t="shared" si="46"/>
        <v>4.7195263686383715E-2</v>
      </c>
      <c r="AW127" s="133">
        <f t="shared" si="46"/>
        <v>0.5632801536471812</v>
      </c>
      <c r="AX127" s="133">
        <f t="shared" si="47"/>
        <v>0.17944606348100178</v>
      </c>
      <c r="AY127" s="133">
        <f t="shared" si="47"/>
        <v>2.0855057351407691E-2</v>
      </c>
    </row>
    <row r="128" spans="2:51">
      <c r="X128" s="267" t="s">
        <v>241</v>
      </c>
      <c r="Y128" s="268"/>
      <c r="Z128" s="192"/>
      <c r="AA128" s="395"/>
      <c r="AB128" s="193">
        <f t="shared" ref="AB128:AY138" si="48">AB16/AA16-1</f>
        <v>0.14797040261001193</v>
      </c>
      <c r="AC128" s="193">
        <f t="shared" si="48"/>
        <v>1.4702566276902251E-2</v>
      </c>
      <c r="AD128" s="193">
        <f t="shared" si="48"/>
        <v>0.43657292284521931</v>
      </c>
      <c r="AE128" s="193">
        <f t="shared" si="48"/>
        <v>0.22852153866522706</v>
      </c>
      <c r="AF128" s="193">
        <f t="shared" si="48"/>
        <v>0.30992439392251936</v>
      </c>
      <c r="AG128" s="193">
        <f t="shared" si="48"/>
        <v>3.6812120415688376E-2</v>
      </c>
      <c r="AH128" s="193">
        <f t="shared" si="48"/>
        <v>9.4538783135734272E-2</v>
      </c>
      <c r="AI128" s="193">
        <f t="shared" si="48"/>
        <v>-0.17092465985060257</v>
      </c>
      <c r="AJ128" s="193">
        <f t="shared" si="48"/>
        <v>-0.20825158539650557</v>
      </c>
      <c r="AK128" s="193">
        <f t="shared" si="48"/>
        <v>-9.4903848539505176E-2</v>
      </c>
      <c r="AL128" s="193">
        <f t="shared" si="48"/>
        <v>-0.16799654572614775</v>
      </c>
      <c r="AM128" s="193">
        <f t="shared" si="48"/>
        <v>-6.8738259222732245E-2</v>
      </c>
      <c r="AN128" s="193">
        <f t="shared" si="48"/>
        <v>-3.7527729328921344E-2</v>
      </c>
      <c r="AO128" s="193">
        <f t="shared" si="48"/>
        <v>4.0933638993493338E-2</v>
      </c>
      <c r="AP128" s="193">
        <f t="shared" si="48"/>
        <v>-6.4371483926014661E-2</v>
      </c>
      <c r="AQ128" s="193">
        <f t="shared" si="48"/>
        <v>4.3535750591793931E-2</v>
      </c>
      <c r="AR128" s="193">
        <f t="shared" si="48"/>
        <v>-0.12023037252544266</v>
      </c>
      <c r="AS128" s="193">
        <f t="shared" si="48"/>
        <v>-0.27453405340094805</v>
      </c>
      <c r="AT128" s="193">
        <f t="shared" si="48"/>
        <v>-0.29538796221110009</v>
      </c>
      <c r="AU128" s="193">
        <f t="shared" si="48"/>
        <v>5.008103823715282E-2</v>
      </c>
      <c r="AV128" s="193">
        <f t="shared" si="48"/>
        <v>-0.11627065062861397</v>
      </c>
      <c r="AW128" s="193">
        <f t="shared" si="48"/>
        <v>-8.49747656466735E-2</v>
      </c>
      <c r="AX128" s="193">
        <f t="shared" si="48"/>
        <v>-4.5475573216002818E-2</v>
      </c>
      <c r="AY128" s="193">
        <f t="shared" si="48"/>
        <v>2.4806258839639161E-2</v>
      </c>
    </row>
    <row r="129" spans="2:56">
      <c r="X129" s="269"/>
      <c r="Y129" s="265" t="s">
        <v>88</v>
      </c>
      <c r="Z129" s="37"/>
      <c r="AA129" s="394"/>
      <c r="AB129" s="191">
        <f t="shared" si="48"/>
        <v>0.15789473684210531</v>
      </c>
      <c r="AC129" s="191">
        <f t="shared" si="48"/>
        <v>2.2727272727272707E-2</v>
      </c>
      <c r="AD129" s="191">
        <f t="shared" si="48"/>
        <v>0.44444444444444442</v>
      </c>
      <c r="AE129" s="191">
        <f t="shared" si="48"/>
        <v>0.23076923076923084</v>
      </c>
      <c r="AF129" s="191">
        <f t="shared" si="48"/>
        <v>0.31249999999999978</v>
      </c>
      <c r="AG129" s="191">
        <f t="shared" si="48"/>
        <v>0.31975764999234424</v>
      </c>
      <c r="AH129" s="191">
        <f t="shared" si="48"/>
        <v>0.3965162915575593</v>
      </c>
      <c r="AI129" s="191">
        <f t="shared" si="48"/>
        <v>-2.3438519872304386E-2</v>
      </c>
      <c r="AJ129" s="191">
        <f t="shared" si="48"/>
        <v>-4.6081445654287512E-2</v>
      </c>
      <c r="AK129" s="191">
        <f t="shared" si="48"/>
        <v>5.8193374061497272E-2</v>
      </c>
      <c r="AL129" s="191">
        <f t="shared" si="48"/>
        <v>-0.19943417124145224</v>
      </c>
      <c r="AM129" s="191">
        <f t="shared" si="48"/>
        <v>-5.4633057736901192E-2</v>
      </c>
      <c r="AN129" s="191">
        <f t="shared" si="48"/>
        <v>-3.6364316028581922E-2</v>
      </c>
      <c r="AO129" s="191">
        <f t="shared" si="48"/>
        <v>-0.10362146051900678</v>
      </c>
      <c r="AP129" s="191">
        <f t="shared" si="48"/>
        <v>-4.1840195131473523E-2</v>
      </c>
      <c r="AQ129" s="191">
        <f t="shared" si="48"/>
        <v>4.8711922098564564E-2</v>
      </c>
      <c r="AR129" s="191">
        <f t="shared" si="48"/>
        <v>-0.1048687691979836</v>
      </c>
      <c r="AS129" s="191">
        <f t="shared" si="48"/>
        <v>-0.33565482845833583</v>
      </c>
      <c r="AT129" s="191">
        <f t="shared" si="48"/>
        <v>-0.29318819900086623</v>
      </c>
      <c r="AU129" s="191">
        <f t="shared" si="48"/>
        <v>-0.45843634318303683</v>
      </c>
      <c r="AV129" s="191">
        <f t="shared" si="48"/>
        <v>-0.16892098610373085</v>
      </c>
      <c r="AW129" s="191">
        <f t="shared" si="48"/>
        <v>-0.28492128844756603</v>
      </c>
      <c r="AX129" s="191">
        <f t="shared" si="48"/>
        <v>-0.24947164494540341</v>
      </c>
      <c r="AY129" s="191">
        <f t="shared" si="48"/>
        <v>-3.0920856686432185E-2</v>
      </c>
    </row>
    <row r="130" spans="2:56">
      <c r="X130" s="269"/>
      <c r="Y130" s="278" t="s">
        <v>139</v>
      </c>
      <c r="Z130" s="37"/>
      <c r="AA130" s="394"/>
      <c r="AB130" s="191">
        <f t="shared" si="48"/>
        <v>-0.16076246334310862</v>
      </c>
      <c r="AC130" s="191">
        <f t="shared" si="48"/>
        <v>-0.32972255223984903</v>
      </c>
      <c r="AD130" s="191">
        <f t="shared" si="48"/>
        <v>-7.8928161818371367E-2</v>
      </c>
      <c r="AE130" s="191">
        <f t="shared" si="48"/>
        <v>-2.3205795788996397E-3</v>
      </c>
      <c r="AF130" s="191">
        <f t="shared" si="48"/>
        <v>-1.6395302660690891E-2</v>
      </c>
      <c r="AG130" s="191">
        <f t="shared" si="48"/>
        <v>-5.5309284862866903E-2</v>
      </c>
      <c r="AH130" s="191">
        <f t="shared" si="48"/>
        <v>-9.78311431561808E-2</v>
      </c>
      <c r="AI130" s="191">
        <f t="shared" si="48"/>
        <v>-0.16884958359612712</v>
      </c>
      <c r="AJ130" s="191">
        <f t="shared" si="48"/>
        <v>-0.41045751633986938</v>
      </c>
      <c r="AK130" s="191">
        <f t="shared" si="48"/>
        <v>-0.38930437070164225</v>
      </c>
      <c r="AL130" s="191">
        <f t="shared" si="48"/>
        <v>-0.13342031274680133</v>
      </c>
      <c r="AM130" s="191">
        <f t="shared" si="48"/>
        <v>-4.6028701226834112E-2</v>
      </c>
      <c r="AN130" s="191">
        <f t="shared" si="48"/>
        <v>1.463729138436598E-2</v>
      </c>
      <c r="AO130" s="191">
        <f t="shared" si="48"/>
        <v>-1.8775366467552068E-2</v>
      </c>
      <c r="AP130" s="191">
        <f t="shared" si="48"/>
        <v>1.0212002865248593E-3</v>
      </c>
      <c r="AQ130" s="191">
        <f t="shared" si="48"/>
        <v>2.6002619241936031E-3</v>
      </c>
      <c r="AR130" s="191">
        <f t="shared" si="48"/>
        <v>-8.8493598716222754E-3</v>
      </c>
      <c r="AS130" s="191">
        <f t="shared" si="48"/>
        <v>-1.5128593040849569E-3</v>
      </c>
      <c r="AT130" s="191">
        <f t="shared" si="48"/>
        <v>-0.24861036399497927</v>
      </c>
      <c r="AU130" s="191">
        <f t="shared" si="48"/>
        <v>-5.8310464145090113E-2</v>
      </c>
      <c r="AV130" s="191">
        <f t="shared" si="48"/>
        <v>-2.0444807182208313E-3</v>
      </c>
      <c r="AW130" s="191">
        <f t="shared" si="48"/>
        <v>-0.12966451942129054</v>
      </c>
      <c r="AX130" s="191">
        <f t="shared" si="48"/>
        <v>-0.27701408007269401</v>
      </c>
      <c r="AY130" s="191">
        <f t="shared" si="48"/>
        <v>-0.80067796610169495</v>
      </c>
    </row>
    <row r="131" spans="2:56">
      <c r="X131" s="269"/>
      <c r="Y131" s="430" t="s">
        <v>274</v>
      </c>
      <c r="Z131" s="37"/>
      <c r="AA131" s="394"/>
      <c r="AB131" s="191">
        <f t="shared" si="48"/>
        <v>0.15789473684210531</v>
      </c>
      <c r="AC131" s="191">
        <f t="shared" si="48"/>
        <v>2.2727272727272707E-2</v>
      </c>
      <c r="AD131" s="191">
        <f t="shared" si="48"/>
        <v>0.44444444444444442</v>
      </c>
      <c r="AE131" s="191">
        <f t="shared" si="48"/>
        <v>0.23076923076923084</v>
      </c>
      <c r="AF131" s="191">
        <f t="shared" si="48"/>
        <v>0.31249999999999978</v>
      </c>
      <c r="AG131" s="191">
        <f t="shared" si="48"/>
        <v>0.17027379722047864</v>
      </c>
      <c r="AH131" s="191">
        <f t="shared" si="48"/>
        <v>0.26680925102087549</v>
      </c>
      <c r="AI131" s="191">
        <f t="shared" si="48"/>
        <v>1.660875230726E-2</v>
      </c>
      <c r="AJ131" s="191">
        <f t="shared" si="48"/>
        <v>7.2176849091411865E-2</v>
      </c>
      <c r="AK131" s="191">
        <f t="shared" si="48"/>
        <v>7.5423847601759464E-2</v>
      </c>
      <c r="AL131" s="191">
        <f t="shared" si="48"/>
        <v>-0.23442394454260695</v>
      </c>
      <c r="AM131" s="191">
        <f t="shared" si="48"/>
        <v>3.7859993961228966E-3</v>
      </c>
      <c r="AN131" s="191">
        <f t="shared" si="48"/>
        <v>-1.1515277399505308E-2</v>
      </c>
      <c r="AO131" s="191">
        <f t="shared" si="48"/>
        <v>5.7671635553041334E-2</v>
      </c>
      <c r="AP131" s="191">
        <f t="shared" si="48"/>
        <v>-0.15435472727110011</v>
      </c>
      <c r="AQ131" s="191">
        <f t="shared" si="48"/>
        <v>7.295306916313038E-2</v>
      </c>
      <c r="AR131" s="191">
        <f t="shared" si="48"/>
        <v>-0.10850633471824322</v>
      </c>
      <c r="AS131" s="191">
        <f t="shared" si="48"/>
        <v>-0.24614039707651814</v>
      </c>
      <c r="AT131" s="191">
        <f t="shared" si="48"/>
        <v>-0.37225201888062909</v>
      </c>
      <c r="AU131" s="191">
        <f t="shared" si="48"/>
        <v>5.2333199694114318E-2</v>
      </c>
      <c r="AV131" s="191">
        <f t="shared" si="48"/>
        <v>-0.14967107264414592</v>
      </c>
      <c r="AW131" s="191">
        <f t="shared" si="48"/>
        <v>-0.11967239249080952</v>
      </c>
      <c r="AX131" s="191">
        <f t="shared" si="48"/>
        <v>-3.6058924653521673E-2</v>
      </c>
      <c r="AY131" s="191">
        <f t="shared" si="48"/>
        <v>4.6116185693075185E-2</v>
      </c>
    </row>
    <row r="132" spans="2:56">
      <c r="X132" s="270"/>
      <c r="Y132" s="449" t="s">
        <v>138</v>
      </c>
      <c r="Z132" s="37"/>
      <c r="AA132" s="393"/>
      <c r="AB132" s="133">
        <f t="shared" si="48"/>
        <v>0.15789473684210531</v>
      </c>
      <c r="AC132" s="133">
        <f t="shared" si="48"/>
        <v>2.2727272727272707E-2</v>
      </c>
      <c r="AD132" s="133">
        <f t="shared" si="48"/>
        <v>0.44444444444444442</v>
      </c>
      <c r="AE132" s="133">
        <f t="shared" si="48"/>
        <v>0.23076923076923084</v>
      </c>
      <c r="AF132" s="133">
        <f t="shared" si="48"/>
        <v>0.3125</v>
      </c>
      <c r="AG132" s="133">
        <f t="shared" si="48"/>
        <v>-2.5680394186541999E-2</v>
      </c>
      <c r="AH132" s="133">
        <f t="shared" si="48"/>
        <v>1.6633789965214696E-4</v>
      </c>
      <c r="AI132" s="133">
        <f t="shared" si="48"/>
        <v>-0.28244851810824045</v>
      </c>
      <c r="AJ132" s="133">
        <f t="shared" si="48"/>
        <v>-0.43018330333400989</v>
      </c>
      <c r="AK132" s="133">
        <f t="shared" si="48"/>
        <v>-0.36121244778907891</v>
      </c>
      <c r="AL132" s="133">
        <f t="shared" si="48"/>
        <v>-6.9430770276979192E-3</v>
      </c>
      <c r="AM132" s="133">
        <f t="shared" si="48"/>
        <v>-0.19686440144305917</v>
      </c>
      <c r="AN132" s="133">
        <f t="shared" si="48"/>
        <v>-9.3263873520814999E-2</v>
      </c>
      <c r="AO132" s="133">
        <f t="shared" si="48"/>
        <v>7.880844968660905E-2</v>
      </c>
      <c r="AP132" s="133">
        <f t="shared" si="48"/>
        <v>0.12755725473937307</v>
      </c>
      <c r="AQ132" s="133">
        <f t="shared" si="48"/>
        <v>-7.6619744583260596E-3</v>
      </c>
      <c r="AR132" s="133">
        <f t="shared" si="48"/>
        <v>-0.1484755315018953</v>
      </c>
      <c r="AS132" s="133">
        <f t="shared" si="48"/>
        <v>-0.30610781459859115</v>
      </c>
      <c r="AT132" s="133">
        <f t="shared" si="48"/>
        <v>-0.13747958698558016</v>
      </c>
      <c r="AU132" s="133">
        <f t="shared" si="48"/>
        <v>0.21177019809716557</v>
      </c>
      <c r="AV132" s="133">
        <f t="shared" si="48"/>
        <v>-6.592530623738424E-2</v>
      </c>
      <c r="AW132" s="133">
        <f t="shared" si="48"/>
        <v>-1.7535602601083222E-2</v>
      </c>
      <c r="AX132" s="133">
        <f t="shared" si="48"/>
        <v>-3.4578276815529829E-2</v>
      </c>
      <c r="AY132" s="133">
        <f t="shared" si="48"/>
        <v>1.1280624036293929E-2</v>
      </c>
    </row>
    <row r="133" spans="2:56" ht="16.2">
      <c r="X133" s="271" t="s">
        <v>242</v>
      </c>
      <c r="Y133" s="272"/>
      <c r="Z133" s="279"/>
      <c r="AA133" s="396"/>
      <c r="AB133" s="280">
        <f t="shared" si="48"/>
        <v>0.10552257582449265</v>
      </c>
      <c r="AC133" s="280">
        <f t="shared" si="48"/>
        <v>0.10064606961838884</v>
      </c>
      <c r="AD133" s="280">
        <f t="shared" si="48"/>
        <v>4.2304064926492746E-3</v>
      </c>
      <c r="AE133" s="280">
        <f t="shared" si="48"/>
        <v>-4.3434980255246503E-2</v>
      </c>
      <c r="AF133" s="280">
        <f t="shared" si="48"/>
        <v>9.50448141033986E-2</v>
      </c>
      <c r="AG133" s="280">
        <f t="shared" si="48"/>
        <v>3.4939182679158742E-2</v>
      </c>
      <c r="AH133" s="280">
        <f t="shared" si="48"/>
        <v>-0.14755137946247876</v>
      </c>
      <c r="AI133" s="280">
        <f t="shared" si="48"/>
        <v>-8.8655500632454198E-2</v>
      </c>
      <c r="AJ133" s="280">
        <f t="shared" si="48"/>
        <v>-0.30606878168539509</v>
      </c>
      <c r="AK133" s="280">
        <f t="shared" si="48"/>
        <v>-0.2337743671460053</v>
      </c>
      <c r="AL133" s="280">
        <f t="shared" si="48"/>
        <v>-0.13729097892168241</v>
      </c>
      <c r="AM133" s="280">
        <f t="shared" si="48"/>
        <v>-5.4489790068685706E-2</v>
      </c>
      <c r="AN133" s="280">
        <f t="shared" si="48"/>
        <v>-5.7391871569898889E-2</v>
      </c>
      <c r="AO133" s="280">
        <f t="shared" si="48"/>
        <v>-2.7302997855100597E-2</v>
      </c>
      <c r="AP133" s="280">
        <f t="shared" si="48"/>
        <v>-3.7051557842673333E-2</v>
      </c>
      <c r="AQ133" s="280">
        <f t="shared" si="48"/>
        <v>3.5555996779048193E-2</v>
      </c>
      <c r="AR133" s="280">
        <f t="shared" si="48"/>
        <v>-9.3328189739299683E-2</v>
      </c>
      <c r="AS133" s="280">
        <f t="shared" si="48"/>
        <v>-0.11534025150317062</v>
      </c>
      <c r="AT133" s="280">
        <f t="shared" si="48"/>
        <v>-0.41165566977399193</v>
      </c>
      <c r="AU133" s="280">
        <f t="shared" si="48"/>
        <v>-2.5041220934257646E-3</v>
      </c>
      <c r="AV133" s="280">
        <f t="shared" si="48"/>
        <v>-6.8421140834214356E-2</v>
      </c>
      <c r="AW133" s="280">
        <f t="shared" si="48"/>
        <v>-1.0184973215499049E-4</v>
      </c>
      <c r="AX133" s="280">
        <f t="shared" si="48"/>
        <v>-5.5435958937504526E-2</v>
      </c>
      <c r="AY133" s="280">
        <f t="shared" si="48"/>
        <v>-1.6096295314732001E-2</v>
      </c>
    </row>
    <row r="134" spans="2:56" ht="16.2">
      <c r="X134" s="271"/>
      <c r="Y134" s="266" t="s">
        <v>90</v>
      </c>
      <c r="Z134" s="37"/>
      <c r="AA134" s="394"/>
      <c r="AB134" s="191">
        <f t="shared" si="48"/>
        <v>0.11764705882352966</v>
      </c>
      <c r="AC134" s="191">
        <f t="shared" si="48"/>
        <v>0.10526315789473673</v>
      </c>
      <c r="AD134" s="191">
        <f t="shared" si="48"/>
        <v>0</v>
      </c>
      <c r="AE134" s="191">
        <f t="shared" si="48"/>
        <v>-4.7619047619047672E-2</v>
      </c>
      <c r="AF134" s="191">
        <f t="shared" si="48"/>
        <v>0.10000000000000009</v>
      </c>
      <c r="AG134" s="191">
        <f t="shared" si="48"/>
        <v>-0.11167512690355341</v>
      </c>
      <c r="AH134" s="191">
        <f t="shared" si="48"/>
        <v>-0.38285714285714278</v>
      </c>
      <c r="AI134" s="191">
        <f t="shared" si="48"/>
        <v>-0.18518518518518523</v>
      </c>
      <c r="AJ134" s="191">
        <f t="shared" si="48"/>
        <v>-0.27272727272727271</v>
      </c>
      <c r="AK134" s="191">
        <f t="shared" si="48"/>
        <v>-0.4375</v>
      </c>
      <c r="AL134" s="191">
        <f t="shared" si="48"/>
        <v>-8.3333333333333259E-2</v>
      </c>
      <c r="AM134" s="191">
        <f t="shared" si="48"/>
        <v>9.0909090909090828E-2</v>
      </c>
      <c r="AN134" s="191">
        <f t="shared" si="48"/>
        <v>-5.5555555555555469E-2</v>
      </c>
      <c r="AO134" s="191">
        <f t="shared" si="48"/>
        <v>-5.8823529411764719E-2</v>
      </c>
      <c r="AP134" s="191">
        <f t="shared" si="48"/>
        <v>0.27499999999999991</v>
      </c>
      <c r="AQ134" s="191">
        <f t="shared" si="48"/>
        <v>0.40122549019607878</v>
      </c>
      <c r="AR134" s="191">
        <f t="shared" si="48"/>
        <v>-0.12261675704040598</v>
      </c>
      <c r="AS134" s="191">
        <f t="shared" si="48"/>
        <v>7.4561403508772051E-2</v>
      </c>
      <c r="AT134" s="191">
        <f t="shared" si="48"/>
        <v>-0.81076066790352508</v>
      </c>
      <c r="AU134" s="191">
        <f t="shared" si="48"/>
        <v>-0.18627450980392135</v>
      </c>
      <c r="AV134" s="191">
        <f t="shared" si="48"/>
        <v>-0.30120481927710852</v>
      </c>
      <c r="AW134" s="191">
        <f t="shared" si="48"/>
        <v>-6.8965517241379226E-2</v>
      </c>
      <c r="AX134" s="191">
        <f t="shared" si="48"/>
        <v>-0.24629629629629635</v>
      </c>
      <c r="AY134" s="191">
        <f t="shared" si="48"/>
        <v>-0.33660933660933667</v>
      </c>
      <c r="AZ134" s="191">
        <f t="shared" ref="AR134:BD137" si="49">AZ22/AY22-1</f>
        <v>-1</v>
      </c>
      <c r="BA134" s="191" t="e">
        <f t="shared" si="49"/>
        <v>#DIV/0!</v>
      </c>
      <c r="BB134" s="191" t="e">
        <f t="shared" si="49"/>
        <v>#DIV/0!</v>
      </c>
      <c r="BC134" s="191" t="e">
        <f t="shared" si="49"/>
        <v>#DIV/0!</v>
      </c>
      <c r="BD134" s="191" t="e">
        <f t="shared" si="49"/>
        <v>#DIV/0!</v>
      </c>
    </row>
    <row r="135" spans="2:56">
      <c r="X135" s="271"/>
      <c r="Y135" s="278" t="s">
        <v>139</v>
      </c>
      <c r="Z135" s="37"/>
      <c r="AA135" s="394"/>
      <c r="AB135" s="191">
        <f t="shared" si="48"/>
        <v>-0.13720109760878085</v>
      </c>
      <c r="AC135" s="191">
        <f t="shared" si="48"/>
        <v>-0.15356656065424812</v>
      </c>
      <c r="AD135" s="191">
        <f t="shared" si="48"/>
        <v>5.0187869028448739E-2</v>
      </c>
      <c r="AE135" s="191">
        <f t="shared" si="48"/>
        <v>-2.8622540250447193E-2</v>
      </c>
      <c r="AF135" s="191">
        <f t="shared" si="48"/>
        <v>4.4198895027624197E-2</v>
      </c>
      <c r="AG135" s="191">
        <f t="shared" si="48"/>
        <v>0.20000000000000018</v>
      </c>
      <c r="AH135" s="191">
        <f t="shared" si="48"/>
        <v>0.33333333333333326</v>
      </c>
      <c r="AI135" s="191">
        <f t="shared" si="48"/>
        <v>1.125</v>
      </c>
      <c r="AJ135" s="191">
        <f t="shared" si="48"/>
        <v>0.58823529411764697</v>
      </c>
      <c r="AK135" s="191">
        <f t="shared" si="48"/>
        <v>0.59259259259259256</v>
      </c>
      <c r="AL135" s="191">
        <f t="shared" si="48"/>
        <v>0.11627906976744207</v>
      </c>
      <c r="AM135" s="191">
        <f t="shared" si="48"/>
        <v>-2.0833333333333481E-2</v>
      </c>
      <c r="AN135" s="191">
        <f t="shared" si="48"/>
        <v>1.9827294578473875E-3</v>
      </c>
      <c r="AO135" s="191">
        <f t="shared" si="48"/>
        <v>-1.2888360227989004E-2</v>
      </c>
      <c r="AP135" s="191">
        <f t="shared" si="48"/>
        <v>4.1664378981135064E-2</v>
      </c>
      <c r="AQ135" s="191">
        <f t="shared" si="48"/>
        <v>-5.7224894604820942E-2</v>
      </c>
      <c r="AR135" s="191">
        <f t="shared" si="49"/>
        <v>-1.5965773487649493E-3</v>
      </c>
      <c r="AS135" s="191">
        <f t="shared" si="49"/>
        <v>-0.40104209697230075</v>
      </c>
      <c r="AT135" s="191">
        <f t="shared" si="49"/>
        <v>-0.63369963369963367</v>
      </c>
      <c r="AU135" s="191">
        <f t="shared" si="49"/>
        <v>0.2883</v>
      </c>
      <c r="AV135" s="191">
        <f t="shared" si="49"/>
        <v>-0.37902662423348599</v>
      </c>
      <c r="AW135" s="191">
        <f t="shared" si="49"/>
        <v>0</v>
      </c>
      <c r="AX135" s="191">
        <f t="shared" si="49"/>
        <v>-0.12500000000000011</v>
      </c>
      <c r="AY135" s="191">
        <f t="shared" si="49"/>
        <v>0.14285714285714302</v>
      </c>
      <c r="AZ135" s="191">
        <f t="shared" si="49"/>
        <v>-1</v>
      </c>
      <c r="BA135" s="191" t="e">
        <f t="shared" si="49"/>
        <v>#DIV/0!</v>
      </c>
      <c r="BB135" s="191" t="e">
        <f t="shared" si="49"/>
        <v>#DIV/0!</v>
      </c>
      <c r="BC135" s="191" t="e">
        <f t="shared" si="49"/>
        <v>#DIV/0!</v>
      </c>
      <c r="BD135" s="191" t="e">
        <f t="shared" si="49"/>
        <v>#DIV/0!</v>
      </c>
    </row>
    <row r="136" spans="2:56">
      <c r="X136" s="271"/>
      <c r="Y136" s="430" t="s">
        <v>274</v>
      </c>
      <c r="Z136" s="37"/>
      <c r="AA136" s="394"/>
      <c r="AB136" s="191">
        <f t="shared" si="48"/>
        <v>0.11764705882352944</v>
      </c>
      <c r="AC136" s="191">
        <f t="shared" si="48"/>
        <v>0.10526315789473673</v>
      </c>
      <c r="AD136" s="191">
        <f t="shared" si="48"/>
        <v>0</v>
      </c>
      <c r="AE136" s="191">
        <f t="shared" si="48"/>
        <v>-4.7619047619047561E-2</v>
      </c>
      <c r="AF136" s="191">
        <f t="shared" si="48"/>
        <v>0.10000000000000009</v>
      </c>
      <c r="AG136" s="191">
        <f t="shared" si="48"/>
        <v>0.55323218451636813</v>
      </c>
      <c r="AH136" s="191">
        <f t="shared" si="48"/>
        <v>0.26606074131890844</v>
      </c>
      <c r="AI136" s="191">
        <f t="shared" si="48"/>
        <v>0.10919776656028413</v>
      </c>
      <c r="AJ136" s="191">
        <f t="shared" si="48"/>
        <v>0.20136727264798315</v>
      </c>
      <c r="AK136" s="191">
        <f t="shared" si="48"/>
        <v>6.0606996974343685E-2</v>
      </c>
      <c r="AL136" s="191">
        <f t="shared" si="48"/>
        <v>-0.14488269669564036</v>
      </c>
      <c r="AM136" s="191">
        <f t="shared" si="48"/>
        <v>8.4542240003821822E-2</v>
      </c>
      <c r="AN136" s="191">
        <f t="shared" si="48"/>
        <v>-1.8670196931115268E-2</v>
      </c>
      <c r="AO136" s="191">
        <f t="shared" si="48"/>
        <v>4.9246186340277331E-2</v>
      </c>
      <c r="AP136" s="191">
        <f t="shared" si="48"/>
        <v>-0.1294034546652052</v>
      </c>
      <c r="AQ136" s="191">
        <f t="shared" si="48"/>
        <v>-0.17267344585558941</v>
      </c>
      <c r="AR136" s="191">
        <f t="shared" si="48"/>
        <v>-0.23139287936463038</v>
      </c>
      <c r="AS136" s="191">
        <f t="shared" si="48"/>
        <v>-0.21550936240317542</v>
      </c>
      <c r="AT136" s="191">
        <f t="shared" si="48"/>
        <v>-0.3430194401150779</v>
      </c>
      <c r="AU136" s="191">
        <f t="shared" si="48"/>
        <v>0.20313476279705212</v>
      </c>
      <c r="AV136" s="191">
        <f t="shared" si="48"/>
        <v>-0.20103417566670057</v>
      </c>
      <c r="AW136" s="191">
        <f t="shared" si="48"/>
        <v>-9.843720604815398E-2</v>
      </c>
      <c r="AX136" s="191">
        <f t="shared" si="48"/>
        <v>-1.204997026891319E-2</v>
      </c>
      <c r="AY136" s="191">
        <f t="shared" si="48"/>
        <v>4.1323117007304289E-2</v>
      </c>
      <c r="AZ136" s="191">
        <f t="shared" si="49"/>
        <v>-1</v>
      </c>
      <c r="BA136" s="191" t="e">
        <f t="shared" si="49"/>
        <v>#DIV/0!</v>
      </c>
      <c r="BB136" s="191" t="e">
        <f t="shared" si="49"/>
        <v>#DIV/0!</v>
      </c>
      <c r="BC136" s="191" t="e">
        <f t="shared" si="49"/>
        <v>#DIV/0!</v>
      </c>
      <c r="BD136" s="191" t="e">
        <f t="shared" si="49"/>
        <v>#DIV/0!</v>
      </c>
    </row>
    <row r="137" spans="2:56">
      <c r="X137" s="271"/>
      <c r="Y137" s="383" t="s">
        <v>243</v>
      </c>
      <c r="Z137" s="409"/>
      <c r="AA137" s="394"/>
      <c r="AB137" s="191">
        <f t="shared" si="48"/>
        <v>0.11764705882352944</v>
      </c>
      <c r="AC137" s="191">
        <f t="shared" si="48"/>
        <v>0.10526315789473695</v>
      </c>
      <c r="AD137" s="191">
        <f t="shared" si="48"/>
        <v>0</v>
      </c>
      <c r="AE137" s="191">
        <f t="shared" si="48"/>
        <v>-4.7619047619047561E-2</v>
      </c>
      <c r="AF137" s="191">
        <f t="shared" si="48"/>
        <v>9.9999999999999645E-2</v>
      </c>
      <c r="AG137" s="191">
        <f t="shared" si="48"/>
        <v>7.0234113712374535E-2</v>
      </c>
      <c r="AH137" s="191">
        <f t="shared" si="48"/>
        <v>-0.11189123376623367</v>
      </c>
      <c r="AI137" s="191">
        <f t="shared" si="48"/>
        <v>-0.11586619750491234</v>
      </c>
      <c r="AJ137" s="191">
        <f t="shared" si="48"/>
        <v>-0.44946894525959646</v>
      </c>
      <c r="AK137" s="191">
        <f t="shared" si="48"/>
        <v>-0.40093322640727902</v>
      </c>
      <c r="AL137" s="191">
        <f t="shared" si="48"/>
        <v>-0.27019019235624042</v>
      </c>
      <c r="AM137" s="191">
        <f t="shared" si="48"/>
        <v>-0.2384438072194115</v>
      </c>
      <c r="AN137" s="191">
        <f t="shared" si="48"/>
        <v>-0.14674239412176271</v>
      </c>
      <c r="AO137" s="191">
        <f t="shared" si="48"/>
        <v>-0.14557424967713772</v>
      </c>
      <c r="AP137" s="191">
        <f t="shared" si="48"/>
        <v>-0.23713324686316484</v>
      </c>
      <c r="AQ137" s="191">
        <f t="shared" si="48"/>
        <v>7.5074113475554149E-2</v>
      </c>
      <c r="AR137" s="191">
        <f t="shared" si="48"/>
        <v>-8.9961988639016277E-2</v>
      </c>
      <c r="AS137" s="191">
        <f t="shared" si="48"/>
        <v>-5.8918651390290955E-2</v>
      </c>
      <c r="AT137" s="191">
        <f t="shared" si="48"/>
        <v>-0.14124023684998921</v>
      </c>
      <c r="AU137" s="191">
        <f t="shared" si="48"/>
        <v>-0.12503772863553053</v>
      </c>
      <c r="AV137" s="191">
        <f t="shared" si="48"/>
        <v>0.13557788867679998</v>
      </c>
      <c r="AW137" s="191">
        <f t="shared" si="48"/>
        <v>1.7424646437372404E-2</v>
      </c>
      <c r="AX137" s="191">
        <f t="shared" si="48"/>
        <v>-0.10592889151929319</v>
      </c>
      <c r="AY137" s="191">
        <f t="shared" si="48"/>
        <v>-6.3851103145802557E-2</v>
      </c>
      <c r="AZ137" s="191">
        <f t="shared" si="49"/>
        <v>-1</v>
      </c>
      <c r="BA137" s="191" t="e">
        <f t="shared" si="49"/>
        <v>#DIV/0!</v>
      </c>
      <c r="BB137" s="191" t="e">
        <f t="shared" si="49"/>
        <v>#DIV/0!</v>
      </c>
      <c r="BC137" s="191" t="e">
        <f t="shared" si="49"/>
        <v>#DIV/0!</v>
      </c>
      <c r="BD137" s="191" t="e">
        <f t="shared" si="49"/>
        <v>#DIV/0!</v>
      </c>
    </row>
    <row r="138" spans="2:56">
      <c r="X138" s="389"/>
      <c r="Y138" s="278" t="s">
        <v>140</v>
      </c>
      <c r="Z138" s="37"/>
      <c r="AA138" s="393"/>
      <c r="AB138" s="191">
        <f t="shared" si="48"/>
        <v>-5.1194122204485271E-2</v>
      </c>
      <c r="AC138" s="191">
        <f t="shared" si="48"/>
        <v>5.5890919951882445E-2</v>
      </c>
      <c r="AD138" s="191">
        <f t="shared" si="48"/>
        <v>8.6467794674832676E-2</v>
      </c>
      <c r="AE138" s="191">
        <f t="shared" si="48"/>
        <v>3.5618444105532276E-2</v>
      </c>
      <c r="AF138" s="191">
        <f t="shared" si="48"/>
        <v>1.3591760528540053E-2</v>
      </c>
      <c r="AG138" s="191">
        <f t="shared" si="48"/>
        <v>2.0385036789092092E-2</v>
      </c>
      <c r="AH138" s="191">
        <f t="shared" si="48"/>
        <v>4.4277389875184703E-3</v>
      </c>
      <c r="AI138" s="191">
        <f t="shared" si="48"/>
        <v>5.1042553593014794E-3</v>
      </c>
      <c r="AJ138" s="191">
        <f t="shared" si="48"/>
        <v>-1.0406489599599222E-3</v>
      </c>
      <c r="AK138" s="191">
        <f t="shared" si="48"/>
        <v>-1.2566194431621658E-2</v>
      </c>
      <c r="AL138" s="191">
        <f t="shared" si="48"/>
        <v>-8.0852574215632966E-3</v>
      </c>
      <c r="AM138" s="191">
        <f t="shared" si="48"/>
        <v>2.6405203378312869E-2</v>
      </c>
      <c r="AN138" s="191">
        <f t="shared" si="48"/>
        <v>-2.6903763205532449E-2</v>
      </c>
      <c r="AO138" s="191">
        <f t="shared" si="48"/>
        <v>5.6024140639568953E-2</v>
      </c>
      <c r="AP138" s="191">
        <f t="shared" si="48"/>
        <v>3.0541981579347066E-2</v>
      </c>
      <c r="AQ138" s="191">
        <f t="shared" si="48"/>
        <v>2.1239474766440392E-2</v>
      </c>
      <c r="AR138" s="191">
        <f t="shared" si="48"/>
        <v>-1.3972275101282738E-3</v>
      </c>
      <c r="AS138" s="191">
        <f t="shared" si="48"/>
        <v>7.283080889855631E-3</v>
      </c>
      <c r="AT138" s="191">
        <f t="shared" si="48"/>
        <v>-1.0508980401433887E-2</v>
      </c>
      <c r="AU138" s="191">
        <f t="shared" si="48"/>
        <v>-2.5809213504039308E-2</v>
      </c>
      <c r="AV138" s="191">
        <f t="shared" si="48"/>
        <v>1.6468833704947672E-2</v>
      </c>
      <c r="AW138" s="191">
        <f t="shared" si="48"/>
        <v>4.0048452281827851E-2</v>
      </c>
      <c r="AX138" s="191">
        <f t="shared" si="48"/>
        <v>6.6308471294107552E-3</v>
      </c>
      <c r="AY138" s="191">
        <f t="shared" ref="AY138:BD138" si="50">AY26/AX26-1</f>
        <v>0</v>
      </c>
      <c r="AZ138" s="191">
        <f t="shared" si="50"/>
        <v>-1</v>
      </c>
      <c r="BA138" s="191" t="e">
        <f t="shared" si="50"/>
        <v>#DIV/0!</v>
      </c>
      <c r="BB138" s="191" t="e">
        <f t="shared" si="50"/>
        <v>#DIV/0!</v>
      </c>
      <c r="BC138" s="191" t="e">
        <f t="shared" si="50"/>
        <v>#DIV/0!</v>
      </c>
      <c r="BD138" s="191" t="e">
        <f t="shared" si="50"/>
        <v>#DIV/0!</v>
      </c>
    </row>
    <row r="139" spans="2:56">
      <c r="X139" s="384" t="s">
        <v>244</v>
      </c>
      <c r="Y139" s="385"/>
      <c r="Z139" s="416"/>
      <c r="AA139" s="417"/>
      <c r="AB139" s="418">
        <f t="shared" ref="AB139:AY142" si="51">AB27/AA27-1</f>
        <v>0</v>
      </c>
      <c r="AC139" s="418">
        <f t="shared" si="51"/>
        <v>0</v>
      </c>
      <c r="AD139" s="418">
        <f t="shared" si="51"/>
        <v>0.33333333333333326</v>
      </c>
      <c r="AE139" s="418">
        <f t="shared" si="51"/>
        <v>0.75</v>
      </c>
      <c r="AF139" s="418">
        <f t="shared" si="51"/>
        <v>1.6428571428571415</v>
      </c>
      <c r="AG139" s="418">
        <f t="shared" si="51"/>
        <v>-4.2107367502491222E-2</v>
      </c>
      <c r="AH139" s="418">
        <f t="shared" si="51"/>
        <v>-0.11064149668105416</v>
      </c>
      <c r="AI139" s="418">
        <f t="shared" si="51"/>
        <v>-7.2162754049553968E-4</v>
      </c>
      <c r="AJ139" s="418">
        <f t="shared" si="51"/>
        <v>0.63673055703619363</v>
      </c>
      <c r="AK139" s="418">
        <f t="shared" si="51"/>
        <v>-0.34175603625511064</v>
      </c>
      <c r="AL139" s="418">
        <f t="shared" si="51"/>
        <v>4.8600436891291343E-2</v>
      </c>
      <c r="AM139" s="418">
        <f t="shared" si="51"/>
        <v>0.3930724354895152</v>
      </c>
      <c r="AN139" s="418">
        <f t="shared" si="51"/>
        <v>0.10088750432844007</v>
      </c>
      <c r="AO139" s="418">
        <f t="shared" si="51"/>
        <v>0.22806350928621666</v>
      </c>
      <c r="AP139" s="418">
        <f t="shared" si="51"/>
        <v>2.4023256790168586</v>
      </c>
      <c r="AQ139" s="418">
        <f t="shared" si="51"/>
        <v>-0.12516391962418638</v>
      </c>
      <c r="AR139" s="418">
        <f t="shared" si="51"/>
        <v>0.10671310719888316</v>
      </c>
      <c r="AS139" s="418">
        <f t="shared" si="51"/>
        <v>-3.0540673737667223E-2</v>
      </c>
      <c r="AT139" s="418">
        <f t="shared" si="51"/>
        <v>-5.5271729865190578E-3</v>
      </c>
      <c r="AU139" s="418">
        <f t="shared" si="51"/>
        <v>0.17381533412023042</v>
      </c>
      <c r="AV139" s="418">
        <f t="shared" si="51"/>
        <v>0.14008316505664586</v>
      </c>
      <c r="AW139" s="418">
        <f t="shared" si="51"/>
        <v>-0.19581613118064001</v>
      </c>
      <c r="AX139" s="418">
        <f t="shared" si="51"/>
        <v>8.3933932390472643E-2</v>
      </c>
      <c r="AY139" s="418">
        <f t="shared" si="51"/>
        <v>-0.3896072871039139</v>
      </c>
      <c r="AZ139" s="410"/>
      <c r="BA139" s="410"/>
      <c r="BB139" s="410"/>
      <c r="BC139" s="410"/>
      <c r="BD139" s="410"/>
    </row>
    <row r="140" spans="2:56" ht="16.2">
      <c r="X140" s="384"/>
      <c r="Y140" s="387" t="s">
        <v>154</v>
      </c>
      <c r="Z140" s="37"/>
      <c r="AA140" s="393"/>
      <c r="AB140" s="133">
        <f t="shared" si="51"/>
        <v>0</v>
      </c>
      <c r="AC140" s="133">
        <f t="shared" si="51"/>
        <v>0</v>
      </c>
      <c r="AD140" s="133">
        <f t="shared" si="51"/>
        <v>0.33333333333333326</v>
      </c>
      <c r="AE140" s="133">
        <f t="shared" si="51"/>
        <v>0.75000000000000022</v>
      </c>
      <c r="AF140" s="133">
        <f t="shared" si="51"/>
        <v>1.6428571428571428</v>
      </c>
      <c r="AG140" s="133">
        <f t="shared" si="51"/>
        <v>0</v>
      </c>
      <c r="AH140" s="133">
        <f t="shared" si="51"/>
        <v>0</v>
      </c>
      <c r="AI140" s="133">
        <f t="shared" si="51"/>
        <v>0</v>
      </c>
      <c r="AJ140" s="133">
        <f t="shared" si="51"/>
        <v>0</v>
      </c>
      <c r="AK140" s="133">
        <f t="shared" si="51"/>
        <v>9.090909090909105E-2</v>
      </c>
      <c r="AL140" s="133">
        <f t="shared" si="51"/>
        <v>0</v>
      </c>
      <c r="AM140" s="133">
        <f t="shared" si="51"/>
        <v>1.6666666666666661</v>
      </c>
      <c r="AN140" s="133">
        <f t="shared" si="51"/>
        <v>-0.625</v>
      </c>
      <c r="AO140" s="133">
        <f t="shared" si="51"/>
        <v>0</v>
      </c>
      <c r="AP140" s="133">
        <f t="shared" si="51"/>
        <v>48.333333333333321</v>
      </c>
      <c r="AQ140" s="133">
        <f t="shared" si="51"/>
        <v>-0.19932432432432434</v>
      </c>
      <c r="AR140" s="133">
        <f t="shared" si="51"/>
        <v>4.4303797468354444E-2</v>
      </c>
      <c r="AS140" s="133">
        <f t="shared" si="51"/>
        <v>7.4747474747474785E-2</v>
      </c>
      <c r="AT140" s="133">
        <f t="shared" si="51"/>
        <v>5.0751879699248104E-2</v>
      </c>
      <c r="AU140" s="133">
        <f t="shared" si="51"/>
        <v>0.19856887298747772</v>
      </c>
      <c r="AV140" s="133">
        <f t="shared" si="51"/>
        <v>0.18208955223880574</v>
      </c>
      <c r="AW140" s="133">
        <f t="shared" si="51"/>
        <v>-0.2234848484848484</v>
      </c>
      <c r="AX140" s="133">
        <f t="shared" si="51"/>
        <v>0.16260162601626016</v>
      </c>
      <c r="AY140" s="133">
        <f t="shared" si="51"/>
        <v>-0.4531468531468531</v>
      </c>
      <c r="AZ140" s="410"/>
      <c r="BA140" s="410"/>
      <c r="BB140" s="410"/>
      <c r="BC140" s="410"/>
      <c r="BD140" s="410"/>
    </row>
    <row r="141" spans="2:56" ht="14.4" thickBot="1">
      <c r="X141" s="459"/>
      <c r="Y141" s="431" t="s">
        <v>274</v>
      </c>
      <c r="Z141" s="48"/>
      <c r="AA141" s="397"/>
      <c r="AB141" s="194">
        <f t="shared" si="51"/>
        <v>0</v>
      </c>
      <c r="AC141" s="194">
        <f t="shared" si="51"/>
        <v>0</v>
      </c>
      <c r="AD141" s="194">
        <f t="shared" si="51"/>
        <v>0.33333333333333348</v>
      </c>
      <c r="AE141" s="194">
        <f t="shared" si="51"/>
        <v>0.75</v>
      </c>
      <c r="AF141" s="194">
        <f t="shared" si="51"/>
        <v>1.6428571428571415</v>
      </c>
      <c r="AG141" s="194">
        <f t="shared" si="51"/>
        <v>-4.643959674827558E-2</v>
      </c>
      <c r="AH141" s="194">
        <f t="shared" si="51"/>
        <v>-0.1225792657239515</v>
      </c>
      <c r="AI141" s="194">
        <f t="shared" si="51"/>
        <v>-8.1036568366610329E-4</v>
      </c>
      <c r="AJ141" s="194">
        <f t="shared" si="51"/>
        <v>0.71509246648052716</v>
      </c>
      <c r="AK141" s="194">
        <f t="shared" si="51"/>
        <v>-0.37280260940058696</v>
      </c>
      <c r="AL141" s="194">
        <f t="shared" si="51"/>
        <v>5.4666211511180451E-2</v>
      </c>
      <c r="AM141" s="194">
        <f t="shared" si="51"/>
        <v>0.24235546816182452</v>
      </c>
      <c r="AN141" s="194">
        <f t="shared" si="51"/>
        <v>0.28527150777525745</v>
      </c>
      <c r="AO141" s="194">
        <f t="shared" si="51"/>
        <v>0.24496582113877907</v>
      </c>
      <c r="AP141" s="194">
        <f t="shared" si="51"/>
        <v>-0.33192829673251456</v>
      </c>
      <c r="AQ141" s="194">
        <f t="shared" si="51"/>
        <v>0.2008396485810211</v>
      </c>
      <c r="AR141" s="194">
        <f t="shared" si="51"/>
        <v>0.28963734655822404</v>
      </c>
      <c r="AS141" s="194">
        <f t="shared" si="51"/>
        <v>-0.28043743245402186</v>
      </c>
      <c r="AT141" s="194">
        <f t="shared" si="51"/>
        <v>-0.20503768525506505</v>
      </c>
      <c r="AU141" s="194">
        <f t="shared" si="51"/>
        <v>5.7828168531655066E-2</v>
      </c>
      <c r="AV141" s="194">
        <f t="shared" si="51"/>
        <v>-8.293274026862596E-2</v>
      </c>
      <c r="AW141" s="194">
        <f t="shared" si="51"/>
        <v>-6.4690029382844516E-3</v>
      </c>
      <c r="AX141" s="194">
        <f t="shared" si="51"/>
        <v>-0.3368262428970823</v>
      </c>
      <c r="AY141" s="194">
        <f t="shared" si="51"/>
        <v>0.20617288824562485</v>
      </c>
      <c r="AZ141" s="410"/>
      <c r="BA141" s="410"/>
      <c r="BB141" s="410"/>
      <c r="BC141" s="410"/>
      <c r="BD141" s="410"/>
    </row>
    <row r="142" spans="2:56" ht="14.4" thickTop="1">
      <c r="B142" s="1" t="s">
        <v>245</v>
      </c>
      <c r="X142" s="390"/>
      <c r="Y142" s="274"/>
      <c r="Z142" s="195"/>
      <c r="AA142" s="398"/>
      <c r="AB142" s="196">
        <f>AB30/AA30-1</f>
        <v>0.10581089064431826</v>
      </c>
      <c r="AC142" s="196">
        <f t="shared" si="51"/>
        <v>5.0076508355885396E-2</v>
      </c>
      <c r="AD142" s="196">
        <f t="shared" si="51"/>
        <v>9.1692358910477445E-2</v>
      </c>
      <c r="AE142" s="196">
        <f t="shared" si="51"/>
        <v>0.10652194980580454</v>
      </c>
      <c r="AF142" s="196">
        <f t="shared" si="51"/>
        <v>0.19924861918660008</v>
      </c>
      <c r="AG142" s="196">
        <f t="shared" si="51"/>
        <v>1.0069825062702042E-2</v>
      </c>
      <c r="AH142" s="196">
        <f t="shared" si="51"/>
        <v>-1.6122403349004055E-2</v>
      </c>
      <c r="AI142" s="196">
        <f t="shared" si="51"/>
        <v>-9.1319995102951967E-2</v>
      </c>
      <c r="AJ142" s="196">
        <f t="shared" si="51"/>
        <v>-0.12592500450262722</v>
      </c>
      <c r="AK142" s="196">
        <f t="shared" si="51"/>
        <v>-0.10663419119434692</v>
      </c>
      <c r="AL142" s="196">
        <f t="shared" si="51"/>
        <v>-0.15131563926446467</v>
      </c>
      <c r="AM142" s="196">
        <f t="shared" si="51"/>
        <v>-0.11707070333578029</v>
      </c>
      <c r="AN142" s="196">
        <f t="shared" si="51"/>
        <v>-2.1137521724804986E-2</v>
      </c>
      <c r="AO142" s="196">
        <f t="shared" si="51"/>
        <v>-0.11503148226575588</v>
      </c>
      <c r="AP142" s="196">
        <f t="shared" si="51"/>
        <v>1.6138781623225906E-2</v>
      </c>
      <c r="AQ142" s="196">
        <f t="shared" si="51"/>
        <v>8.0357799510049954E-2</v>
      </c>
      <c r="AR142" s="196">
        <f t="shared" si="51"/>
        <v>2.0088758290480735E-2</v>
      </c>
      <c r="AS142" s="196">
        <f t="shared" si="51"/>
        <v>-6.8604516156838269E-3</v>
      </c>
      <c r="AT142" s="196">
        <f t="shared" si="51"/>
        <v>-5.9706013243763678E-2</v>
      </c>
      <c r="AU142" s="196">
        <f t="shared" si="51"/>
        <v>9.603017114559953E-2</v>
      </c>
      <c r="AV142" s="196">
        <f t="shared" si="51"/>
        <v>7.249769887514268E-2</v>
      </c>
      <c r="AW142" s="196">
        <f t="shared" si="51"/>
        <v>7.8153757354819664E-2</v>
      </c>
      <c r="AX142" s="196">
        <f t="shared" si="51"/>
        <v>6.9589355211475246E-2</v>
      </c>
      <c r="AY142" s="196">
        <f t="shared" si="51"/>
        <v>8.2439791895305259E-2</v>
      </c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L8" sqref="L8"/>
    </sheetView>
  </sheetViews>
  <sheetFormatPr defaultColWidth="9" defaultRowHeight="13.2"/>
  <cols>
    <col min="1" max="1" width="9" style="305"/>
    <col min="2" max="2" width="8.109375" style="305" customWidth="1"/>
    <col min="3" max="3" width="18.77734375" style="305" customWidth="1"/>
    <col min="4" max="4" width="8.77734375" style="305" customWidth="1"/>
    <col min="5" max="5" width="9" style="305"/>
    <col min="6" max="6" width="11.6640625" style="305" customWidth="1"/>
    <col min="7" max="16384" width="9" style="305"/>
  </cols>
  <sheetData>
    <row r="1" spans="1:7" ht="19.2">
      <c r="A1" s="304" t="s">
        <v>100</v>
      </c>
    </row>
    <row r="3" spans="1:7">
      <c r="B3" s="305" t="s">
        <v>97</v>
      </c>
    </row>
    <row r="4" spans="1:7" ht="16.5" customHeight="1">
      <c r="B4" s="518" t="s">
        <v>93</v>
      </c>
      <c r="C4" s="519" t="s">
        <v>62</v>
      </c>
      <c r="D4" s="517" t="s">
        <v>164</v>
      </c>
      <c r="E4" s="517" t="s">
        <v>63</v>
      </c>
      <c r="F4" s="517" t="s">
        <v>165</v>
      </c>
    </row>
    <row r="5" spans="1:7" ht="16.5" customHeight="1">
      <c r="B5" s="518" t="s">
        <v>94</v>
      </c>
      <c r="C5" s="519" t="s">
        <v>64</v>
      </c>
      <c r="D5" s="517" t="s">
        <v>166</v>
      </c>
      <c r="E5" s="517" t="s">
        <v>65</v>
      </c>
      <c r="F5" s="517" t="s">
        <v>167</v>
      </c>
    </row>
    <row r="6" spans="1:7" ht="16.5" customHeight="1">
      <c r="B6" s="518" t="s">
        <v>95</v>
      </c>
      <c r="C6" s="519" t="s">
        <v>66</v>
      </c>
      <c r="D6" s="517" t="s">
        <v>168</v>
      </c>
      <c r="E6" s="517" t="s">
        <v>67</v>
      </c>
      <c r="F6" s="517" t="s">
        <v>169</v>
      </c>
    </row>
    <row r="7" spans="1:7" ht="16.5" customHeight="1">
      <c r="B7" s="518" t="s">
        <v>96</v>
      </c>
      <c r="C7" s="519" t="s">
        <v>68</v>
      </c>
      <c r="D7" s="517" t="s">
        <v>170</v>
      </c>
      <c r="E7" s="517" t="s">
        <v>69</v>
      </c>
      <c r="F7" s="517" t="s">
        <v>69</v>
      </c>
    </row>
    <row r="8" spans="1:7" ht="16.5" customHeight="1">
      <c r="B8" s="518" t="s">
        <v>70</v>
      </c>
      <c r="C8" s="520" t="s">
        <v>70</v>
      </c>
      <c r="D8" s="517" t="s">
        <v>70</v>
      </c>
      <c r="E8" s="517" t="s">
        <v>69</v>
      </c>
      <c r="F8" s="517" t="s">
        <v>69</v>
      </c>
    </row>
    <row r="11" spans="1:7" ht="13.8">
      <c r="B11" s="327" t="s">
        <v>182</v>
      </c>
    </row>
    <row r="12" spans="1:7" ht="16.5" customHeight="1">
      <c r="B12" s="521" t="s">
        <v>171</v>
      </c>
      <c r="C12" s="321">
        <v>1</v>
      </c>
      <c r="D12" s="522"/>
      <c r="E12" s="522"/>
      <c r="F12" s="522"/>
      <c r="G12" s="522"/>
    </row>
    <row r="13" spans="1:7" ht="16.5" customHeight="1">
      <c r="B13" s="521" t="s">
        <v>172</v>
      </c>
      <c r="C13" s="321">
        <v>25</v>
      </c>
      <c r="D13" s="522"/>
      <c r="E13" s="522"/>
      <c r="F13" s="522"/>
      <c r="G13" s="522"/>
    </row>
    <row r="14" spans="1:7" ht="16.5" customHeight="1">
      <c r="B14" s="521" t="s">
        <v>173</v>
      </c>
      <c r="C14" s="321">
        <v>298</v>
      </c>
      <c r="D14" s="522"/>
      <c r="E14" s="522"/>
      <c r="F14" s="522"/>
      <c r="G14" s="522"/>
    </row>
    <row r="15" spans="1:7" ht="16.5" customHeight="1">
      <c r="B15" s="521" t="s">
        <v>120</v>
      </c>
      <c r="C15" s="322" t="s">
        <v>174</v>
      </c>
      <c r="D15" s="522"/>
      <c r="E15" s="522"/>
      <c r="F15" s="522"/>
      <c r="G15" s="522"/>
    </row>
    <row r="16" spans="1:7" ht="16.5" customHeight="1">
      <c r="B16" s="521" t="s">
        <v>121</v>
      </c>
      <c r="C16" s="323" t="s">
        <v>175</v>
      </c>
      <c r="D16" s="522"/>
      <c r="E16" s="522"/>
      <c r="F16" s="522"/>
      <c r="G16" s="522"/>
    </row>
    <row r="17" spans="2:7" ht="16.5" customHeight="1">
      <c r="B17" s="521" t="s">
        <v>176</v>
      </c>
      <c r="C17" s="324">
        <v>22800</v>
      </c>
      <c r="D17" s="522"/>
      <c r="E17" s="522"/>
      <c r="F17" s="522"/>
      <c r="G17" s="522"/>
    </row>
    <row r="18" spans="2:7" ht="16.2">
      <c r="B18" s="521" t="s">
        <v>177</v>
      </c>
      <c r="C18" s="324">
        <v>17200</v>
      </c>
      <c r="D18" s="326"/>
      <c r="E18" s="522"/>
      <c r="F18" s="522"/>
      <c r="G18" s="522"/>
    </row>
    <row r="19" spans="2:7" ht="13.8">
      <c r="B19" s="325" t="s">
        <v>178</v>
      </c>
      <c r="C19" s="325"/>
      <c r="D19" s="325"/>
      <c r="E19" s="522"/>
      <c r="F19" s="522"/>
      <c r="G19" s="522"/>
    </row>
    <row r="20" spans="2:7" ht="13.8">
      <c r="B20" s="522"/>
      <c r="C20" s="522"/>
      <c r="D20" s="522"/>
      <c r="E20" s="522"/>
      <c r="F20" s="522"/>
      <c r="G20" s="522"/>
    </row>
    <row r="21" spans="2:7" ht="13.8">
      <c r="B21" s="523" t="s">
        <v>179</v>
      </c>
      <c r="C21" s="522"/>
      <c r="D21" s="522"/>
      <c r="E21" s="522"/>
      <c r="F21" s="522"/>
      <c r="G21" s="522"/>
    </row>
    <row r="22" spans="2:7" ht="16.5" customHeight="1">
      <c r="B22" s="522" t="s">
        <v>180</v>
      </c>
      <c r="C22" s="522"/>
      <c r="D22" s="522"/>
      <c r="E22" s="522"/>
      <c r="F22" s="522"/>
      <c r="G22" s="522"/>
    </row>
    <row r="23" spans="2:7" ht="16.5" customHeight="1">
      <c r="B23" s="325" t="s">
        <v>181</v>
      </c>
      <c r="C23" s="522"/>
      <c r="D23" s="522"/>
      <c r="E23" s="522"/>
      <c r="F23" s="522"/>
      <c r="G23" s="522"/>
    </row>
    <row r="24" spans="2:7" ht="16.5" customHeight="1">
      <c r="B24" s="522" t="s">
        <v>271</v>
      </c>
    </row>
    <row r="25" spans="2:7">
      <c r="B25" s="306"/>
    </row>
    <row r="26" spans="2:7">
      <c r="B26" s="306"/>
    </row>
  </sheetData>
  <phoneticPr fontId="9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78"/>
  <sheetViews>
    <sheetView zoomScale="70" zoomScaleNormal="70" zoomScaleSheetLayoutView="70" workbookViewId="0">
      <pane xSplit="26" ySplit="4" topLeftCell="AE71" activePane="bottomRight" state="frozen"/>
      <selection pane="topRight" activeCell="AA1" sqref="AA1"/>
      <selection pane="bottomLeft" activeCell="A6" sqref="A6"/>
      <selection pane="bottomRight" activeCell="AP122" sqref="AP122"/>
    </sheetView>
  </sheetViews>
  <sheetFormatPr defaultColWidth="9" defaultRowHeight="13.8"/>
  <cols>
    <col min="1" max="1" width="1.6640625" style="11" customWidth="1"/>
    <col min="2" max="19" width="1.6640625" style="11" hidden="1" customWidth="1"/>
    <col min="20" max="22" width="10.33203125" style="1" hidden="1" customWidth="1"/>
    <col min="23" max="23" width="4.6640625" style="1" customWidth="1"/>
    <col min="24" max="24" width="26.77734375" style="1" customWidth="1"/>
    <col min="25" max="25" width="11.88671875" style="16" customWidth="1"/>
    <col min="26" max="26" width="11" style="16" customWidth="1"/>
    <col min="27" max="50" width="9.6640625" style="11" customWidth="1"/>
    <col min="51" max="51" width="11.77734375" style="11" customWidth="1"/>
    <col min="52" max="52" width="9.44140625" style="11" hidden="1" customWidth="1"/>
    <col min="53" max="56" width="8.6640625" style="11" hidden="1" customWidth="1"/>
    <col min="57" max="57" width="13" style="11" hidden="1" customWidth="1"/>
    <col min="58" max="59" width="8.6640625" style="11" customWidth="1"/>
    <col min="60" max="60" width="14" style="11" bestFit="1" customWidth="1"/>
    <col min="61" max="61" width="7.44140625" style="11" customWidth="1"/>
    <col min="62" max="66" width="9" style="11"/>
    <col min="67" max="78" width="13.77734375" style="11" bestFit="1" customWidth="1"/>
    <col min="79" max="79" width="13.33203125" style="11" bestFit="1" customWidth="1"/>
    <col min="80" max="16384" width="9" style="11"/>
  </cols>
  <sheetData>
    <row r="1" spans="1:61" s="1" customFormat="1" ht="30" customHeight="1">
      <c r="A1" s="283" t="s">
        <v>103</v>
      </c>
      <c r="W1" s="283"/>
      <c r="X1" s="283"/>
      <c r="Y1" s="2"/>
      <c r="Z1" s="2"/>
    </row>
    <row r="2" spans="1:61" s="1" customFormat="1">
      <c r="Y2" s="2"/>
      <c r="Z2" s="2"/>
    </row>
    <row r="3" spans="1:61" s="285" customFormat="1" ht="18.75" customHeight="1" thickBot="1">
      <c r="W3" s="295" t="s">
        <v>98</v>
      </c>
      <c r="X3" s="295"/>
      <c r="Y3" s="294"/>
      <c r="Z3" s="294"/>
      <c r="AL3" s="296"/>
      <c r="AM3" s="297"/>
      <c r="AN3" s="298"/>
      <c r="AP3" s="299"/>
      <c r="AQ3" s="299"/>
      <c r="AR3" s="298"/>
      <c r="AU3" s="298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</row>
    <row r="4" spans="1:61" s="1" customFormat="1" ht="39.9" customHeight="1">
      <c r="T4" s="3" t="s">
        <v>51</v>
      </c>
      <c r="U4" s="542"/>
      <c r="V4" s="542"/>
      <c r="W4" s="440"/>
      <c r="X4" s="441"/>
      <c r="Y4" s="235" t="s">
        <v>8</v>
      </c>
      <c r="Z4" s="236"/>
      <c r="AA4" s="237">
        <v>1990</v>
      </c>
      <c r="AB4" s="237">
        <v>1991</v>
      </c>
      <c r="AC4" s="237">
        <v>1992</v>
      </c>
      <c r="AD4" s="237">
        <v>1993</v>
      </c>
      <c r="AE4" s="237">
        <v>1994</v>
      </c>
      <c r="AF4" s="237">
        <v>1995</v>
      </c>
      <c r="AG4" s="237">
        <v>1996</v>
      </c>
      <c r="AH4" s="237">
        <v>1997</v>
      </c>
      <c r="AI4" s="237">
        <v>1998</v>
      </c>
      <c r="AJ4" s="238">
        <v>1999</v>
      </c>
      <c r="AK4" s="238">
        <v>2000</v>
      </c>
      <c r="AL4" s="238">
        <f t="shared" ref="AL4:AR4" si="0">AK4+1</f>
        <v>2001</v>
      </c>
      <c r="AM4" s="238">
        <f t="shared" si="0"/>
        <v>2002</v>
      </c>
      <c r="AN4" s="237">
        <f t="shared" si="0"/>
        <v>2003</v>
      </c>
      <c r="AO4" s="237">
        <f t="shared" si="0"/>
        <v>2004</v>
      </c>
      <c r="AP4" s="239">
        <f t="shared" si="0"/>
        <v>2005</v>
      </c>
      <c r="AQ4" s="237">
        <f t="shared" si="0"/>
        <v>2006</v>
      </c>
      <c r="AR4" s="237">
        <f t="shared" si="0"/>
        <v>2007</v>
      </c>
      <c r="AS4" s="246">
        <v>2008</v>
      </c>
      <c r="AT4" s="246">
        <v>2009</v>
      </c>
      <c r="AU4" s="246">
        <v>2010</v>
      </c>
      <c r="AV4" s="256">
        <v>2011</v>
      </c>
      <c r="AW4" s="256">
        <v>2012</v>
      </c>
      <c r="AX4" s="246">
        <v>2013</v>
      </c>
      <c r="AY4" s="247" t="s">
        <v>192</v>
      </c>
      <c r="AZ4" s="247" t="s">
        <v>114</v>
      </c>
      <c r="BA4" s="247" t="s">
        <v>115</v>
      </c>
      <c r="BB4" s="247" t="s">
        <v>116</v>
      </c>
      <c r="BC4" s="247" t="s">
        <v>117</v>
      </c>
      <c r="BD4" s="247" t="s">
        <v>118</v>
      </c>
      <c r="BE4" s="247" t="s">
        <v>119</v>
      </c>
      <c r="BF4" s="7"/>
      <c r="BG4" s="7"/>
      <c r="BH4" s="7"/>
      <c r="BI4" s="7"/>
    </row>
    <row r="5" spans="1:61" ht="39.9" customHeight="1">
      <c r="T5" s="8" t="s">
        <v>52</v>
      </c>
      <c r="U5" s="543"/>
      <c r="V5" s="543"/>
      <c r="W5" s="442" t="s">
        <v>41</v>
      </c>
      <c r="X5" s="432"/>
      <c r="Y5" s="103">
        <v>1</v>
      </c>
      <c r="Z5" s="175"/>
      <c r="AA5" s="164">
        <v>1154.4006122528808</v>
      </c>
      <c r="AB5" s="164">
        <v>1163.0281816867255</v>
      </c>
      <c r="AC5" s="164">
        <v>1172.8175735861137</v>
      </c>
      <c r="AD5" s="164">
        <v>1166.3957487564414</v>
      </c>
      <c r="AE5" s="164">
        <v>1227.2195730445046</v>
      </c>
      <c r="AF5" s="164">
        <v>1240.7591598357817</v>
      </c>
      <c r="AG5" s="164">
        <v>1253.7774700511081</v>
      </c>
      <c r="AH5" s="164">
        <v>1251.3426042002795</v>
      </c>
      <c r="AI5" s="164">
        <v>1216.6998599043734</v>
      </c>
      <c r="AJ5" s="164">
        <v>1251.6631490150924</v>
      </c>
      <c r="AK5" s="164">
        <v>1272.5065838922746</v>
      </c>
      <c r="AL5" s="164">
        <v>1255.7706419849956</v>
      </c>
      <c r="AM5" s="164">
        <v>1292.7796366406676</v>
      </c>
      <c r="AN5" s="164">
        <v>1297.859082440521</v>
      </c>
      <c r="AO5" s="164">
        <v>1296.835742975059</v>
      </c>
      <c r="AP5" s="164">
        <v>1304.3805104039757</v>
      </c>
      <c r="AQ5" s="164">
        <v>1282.1958053948545</v>
      </c>
      <c r="AR5" s="164">
        <v>1318.2401228648382</v>
      </c>
      <c r="AS5" s="164">
        <v>1233.9577066895981</v>
      </c>
      <c r="AT5" s="164">
        <v>1161.1275770698089</v>
      </c>
      <c r="AU5" s="164">
        <v>1211.5846722952597</v>
      </c>
      <c r="AV5" s="164">
        <v>1260.8135050920239</v>
      </c>
      <c r="AW5" s="524">
        <v>1295.5230524162569</v>
      </c>
      <c r="AX5" s="164">
        <v>1310.9352295481042</v>
      </c>
      <c r="AY5" s="564">
        <v>1265.9728844799818</v>
      </c>
      <c r="AZ5" s="164" t="e">
        <f>#REF!/1000</f>
        <v>#REF!</v>
      </c>
      <c r="BA5" s="164" t="e">
        <f>#REF!/1000</f>
        <v>#REF!</v>
      </c>
      <c r="BB5" s="164" t="e">
        <f>#REF!/1000</f>
        <v>#REF!</v>
      </c>
      <c r="BC5" s="164" t="e">
        <f>#REF!/1000</f>
        <v>#REF!</v>
      </c>
      <c r="BD5" s="164" t="e">
        <f>#REF!/1000</f>
        <v>#REF!</v>
      </c>
      <c r="BE5" s="564" t="e">
        <f>#REF!/1000</f>
        <v>#REF!</v>
      </c>
      <c r="BF5" s="10"/>
      <c r="BG5" s="174"/>
      <c r="BH5" s="10"/>
      <c r="BI5" s="10"/>
    </row>
    <row r="6" spans="1:61" ht="39.9" customHeight="1">
      <c r="T6" s="8"/>
      <c r="U6" s="328"/>
      <c r="V6" s="328"/>
      <c r="W6" s="444"/>
      <c r="X6" s="437" t="s">
        <v>151</v>
      </c>
      <c r="Y6" s="330">
        <v>1</v>
      </c>
      <c r="Z6" s="175"/>
      <c r="AA6" s="164">
        <v>1066.8439067289078</v>
      </c>
      <c r="AB6" s="164">
        <v>1074.0413040417375</v>
      </c>
      <c r="AC6" s="164">
        <v>1082.4665023980647</v>
      </c>
      <c r="AD6" s="164">
        <v>1077.8291302169632</v>
      </c>
      <c r="AE6" s="164">
        <v>1134.1903728371162</v>
      </c>
      <c r="AF6" s="164">
        <v>1146.6515420578964</v>
      </c>
      <c r="AG6" s="164">
        <v>1158.3742445240523</v>
      </c>
      <c r="AH6" s="164">
        <v>1157.1710074931036</v>
      </c>
      <c r="AI6" s="164">
        <v>1128.1131379557562</v>
      </c>
      <c r="AJ6" s="164">
        <v>1162.8359179256331</v>
      </c>
      <c r="AK6" s="164">
        <v>1182.090864841362</v>
      </c>
      <c r="AL6" s="164">
        <v>1166.9981409992843</v>
      </c>
      <c r="AM6" s="164">
        <v>1206.5081944683475</v>
      </c>
      <c r="AN6" s="164">
        <v>1211.6293088795289</v>
      </c>
      <c r="AO6" s="164">
        <v>1211.6160919220599</v>
      </c>
      <c r="AP6" s="164">
        <v>1219.0191869170546</v>
      </c>
      <c r="AQ6" s="164">
        <v>1198.4866230807377</v>
      </c>
      <c r="AR6" s="164">
        <v>1234.5997143775273</v>
      </c>
      <c r="AS6" s="164">
        <v>1153.2485008776989</v>
      </c>
      <c r="AT6" s="164">
        <v>1089.9935575030358</v>
      </c>
      <c r="AU6" s="164">
        <v>1138.7583317057909</v>
      </c>
      <c r="AV6" s="164">
        <v>1188.3623614179542</v>
      </c>
      <c r="AW6" s="524">
        <v>1220.9325312032324</v>
      </c>
      <c r="AX6" s="164">
        <v>1235.0517377736517</v>
      </c>
      <c r="AY6" s="564">
        <v>1190.1011235648382</v>
      </c>
      <c r="AZ6" s="164"/>
      <c r="BA6" s="164"/>
      <c r="BB6" s="164"/>
      <c r="BC6" s="164"/>
      <c r="BD6" s="164"/>
      <c r="BE6" s="564" t="e">
        <f>#REF!/1000</f>
        <v>#REF!</v>
      </c>
      <c r="BF6" s="10"/>
      <c r="BG6" s="174"/>
      <c r="BH6" s="10"/>
      <c r="BI6" s="10"/>
    </row>
    <row r="7" spans="1:61" ht="39.9" customHeight="1">
      <c r="T7" s="8"/>
      <c r="U7" s="544"/>
      <c r="V7" s="544"/>
      <c r="W7" s="443"/>
      <c r="X7" s="437" t="s">
        <v>152</v>
      </c>
      <c r="Y7" s="330">
        <v>1</v>
      </c>
      <c r="Z7" s="175"/>
      <c r="AA7" s="164">
        <v>87.556705523973179</v>
      </c>
      <c r="AB7" s="164">
        <v>88.9868776449878</v>
      </c>
      <c r="AC7" s="164">
        <v>90.351071188049218</v>
      </c>
      <c r="AD7" s="164">
        <v>88.566618539478426</v>
      </c>
      <c r="AE7" s="164">
        <v>93.0292002073882</v>
      </c>
      <c r="AF7" s="164">
        <v>94.107617777885068</v>
      </c>
      <c r="AG7" s="164">
        <v>95.403225527055895</v>
      </c>
      <c r="AH7" s="164">
        <v>94.171596707175837</v>
      </c>
      <c r="AI7" s="164">
        <v>88.586721948617253</v>
      </c>
      <c r="AJ7" s="164">
        <v>88.827231089459289</v>
      </c>
      <c r="AK7" s="164">
        <v>90.415719050912855</v>
      </c>
      <c r="AL7" s="164">
        <v>88.772500985710948</v>
      </c>
      <c r="AM7" s="164">
        <v>86.271442172320036</v>
      </c>
      <c r="AN7" s="164">
        <v>86.229773560991973</v>
      </c>
      <c r="AO7" s="164">
        <v>85.219651052999041</v>
      </c>
      <c r="AP7" s="164">
        <v>85.361323486920853</v>
      </c>
      <c r="AQ7" s="164">
        <v>83.709182314116902</v>
      </c>
      <c r="AR7" s="164">
        <v>83.640408487310964</v>
      </c>
      <c r="AS7" s="164">
        <v>80.709205811899238</v>
      </c>
      <c r="AT7" s="164">
        <v>71.134019566773389</v>
      </c>
      <c r="AU7" s="164">
        <v>72.826340589469055</v>
      </c>
      <c r="AV7" s="164">
        <v>72.451143674069826</v>
      </c>
      <c r="AW7" s="524">
        <v>74.590521213024388</v>
      </c>
      <c r="AX7" s="164">
        <v>75.883491774452267</v>
      </c>
      <c r="AY7" s="564">
        <v>75.871760915143838</v>
      </c>
      <c r="AZ7" s="164"/>
      <c r="BA7" s="164"/>
      <c r="BB7" s="164"/>
      <c r="BC7" s="164"/>
      <c r="BD7" s="164"/>
      <c r="BE7" s="564" t="e">
        <f>SUM(#REF!)/1000</f>
        <v>#REF!</v>
      </c>
      <c r="BG7" s="636" t="s">
        <v>276</v>
      </c>
      <c r="BH7" s="10"/>
      <c r="BI7" s="10"/>
    </row>
    <row r="8" spans="1:61" ht="39.9" customHeight="1">
      <c r="T8" s="8" t="s">
        <v>10</v>
      </c>
      <c r="U8" s="8"/>
      <c r="V8" s="8"/>
      <c r="W8" s="102" t="s">
        <v>53</v>
      </c>
      <c r="X8" s="432"/>
      <c r="Y8" s="330">
        <v>25</v>
      </c>
      <c r="Z8" s="176"/>
      <c r="AA8" s="164">
        <v>48.583408504313823</v>
      </c>
      <c r="AB8" s="164">
        <v>46.859090538062617</v>
      </c>
      <c r="AC8" s="164">
        <v>48.087103600408319</v>
      </c>
      <c r="AD8" s="164">
        <v>42.807304779366369</v>
      </c>
      <c r="AE8" s="164">
        <v>47.89551193935246</v>
      </c>
      <c r="AF8" s="164">
        <v>45.813084079848458</v>
      </c>
      <c r="AG8" s="164">
        <v>44.511301830362243</v>
      </c>
      <c r="AH8" s="164">
        <v>43.68760363123733</v>
      </c>
      <c r="AI8" s="164">
        <v>41.375299514811438</v>
      </c>
      <c r="AJ8" s="164">
        <v>41.440536691445594</v>
      </c>
      <c r="AK8" s="164">
        <v>41.48481017650338</v>
      </c>
      <c r="AL8" s="164">
        <v>40.25843601656571</v>
      </c>
      <c r="AM8" s="164">
        <v>39.481505811295357</v>
      </c>
      <c r="AN8" s="164">
        <v>37.572232817645322</v>
      </c>
      <c r="AO8" s="164">
        <v>39.009562516688064</v>
      </c>
      <c r="AP8" s="164">
        <v>38.946563003911528</v>
      </c>
      <c r="AQ8" s="164">
        <v>38.202572245072766</v>
      </c>
      <c r="AR8" s="164">
        <v>38.457860905363923</v>
      </c>
      <c r="AS8" s="164">
        <v>38.25799433742791</v>
      </c>
      <c r="AT8" s="164">
        <v>37.185375159437157</v>
      </c>
      <c r="AU8" s="164">
        <v>38.284196840515996</v>
      </c>
      <c r="AV8" s="164">
        <v>37.291736412688103</v>
      </c>
      <c r="AW8" s="524">
        <v>36.462416367735869</v>
      </c>
      <c r="AX8" s="164">
        <v>36.073072294959033</v>
      </c>
      <c r="AY8" s="564">
        <v>35.538913922168611</v>
      </c>
      <c r="AZ8" s="164" t="e">
        <f>#REF!/1000</f>
        <v>#REF!</v>
      </c>
      <c r="BA8" s="164" t="e">
        <f>#REF!/1000</f>
        <v>#REF!</v>
      </c>
      <c r="BB8" s="164" t="e">
        <f>#REF!/1000</f>
        <v>#REF!</v>
      </c>
      <c r="BC8" s="164" t="e">
        <f>#REF!/1000</f>
        <v>#REF!</v>
      </c>
      <c r="BD8" s="164" t="e">
        <f>#REF!/1000</f>
        <v>#REF!</v>
      </c>
      <c r="BE8" s="564" t="e">
        <f>#REF!/1000</f>
        <v>#REF!</v>
      </c>
      <c r="BF8" s="10"/>
      <c r="BG8" s="174"/>
      <c r="BH8" s="10"/>
      <c r="BI8" s="10"/>
    </row>
    <row r="9" spans="1:61" ht="39.9" customHeight="1">
      <c r="T9" s="8" t="s">
        <v>12</v>
      </c>
      <c r="U9" s="8"/>
      <c r="V9" s="8"/>
      <c r="W9" s="102" t="s">
        <v>42</v>
      </c>
      <c r="X9" s="432"/>
      <c r="Y9" s="330">
        <v>298</v>
      </c>
      <c r="Z9" s="176"/>
      <c r="AA9" s="164">
        <v>31.882622006712086</v>
      </c>
      <c r="AB9" s="164">
        <v>31.586617344115055</v>
      </c>
      <c r="AC9" s="164">
        <v>31.719778966409677</v>
      </c>
      <c r="AD9" s="164">
        <v>31.606902509254592</v>
      </c>
      <c r="AE9" s="164">
        <v>32.916510960596504</v>
      </c>
      <c r="AF9" s="164">
        <v>33.226892580397973</v>
      </c>
      <c r="AG9" s="164">
        <v>34.354031782762398</v>
      </c>
      <c r="AH9" s="164">
        <v>35.147583645003216</v>
      </c>
      <c r="AI9" s="164">
        <v>33.581927937812708</v>
      </c>
      <c r="AJ9" s="164">
        <v>27.496636921193087</v>
      </c>
      <c r="AK9" s="164">
        <v>30.062270015387799</v>
      </c>
      <c r="AL9" s="164">
        <v>26.531753175522862</v>
      </c>
      <c r="AM9" s="164">
        <v>26.049918469702764</v>
      </c>
      <c r="AN9" s="164">
        <v>25.882620760934948</v>
      </c>
      <c r="AO9" s="164">
        <v>25.899700566214289</v>
      </c>
      <c r="AP9" s="164">
        <v>25.510917080616426</v>
      </c>
      <c r="AQ9" s="164">
        <v>25.533453826154751</v>
      </c>
      <c r="AR9" s="164">
        <v>24.971550343967248</v>
      </c>
      <c r="AS9" s="164">
        <v>24.091361914701675</v>
      </c>
      <c r="AT9" s="164">
        <v>23.630442579145843</v>
      </c>
      <c r="AU9" s="164">
        <v>23.299937929507241</v>
      </c>
      <c r="AV9" s="164">
        <v>22.824724685665373</v>
      </c>
      <c r="AW9" s="524">
        <v>22.483069059174131</v>
      </c>
      <c r="AX9" s="164">
        <v>22.521711771642238</v>
      </c>
      <c r="AY9" s="564">
        <v>22.037654273006247</v>
      </c>
      <c r="AZ9" s="164" t="e">
        <f>#REF!/1000</f>
        <v>#REF!</v>
      </c>
      <c r="BA9" s="164" t="e">
        <f>#REF!/1000</f>
        <v>#REF!</v>
      </c>
      <c r="BB9" s="164" t="e">
        <f>#REF!/1000</f>
        <v>#REF!</v>
      </c>
      <c r="BC9" s="164" t="e">
        <f>#REF!/1000</f>
        <v>#REF!</v>
      </c>
      <c r="BD9" s="164" t="e">
        <f>#REF!/1000</f>
        <v>#REF!</v>
      </c>
      <c r="BE9" s="564" t="e">
        <f>#REF!/1000</f>
        <v>#REF!</v>
      </c>
      <c r="BF9" s="10"/>
      <c r="BG9" s="174"/>
      <c r="BH9" s="174"/>
      <c r="BI9" s="10"/>
    </row>
    <row r="10" spans="1:61" ht="39.9" customHeight="1">
      <c r="T10" s="12" t="s">
        <v>14</v>
      </c>
      <c r="U10" s="545"/>
      <c r="V10" s="545"/>
      <c r="W10" s="439" t="s">
        <v>153</v>
      </c>
      <c r="X10" s="438"/>
      <c r="Y10" s="13" t="s">
        <v>122</v>
      </c>
      <c r="Z10" s="175"/>
      <c r="AA10" s="164">
        <v>15.9323098610065</v>
      </c>
      <c r="AB10" s="164">
        <v>17.349612944863189</v>
      </c>
      <c r="AC10" s="164">
        <v>17.76722403564693</v>
      </c>
      <c r="AD10" s="164">
        <v>18.128878854870212</v>
      </c>
      <c r="AE10" s="164">
        <v>21.051387338538618</v>
      </c>
      <c r="AF10" s="164">
        <v>25.212334992760137</v>
      </c>
      <c r="AG10" s="164">
        <v>24.596832047994372</v>
      </c>
      <c r="AH10" s="164">
        <v>24.435371789785219</v>
      </c>
      <c r="AI10" s="164">
        <v>23.740459114768885</v>
      </c>
      <c r="AJ10" s="164">
        <v>24.365531189948623</v>
      </c>
      <c r="AK10" s="164">
        <v>22.846612632405318</v>
      </c>
      <c r="AL10" s="164">
        <v>19.451817739171553</v>
      </c>
      <c r="AM10" s="164">
        <v>16.218007457786591</v>
      </c>
      <c r="AN10" s="164">
        <v>16.20075884114495</v>
      </c>
      <c r="AO10" s="164">
        <v>12.37929467236407</v>
      </c>
      <c r="AP10" s="164">
        <v>12.724242084423663</v>
      </c>
      <c r="AQ10" s="164">
        <v>14.548009665387497</v>
      </c>
      <c r="AR10" s="164">
        <v>16.60299176278637</v>
      </c>
      <c r="AS10" s="164">
        <v>19.152643004162531</v>
      </c>
      <c r="AT10" s="164">
        <v>20.779513709830383</v>
      </c>
      <c r="AU10" s="164">
        <v>23.114011738860782</v>
      </c>
      <c r="AV10" s="164">
        <v>25.847199121944243</v>
      </c>
      <c r="AW10" s="524">
        <v>29.087577581056028</v>
      </c>
      <c r="AX10" s="164">
        <v>31.776626935525083</v>
      </c>
      <c r="AY10" s="564">
        <v>35.441769016957217</v>
      </c>
      <c r="AZ10" s="164">
        <v>0</v>
      </c>
      <c r="BA10" s="164">
        <v>0</v>
      </c>
      <c r="BB10" s="164">
        <v>0</v>
      </c>
      <c r="BC10" s="164">
        <v>0</v>
      </c>
      <c r="BD10" s="164">
        <v>0</v>
      </c>
      <c r="BE10" s="564">
        <v>0</v>
      </c>
      <c r="BF10" s="10"/>
      <c r="BG10" s="174"/>
      <c r="BH10" s="10"/>
      <c r="BI10" s="10"/>
    </row>
    <row r="11" spans="1:61" ht="39.9" customHeight="1">
      <c r="T11" s="12" t="s">
        <v>15</v>
      </c>
      <c r="U11" s="545"/>
      <c r="V11" s="545"/>
      <c r="W11" s="439" t="s">
        <v>54</v>
      </c>
      <c r="X11" s="438"/>
      <c r="Y11" s="13" t="s">
        <v>123</v>
      </c>
      <c r="Z11" s="175"/>
      <c r="AA11" s="164">
        <v>6.5392993330603124</v>
      </c>
      <c r="AB11" s="164">
        <v>7.5069220881606293</v>
      </c>
      <c r="AC11" s="164">
        <v>7.6172931076973525</v>
      </c>
      <c r="AD11" s="164">
        <v>10.942797023893531</v>
      </c>
      <c r="AE11" s="164">
        <v>13.443461837094947</v>
      </c>
      <c r="AF11" s="164">
        <v>17.609918599177117</v>
      </c>
      <c r="AG11" s="164">
        <v>18.258177043160494</v>
      </c>
      <c r="AH11" s="164">
        <v>19.984282883097684</v>
      </c>
      <c r="AI11" s="164">
        <v>16.568476128945992</v>
      </c>
      <c r="AJ11" s="164">
        <v>13.118064707488832</v>
      </c>
      <c r="AK11" s="164">
        <v>11.873109881357884</v>
      </c>
      <c r="AL11" s="164">
        <v>9.8784684342627678</v>
      </c>
      <c r="AM11" s="164">
        <v>9.1994397103048353</v>
      </c>
      <c r="AN11" s="164">
        <v>8.8542056268787857</v>
      </c>
      <c r="AO11" s="164">
        <v>9.216640483583598</v>
      </c>
      <c r="AP11" s="164">
        <v>8.6233516588427417</v>
      </c>
      <c r="AQ11" s="164">
        <v>8.9987757459274516</v>
      </c>
      <c r="AR11" s="164">
        <v>7.9168495857216747</v>
      </c>
      <c r="AS11" s="164">
        <v>5.7434047787878875</v>
      </c>
      <c r="AT11" s="164">
        <v>4.0468721450282388</v>
      </c>
      <c r="AU11" s="164">
        <v>4.2495437036642674</v>
      </c>
      <c r="AV11" s="164">
        <v>3.7554464923644928</v>
      </c>
      <c r="AW11" s="524">
        <v>3.4363283067771979</v>
      </c>
      <c r="AX11" s="164">
        <v>3.2800593072681292</v>
      </c>
      <c r="AY11" s="564">
        <v>3.3614253074535889</v>
      </c>
      <c r="AZ11" s="164">
        <v>0</v>
      </c>
      <c r="BA11" s="164">
        <v>0</v>
      </c>
      <c r="BB11" s="164">
        <v>0</v>
      </c>
      <c r="BC11" s="164">
        <v>0</v>
      </c>
      <c r="BD11" s="164">
        <v>0</v>
      </c>
      <c r="BE11" s="564">
        <v>0</v>
      </c>
      <c r="BF11" s="10"/>
      <c r="BG11" s="174"/>
      <c r="BH11" s="10"/>
      <c r="BI11" s="10"/>
    </row>
    <row r="12" spans="1:61" ht="39.9" customHeight="1">
      <c r="T12" s="421" t="s">
        <v>17</v>
      </c>
      <c r="U12" s="546"/>
      <c r="V12" s="546"/>
      <c r="W12" s="102" t="s">
        <v>43</v>
      </c>
      <c r="X12" s="432"/>
      <c r="Y12" s="330">
        <v>22800</v>
      </c>
      <c r="Z12" s="175"/>
      <c r="AA12" s="164">
        <v>12.850069876123966</v>
      </c>
      <c r="AB12" s="164">
        <v>14.206042348977288</v>
      </c>
      <c r="AC12" s="164">
        <v>15.635824676234234</v>
      </c>
      <c r="AD12" s="164">
        <v>15.701970570462503</v>
      </c>
      <c r="AE12" s="164">
        <v>15.019955788766001</v>
      </c>
      <c r="AF12" s="164">
        <v>16.447524694550538</v>
      </c>
      <c r="AG12" s="164">
        <v>17.022187764473411</v>
      </c>
      <c r="AH12" s="164">
        <v>14.510540478356033</v>
      </c>
      <c r="AI12" s="164">
        <v>13.224101247799888</v>
      </c>
      <c r="AJ12" s="164">
        <v>9.1766166900014632</v>
      </c>
      <c r="AK12" s="164">
        <v>7.0313589307549007</v>
      </c>
      <c r="AL12" s="164">
        <v>6.0660167800018465</v>
      </c>
      <c r="AM12" s="164">
        <v>5.7354807991064209</v>
      </c>
      <c r="AN12" s="164">
        <v>5.4063108216924833</v>
      </c>
      <c r="AO12" s="164">
        <v>5.2587023289238077</v>
      </c>
      <c r="AP12" s="164">
        <v>5.0638592154062865</v>
      </c>
      <c r="AQ12" s="164">
        <v>5.2439097773588239</v>
      </c>
      <c r="AR12" s="164">
        <v>4.7545051706817105</v>
      </c>
      <c r="AS12" s="164">
        <v>4.2061193485221571</v>
      </c>
      <c r="AT12" s="164">
        <v>2.4746464709569223</v>
      </c>
      <c r="AU12" s="164">
        <v>2.4684496540555809</v>
      </c>
      <c r="AV12" s="164">
        <v>2.2995555126332765</v>
      </c>
      <c r="AW12" s="524">
        <v>2.2993213035202391</v>
      </c>
      <c r="AX12" s="164">
        <v>2.1718562221541613</v>
      </c>
      <c r="AY12" s="564">
        <v>2.1368973830212301</v>
      </c>
      <c r="AZ12" s="164">
        <v>0</v>
      </c>
      <c r="BA12" s="164">
        <v>0</v>
      </c>
      <c r="BB12" s="164">
        <v>0</v>
      </c>
      <c r="BC12" s="164">
        <v>0</v>
      </c>
      <c r="BD12" s="164">
        <v>0</v>
      </c>
      <c r="BE12" s="564">
        <v>0</v>
      </c>
      <c r="BF12" s="10"/>
      <c r="BG12" s="174"/>
      <c r="BH12" s="10"/>
      <c r="BI12" s="10"/>
    </row>
    <row r="13" spans="1:61" ht="39.9" customHeight="1" thickBot="1">
      <c r="T13" s="328" t="s">
        <v>132</v>
      </c>
      <c r="U13" s="328"/>
      <c r="V13" s="328"/>
      <c r="W13" s="331" t="s">
        <v>124</v>
      </c>
      <c r="X13" s="433"/>
      <c r="Y13" s="332">
        <v>17200</v>
      </c>
      <c r="Z13" s="329"/>
      <c r="AA13" s="164">
        <v>3.2888772785813876E-2</v>
      </c>
      <c r="AB13" s="164">
        <v>3.2888772785813876E-2</v>
      </c>
      <c r="AC13" s="164">
        <v>3.2888772785813876E-2</v>
      </c>
      <c r="AD13" s="164">
        <v>4.3851697047751832E-2</v>
      </c>
      <c r="AE13" s="164">
        <v>7.6740469833565708E-2</v>
      </c>
      <c r="AF13" s="164">
        <v>0.20281409884585214</v>
      </c>
      <c r="AG13" s="164">
        <v>0.19427413105106325</v>
      </c>
      <c r="AH13" s="164">
        <v>0.17277935042516238</v>
      </c>
      <c r="AI13" s="164">
        <v>0.17265466808746663</v>
      </c>
      <c r="AJ13" s="164">
        <v>0.28258917107369835</v>
      </c>
      <c r="AK13" s="164">
        <v>0.18601261607893385</v>
      </c>
      <c r="AL13" s="164">
        <v>0.1950529104876621</v>
      </c>
      <c r="AM13" s="164">
        <v>0.27172283306236583</v>
      </c>
      <c r="AN13" s="164">
        <v>0.29913627155908129</v>
      </c>
      <c r="AO13" s="164">
        <v>0.36735833940564011</v>
      </c>
      <c r="AP13" s="164">
        <v>1.2498727115608002</v>
      </c>
      <c r="AQ13" s="164">
        <v>1.0934337439505402</v>
      </c>
      <c r="AR13" s="164">
        <v>1.2101174562836103</v>
      </c>
      <c r="AS13" s="164">
        <v>1.1731596538669968</v>
      </c>
      <c r="AT13" s="164">
        <v>1.1666753975192692</v>
      </c>
      <c r="AU13" s="164">
        <v>1.3694614715489335</v>
      </c>
      <c r="AV13" s="164">
        <v>1.5612999689066398</v>
      </c>
      <c r="AW13" s="524">
        <v>1.255572249382888</v>
      </c>
      <c r="AX13" s="164">
        <v>1.3609573656739451</v>
      </c>
      <c r="AY13" s="564">
        <v>0.83071845856963</v>
      </c>
      <c r="AZ13" s="164">
        <v>0</v>
      </c>
      <c r="BA13" s="164">
        <v>0</v>
      </c>
      <c r="BB13" s="164">
        <v>0</v>
      </c>
      <c r="BC13" s="164">
        <v>0</v>
      </c>
      <c r="BD13" s="164">
        <v>0</v>
      </c>
      <c r="BE13" s="564">
        <v>0</v>
      </c>
      <c r="BF13" s="10"/>
      <c r="BG13" s="174"/>
      <c r="BH13" s="10"/>
      <c r="BI13" s="10"/>
    </row>
    <row r="14" spans="1:61" ht="39.9" customHeight="1" thickTop="1" thickBot="1">
      <c r="T14" s="14" t="s">
        <v>55</v>
      </c>
      <c r="U14" s="547"/>
      <c r="V14" s="547"/>
      <c r="W14" s="104" t="s">
        <v>19</v>
      </c>
      <c r="X14" s="434"/>
      <c r="Y14" s="100"/>
      <c r="Z14" s="177"/>
      <c r="AA14" s="101">
        <f>SUM(AA6:AA13)</f>
        <v>1270.2212106068837</v>
      </c>
      <c r="AB14" s="101">
        <f t="shared" ref="AB14:BE14" si="1">SUM(AB6:AB13)</f>
        <v>1280.5693557236896</v>
      </c>
      <c r="AC14" s="101">
        <f t="shared" si="1"/>
        <v>1293.6776867452961</v>
      </c>
      <c r="AD14" s="101">
        <f t="shared" si="1"/>
        <v>1285.6274541913365</v>
      </c>
      <c r="AE14" s="101">
        <f t="shared" si="1"/>
        <v>1357.6231413786866</v>
      </c>
      <c r="AF14" s="101">
        <f t="shared" si="1"/>
        <v>1379.2717288813617</v>
      </c>
      <c r="AG14" s="101">
        <f t="shared" si="1"/>
        <v>1392.7142746509121</v>
      </c>
      <c r="AH14" s="101">
        <f t="shared" si="1"/>
        <v>1389.280765978184</v>
      </c>
      <c r="AI14" s="101">
        <f t="shared" si="1"/>
        <v>1345.3627785165995</v>
      </c>
      <c r="AJ14" s="101">
        <f t="shared" si="1"/>
        <v>1367.5431243862438</v>
      </c>
      <c r="AK14" s="101">
        <f t="shared" si="1"/>
        <v>1385.990758144763</v>
      </c>
      <c r="AL14" s="101">
        <f t="shared" si="1"/>
        <v>1358.1521870410072</v>
      </c>
      <c r="AM14" s="101">
        <f t="shared" si="1"/>
        <v>1389.735711721926</v>
      </c>
      <c r="AN14" s="101">
        <f t="shared" si="1"/>
        <v>1392.0743475803765</v>
      </c>
      <c r="AO14" s="101">
        <f t="shared" si="1"/>
        <v>1388.9670018822385</v>
      </c>
      <c r="AP14" s="101">
        <f t="shared" si="1"/>
        <v>1396.4993161587367</v>
      </c>
      <c r="AQ14" s="101">
        <f t="shared" si="1"/>
        <v>1375.8159603987067</v>
      </c>
      <c r="AR14" s="101">
        <f t="shared" si="1"/>
        <v>1412.1539980896428</v>
      </c>
      <c r="AS14" s="101">
        <f t="shared" si="1"/>
        <v>1326.582389727067</v>
      </c>
      <c r="AT14" s="101">
        <f t="shared" si="1"/>
        <v>1250.4111025317268</v>
      </c>
      <c r="AU14" s="101">
        <f t="shared" si="1"/>
        <v>1304.3702736334128</v>
      </c>
      <c r="AV14" s="101">
        <f t="shared" si="1"/>
        <v>1354.393467286226</v>
      </c>
      <c r="AW14" s="525">
        <f t="shared" si="1"/>
        <v>1390.5473372839028</v>
      </c>
      <c r="AX14" s="101">
        <f t="shared" si="1"/>
        <v>1408.1195134453267</v>
      </c>
      <c r="AY14" s="565">
        <f>SUM(AY6:AY13)</f>
        <v>1365.3202628411586</v>
      </c>
      <c r="AZ14" s="101" t="e">
        <f t="shared" si="1"/>
        <v>#REF!</v>
      </c>
      <c r="BA14" s="101" t="e">
        <f t="shared" si="1"/>
        <v>#REF!</v>
      </c>
      <c r="BB14" s="101" t="e">
        <f t="shared" si="1"/>
        <v>#REF!</v>
      </c>
      <c r="BC14" s="101" t="e">
        <f t="shared" si="1"/>
        <v>#REF!</v>
      </c>
      <c r="BD14" s="101" t="e">
        <f t="shared" si="1"/>
        <v>#REF!</v>
      </c>
      <c r="BE14" s="565" t="e">
        <f t="shared" si="1"/>
        <v>#REF!</v>
      </c>
      <c r="BF14" s="10"/>
      <c r="BG14" s="10"/>
      <c r="BH14" s="10"/>
      <c r="BI14" s="10"/>
    </row>
    <row r="15" spans="1:61" ht="14.25" customHeight="1">
      <c r="T15" s="137"/>
      <c r="U15" s="137"/>
      <c r="V15" s="137"/>
      <c r="W15" s="163" t="s">
        <v>60</v>
      </c>
      <c r="X15" s="163"/>
      <c r="Y15" s="122"/>
      <c r="Z15" s="117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8" customHeight="1">
      <c r="T16" s="137"/>
      <c r="U16" s="137"/>
      <c r="V16" s="137"/>
      <c r="W16" s="163" t="s">
        <v>183</v>
      </c>
      <c r="X16" s="121"/>
      <c r="Y16" s="138"/>
      <c r="Z16" s="117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20:79" ht="15">
      <c r="T17" s="11"/>
      <c r="U17" s="137"/>
      <c r="V17" s="25"/>
      <c r="W17" s="588"/>
      <c r="X17" s="11"/>
      <c r="Y17" s="589"/>
      <c r="Z17" s="590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20:79" ht="21.75" customHeight="1" thickBot="1">
      <c r="T18" s="11"/>
      <c r="V18" s="16"/>
      <c r="W18" s="338" t="s">
        <v>246</v>
      </c>
      <c r="X18" s="11"/>
      <c r="AA18" s="591"/>
      <c r="BF18" s="106"/>
      <c r="BH18" s="10"/>
    </row>
    <row r="19" spans="20:79">
      <c r="T19" s="11"/>
      <c r="U19" s="3"/>
      <c r="V19" s="592"/>
      <c r="W19" s="593" t="s">
        <v>247</v>
      </c>
      <c r="X19" s="594"/>
      <c r="Y19" s="592" t="s">
        <v>8</v>
      </c>
      <c r="Z19" s="595"/>
      <c r="AA19" s="4">
        <v>1990</v>
      </c>
      <c r="AB19" s="4">
        <f t="shared" ref="AB19:BE19" si="2">AA19+1</f>
        <v>1991</v>
      </c>
      <c r="AC19" s="4">
        <f t="shared" si="2"/>
        <v>1992</v>
      </c>
      <c r="AD19" s="4">
        <f t="shared" si="2"/>
        <v>1993</v>
      </c>
      <c r="AE19" s="4">
        <f t="shared" si="2"/>
        <v>1994</v>
      </c>
      <c r="AF19" s="4">
        <f t="shared" si="2"/>
        <v>1995</v>
      </c>
      <c r="AG19" s="4">
        <f t="shared" si="2"/>
        <v>1996</v>
      </c>
      <c r="AH19" s="4">
        <f t="shared" si="2"/>
        <v>1997</v>
      </c>
      <c r="AI19" s="4">
        <f t="shared" si="2"/>
        <v>1998</v>
      </c>
      <c r="AJ19" s="5">
        <f t="shared" si="2"/>
        <v>1999</v>
      </c>
      <c r="AK19" s="5">
        <f t="shared" si="2"/>
        <v>2000</v>
      </c>
      <c r="AL19" s="5">
        <f t="shared" si="2"/>
        <v>2001</v>
      </c>
      <c r="AM19" s="5">
        <f t="shared" si="2"/>
        <v>2002</v>
      </c>
      <c r="AN19" s="4">
        <f t="shared" si="2"/>
        <v>2003</v>
      </c>
      <c r="AO19" s="4">
        <f t="shared" si="2"/>
        <v>2004</v>
      </c>
      <c r="AP19" s="4">
        <f t="shared" si="2"/>
        <v>2005</v>
      </c>
      <c r="AQ19" s="4">
        <f t="shared" si="2"/>
        <v>2006</v>
      </c>
      <c r="AR19" s="596">
        <f t="shared" si="2"/>
        <v>2007</v>
      </c>
      <c r="AS19" s="597">
        <f t="shared" si="2"/>
        <v>2008</v>
      </c>
      <c r="AT19" s="4">
        <f t="shared" si="2"/>
        <v>2009</v>
      </c>
      <c r="AU19" s="597">
        <f t="shared" si="2"/>
        <v>2010</v>
      </c>
      <c r="AV19" s="5">
        <f t="shared" si="2"/>
        <v>2011</v>
      </c>
      <c r="AW19" s="4">
        <f t="shared" si="2"/>
        <v>2012</v>
      </c>
      <c r="AX19" s="4">
        <f t="shared" si="2"/>
        <v>2013</v>
      </c>
      <c r="AY19" s="596">
        <f t="shared" si="2"/>
        <v>2014</v>
      </c>
      <c r="AZ19" s="4">
        <f t="shared" si="2"/>
        <v>2015</v>
      </c>
      <c r="BA19" s="4">
        <f t="shared" si="2"/>
        <v>2016</v>
      </c>
      <c r="BB19" s="4">
        <f t="shared" si="2"/>
        <v>2017</v>
      </c>
      <c r="BC19" s="4">
        <f t="shared" si="2"/>
        <v>2018</v>
      </c>
      <c r="BD19" s="5">
        <f t="shared" si="2"/>
        <v>2019</v>
      </c>
      <c r="BE19" s="6">
        <f t="shared" si="2"/>
        <v>2020</v>
      </c>
      <c r="BG19" s="598" t="s">
        <v>248</v>
      </c>
      <c r="BH19" s="599"/>
    </row>
    <row r="20" spans="20:79" ht="16.2">
      <c r="T20" s="11"/>
      <c r="U20" s="8" t="s">
        <v>249</v>
      </c>
      <c r="V20" s="600"/>
      <c r="W20" s="601" t="s">
        <v>250</v>
      </c>
      <c r="X20" s="602"/>
      <c r="Y20" s="600">
        <v>1</v>
      </c>
      <c r="Z20" s="603"/>
      <c r="AA20" s="139">
        <f t="shared" ref="AA20:AX20" si="3">AA5/AA$14</f>
        <v>0.90881856058861876</v>
      </c>
      <c r="AB20" s="139">
        <f t="shared" si="3"/>
        <v>0.90821178602189967</v>
      </c>
      <c r="AC20" s="139">
        <f t="shared" si="3"/>
        <v>0.90657633319528852</v>
      </c>
      <c r="AD20" s="139">
        <f t="shared" si="3"/>
        <v>0.90725796571457618</v>
      </c>
      <c r="AE20" s="139">
        <f t="shared" si="3"/>
        <v>0.90394715266730419</v>
      </c>
      <c r="AF20" s="139">
        <f t="shared" si="3"/>
        <v>0.89957557590343806</v>
      </c>
      <c r="AG20" s="139">
        <f t="shared" si="3"/>
        <v>0.90024026670177637</v>
      </c>
      <c r="AH20" s="139">
        <f t="shared" si="3"/>
        <v>0.90071253762677472</v>
      </c>
      <c r="AI20" s="139">
        <f t="shared" si="3"/>
        <v>0.90436563232848599</v>
      </c>
      <c r="AJ20" s="139">
        <f t="shared" si="3"/>
        <v>0.91526411613296754</v>
      </c>
      <c r="AK20" s="139">
        <f t="shared" si="3"/>
        <v>0.91812054042525204</v>
      </c>
      <c r="AL20" s="139">
        <f t="shared" si="3"/>
        <v>0.9246170303792911</v>
      </c>
      <c r="AM20" s="139">
        <f t="shared" si="3"/>
        <v>0.93023416304016049</v>
      </c>
      <c r="AN20" s="139">
        <f t="shared" si="3"/>
        <v>0.93232023468889069</v>
      </c>
      <c r="AO20" s="139">
        <f t="shared" si="3"/>
        <v>0.93366922411955855</v>
      </c>
      <c r="AP20" s="139">
        <f t="shared" si="3"/>
        <v>0.93403591058809354</v>
      </c>
      <c r="AQ20" s="139">
        <f t="shared" si="3"/>
        <v>0.93195299538702736</v>
      </c>
      <c r="AR20" s="139">
        <f t="shared" si="3"/>
        <v>0.93349601010098693</v>
      </c>
      <c r="AS20" s="139">
        <f t="shared" si="3"/>
        <v>0.93017796425254395</v>
      </c>
      <c r="AT20" s="139">
        <f t="shared" si="3"/>
        <v>0.92859666290458864</v>
      </c>
      <c r="AU20" s="139">
        <f t="shared" si="3"/>
        <v>0.92886559651524991</v>
      </c>
      <c r="AV20" s="139">
        <f t="shared" si="3"/>
        <v>0.93090636919439174</v>
      </c>
      <c r="AW20" s="139">
        <f t="shared" si="3"/>
        <v>0.93166411360489687</v>
      </c>
      <c r="AX20" s="139">
        <f t="shared" si="3"/>
        <v>0.93098292938258054</v>
      </c>
      <c r="AY20" s="139">
        <f>AY5/AY$14</f>
        <v>0.92723511027775984</v>
      </c>
      <c r="AZ20" s="139" t="e">
        <f t="shared" ref="AZ20:BE27" si="4">AZ6/AZ$13</f>
        <v>#DIV/0!</v>
      </c>
      <c r="BA20" s="139" t="e">
        <f t="shared" si="4"/>
        <v>#DIV/0!</v>
      </c>
      <c r="BB20" s="139" t="e">
        <f t="shared" si="4"/>
        <v>#DIV/0!</v>
      </c>
      <c r="BC20" s="139" t="e">
        <f t="shared" si="4"/>
        <v>#DIV/0!</v>
      </c>
      <c r="BD20" s="139" t="e">
        <f t="shared" si="4"/>
        <v>#DIV/0!</v>
      </c>
      <c r="BE20" s="139" t="e">
        <f t="shared" si="4"/>
        <v>#REF!</v>
      </c>
      <c r="BF20" s="7"/>
      <c r="BI20" s="7"/>
    </row>
    <row r="21" spans="20:79" ht="15">
      <c r="T21" s="11"/>
      <c r="U21" s="8"/>
      <c r="V21" s="600"/>
      <c r="W21" s="604"/>
      <c r="X21" s="605" t="s">
        <v>151</v>
      </c>
      <c r="Y21" s="600">
        <v>1</v>
      </c>
      <c r="Z21" s="603"/>
      <c r="AA21" s="139">
        <f t="shared" ref="AA21:AY21" si="5">AA6/AA$14</f>
        <v>0.83988827915981124</v>
      </c>
      <c r="AB21" s="139">
        <f t="shared" si="5"/>
        <v>0.83872169768951199</v>
      </c>
      <c r="AC21" s="139">
        <f t="shared" si="5"/>
        <v>0.83673585274659268</v>
      </c>
      <c r="AD21" s="139">
        <f t="shared" si="5"/>
        <v>0.83836816544565862</v>
      </c>
      <c r="AE21" s="139">
        <f t="shared" si="5"/>
        <v>0.83542357099579856</v>
      </c>
      <c r="AF21" s="139">
        <f t="shared" si="5"/>
        <v>0.83134564281098655</v>
      </c>
      <c r="AG21" s="139">
        <f t="shared" si="5"/>
        <v>0.83173861689211315</v>
      </c>
      <c r="AH21" s="139">
        <f t="shared" si="5"/>
        <v>0.83292811347485018</v>
      </c>
      <c r="AI21" s="139">
        <f t="shared" si="5"/>
        <v>0.83851965876417112</v>
      </c>
      <c r="AJ21" s="139">
        <f t="shared" si="5"/>
        <v>0.85031023679601792</v>
      </c>
      <c r="AK21" s="139">
        <f t="shared" si="5"/>
        <v>0.85288509890474729</v>
      </c>
      <c r="AL21" s="139">
        <f t="shared" si="5"/>
        <v>0.85925432520328349</v>
      </c>
      <c r="AM21" s="139">
        <f t="shared" si="5"/>
        <v>0.86815657415426573</v>
      </c>
      <c r="AN21" s="139">
        <f t="shared" si="5"/>
        <v>0.87037686671370196</v>
      </c>
      <c r="AO21" s="139">
        <f t="shared" si="5"/>
        <v>0.87231452603276816</v>
      </c>
      <c r="AP21" s="139">
        <f t="shared" si="5"/>
        <v>0.87291069376971442</v>
      </c>
      <c r="AQ21" s="139">
        <f t="shared" si="5"/>
        <v>0.87110969604787869</v>
      </c>
      <c r="AR21" s="139">
        <f t="shared" si="5"/>
        <v>0.8742670530605654</v>
      </c>
      <c r="AS21" s="139">
        <f t="shared" si="5"/>
        <v>0.86933801459174342</v>
      </c>
      <c r="AT21" s="139">
        <f t="shared" si="5"/>
        <v>0.87170815685825964</v>
      </c>
      <c r="AU21" s="139">
        <f t="shared" si="5"/>
        <v>0.87303302959649753</v>
      </c>
      <c r="AV21" s="139">
        <f t="shared" si="5"/>
        <v>0.87741294544121995</v>
      </c>
      <c r="AW21" s="139">
        <f t="shared" si="5"/>
        <v>0.87802299027664044</v>
      </c>
      <c r="AX21" s="139">
        <f t="shared" si="5"/>
        <v>0.87709297824570287</v>
      </c>
      <c r="AY21" s="139">
        <f t="shared" si="5"/>
        <v>0.87166444090436423</v>
      </c>
      <c r="AZ21" s="139" t="e">
        <f t="shared" si="4"/>
        <v>#DIV/0!</v>
      </c>
      <c r="BA21" s="139" t="e">
        <f t="shared" si="4"/>
        <v>#DIV/0!</v>
      </c>
      <c r="BB21" s="139" t="e">
        <f t="shared" si="4"/>
        <v>#DIV/0!</v>
      </c>
      <c r="BC21" s="139" t="e">
        <f t="shared" si="4"/>
        <v>#DIV/0!</v>
      </c>
      <c r="BD21" s="139" t="e">
        <f t="shared" si="4"/>
        <v>#DIV/0!</v>
      </c>
      <c r="BE21" s="139" t="e">
        <f t="shared" si="4"/>
        <v>#REF!</v>
      </c>
      <c r="BF21" s="7"/>
      <c r="BG21" s="606"/>
      <c r="BH21" s="607"/>
      <c r="BI21" s="7"/>
    </row>
    <row r="22" spans="20:79" ht="16.2">
      <c r="T22" s="11"/>
      <c r="U22" s="8"/>
      <c r="V22" s="600"/>
      <c r="W22" s="608"/>
      <c r="X22" s="605" t="s">
        <v>152</v>
      </c>
      <c r="Y22" s="600">
        <v>1</v>
      </c>
      <c r="Z22" s="603"/>
      <c r="AA22" s="139">
        <f t="shared" ref="AA22:AY22" si="6">AA7/AA$14</f>
        <v>6.8930281428807597E-2</v>
      </c>
      <c r="AB22" s="139">
        <f t="shared" si="6"/>
        <v>6.9490088332387553E-2</v>
      </c>
      <c r="AC22" s="139">
        <f t="shared" si="6"/>
        <v>6.9840480448696077E-2</v>
      </c>
      <c r="AD22" s="139">
        <f t="shared" si="6"/>
        <v>6.8889800268917792E-2</v>
      </c>
      <c r="AE22" s="139">
        <f t="shared" si="6"/>
        <v>6.8523581671505435E-2</v>
      </c>
      <c r="AF22" s="139">
        <f t="shared" si="6"/>
        <v>6.82299330924514E-2</v>
      </c>
      <c r="AG22" s="139">
        <f t="shared" si="6"/>
        <v>6.8501649809663209E-2</v>
      </c>
      <c r="AH22" s="139">
        <f t="shared" si="6"/>
        <v>6.7784424151924538E-2</v>
      </c>
      <c r="AI22" s="139">
        <f t="shared" si="6"/>
        <v>6.5845973564314902E-2</v>
      </c>
      <c r="AJ22" s="139">
        <f t="shared" si="6"/>
        <v>6.495387933694971E-2</v>
      </c>
      <c r="AK22" s="139">
        <f t="shared" si="6"/>
        <v>6.5235441520504839E-2</v>
      </c>
      <c r="AL22" s="139">
        <f t="shared" si="6"/>
        <v>6.5362705176007355E-2</v>
      </c>
      <c r="AM22" s="139">
        <f t="shared" si="6"/>
        <v>6.2077588885894729E-2</v>
      </c>
      <c r="AN22" s="139">
        <f t="shared" si="6"/>
        <v>6.1943367975188679E-2</v>
      </c>
      <c r="AO22" s="139">
        <f t="shared" si="6"/>
        <v>6.1354698086790303E-2</v>
      </c>
      <c r="AP22" s="139">
        <f t="shared" si="6"/>
        <v>6.1125216818379048E-2</v>
      </c>
      <c r="AQ22" s="139">
        <f t="shared" si="6"/>
        <v>6.0843299339148726E-2</v>
      </c>
      <c r="AR22" s="139">
        <f t="shared" si="6"/>
        <v>5.9228957040421533E-2</v>
      </c>
      <c r="AS22" s="139">
        <f t="shared" si="6"/>
        <v>6.0839949660800537E-2</v>
      </c>
      <c r="AT22" s="139">
        <f t="shared" si="6"/>
        <v>5.6888506046329272E-2</v>
      </c>
      <c r="AU22" s="139">
        <f t="shared" si="6"/>
        <v>5.5832566918752519E-2</v>
      </c>
      <c r="AV22" s="139">
        <f t="shared" si="6"/>
        <v>5.3493423753171877E-2</v>
      </c>
      <c r="AW22" s="139">
        <f t="shared" si="6"/>
        <v>5.3641123328256407E-2</v>
      </c>
      <c r="AX22" s="139">
        <f t="shared" si="6"/>
        <v>5.3889951136877424E-2</v>
      </c>
      <c r="AY22" s="139">
        <f t="shared" si="6"/>
        <v>5.5570669373395769E-2</v>
      </c>
      <c r="AZ22" s="139" t="e">
        <f t="shared" si="4"/>
        <v>#REF!</v>
      </c>
      <c r="BA22" s="139" t="e">
        <f t="shared" si="4"/>
        <v>#REF!</v>
      </c>
      <c r="BB22" s="139" t="e">
        <f t="shared" si="4"/>
        <v>#REF!</v>
      </c>
      <c r="BC22" s="139" t="e">
        <f t="shared" si="4"/>
        <v>#REF!</v>
      </c>
      <c r="BD22" s="139" t="e">
        <f t="shared" si="4"/>
        <v>#REF!</v>
      </c>
      <c r="BE22" s="139" t="e">
        <f t="shared" si="4"/>
        <v>#REF!</v>
      </c>
      <c r="BF22" s="7"/>
      <c r="BG22" s="606" t="s">
        <v>251</v>
      </c>
      <c r="BH22" s="609">
        <f>AY20</f>
        <v>0.92723511027775984</v>
      </c>
      <c r="BI22" s="7"/>
    </row>
    <row r="23" spans="20:79" ht="16.2">
      <c r="T23" s="11"/>
      <c r="U23" s="8" t="s">
        <v>252</v>
      </c>
      <c r="V23" s="600"/>
      <c r="W23" s="610" t="s">
        <v>253</v>
      </c>
      <c r="X23" s="602"/>
      <c r="Y23" s="600">
        <v>25</v>
      </c>
      <c r="Z23" s="603"/>
      <c r="AA23" s="139">
        <f t="shared" ref="AA23:AY23" si="7">AA8/AA$14</f>
        <v>3.8247990270215804E-2</v>
      </c>
      <c r="AB23" s="139">
        <f t="shared" si="7"/>
        <v>3.6592387853589613E-2</v>
      </c>
      <c r="AC23" s="139">
        <f t="shared" si="7"/>
        <v>3.7170853368730848E-2</v>
      </c>
      <c r="AD23" s="139">
        <f t="shared" si="7"/>
        <v>3.3296819105572299E-2</v>
      </c>
      <c r="AE23" s="139">
        <f t="shared" si="7"/>
        <v>3.5278944855575936E-2</v>
      </c>
      <c r="AF23" s="139">
        <f t="shared" si="7"/>
        <v>3.3215415875307248E-2</v>
      </c>
      <c r="AG23" s="139">
        <f t="shared" si="7"/>
        <v>3.1960110297224557E-2</v>
      </c>
      <c r="AH23" s="139">
        <f t="shared" si="7"/>
        <v>3.1446202021286285E-2</v>
      </c>
      <c r="AI23" s="139">
        <f t="shared" si="7"/>
        <v>3.0754009383574556E-2</v>
      </c>
      <c r="AJ23" s="139">
        <f t="shared" si="7"/>
        <v>3.0302910345181396E-2</v>
      </c>
      <c r="AK23" s="139">
        <f t="shared" si="7"/>
        <v>2.9931520057199689E-2</v>
      </c>
      <c r="AL23" s="139">
        <f t="shared" si="7"/>
        <v>2.9642065447964539E-2</v>
      </c>
      <c r="AM23" s="139">
        <f t="shared" si="7"/>
        <v>2.8409362642323219E-2</v>
      </c>
      <c r="AN23" s="139">
        <f t="shared" si="7"/>
        <v>2.6990105006209773E-2</v>
      </c>
      <c r="AO23" s="139">
        <f t="shared" si="7"/>
        <v>2.8085305456375005E-2</v>
      </c>
      <c r="AP23" s="139">
        <f t="shared" si="7"/>
        <v>2.7888708969109558E-2</v>
      </c>
      <c r="AQ23" s="139">
        <f t="shared" si="7"/>
        <v>2.7767211127571009E-2</v>
      </c>
      <c r="AR23" s="139">
        <f t="shared" si="7"/>
        <v>2.7233475214027358E-2</v>
      </c>
      <c r="AS23" s="139">
        <f t="shared" si="7"/>
        <v>2.8839516213764276E-2</v>
      </c>
      <c r="AT23" s="139">
        <f t="shared" si="7"/>
        <v>2.9738519662971124E-2</v>
      </c>
      <c r="AU23" s="139">
        <f t="shared" si="7"/>
        <v>2.9350712458259834E-2</v>
      </c>
      <c r="AV23" s="139">
        <f t="shared" si="7"/>
        <v>2.7533901568064182E-2</v>
      </c>
      <c r="AW23" s="139">
        <f t="shared" si="7"/>
        <v>2.6221628987443436E-2</v>
      </c>
      <c r="AX23" s="139">
        <f t="shared" si="7"/>
        <v>2.5617905263379939E-2</v>
      </c>
      <c r="AY23" s="139">
        <f t="shared" si="7"/>
        <v>2.6029727155893832E-2</v>
      </c>
      <c r="AZ23" s="139" t="e">
        <f t="shared" si="4"/>
        <v>#REF!</v>
      </c>
      <c r="BA23" s="139" t="e">
        <f t="shared" si="4"/>
        <v>#REF!</v>
      </c>
      <c r="BB23" s="139" t="e">
        <f t="shared" si="4"/>
        <v>#REF!</v>
      </c>
      <c r="BC23" s="139" t="e">
        <f t="shared" si="4"/>
        <v>#REF!</v>
      </c>
      <c r="BD23" s="139" t="e">
        <f t="shared" si="4"/>
        <v>#REF!</v>
      </c>
      <c r="BE23" s="139" t="e">
        <f t="shared" si="4"/>
        <v>#REF!</v>
      </c>
      <c r="BF23" s="20"/>
      <c r="BG23" s="611" t="s">
        <v>254</v>
      </c>
      <c r="BH23" s="609">
        <f t="shared" ref="BH23:BH28" si="8">AY23</f>
        <v>2.6029727155893832E-2</v>
      </c>
      <c r="BI23" s="20"/>
      <c r="BL23" s="588"/>
      <c r="BM23" s="588"/>
      <c r="BN23" s="612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7"/>
    </row>
    <row r="24" spans="20:79" ht="16.2">
      <c r="T24" s="11"/>
      <c r="U24" s="8" t="s">
        <v>255</v>
      </c>
      <c r="V24" s="600"/>
      <c r="W24" s="610" t="s">
        <v>256</v>
      </c>
      <c r="X24" s="602"/>
      <c r="Y24" s="600">
        <v>298</v>
      </c>
      <c r="Z24" s="603"/>
      <c r="AA24" s="139">
        <f t="shared" ref="AA24:AY24" si="9">AA9/AA$14</f>
        <v>2.5100054809728198E-2</v>
      </c>
      <c r="AB24" s="139">
        <f t="shared" si="9"/>
        <v>2.4666073104853015E-2</v>
      </c>
      <c r="AC24" s="139">
        <f t="shared" si="9"/>
        <v>2.4519074025472296E-2</v>
      </c>
      <c r="AD24" s="139">
        <f t="shared" si="9"/>
        <v>2.4584806746473401E-2</v>
      </c>
      <c r="AE24" s="139">
        <f t="shared" si="9"/>
        <v>2.4245690838158002E-2</v>
      </c>
      <c r="AF24" s="139">
        <f t="shared" si="9"/>
        <v>2.4090171562746496E-2</v>
      </c>
      <c r="AG24" s="139">
        <f t="shared" si="9"/>
        <v>2.4666963215677053E-2</v>
      </c>
      <c r="AH24" s="139">
        <f t="shared" si="9"/>
        <v>2.5299122039061716E-2</v>
      </c>
      <c r="AI24" s="139">
        <f t="shared" si="9"/>
        <v>2.4961243520383571E-2</v>
      </c>
      <c r="AJ24" s="139">
        <f t="shared" si="9"/>
        <v>2.0106595858564707E-2</v>
      </c>
      <c r="AK24" s="139">
        <f t="shared" si="9"/>
        <v>2.1690094135712754E-2</v>
      </c>
      <c r="AL24" s="139">
        <f t="shared" si="9"/>
        <v>1.9535184222121183E-2</v>
      </c>
      <c r="AM24" s="139">
        <f t="shared" si="9"/>
        <v>1.8744512535715227E-2</v>
      </c>
      <c r="AN24" s="139">
        <f t="shared" si="9"/>
        <v>1.859284369827131E-2</v>
      </c>
      <c r="AO24" s="139">
        <f t="shared" si="9"/>
        <v>1.8646735689988807E-2</v>
      </c>
      <c r="AP24" s="139">
        <f t="shared" si="9"/>
        <v>1.8267761956939375E-2</v>
      </c>
      <c r="AQ24" s="139">
        <f t="shared" si="9"/>
        <v>1.8558771348135286E-2</v>
      </c>
      <c r="AR24" s="139">
        <f t="shared" si="9"/>
        <v>1.7683305346122787E-2</v>
      </c>
      <c r="AS24" s="139">
        <f t="shared" si="9"/>
        <v>1.8160471676137858E-2</v>
      </c>
      <c r="AT24" s="139">
        <f t="shared" si="9"/>
        <v>1.8898138805150497E-2</v>
      </c>
      <c r="AU24" s="139">
        <f t="shared" si="9"/>
        <v>1.7862978327928054E-2</v>
      </c>
      <c r="AV24" s="139">
        <f t="shared" si="9"/>
        <v>1.6852358813719669E-2</v>
      </c>
      <c r="AW24" s="139">
        <f t="shared" si="9"/>
        <v>1.6168503190326016E-2</v>
      </c>
      <c r="AX24" s="139">
        <f t="shared" si="9"/>
        <v>1.5994176315714193E-2</v>
      </c>
      <c r="AY24" s="139">
        <f t="shared" si="9"/>
        <v>1.6141014583015902E-2</v>
      </c>
      <c r="AZ24" s="139" t="e">
        <f t="shared" si="4"/>
        <v>#DIV/0!</v>
      </c>
      <c r="BA24" s="139" t="e">
        <f t="shared" si="4"/>
        <v>#DIV/0!</v>
      </c>
      <c r="BB24" s="139" t="e">
        <f t="shared" si="4"/>
        <v>#DIV/0!</v>
      </c>
      <c r="BC24" s="139" t="e">
        <f t="shared" si="4"/>
        <v>#DIV/0!</v>
      </c>
      <c r="BD24" s="139" t="e">
        <f t="shared" si="4"/>
        <v>#DIV/0!</v>
      </c>
      <c r="BE24" s="139" t="e">
        <f t="shared" si="4"/>
        <v>#DIV/0!</v>
      </c>
      <c r="BF24" s="20"/>
      <c r="BG24" s="611" t="s">
        <v>257</v>
      </c>
      <c r="BH24" s="609">
        <f t="shared" si="8"/>
        <v>1.6141014583015902E-2</v>
      </c>
      <c r="BI24" s="20"/>
      <c r="BL24" s="613"/>
      <c r="BM24" s="614"/>
      <c r="BN24" s="590"/>
      <c r="BO24" s="615"/>
      <c r="BP24" s="615"/>
      <c r="BQ24" s="615"/>
      <c r="BR24" s="615"/>
      <c r="BS24" s="615"/>
      <c r="BT24" s="615"/>
      <c r="BU24" s="615"/>
      <c r="BV24" s="615"/>
      <c r="BW24" s="615"/>
      <c r="BX24" s="615"/>
      <c r="BY24" s="615"/>
      <c r="BZ24" s="615"/>
      <c r="CA24" s="10"/>
    </row>
    <row r="25" spans="20:79" ht="27.6">
      <c r="T25" s="11"/>
      <c r="U25" s="12" t="s">
        <v>258</v>
      </c>
      <c r="V25" s="13"/>
      <c r="W25" s="610" t="s">
        <v>259</v>
      </c>
      <c r="X25" s="602"/>
      <c r="Y25" s="13" t="s">
        <v>260</v>
      </c>
      <c r="Z25" s="603"/>
      <c r="AA25" s="139">
        <f t="shared" ref="AA25:AY25" si="10">AA10/AA$14</f>
        <v>1.2542941125502379E-2</v>
      </c>
      <c r="AB25" s="139">
        <f t="shared" si="10"/>
        <v>1.3548358679142673E-2</v>
      </c>
      <c r="AC25" s="139">
        <f t="shared" si="10"/>
        <v>1.3733887673634279E-2</v>
      </c>
      <c r="AD25" s="139">
        <f t="shared" si="10"/>
        <v>1.4101191442176638E-2</v>
      </c>
      <c r="AE25" s="139">
        <f t="shared" si="10"/>
        <v>1.5506061068729735E-2</v>
      </c>
      <c r="AF25" s="139">
        <f t="shared" si="10"/>
        <v>1.8279454631617974E-2</v>
      </c>
      <c r="AG25" s="139">
        <f t="shared" si="10"/>
        <v>1.7661075567104129E-2</v>
      </c>
      <c r="AH25" s="139">
        <f t="shared" si="10"/>
        <v>1.7588505065482873E-2</v>
      </c>
      <c r="AI25" s="139">
        <f t="shared" si="10"/>
        <v>1.764613938624434E-2</v>
      </c>
      <c r="AJ25" s="139">
        <f t="shared" si="10"/>
        <v>1.7817011219213964E-2</v>
      </c>
      <c r="AK25" s="139">
        <f t="shared" si="10"/>
        <v>1.6483957413242038E-2</v>
      </c>
      <c r="AL25" s="139">
        <f t="shared" si="10"/>
        <v>1.4322266624295645E-2</v>
      </c>
      <c r="AM25" s="139">
        <f t="shared" si="10"/>
        <v>1.1669850116819674E-2</v>
      </c>
      <c r="AN25" s="139">
        <f t="shared" si="10"/>
        <v>1.1637854593976375E-2</v>
      </c>
      <c r="AO25" s="139">
        <f t="shared" si="10"/>
        <v>8.9125909079110222E-3</v>
      </c>
      <c r="AP25" s="139">
        <f t="shared" si="10"/>
        <v>9.1115276156550074E-3</v>
      </c>
      <c r="AQ25" s="139">
        <f t="shared" si="10"/>
        <v>1.0574095725108127E-2</v>
      </c>
      <c r="AR25" s="139">
        <f t="shared" si="10"/>
        <v>1.1757210463764463E-2</v>
      </c>
      <c r="AS25" s="139">
        <f t="shared" si="10"/>
        <v>1.4437582733254151E-2</v>
      </c>
      <c r="AT25" s="139">
        <f t="shared" si="10"/>
        <v>1.6618145558494946E-2</v>
      </c>
      <c r="AU25" s="139">
        <f t="shared" si="10"/>
        <v>1.7720437368198463E-2</v>
      </c>
      <c r="AV25" s="139">
        <f t="shared" si="10"/>
        <v>1.9083966178405905E-2</v>
      </c>
      <c r="AW25" s="139">
        <f t="shared" si="10"/>
        <v>2.0918077940353733E-2</v>
      </c>
      <c r="AX25" s="139">
        <f t="shared" si="10"/>
        <v>2.2566711583859377E-2</v>
      </c>
      <c r="AY25" s="139">
        <f t="shared" si="10"/>
        <v>2.5958575421128508E-2</v>
      </c>
      <c r="AZ25" s="139" t="e">
        <f t="shared" si="4"/>
        <v>#DIV/0!</v>
      </c>
      <c r="BA25" s="139" t="e">
        <f t="shared" si="4"/>
        <v>#DIV/0!</v>
      </c>
      <c r="BB25" s="139" t="e">
        <f t="shared" si="4"/>
        <v>#DIV/0!</v>
      </c>
      <c r="BC25" s="139" t="e">
        <f t="shared" si="4"/>
        <v>#DIV/0!</v>
      </c>
      <c r="BD25" s="139" t="e">
        <f t="shared" si="4"/>
        <v>#DIV/0!</v>
      </c>
      <c r="BE25" s="139" t="e">
        <f t="shared" si="4"/>
        <v>#DIV/0!</v>
      </c>
      <c r="BF25" s="20"/>
      <c r="BG25" s="611" t="s">
        <v>258</v>
      </c>
      <c r="BH25" s="609">
        <f t="shared" si="8"/>
        <v>2.5958575421128508E-2</v>
      </c>
      <c r="BI25" s="20"/>
      <c r="BL25" s="613"/>
      <c r="BM25" s="614"/>
      <c r="BN25" s="615"/>
      <c r="BO25" s="615"/>
      <c r="BP25" s="615"/>
      <c r="BQ25" s="615"/>
      <c r="BR25" s="615"/>
      <c r="BS25" s="615"/>
      <c r="BT25" s="615"/>
      <c r="BU25" s="615"/>
      <c r="BV25" s="615"/>
      <c r="BW25" s="615"/>
      <c r="BX25" s="615"/>
      <c r="BY25" s="615"/>
      <c r="BZ25" s="615"/>
      <c r="CA25" s="10"/>
    </row>
    <row r="26" spans="20:79" ht="27.6">
      <c r="T26" s="11"/>
      <c r="U26" s="12" t="s">
        <v>261</v>
      </c>
      <c r="V26" s="13"/>
      <c r="W26" s="610" t="s">
        <v>262</v>
      </c>
      <c r="X26" s="602"/>
      <c r="Y26" s="13" t="s">
        <v>263</v>
      </c>
      <c r="Z26" s="603"/>
      <c r="AA26" s="139">
        <f t="shared" ref="AA26:AY26" si="11">AA11/AA$14</f>
        <v>5.1481578786863273E-3</v>
      </c>
      <c r="AB26" s="139">
        <f t="shared" si="11"/>
        <v>5.8621753320953355E-3</v>
      </c>
      <c r="AC26" s="139">
        <f t="shared" si="11"/>
        <v>5.8880918993519538E-3</v>
      </c>
      <c r="AD26" s="139">
        <f t="shared" si="11"/>
        <v>8.5116391908234279E-3</v>
      </c>
      <c r="AE26" s="139">
        <f t="shared" si="11"/>
        <v>9.9022043948388434E-3</v>
      </c>
      <c r="AF26" s="139">
        <f t="shared" si="11"/>
        <v>1.2767548431852066E-2</v>
      </c>
      <c r="AG26" s="139">
        <f t="shared" si="11"/>
        <v>1.3109779497116851E-2</v>
      </c>
      <c r="AH26" s="139">
        <f t="shared" si="11"/>
        <v>1.4384625032238803E-2</v>
      </c>
      <c r="AI26" s="139">
        <f t="shared" si="11"/>
        <v>1.2315247897087236E-2</v>
      </c>
      <c r="AJ26" s="139">
        <f t="shared" si="11"/>
        <v>9.5924322045611889E-3</v>
      </c>
      <c r="AK26" s="139">
        <f t="shared" si="11"/>
        <v>8.5665144674202578E-3</v>
      </c>
      <c r="AL26" s="139">
        <f t="shared" si="11"/>
        <v>7.2734620821727569E-3</v>
      </c>
      <c r="AM26" s="139">
        <f t="shared" si="11"/>
        <v>6.6195605629982999E-3</v>
      </c>
      <c r="AN26" s="139">
        <f t="shared" si="11"/>
        <v>6.3604401893251287E-3</v>
      </c>
      <c r="AO26" s="139">
        <f t="shared" si="11"/>
        <v>6.6356079525962831E-3</v>
      </c>
      <c r="AP26" s="139">
        <f t="shared" si="11"/>
        <v>6.174977358787726E-3</v>
      </c>
      <c r="AQ26" s="139">
        <f t="shared" si="11"/>
        <v>6.5406827693143188E-3</v>
      </c>
      <c r="AR26" s="139">
        <f t="shared" si="11"/>
        <v>5.6062225482713373E-3</v>
      </c>
      <c r="AS26" s="139">
        <f t="shared" si="11"/>
        <v>4.3294746133103303E-3</v>
      </c>
      <c r="AT26" s="139">
        <f t="shared" si="11"/>
        <v>3.2364333112801652E-3</v>
      </c>
      <c r="AU26" s="139">
        <f t="shared" si="11"/>
        <v>3.2579274379098445E-3</v>
      </c>
      <c r="AV26" s="139">
        <f t="shared" si="11"/>
        <v>2.7727883979603162E-3</v>
      </c>
      <c r="AW26" s="139">
        <f t="shared" si="11"/>
        <v>2.4712055567192933E-3</v>
      </c>
      <c r="AX26" s="139">
        <f t="shared" si="11"/>
        <v>2.3293898535946145E-3</v>
      </c>
      <c r="AY26" s="139">
        <f t="shared" si="11"/>
        <v>2.4620049954130483E-3</v>
      </c>
      <c r="AZ26" s="139" t="e">
        <f t="shared" si="4"/>
        <v>#DIV/0!</v>
      </c>
      <c r="BA26" s="139" t="e">
        <f t="shared" si="4"/>
        <v>#DIV/0!</v>
      </c>
      <c r="BB26" s="139" t="e">
        <f t="shared" si="4"/>
        <v>#DIV/0!</v>
      </c>
      <c r="BC26" s="139" t="e">
        <f t="shared" si="4"/>
        <v>#DIV/0!</v>
      </c>
      <c r="BD26" s="139" t="e">
        <f t="shared" si="4"/>
        <v>#DIV/0!</v>
      </c>
      <c r="BE26" s="139" t="e">
        <f t="shared" si="4"/>
        <v>#DIV/0!</v>
      </c>
      <c r="BF26" s="20"/>
      <c r="BG26" s="611" t="s">
        <v>264</v>
      </c>
      <c r="BH26" s="609">
        <f t="shared" si="8"/>
        <v>2.4620049954130483E-3</v>
      </c>
      <c r="BI26" s="20"/>
      <c r="BL26" s="613"/>
      <c r="BM26" s="614"/>
      <c r="BN26" s="615"/>
      <c r="BO26" s="615"/>
      <c r="BP26" s="615"/>
      <c r="BQ26" s="615"/>
      <c r="BR26" s="615"/>
      <c r="BS26" s="615"/>
      <c r="BT26" s="615"/>
      <c r="BU26" s="615"/>
      <c r="BV26" s="615"/>
      <c r="BW26" s="615"/>
      <c r="BX26" s="615"/>
      <c r="BY26" s="615"/>
      <c r="BZ26" s="615"/>
      <c r="CA26" s="10"/>
    </row>
    <row r="27" spans="20:79" ht="18.75" customHeight="1">
      <c r="T27" s="11"/>
      <c r="U27" s="8" t="s">
        <v>265</v>
      </c>
      <c r="V27" s="616"/>
      <c r="W27" s="617" t="s">
        <v>266</v>
      </c>
      <c r="X27" s="618"/>
      <c r="Y27" s="330">
        <v>22800</v>
      </c>
      <c r="Z27" s="603"/>
      <c r="AA27" s="139">
        <f t="shared" ref="AA27:AY27" si="12">AA12/AA$14</f>
        <v>1.0116403165700946E-2</v>
      </c>
      <c r="AB27" s="139">
        <f t="shared" si="12"/>
        <v>1.1093536078683542E-2</v>
      </c>
      <c r="AC27" s="139">
        <f t="shared" si="12"/>
        <v>1.2086337142887331E-2</v>
      </c>
      <c r="AD27" s="139">
        <f t="shared" si="12"/>
        <v>1.2213468621311521E-2</v>
      </c>
      <c r="AE27" s="139">
        <f t="shared" si="12"/>
        <v>1.1063420570095035E-2</v>
      </c>
      <c r="AF27" s="139">
        <f t="shared" si="12"/>
        <v>1.1924789256639128E-2</v>
      </c>
      <c r="AG27" s="139">
        <f t="shared" si="12"/>
        <v>1.2222311549682415E-2</v>
      </c>
      <c r="AH27" s="139">
        <f t="shared" si="12"/>
        <v>1.0444642172915459E-2</v>
      </c>
      <c r="AI27" s="139">
        <f t="shared" si="12"/>
        <v>9.8293943157702172E-3</v>
      </c>
      <c r="AJ27" s="139">
        <f t="shared" si="12"/>
        <v>6.7102941957460742E-3</v>
      </c>
      <c r="AK27" s="139">
        <f t="shared" si="12"/>
        <v>5.073164369556708E-3</v>
      </c>
      <c r="AL27" s="139">
        <f t="shared" si="12"/>
        <v>4.4663748568691828E-3</v>
      </c>
      <c r="AM27" s="139">
        <f t="shared" si="12"/>
        <v>4.127029873903133E-3</v>
      </c>
      <c r="AN27" s="139">
        <f t="shared" si="12"/>
        <v>3.8836365536721665E-3</v>
      </c>
      <c r="AO27" s="139">
        <f t="shared" si="12"/>
        <v>3.7860527440879109E-3</v>
      </c>
      <c r="AP27" s="139">
        <f t="shared" si="12"/>
        <v>3.6261093412742421E-3</v>
      </c>
      <c r="AQ27" s="139">
        <f t="shared" si="12"/>
        <v>3.8114907286285276E-3</v>
      </c>
      <c r="AR27" s="139">
        <f t="shared" si="12"/>
        <v>3.3668460926454123E-3</v>
      </c>
      <c r="AS27" s="139">
        <f t="shared" si="12"/>
        <v>3.1706431361474127E-3</v>
      </c>
      <c r="AT27" s="139">
        <f t="shared" si="12"/>
        <v>1.979066297433274E-3</v>
      </c>
      <c r="AU27" s="139">
        <f t="shared" si="12"/>
        <v>1.8924454995279409E-3</v>
      </c>
      <c r="AV27" s="139">
        <f t="shared" si="12"/>
        <v>1.6978489398954758E-3</v>
      </c>
      <c r="AW27" s="139">
        <f t="shared" si="12"/>
        <v>1.6535368785153377E-3</v>
      </c>
      <c r="AX27" s="139">
        <f t="shared" si="12"/>
        <v>1.5423806015159582E-3</v>
      </c>
      <c r="AY27" s="139">
        <f t="shared" si="12"/>
        <v>1.5651253710792078E-3</v>
      </c>
      <c r="AZ27" s="139" t="e">
        <f t="shared" si="4"/>
        <v>#DIV/0!</v>
      </c>
      <c r="BA27" s="139" t="e">
        <f t="shared" si="4"/>
        <v>#DIV/0!</v>
      </c>
      <c r="BB27" s="139" t="e">
        <f t="shared" si="4"/>
        <v>#DIV/0!</v>
      </c>
      <c r="BC27" s="139" t="e">
        <f t="shared" si="4"/>
        <v>#DIV/0!</v>
      </c>
      <c r="BD27" s="139" t="e">
        <f t="shared" si="4"/>
        <v>#DIV/0!</v>
      </c>
      <c r="BE27" s="139" t="e">
        <f t="shared" si="4"/>
        <v>#DIV/0!</v>
      </c>
      <c r="BF27" s="20"/>
      <c r="BG27" s="611" t="s">
        <v>267</v>
      </c>
      <c r="BH27" s="609">
        <f t="shared" si="8"/>
        <v>1.5651253710792078E-3</v>
      </c>
      <c r="BI27" s="20"/>
      <c r="BL27" s="619"/>
      <c r="BM27" s="620"/>
      <c r="BN27" s="590"/>
      <c r="BO27" s="621"/>
      <c r="BP27" s="621"/>
      <c r="BQ27" s="621"/>
      <c r="BR27" s="621"/>
      <c r="BS27" s="621"/>
      <c r="BT27" s="615"/>
      <c r="BU27" s="615"/>
      <c r="BV27" s="615"/>
      <c r="BW27" s="615"/>
      <c r="BX27" s="615"/>
      <c r="BY27" s="615"/>
      <c r="BZ27" s="615"/>
      <c r="CA27" s="10"/>
    </row>
    <row r="28" spans="20:79" ht="18.75" customHeight="1" thickBot="1">
      <c r="T28" s="11"/>
      <c r="U28" s="622" t="s">
        <v>268</v>
      </c>
      <c r="V28" s="623"/>
      <c r="W28" s="331" t="s">
        <v>124</v>
      </c>
      <c r="X28" s="624"/>
      <c r="Y28" s="330">
        <v>17200</v>
      </c>
      <c r="Z28" s="625"/>
      <c r="AA28" s="141">
        <f t="shared" ref="AA28:AY28" si="13">AA13/AA$14</f>
        <v>2.5892161547279113E-5</v>
      </c>
      <c r="AB28" s="141">
        <f t="shared" si="13"/>
        <v>2.5682929736536924E-5</v>
      </c>
      <c r="AC28" s="141">
        <f t="shared" si="13"/>
        <v>2.5422694634671498E-5</v>
      </c>
      <c r="AD28" s="141">
        <f t="shared" si="13"/>
        <v>3.4109179066446338E-5</v>
      </c>
      <c r="AE28" s="141">
        <f t="shared" si="13"/>
        <v>5.6525605298414857E-5</v>
      </c>
      <c r="AF28" s="141">
        <f t="shared" si="13"/>
        <v>1.4704433839903436E-4</v>
      </c>
      <c r="AG28" s="141">
        <f t="shared" si="13"/>
        <v>1.3949317141863764E-4</v>
      </c>
      <c r="AH28" s="141">
        <f t="shared" si="13"/>
        <v>1.2436604224021593E-4</v>
      </c>
      <c r="AI28" s="141">
        <f t="shared" si="13"/>
        <v>1.283331684542634E-4</v>
      </c>
      <c r="AJ28" s="141">
        <f t="shared" si="13"/>
        <v>2.0664004376500007E-4</v>
      </c>
      <c r="AK28" s="141">
        <f t="shared" si="13"/>
        <v>1.3420913161637786E-4</v>
      </c>
      <c r="AL28" s="141">
        <f t="shared" si="13"/>
        <v>1.436163872861862E-4</v>
      </c>
      <c r="AM28" s="141">
        <f t="shared" si="13"/>
        <v>1.9552122807990071E-4</v>
      </c>
      <c r="AN28" s="141">
        <f t="shared" si="13"/>
        <v>2.1488526965461488E-4</v>
      </c>
      <c r="AO28" s="141">
        <f t="shared" si="13"/>
        <v>2.6448312948242818E-4</v>
      </c>
      <c r="AP28" s="141">
        <f t="shared" si="13"/>
        <v>8.9500417014076793E-4</v>
      </c>
      <c r="AQ28" s="141">
        <f t="shared" si="13"/>
        <v>7.9475291421511553E-4</v>
      </c>
      <c r="AR28" s="141">
        <f t="shared" si="13"/>
        <v>8.5693023418172045E-4</v>
      </c>
      <c r="AS28" s="141">
        <f t="shared" si="13"/>
        <v>8.8434737484217949E-4</v>
      </c>
      <c r="AT28" s="141">
        <f t="shared" si="13"/>
        <v>9.3303346008131516E-4</v>
      </c>
      <c r="AU28" s="141">
        <f t="shared" si="13"/>
        <v>1.0499023929257485E-3</v>
      </c>
      <c r="AV28" s="141">
        <f t="shared" si="13"/>
        <v>1.152766907562681E-3</v>
      </c>
      <c r="AW28" s="141">
        <f t="shared" si="13"/>
        <v>9.0293384174561372E-4</v>
      </c>
      <c r="AX28" s="141">
        <f t="shared" si="13"/>
        <v>9.6650699935548281E-4</v>
      </c>
      <c r="AY28" s="141">
        <f t="shared" si="13"/>
        <v>6.0844219570941487E-4</v>
      </c>
      <c r="AZ28" s="141" t="e">
        <f t="shared" ref="AZ28:BE28" si="14">AZ14/AZ$13</f>
        <v>#REF!</v>
      </c>
      <c r="BA28" s="141" t="e">
        <f t="shared" si="14"/>
        <v>#REF!</v>
      </c>
      <c r="BB28" s="141" t="e">
        <f t="shared" si="14"/>
        <v>#REF!</v>
      </c>
      <c r="BC28" s="141" t="e">
        <f t="shared" si="14"/>
        <v>#REF!</v>
      </c>
      <c r="BD28" s="141" t="e">
        <f t="shared" si="14"/>
        <v>#REF!</v>
      </c>
      <c r="BE28" s="141" t="e">
        <f t="shared" si="14"/>
        <v>#REF!</v>
      </c>
      <c r="BF28" s="20"/>
      <c r="BG28" s="611" t="s">
        <v>269</v>
      </c>
      <c r="BH28" s="609">
        <f t="shared" si="8"/>
        <v>6.0844219570941487E-4</v>
      </c>
      <c r="BI28" s="20"/>
      <c r="BL28" s="619"/>
      <c r="BM28" s="620"/>
      <c r="BN28" s="590"/>
      <c r="BO28" s="621"/>
      <c r="BP28" s="621"/>
      <c r="BQ28" s="621"/>
      <c r="BR28" s="621"/>
      <c r="BS28" s="621"/>
      <c r="BT28" s="615"/>
      <c r="BU28" s="615"/>
      <c r="BV28" s="615"/>
      <c r="BW28" s="615"/>
      <c r="BX28" s="615"/>
      <c r="BY28" s="615"/>
      <c r="BZ28" s="615"/>
      <c r="CA28" s="10"/>
    </row>
    <row r="29" spans="20:79" ht="23.25" customHeight="1" thickTop="1" thickBot="1">
      <c r="T29" s="11"/>
      <c r="U29" s="23" t="s">
        <v>7</v>
      </c>
      <c r="V29" s="22"/>
      <c r="W29" s="23" t="s">
        <v>270</v>
      </c>
      <c r="X29" s="591"/>
      <c r="Y29" s="22"/>
      <c r="Z29" s="626"/>
      <c r="AA29" s="336">
        <f>SUM(AA20,AA23:AA28)</f>
        <v>0.99999999999999956</v>
      </c>
      <c r="AB29" s="336">
        <f t="shared" ref="AB29:AY29" si="15">SUM(AB20,AB23:AB28)</f>
        <v>1.0000000000000004</v>
      </c>
      <c r="AC29" s="336">
        <f t="shared" si="15"/>
        <v>0.99999999999999978</v>
      </c>
      <c r="AD29" s="336">
        <f t="shared" si="15"/>
        <v>0.99999999999999989</v>
      </c>
      <c r="AE29" s="336">
        <f t="shared" si="15"/>
        <v>1</v>
      </c>
      <c r="AF29" s="336">
        <f t="shared" si="15"/>
        <v>1</v>
      </c>
      <c r="AG29" s="336">
        <f t="shared" si="15"/>
        <v>1.0000000000000002</v>
      </c>
      <c r="AH29" s="336">
        <f t="shared" si="15"/>
        <v>1.0000000000000002</v>
      </c>
      <c r="AI29" s="336">
        <f t="shared" si="15"/>
        <v>1.0000000000000002</v>
      </c>
      <c r="AJ29" s="336">
        <f t="shared" si="15"/>
        <v>0.99999999999999989</v>
      </c>
      <c r="AK29" s="336">
        <f t="shared" si="15"/>
        <v>0.99999999999999989</v>
      </c>
      <c r="AL29" s="336">
        <f t="shared" si="15"/>
        <v>1.0000000000000007</v>
      </c>
      <c r="AM29" s="336">
        <f t="shared" si="15"/>
        <v>0.99999999999999978</v>
      </c>
      <c r="AN29" s="336">
        <f t="shared" si="15"/>
        <v>1</v>
      </c>
      <c r="AO29" s="336">
        <f t="shared" si="15"/>
        <v>1</v>
      </c>
      <c r="AP29" s="336">
        <f t="shared" si="15"/>
        <v>1.0000000000000002</v>
      </c>
      <c r="AQ29" s="336">
        <f t="shared" si="15"/>
        <v>0.99999999999999978</v>
      </c>
      <c r="AR29" s="336">
        <f t="shared" si="15"/>
        <v>1</v>
      </c>
      <c r="AS29" s="336">
        <f t="shared" si="15"/>
        <v>1.0000000000000002</v>
      </c>
      <c r="AT29" s="336">
        <f t="shared" si="15"/>
        <v>1</v>
      </c>
      <c r="AU29" s="336">
        <f t="shared" si="15"/>
        <v>0.99999999999999989</v>
      </c>
      <c r="AV29" s="336">
        <f t="shared" si="15"/>
        <v>1</v>
      </c>
      <c r="AW29" s="336">
        <f t="shared" si="15"/>
        <v>1.0000000000000002</v>
      </c>
      <c r="AX29" s="336">
        <f t="shared" si="15"/>
        <v>1.0000000000000002</v>
      </c>
      <c r="AY29" s="336">
        <f t="shared" si="15"/>
        <v>0.99999999999999978</v>
      </c>
      <c r="AZ29" s="336" t="e">
        <f t="shared" ref="AZ29:BE29" si="16">AZ15/AZ$13</f>
        <v>#DIV/0!</v>
      </c>
      <c r="BA29" s="336" t="e">
        <f t="shared" si="16"/>
        <v>#DIV/0!</v>
      </c>
      <c r="BB29" s="336" t="e">
        <f t="shared" si="16"/>
        <v>#DIV/0!</v>
      </c>
      <c r="BC29" s="336" t="e">
        <f t="shared" si="16"/>
        <v>#DIV/0!</v>
      </c>
      <c r="BD29" s="336" t="e">
        <f t="shared" si="16"/>
        <v>#DIV/0!</v>
      </c>
      <c r="BE29" s="336" t="e">
        <f t="shared" si="16"/>
        <v>#DIV/0!</v>
      </c>
      <c r="BF29" s="20"/>
      <c r="BG29" s="20"/>
      <c r="BH29" s="20"/>
      <c r="BI29" s="20"/>
      <c r="BL29" s="619"/>
      <c r="BM29" s="620"/>
      <c r="BN29" s="590"/>
      <c r="BO29" s="621"/>
      <c r="BP29" s="621"/>
      <c r="BQ29" s="621"/>
      <c r="BR29" s="621"/>
      <c r="BS29" s="621"/>
      <c r="BT29" s="615"/>
      <c r="BU29" s="615"/>
      <c r="BV29" s="615"/>
      <c r="BW29" s="615"/>
      <c r="BX29" s="615"/>
      <c r="BY29" s="615"/>
      <c r="BZ29" s="615"/>
      <c r="CA29" s="10"/>
    </row>
    <row r="30" spans="20:79" ht="15">
      <c r="T30" s="11"/>
      <c r="U30" s="137"/>
      <c r="V30" s="25"/>
      <c r="W30" s="588"/>
      <c r="X30" s="11"/>
      <c r="Y30" s="589"/>
      <c r="Z30" s="590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20:79" ht="13.5" customHeight="1">
      <c r="Y31" s="15"/>
      <c r="Z31" s="127"/>
      <c r="BH31" s="10"/>
    </row>
    <row r="32" spans="20:79" ht="21.75" customHeight="1" thickBot="1">
      <c r="T32" s="1" t="s">
        <v>56</v>
      </c>
      <c r="W32" s="338" t="s">
        <v>125</v>
      </c>
      <c r="X32" s="338"/>
      <c r="Z32" s="128"/>
      <c r="BF32" s="106"/>
      <c r="BH32" s="10"/>
    </row>
    <row r="33" spans="20:79" ht="15">
      <c r="T33" s="3"/>
      <c r="U33" s="542"/>
      <c r="V33" s="542"/>
      <c r="W33" s="440"/>
      <c r="X33" s="441"/>
      <c r="Y33" s="240" t="s">
        <v>8</v>
      </c>
      <c r="Z33" s="242">
        <v>1990</v>
      </c>
      <c r="AA33" s="242">
        <v>1990</v>
      </c>
      <c r="AB33" s="242">
        <f t="shared" ref="AB33:BE33" si="17">AA33+1</f>
        <v>1991</v>
      </c>
      <c r="AC33" s="242">
        <f t="shared" si="17"/>
        <v>1992</v>
      </c>
      <c r="AD33" s="242">
        <f t="shared" si="17"/>
        <v>1993</v>
      </c>
      <c r="AE33" s="242">
        <f t="shared" si="17"/>
        <v>1994</v>
      </c>
      <c r="AF33" s="242">
        <f t="shared" si="17"/>
        <v>1995</v>
      </c>
      <c r="AG33" s="242">
        <f t="shared" si="17"/>
        <v>1996</v>
      </c>
      <c r="AH33" s="242">
        <f t="shared" si="17"/>
        <v>1997</v>
      </c>
      <c r="AI33" s="242">
        <f t="shared" si="17"/>
        <v>1998</v>
      </c>
      <c r="AJ33" s="243">
        <f t="shared" si="17"/>
        <v>1999</v>
      </c>
      <c r="AK33" s="243">
        <f t="shared" si="17"/>
        <v>2000</v>
      </c>
      <c r="AL33" s="243">
        <f t="shared" si="17"/>
        <v>2001</v>
      </c>
      <c r="AM33" s="243">
        <f t="shared" si="17"/>
        <v>2002</v>
      </c>
      <c r="AN33" s="242">
        <f t="shared" si="17"/>
        <v>2003</v>
      </c>
      <c r="AO33" s="242">
        <f t="shared" si="17"/>
        <v>2004</v>
      </c>
      <c r="AP33" s="242">
        <f t="shared" si="17"/>
        <v>2005</v>
      </c>
      <c r="AQ33" s="242">
        <f t="shared" si="17"/>
        <v>2006</v>
      </c>
      <c r="AR33" s="244">
        <f t="shared" si="17"/>
        <v>2007</v>
      </c>
      <c r="AS33" s="256">
        <v>2008</v>
      </c>
      <c r="AT33" s="256">
        <v>2009</v>
      </c>
      <c r="AU33" s="256">
        <v>2010</v>
      </c>
      <c r="AV33" s="256">
        <v>2011</v>
      </c>
      <c r="AW33" s="256">
        <v>2012</v>
      </c>
      <c r="AX33" s="246">
        <v>2013</v>
      </c>
      <c r="AY33" s="337">
        <v>2014</v>
      </c>
      <c r="AZ33" s="4">
        <f t="shared" si="17"/>
        <v>2015</v>
      </c>
      <c r="BA33" s="4">
        <f t="shared" si="17"/>
        <v>2016</v>
      </c>
      <c r="BB33" s="4">
        <f t="shared" si="17"/>
        <v>2017</v>
      </c>
      <c r="BC33" s="4">
        <f t="shared" si="17"/>
        <v>2018</v>
      </c>
      <c r="BD33" s="5">
        <f t="shared" si="17"/>
        <v>2019</v>
      </c>
      <c r="BE33" s="6">
        <f t="shared" si="17"/>
        <v>2020</v>
      </c>
      <c r="BH33" s="10"/>
    </row>
    <row r="34" spans="20:79" ht="16.2">
      <c r="T34" s="8" t="s">
        <v>57</v>
      </c>
      <c r="U34" s="8"/>
      <c r="V34" s="8"/>
      <c r="W34" s="9" t="s">
        <v>18</v>
      </c>
      <c r="X34" s="435"/>
      <c r="Y34" s="103">
        <v>1</v>
      </c>
      <c r="Z34" s="333">
        <f>AA5</f>
        <v>1154.4006122528808</v>
      </c>
      <c r="AA34" s="139">
        <f t="shared" ref="AA34:AX34" si="18">IF(ISTEXT(AA5),AA5,AA5/$Z34-1)</f>
        <v>0</v>
      </c>
      <c r="AB34" s="139">
        <f t="shared" si="18"/>
        <v>7.4736355319557912E-3</v>
      </c>
      <c r="AC34" s="139">
        <f t="shared" si="18"/>
        <v>1.5953700247343994E-2</v>
      </c>
      <c r="AD34" s="139">
        <f t="shared" si="18"/>
        <v>1.0390791876098815E-2</v>
      </c>
      <c r="AE34" s="139">
        <f t="shared" si="18"/>
        <v>6.3079454410123192E-2</v>
      </c>
      <c r="AF34" s="139">
        <f t="shared" si="18"/>
        <v>7.4808126976273037E-2</v>
      </c>
      <c r="AG34" s="139">
        <f t="shared" si="18"/>
        <v>8.6085243496438757E-2</v>
      </c>
      <c r="AH34" s="139">
        <f t="shared" si="18"/>
        <v>8.3976039962600835E-2</v>
      </c>
      <c r="AI34" s="139">
        <f t="shared" si="18"/>
        <v>5.3966748622830352E-2</v>
      </c>
      <c r="AJ34" s="139">
        <f t="shared" si="18"/>
        <v>8.4253712038837136E-2</v>
      </c>
      <c r="AK34" s="139">
        <f t="shared" si="18"/>
        <v>0.1023093459807709</v>
      </c>
      <c r="AL34" s="139">
        <f t="shared" si="18"/>
        <v>8.7811829495035632E-2</v>
      </c>
      <c r="AM34" s="139">
        <f t="shared" si="18"/>
        <v>0.11987088617159691</v>
      </c>
      <c r="AN34" s="139">
        <f t="shared" si="18"/>
        <v>0.12427095816215172</v>
      </c>
      <c r="AO34" s="139">
        <f t="shared" si="18"/>
        <v>0.12338448993387807</v>
      </c>
      <c r="AP34" s="139">
        <f t="shared" si="18"/>
        <v>0.12992014778855698</v>
      </c>
      <c r="AQ34" s="139">
        <f t="shared" si="18"/>
        <v>0.11070263804917246</v>
      </c>
      <c r="AR34" s="139">
        <f t="shared" si="18"/>
        <v>0.14192604272117881</v>
      </c>
      <c r="AS34" s="139">
        <f t="shared" si="18"/>
        <v>6.8916365421408665E-2</v>
      </c>
      <c r="AT34" s="139">
        <f t="shared" si="18"/>
        <v>5.8272360093434283E-3</v>
      </c>
      <c r="AU34" s="139">
        <f t="shared" si="18"/>
        <v>4.9535715275462966E-2</v>
      </c>
      <c r="AV34" s="139">
        <f t="shared" si="18"/>
        <v>9.2180211713048354E-2</v>
      </c>
      <c r="AW34" s="526">
        <f t="shared" si="18"/>
        <v>0.12224737120328388</v>
      </c>
      <c r="AX34" s="139">
        <f t="shared" si="18"/>
        <v>0.13559817591376433</v>
      </c>
      <c r="AY34" s="139">
        <f>IF(ISTEXT(AY5),AY5,AY5/$Z34-1)</f>
        <v>9.6649526206817438E-2</v>
      </c>
      <c r="AZ34" s="17"/>
      <c r="BA34" s="17"/>
      <c r="BB34" s="17"/>
      <c r="BC34" s="17"/>
      <c r="BD34" s="17"/>
      <c r="BE34" s="560" t="e">
        <f t="shared" ref="BE34:BE41" si="19">IF(ISTEXT(BE7),BE7,BE7/$Z34-1)</f>
        <v>#REF!</v>
      </c>
      <c r="BF34" s="7"/>
      <c r="BG34" s="7"/>
      <c r="BH34" s="10"/>
      <c r="BI34" s="7"/>
    </row>
    <row r="35" spans="20:79" ht="16.2">
      <c r="T35" s="8" t="s">
        <v>10</v>
      </c>
      <c r="U35" s="8"/>
      <c r="V35" s="8"/>
      <c r="W35" s="9" t="s">
        <v>11</v>
      </c>
      <c r="X35" s="435"/>
      <c r="Y35" s="330">
        <v>25</v>
      </c>
      <c r="Z35" s="333">
        <f t="shared" ref="Z35:Z41" si="20">AA8</f>
        <v>48.583408504313823</v>
      </c>
      <c r="AA35" s="139">
        <f>IF(ISTEXT(AA8),AA8,AA8/$Z35-1)</f>
        <v>0</v>
      </c>
      <c r="AB35" s="139">
        <f t="shared" ref="AB35:AP35" si="21">IF(ISTEXT(AB8),AB8,AB8/$Z35-1)</f>
        <v>-3.5491910084861633E-2</v>
      </c>
      <c r="AC35" s="139">
        <f t="shared" si="21"/>
        <v>-1.0215522524761433E-2</v>
      </c>
      <c r="AD35" s="139">
        <f t="shared" si="21"/>
        <v>-0.11889045875475335</v>
      </c>
      <c r="AE35" s="139">
        <f t="shared" si="21"/>
        <v>-1.4159084060565319E-2</v>
      </c>
      <c r="AF35" s="139">
        <f t="shared" si="21"/>
        <v>-5.7022026855513497E-2</v>
      </c>
      <c r="AG35" s="139">
        <f t="shared" si="21"/>
        <v>-8.3816817290413237E-2</v>
      </c>
      <c r="AH35" s="139">
        <f t="shared" si="21"/>
        <v>-0.10077112791791432</v>
      </c>
      <c r="AI35" s="139">
        <f t="shared" si="21"/>
        <v>-0.14836565015528624</v>
      </c>
      <c r="AJ35" s="139">
        <f t="shared" si="21"/>
        <v>-0.14702286300546408</v>
      </c>
      <c r="AK35" s="139">
        <f t="shared" si="21"/>
        <v>-0.14611157484308956</v>
      </c>
      <c r="AL35" s="139">
        <f t="shared" si="21"/>
        <v>-0.17135422861508209</v>
      </c>
      <c r="AM35" s="139">
        <f t="shared" si="21"/>
        <v>-0.18734590621014768</v>
      </c>
      <c r="AN35" s="139">
        <f t="shared" si="21"/>
        <v>-0.22664477494803181</v>
      </c>
      <c r="AO35" s="139">
        <f t="shared" si="21"/>
        <v>-0.1970599898682629</v>
      </c>
      <c r="AP35" s="139">
        <f t="shared" si="21"/>
        <v>-0.19835671882812878</v>
      </c>
      <c r="AQ35" s="139">
        <f t="shared" ref="AQ35:AX38" si="22">IF(ISTEXT(AQ8),AQ8,AQ8/$Z35-1)</f>
        <v>-0.21367039857484105</v>
      </c>
      <c r="AR35" s="139">
        <f t="shared" si="22"/>
        <v>-0.20841575160480619</v>
      </c>
      <c r="AS35" s="139">
        <f t="shared" si="22"/>
        <v>-0.21252963686088633</v>
      </c>
      <c r="AT35" s="139">
        <f t="shared" si="22"/>
        <v>-0.23460752746206781</v>
      </c>
      <c r="AU35" s="139">
        <f t="shared" si="22"/>
        <v>-0.21199030658549489</v>
      </c>
      <c r="AV35" s="139">
        <f t="shared" si="22"/>
        <v>-0.23241827692314154</v>
      </c>
      <c r="AW35" s="526">
        <f t="shared" si="22"/>
        <v>-0.24948830289463342</v>
      </c>
      <c r="AX35" s="139">
        <f t="shared" si="22"/>
        <v>-0.25750223367395009</v>
      </c>
      <c r="AY35" s="139">
        <f t="shared" ref="AY35" si="23">IF(ISTEXT(AY8),AY8,AY8/$Z35-1)</f>
        <v>-0.26849690015032524</v>
      </c>
      <c r="AZ35" s="17"/>
      <c r="BA35" s="17"/>
      <c r="BB35" s="17"/>
      <c r="BC35" s="17"/>
      <c r="BD35" s="17"/>
      <c r="BE35" s="560" t="e">
        <f t="shared" si="19"/>
        <v>#REF!</v>
      </c>
      <c r="BF35" s="20"/>
      <c r="BG35" s="20"/>
      <c r="BH35" s="10"/>
      <c r="BI35" s="20"/>
      <c r="BL35" s="123"/>
      <c r="BM35" s="123"/>
      <c r="BN35" s="124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7"/>
    </row>
    <row r="36" spans="20:79" ht="16.2">
      <c r="T36" s="8" t="s">
        <v>12</v>
      </c>
      <c r="U36" s="8"/>
      <c r="V36" s="8"/>
      <c r="W36" s="9" t="s">
        <v>13</v>
      </c>
      <c r="X36" s="435"/>
      <c r="Y36" s="330">
        <v>298</v>
      </c>
      <c r="Z36" s="333">
        <f t="shared" si="20"/>
        <v>31.882622006712086</v>
      </c>
      <c r="AA36" s="139">
        <f>IF(ISTEXT(AA9),AA9,AA9/$Z36-1)</f>
        <v>0</v>
      </c>
      <c r="AB36" s="139">
        <f t="shared" ref="AB36:AP36" si="24">IF(ISTEXT(AB9),AB9,AB9/$Z36-1)</f>
        <v>-9.2842007327601506E-3</v>
      </c>
      <c r="AC36" s="139">
        <f t="shared" si="24"/>
        <v>-5.1075799307888081E-3</v>
      </c>
      <c r="AD36" s="139">
        <f t="shared" si="24"/>
        <v>-8.6479555351328674E-3</v>
      </c>
      <c r="AE36" s="139">
        <f t="shared" si="24"/>
        <v>3.2427977650858253E-2</v>
      </c>
      <c r="AF36" s="139">
        <f t="shared" si="24"/>
        <v>4.2163112350134924E-2</v>
      </c>
      <c r="AG36" s="139">
        <f t="shared" si="24"/>
        <v>7.7515888609475558E-2</v>
      </c>
      <c r="AH36" s="139">
        <f t="shared" si="24"/>
        <v>0.10240568161563912</v>
      </c>
      <c r="AI36" s="139">
        <f t="shared" si="24"/>
        <v>5.3298813715599413E-2</v>
      </c>
      <c r="AJ36" s="139">
        <f t="shared" si="24"/>
        <v>-0.13756663691573545</v>
      </c>
      <c r="AK36" s="139">
        <f t="shared" si="24"/>
        <v>-5.7095429320118574E-2</v>
      </c>
      <c r="AL36" s="139">
        <f t="shared" si="24"/>
        <v>-0.16783026283292302</v>
      </c>
      <c r="AM36" s="139">
        <f t="shared" si="24"/>
        <v>-0.18294303196836803</v>
      </c>
      <c r="AN36" s="139">
        <f t="shared" si="24"/>
        <v>-0.18819033279364505</v>
      </c>
      <c r="AO36" s="139">
        <f t="shared" si="24"/>
        <v>-0.18765462386494569</v>
      </c>
      <c r="AP36" s="139">
        <f t="shared" si="24"/>
        <v>-0.1998488369229563</v>
      </c>
      <c r="AQ36" s="139">
        <f t="shared" si="22"/>
        <v>-0.19914197079589868</v>
      </c>
      <c r="AR36" s="139">
        <f t="shared" si="22"/>
        <v>-0.21676610102173799</v>
      </c>
      <c r="AS36" s="139">
        <f t="shared" si="22"/>
        <v>-0.24437325419377853</v>
      </c>
      <c r="AT36" s="139">
        <f t="shared" si="22"/>
        <v>-0.25883001171700859</v>
      </c>
      <c r="AU36" s="139">
        <f t="shared" si="22"/>
        <v>-0.26919630623221569</v>
      </c>
      <c r="AV36" s="139">
        <f t="shared" si="22"/>
        <v>-0.28410139288857106</v>
      </c>
      <c r="AW36" s="526">
        <f t="shared" si="22"/>
        <v>-0.29481743833863838</v>
      </c>
      <c r="AX36" s="139">
        <f t="shared" si="22"/>
        <v>-0.29360540777038802</v>
      </c>
      <c r="AY36" s="139">
        <f t="shared" ref="AY36" si="25">IF(ISTEXT(AY9),AY9,AY9/$Z36-1)</f>
        <v>-0.30878789491131653</v>
      </c>
      <c r="AZ36" s="17"/>
      <c r="BA36" s="17"/>
      <c r="BB36" s="17"/>
      <c r="BC36" s="17"/>
      <c r="BD36" s="17"/>
      <c r="BE36" s="560" t="e">
        <f t="shared" si="19"/>
        <v>#REF!</v>
      </c>
      <c r="BF36" s="20"/>
      <c r="BG36" s="20"/>
      <c r="BH36" s="10"/>
      <c r="BI36" s="20"/>
      <c r="BL36" s="115"/>
      <c r="BM36" s="116"/>
      <c r="BN36" s="117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0"/>
    </row>
    <row r="37" spans="20:79" ht="27.6">
      <c r="T37" s="12" t="s">
        <v>14</v>
      </c>
      <c r="U37" s="12"/>
      <c r="V37" s="12"/>
      <c r="W37" s="9" t="s">
        <v>58</v>
      </c>
      <c r="X37" s="435"/>
      <c r="Y37" s="13" t="s">
        <v>122</v>
      </c>
      <c r="Z37" s="333">
        <f t="shared" si="20"/>
        <v>15.9323098610065</v>
      </c>
      <c r="AA37" s="139">
        <f>IF(ISTEXT(AA10),AA10,AA10/$Z37-1)</f>
        <v>0</v>
      </c>
      <c r="AB37" s="139">
        <f t="shared" ref="AB37:AP37" si="26">IF(ISTEXT(AB10),AB10,AB10/$Z37-1)</f>
        <v>8.8957790566543293E-2</v>
      </c>
      <c r="AC37" s="139">
        <f t="shared" si="26"/>
        <v>0.11516937535412164</v>
      </c>
      <c r="AD37" s="139">
        <f t="shared" si="26"/>
        <v>0.13786883465276434</v>
      </c>
      <c r="AE37" s="139">
        <f t="shared" si="26"/>
        <v>0.32130165193816573</v>
      </c>
      <c r="AF37" s="139">
        <f t="shared" si="26"/>
        <v>0.58246577004292499</v>
      </c>
      <c r="AG37" s="139">
        <f t="shared" si="26"/>
        <v>0.54383339657445662</v>
      </c>
      <c r="AH37" s="139">
        <f t="shared" si="26"/>
        <v>0.53369925660242901</v>
      </c>
      <c r="AI37" s="139">
        <f t="shared" si="26"/>
        <v>0.49008268869239258</v>
      </c>
      <c r="AJ37" s="139">
        <f t="shared" si="26"/>
        <v>0.52931567377948086</v>
      </c>
      <c r="AK37" s="139">
        <f t="shared" si="26"/>
        <v>0.43397993333792817</v>
      </c>
      <c r="AL37" s="139">
        <f t="shared" si="26"/>
        <v>0.22090380546632882</v>
      </c>
      <c r="AM37" s="139">
        <f t="shared" si="26"/>
        <v>1.7931963367052051E-2</v>
      </c>
      <c r="AN37" s="139">
        <f t="shared" si="26"/>
        <v>1.6849344663793175E-2</v>
      </c>
      <c r="AO37" s="139">
        <f t="shared" si="26"/>
        <v>-0.22300690983535598</v>
      </c>
      <c r="AP37" s="139">
        <f t="shared" si="26"/>
        <v>-0.20135609993591796</v>
      </c>
      <c r="AQ37" s="139">
        <f t="shared" si="22"/>
        <v>-8.6886346530769321E-2</v>
      </c>
      <c r="AR37" s="139">
        <f t="shared" si="22"/>
        <v>4.2095710391707231E-2</v>
      </c>
      <c r="AS37" s="139">
        <f t="shared" si="22"/>
        <v>0.20212594226764491</v>
      </c>
      <c r="AT37" s="139">
        <f t="shared" si="22"/>
        <v>0.30423735736443103</v>
      </c>
      <c r="AU37" s="139">
        <f t="shared" si="22"/>
        <v>0.4507633821151773</v>
      </c>
      <c r="AV37" s="139">
        <f t="shared" si="22"/>
        <v>0.62231335866771698</v>
      </c>
      <c r="AW37" s="526">
        <f t="shared" si="22"/>
        <v>0.82569745597569377</v>
      </c>
      <c r="AX37" s="139">
        <f t="shared" si="22"/>
        <v>0.99447708541601521</v>
      </c>
      <c r="AY37" s="139">
        <f t="shared" ref="AY37" si="27">IF(ISTEXT(AY10),AY10,AY10/$Z37-1)</f>
        <v>1.2245217000015236</v>
      </c>
      <c r="AZ37" s="17"/>
      <c r="BA37" s="17"/>
      <c r="BB37" s="17"/>
      <c r="BC37" s="17"/>
      <c r="BD37" s="17"/>
      <c r="BE37" s="560">
        <f t="shared" si="19"/>
        <v>-1</v>
      </c>
      <c r="BF37" s="20"/>
      <c r="BG37" s="20"/>
      <c r="BH37" s="10"/>
      <c r="BI37" s="20"/>
      <c r="BL37" s="115"/>
      <c r="BM37" s="116"/>
      <c r="BN37" s="150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0"/>
    </row>
    <row r="38" spans="20:79" ht="27.6">
      <c r="T38" s="12" t="s">
        <v>15</v>
      </c>
      <c r="U38" s="12"/>
      <c r="V38" s="12"/>
      <c r="W38" s="9" t="s">
        <v>16</v>
      </c>
      <c r="X38" s="435"/>
      <c r="Y38" s="13" t="s">
        <v>123</v>
      </c>
      <c r="Z38" s="333">
        <f t="shared" si="20"/>
        <v>6.5392993330603124</v>
      </c>
      <c r="AA38" s="139">
        <f>IF(ISTEXT(AA11),AA11,AA11/$Z38-1)</f>
        <v>0</v>
      </c>
      <c r="AB38" s="139">
        <f t="shared" ref="AB38:AP38" si="28">IF(ISTEXT(AB11),AB11,AB11/$Z38-1)</f>
        <v>0.14797040261001193</v>
      </c>
      <c r="AC38" s="139">
        <f t="shared" si="28"/>
        <v>0.16484851353830776</v>
      </c>
      <c r="AD38" s="139">
        <f t="shared" si="28"/>
        <v>0.6733898337656361</v>
      </c>
      <c r="AE38" s="139">
        <f t="shared" si="28"/>
        <v>1.0557954533645075</v>
      </c>
      <c r="AF38" s="139">
        <f t="shared" si="28"/>
        <v>1.6929366132771735</v>
      </c>
      <c r="AG38" s="139">
        <f t="shared" si="28"/>
        <v>1.7920693201569486</v>
      </c>
      <c r="AH38" s="139">
        <f t="shared" si="28"/>
        <v>2.056028156115203</v>
      </c>
      <c r="AI38" s="139">
        <f t="shared" si="28"/>
        <v>1.5336775830373477</v>
      </c>
      <c r="AJ38" s="139">
        <f t="shared" si="28"/>
        <v>1.0060352094862339</v>
      </c>
      <c r="AK38" s="139">
        <f t="shared" si="28"/>
        <v>0.81565474780023761</v>
      </c>
      <c r="AL38" s="139">
        <f t="shared" si="28"/>
        <v>0.51063102193851773</v>
      </c>
      <c r="AM38" s="139">
        <f t="shared" si="28"/>
        <v>0.40679287516260709</v>
      </c>
      <c r="AN38" s="139">
        <f t="shared" si="28"/>
        <v>0.35399913292164986</v>
      </c>
      <c r="AO38" s="139">
        <f t="shared" si="28"/>
        <v>0.40942324462616742</v>
      </c>
      <c r="AP38" s="139">
        <f t="shared" si="28"/>
        <v>0.31869657888976288</v>
      </c>
      <c r="AQ38" s="139">
        <f t="shared" si="22"/>
        <v>0.37610702425455944</v>
      </c>
      <c r="AR38" s="139">
        <f t="shared" si="22"/>
        <v>0.21065716409355528</v>
      </c>
      <c r="AS38" s="139">
        <f t="shared" si="22"/>
        <v>-0.1217094544439451</v>
      </c>
      <c r="AT38" s="139">
        <f t="shared" si="22"/>
        <v>-0.38114590892502365</v>
      </c>
      <c r="AU38" s="139">
        <f t="shared" si="22"/>
        <v>-0.35015305352667914</v>
      </c>
      <c r="AV38" s="139">
        <f t="shared" si="22"/>
        <v>-0.42571118080215031</v>
      </c>
      <c r="AW38" s="526">
        <f t="shared" si="22"/>
        <v>-0.4745112386269924</v>
      </c>
      <c r="AX38" s="139">
        <f t="shared" si="22"/>
        <v>-0.49840814126899713</v>
      </c>
      <c r="AY38" s="139">
        <f t="shared" ref="AY38" si="29">IF(ISTEXT(AY11),AY11,AY11/$Z38-1)</f>
        <v>-0.48596552378946034</v>
      </c>
      <c r="AZ38" s="17"/>
      <c r="BA38" s="17"/>
      <c r="BB38" s="17"/>
      <c r="BC38" s="17"/>
      <c r="BD38" s="17"/>
      <c r="BE38" s="560">
        <f t="shared" si="19"/>
        <v>-1</v>
      </c>
      <c r="BF38" s="20"/>
      <c r="BG38" s="20"/>
      <c r="BH38" s="10"/>
      <c r="BI38" s="20"/>
      <c r="BL38" s="115"/>
      <c r="BM38" s="116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0"/>
    </row>
    <row r="39" spans="20:79" ht="21" customHeight="1">
      <c r="T39" s="421" t="s">
        <v>17</v>
      </c>
      <c r="U39" s="548"/>
      <c r="V39" s="548"/>
      <c r="W39" s="340" t="s">
        <v>126</v>
      </c>
      <c r="X39" s="445"/>
      <c r="Y39" s="330">
        <v>22800</v>
      </c>
      <c r="Z39" s="339">
        <f t="shared" si="20"/>
        <v>12.850069876123966</v>
      </c>
      <c r="AA39" s="139">
        <f t="shared" ref="AA39:BD39" si="30">IF(ISTEXT(AA12),AA12,AA12/$Z39-1)</f>
        <v>0</v>
      </c>
      <c r="AB39" s="139">
        <f t="shared" si="30"/>
        <v>0.10552257582449287</v>
      </c>
      <c r="AC39" s="139">
        <f t="shared" si="30"/>
        <v>0.21678907795562519</v>
      </c>
      <c r="AD39" s="139">
        <f t="shared" si="30"/>
        <v>0.2219365903711934</v>
      </c>
      <c r="AE39" s="139">
        <f t="shared" si="30"/>
        <v>0.16886179869525741</v>
      </c>
      <c r="AF39" s="139">
        <f t="shared" si="30"/>
        <v>0.27995605106481269</v>
      </c>
      <c r="AG39" s="139">
        <f t="shared" si="30"/>
        <v>0.32467666935426065</v>
      </c>
      <c r="AH39" s="139">
        <f t="shared" si="30"/>
        <v>0.12921879944927772</v>
      </c>
      <c r="AI39" s="139">
        <f t="shared" si="30"/>
        <v>2.9107341460523184E-2</v>
      </c>
      <c r="AJ39" s="139">
        <f t="shared" si="30"/>
        <v>-0.28587028876379506</v>
      </c>
      <c r="AK39" s="139">
        <f t="shared" si="30"/>
        <v>-0.45281551006819842</v>
      </c>
      <c r="AL39" s="139">
        <f t="shared" si="30"/>
        <v>-0.52793900434169694</v>
      </c>
      <c r="AM39" s="139">
        <f t="shared" si="30"/>
        <v>-0.55366150889473265</v>
      </c>
      <c r="AN39" s="139">
        <f t="shared" si="30"/>
        <v>-0.57927771025294872</v>
      </c>
      <c r="AO39" s="139">
        <f t="shared" si="30"/>
        <v>-0.59076469002750531</v>
      </c>
      <c r="AP39" s="139">
        <f t="shared" si="30"/>
        <v>-0.60592749578621552</v>
      </c>
      <c r="AQ39" s="139">
        <f t="shared" si="30"/>
        <v>-0.5919158550956789</v>
      </c>
      <c r="AR39" s="139">
        <f t="shared" si="30"/>
        <v>-0.63000160960090934</v>
      </c>
      <c r="AS39" s="139">
        <f t="shared" si="30"/>
        <v>-0.67267731700530864</v>
      </c>
      <c r="AT39" s="139">
        <f t="shared" si="30"/>
        <v>-0.80742155530570836</v>
      </c>
      <c r="AU39" s="139">
        <f t="shared" si="30"/>
        <v>-0.80790379524378486</v>
      </c>
      <c r="AV39" s="139">
        <f t="shared" si="30"/>
        <v>-0.82104723672312796</v>
      </c>
      <c r="AW39" s="526">
        <f t="shared" si="30"/>
        <v>-0.82106546301413608</v>
      </c>
      <c r="AX39" s="139">
        <f t="shared" si="30"/>
        <v>-0.83098487065898585</v>
      </c>
      <c r="AY39" s="139">
        <f t="shared" ref="AY39" si="31">IF(ISTEXT(AY12),AY12,AY12/$Z39-1)</f>
        <v>-0.83370538809351646</v>
      </c>
      <c r="AZ39" s="139">
        <f t="shared" si="30"/>
        <v>-1</v>
      </c>
      <c r="BA39" s="139">
        <f t="shared" si="30"/>
        <v>-1</v>
      </c>
      <c r="BB39" s="139">
        <f t="shared" si="30"/>
        <v>-1</v>
      </c>
      <c r="BC39" s="139">
        <f t="shared" si="30"/>
        <v>-1</v>
      </c>
      <c r="BD39" s="139">
        <f t="shared" si="30"/>
        <v>-1</v>
      </c>
      <c r="BE39" s="560">
        <f t="shared" si="19"/>
        <v>-1</v>
      </c>
      <c r="BF39" s="20"/>
      <c r="BG39" s="20"/>
      <c r="BH39" s="10"/>
      <c r="BI39" s="20"/>
      <c r="BL39" s="119"/>
      <c r="BM39" s="120"/>
      <c r="BN39" s="117"/>
      <c r="BO39" s="125"/>
      <c r="BP39" s="125"/>
      <c r="BQ39" s="125"/>
      <c r="BR39" s="125"/>
      <c r="BS39" s="125"/>
      <c r="BT39" s="118"/>
      <c r="BU39" s="118"/>
      <c r="BV39" s="118"/>
      <c r="BW39" s="118"/>
      <c r="BX39" s="118"/>
      <c r="BY39" s="118"/>
      <c r="BZ39" s="118"/>
      <c r="CA39" s="10"/>
    </row>
    <row r="40" spans="20:79" ht="21" customHeight="1" thickBot="1">
      <c r="T40" s="328" t="s">
        <v>132</v>
      </c>
      <c r="U40" s="328"/>
      <c r="V40" s="328"/>
      <c r="W40" s="341" t="s">
        <v>124</v>
      </c>
      <c r="X40" s="433"/>
      <c r="Y40" s="332">
        <v>17200</v>
      </c>
      <c r="Z40" s="335">
        <f t="shared" si="20"/>
        <v>3.2888772785813876E-2</v>
      </c>
      <c r="AA40" s="141">
        <f t="shared" ref="AA40:BD40" si="32">IF(ISTEXT(AA13),AA13,AA13/$Z40-1)</f>
        <v>0</v>
      </c>
      <c r="AB40" s="141">
        <f t="shared" si="32"/>
        <v>0</v>
      </c>
      <c r="AC40" s="141">
        <f t="shared" si="32"/>
        <v>0</v>
      </c>
      <c r="AD40" s="141">
        <f t="shared" si="32"/>
        <v>0.33333333333333326</v>
      </c>
      <c r="AE40" s="141">
        <f t="shared" si="32"/>
        <v>1.3333333333333335</v>
      </c>
      <c r="AF40" s="141">
        <f t="shared" si="32"/>
        <v>5.1666666666666634</v>
      </c>
      <c r="AG40" s="141">
        <f t="shared" si="32"/>
        <v>4.9070045670679674</v>
      </c>
      <c r="AH40" s="141">
        <f t="shared" si="32"/>
        <v>4.2534447408657456</v>
      </c>
      <c r="AI40" s="141">
        <f t="shared" si="32"/>
        <v>4.249653710458265</v>
      </c>
      <c r="AJ40" s="141">
        <f t="shared" si="32"/>
        <v>7.592268641765477</v>
      </c>
      <c r="AK40" s="141">
        <f t="shared" si="32"/>
        <v>4.6558089683166246</v>
      </c>
      <c r="AL40" s="141">
        <f t="shared" si="32"/>
        <v>4.9306837551504969</v>
      </c>
      <c r="AM40" s="141">
        <f t="shared" si="32"/>
        <v>7.2618720629056064</v>
      </c>
      <c r="AN40" s="141">
        <f t="shared" si="32"/>
        <v>8.0953917164130136</v>
      </c>
      <c r="AO40" s="141">
        <f t="shared" si="32"/>
        <v>10.169718669590953</v>
      </c>
      <c r="AP40" s="141">
        <f t="shared" si="32"/>
        <v>37.00302065694332</v>
      </c>
      <c r="AQ40" s="141">
        <f t="shared" si="32"/>
        <v>32.246413633961375</v>
      </c>
      <c r="AR40" s="141">
        <f t="shared" si="32"/>
        <v>35.794241736060705</v>
      </c>
      <c r="AS40" s="141">
        <f t="shared" si="32"/>
        <v>34.670520803774814</v>
      </c>
      <c r="AT40" s="141">
        <f t="shared" si="32"/>
        <v>34.473363664773125</v>
      </c>
      <c r="AU40" s="141">
        <f t="shared" si="32"/>
        <v>40.639178222534106</v>
      </c>
      <c r="AV40" s="141">
        <f t="shared" si="32"/>
        <v>46.472126098304443</v>
      </c>
      <c r="AW40" s="527">
        <f t="shared" si="32"/>
        <v>37.176318026814975</v>
      </c>
      <c r="AX40" s="141">
        <f t="shared" si="32"/>
        <v>40.380606522994846</v>
      </c>
      <c r="AY40" s="141">
        <f t="shared" ref="AY40" si="33">IF(ISTEXT(AY13),AY13,AY13/$Z40-1)</f>
        <v>24.2584206768563</v>
      </c>
      <c r="AZ40" s="141">
        <f t="shared" si="32"/>
        <v>-1</v>
      </c>
      <c r="BA40" s="141">
        <f t="shared" si="32"/>
        <v>-1</v>
      </c>
      <c r="BB40" s="141">
        <f t="shared" si="32"/>
        <v>-1</v>
      </c>
      <c r="BC40" s="141">
        <f t="shared" si="32"/>
        <v>-1</v>
      </c>
      <c r="BD40" s="141">
        <f t="shared" si="32"/>
        <v>-1</v>
      </c>
      <c r="BE40" s="561">
        <f t="shared" si="19"/>
        <v>-1</v>
      </c>
      <c r="BF40" s="20"/>
      <c r="BG40" s="20"/>
      <c r="BH40" s="10"/>
      <c r="BI40" s="20"/>
      <c r="BL40" s="119"/>
      <c r="BM40" s="120"/>
      <c r="BN40" s="117"/>
      <c r="BO40" s="125"/>
      <c r="BP40" s="125"/>
      <c r="BQ40" s="125"/>
      <c r="BR40" s="125"/>
      <c r="BS40" s="125"/>
      <c r="BT40" s="118"/>
      <c r="BU40" s="118"/>
      <c r="BV40" s="118"/>
      <c r="BW40" s="118"/>
      <c r="BX40" s="118"/>
      <c r="BY40" s="118"/>
      <c r="BZ40" s="118"/>
      <c r="CA40" s="10"/>
    </row>
    <row r="41" spans="20:79" ht="23.25" customHeight="1" thickTop="1" thickBot="1">
      <c r="T41" s="23" t="s">
        <v>7</v>
      </c>
      <c r="U41" s="23"/>
      <c r="V41" s="23"/>
      <c r="W41" s="21" t="s">
        <v>9</v>
      </c>
      <c r="X41" s="436"/>
      <c r="Y41" s="22"/>
      <c r="Z41" s="334">
        <f t="shared" si="20"/>
        <v>1270.2212106068837</v>
      </c>
      <c r="AA41" s="336">
        <f t="shared" ref="AA41:BD41" si="34">IF(ISTEXT(AA14),AA14,AA14/$Z41-1)</f>
        <v>0</v>
      </c>
      <c r="AB41" s="336">
        <f t="shared" si="34"/>
        <v>8.1467267515251685E-3</v>
      </c>
      <c r="AC41" s="336">
        <f t="shared" si="34"/>
        <v>1.846644973532241E-2</v>
      </c>
      <c r="AD41" s="336">
        <f t="shared" si="34"/>
        <v>1.2128787848765255E-2</v>
      </c>
      <c r="AE41" s="336">
        <f t="shared" si="34"/>
        <v>6.880843276900106E-2</v>
      </c>
      <c r="AF41" s="336">
        <f t="shared" si="34"/>
        <v>8.5851596055757984E-2</v>
      </c>
      <c r="AG41" s="336">
        <f t="shared" si="34"/>
        <v>9.6434434428554372E-2</v>
      </c>
      <c r="AH41" s="336">
        <f t="shared" si="34"/>
        <v>9.3731355119173632E-2</v>
      </c>
      <c r="AI41" s="336">
        <f t="shared" si="34"/>
        <v>5.9156284970091733E-2</v>
      </c>
      <c r="AJ41" s="336">
        <f t="shared" si="34"/>
        <v>7.6618082714003721E-2</v>
      </c>
      <c r="AK41" s="336">
        <f t="shared" si="34"/>
        <v>9.1141248918814144E-2</v>
      </c>
      <c r="AL41" s="336">
        <f t="shared" si="34"/>
        <v>6.922493161022869E-2</v>
      </c>
      <c r="AM41" s="336">
        <f t="shared" si="34"/>
        <v>9.4089517728916716E-2</v>
      </c>
      <c r="AN41" s="336">
        <f t="shared" si="34"/>
        <v>9.5930642596712801E-2</v>
      </c>
      <c r="AO41" s="336">
        <f t="shared" si="34"/>
        <v>9.3484339801427785E-2</v>
      </c>
      <c r="AP41" s="336">
        <f t="shared" si="34"/>
        <v>9.9414263041254225E-2</v>
      </c>
      <c r="AQ41" s="336">
        <f t="shared" si="34"/>
        <v>8.3130992389406133E-2</v>
      </c>
      <c r="AR41" s="336">
        <f t="shared" si="34"/>
        <v>0.11173863756766167</v>
      </c>
      <c r="AS41" s="336">
        <f t="shared" si="34"/>
        <v>4.4371152559525617E-2</v>
      </c>
      <c r="AT41" s="336">
        <f t="shared" si="34"/>
        <v>-1.5595793795391E-2</v>
      </c>
      <c r="AU41" s="336">
        <f t="shared" si="34"/>
        <v>2.6884343247750797E-2</v>
      </c>
      <c r="AV41" s="336">
        <f t="shared" si="34"/>
        <v>6.6265825177904913E-2</v>
      </c>
      <c r="AW41" s="528">
        <f t="shared" si="34"/>
        <v>9.47284816788172E-2</v>
      </c>
      <c r="AX41" s="336">
        <f t="shared" si="34"/>
        <v>0.10856243124184495</v>
      </c>
      <c r="AY41" s="336">
        <f t="shared" ref="AY41" si="35">IF(ISTEXT(AY14),AY14,AY14/$Z41-1)</f>
        <v>7.4868102847092777E-2</v>
      </c>
      <c r="AZ41" s="336" t="e">
        <f t="shared" si="34"/>
        <v>#REF!</v>
      </c>
      <c r="BA41" s="336" t="e">
        <f t="shared" si="34"/>
        <v>#REF!</v>
      </c>
      <c r="BB41" s="336" t="e">
        <f t="shared" si="34"/>
        <v>#REF!</v>
      </c>
      <c r="BC41" s="336" t="e">
        <f t="shared" si="34"/>
        <v>#REF!</v>
      </c>
      <c r="BD41" s="336" t="e">
        <f t="shared" si="34"/>
        <v>#REF!</v>
      </c>
      <c r="BE41" s="562" t="e">
        <f t="shared" si="19"/>
        <v>#REF!</v>
      </c>
      <c r="BF41" s="20"/>
      <c r="BG41" s="20"/>
      <c r="BH41" s="20"/>
      <c r="BI41" s="20"/>
      <c r="BL41" s="119"/>
      <c r="BM41" s="120"/>
      <c r="BN41" s="117"/>
      <c r="BO41" s="125"/>
      <c r="BP41" s="125"/>
      <c r="BQ41" s="125"/>
      <c r="BR41" s="125"/>
      <c r="BS41" s="125"/>
      <c r="BT41" s="118"/>
      <c r="BU41" s="118"/>
      <c r="BV41" s="118"/>
      <c r="BW41" s="118"/>
      <c r="BX41" s="118"/>
      <c r="BY41" s="118"/>
      <c r="BZ41" s="118"/>
      <c r="CA41" s="10"/>
    </row>
    <row r="42" spans="20:79" ht="15">
      <c r="W42" s="24"/>
      <c r="X42" s="24"/>
      <c r="Y42" s="25"/>
      <c r="Z42" s="129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BF42" s="20"/>
      <c r="BG42" s="20"/>
      <c r="BH42" s="20"/>
      <c r="BI42" s="20"/>
      <c r="BL42" s="115"/>
      <c r="BM42" s="116"/>
      <c r="BN42" s="117"/>
      <c r="BO42" s="125"/>
      <c r="BP42" s="125"/>
      <c r="BQ42" s="125"/>
      <c r="BR42" s="125"/>
      <c r="BS42" s="125"/>
      <c r="BT42" s="118"/>
      <c r="BU42" s="118"/>
      <c r="BV42" s="118"/>
      <c r="BW42" s="118"/>
      <c r="BX42" s="118"/>
      <c r="BY42" s="118"/>
      <c r="BZ42" s="118"/>
      <c r="CA42" s="10"/>
    </row>
    <row r="43" spans="20:79" ht="15">
      <c r="AL43" s="134"/>
      <c r="AM43" s="130"/>
      <c r="BL43" s="121"/>
      <c r="BM43" s="122"/>
      <c r="BN43" s="117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0"/>
    </row>
    <row r="44" spans="20:79" ht="21.75" customHeight="1" thickBot="1">
      <c r="T44" s="1" t="s">
        <v>56</v>
      </c>
      <c r="W44" s="338" t="s">
        <v>127</v>
      </c>
      <c r="X44" s="338"/>
      <c r="Z44" s="128"/>
      <c r="BF44" s="106"/>
      <c r="BH44" s="10"/>
    </row>
    <row r="45" spans="20:79" ht="15">
      <c r="T45" s="3"/>
      <c r="U45" s="542"/>
      <c r="V45" s="542"/>
      <c r="W45" s="440"/>
      <c r="X45" s="441"/>
      <c r="Y45" s="240" t="s">
        <v>8</v>
      </c>
      <c r="Z45" s="242">
        <v>2005</v>
      </c>
      <c r="AA45" s="242">
        <v>1990</v>
      </c>
      <c r="AB45" s="242">
        <f t="shared" ref="AB45:AR45" si="36">AA45+1</f>
        <v>1991</v>
      </c>
      <c r="AC45" s="242">
        <f t="shared" si="36"/>
        <v>1992</v>
      </c>
      <c r="AD45" s="242">
        <f t="shared" si="36"/>
        <v>1993</v>
      </c>
      <c r="AE45" s="242">
        <f t="shared" si="36"/>
        <v>1994</v>
      </c>
      <c r="AF45" s="242">
        <f t="shared" si="36"/>
        <v>1995</v>
      </c>
      <c r="AG45" s="242">
        <f t="shared" si="36"/>
        <v>1996</v>
      </c>
      <c r="AH45" s="242">
        <f t="shared" si="36"/>
        <v>1997</v>
      </c>
      <c r="AI45" s="242">
        <f t="shared" si="36"/>
        <v>1998</v>
      </c>
      <c r="AJ45" s="243">
        <f t="shared" si="36"/>
        <v>1999</v>
      </c>
      <c r="AK45" s="243">
        <f t="shared" si="36"/>
        <v>2000</v>
      </c>
      <c r="AL45" s="243">
        <f t="shared" si="36"/>
        <v>2001</v>
      </c>
      <c r="AM45" s="243">
        <f t="shared" si="36"/>
        <v>2002</v>
      </c>
      <c r="AN45" s="242">
        <f t="shared" si="36"/>
        <v>2003</v>
      </c>
      <c r="AO45" s="242">
        <f t="shared" si="36"/>
        <v>2004</v>
      </c>
      <c r="AP45" s="242">
        <f t="shared" si="36"/>
        <v>2005</v>
      </c>
      <c r="AQ45" s="242">
        <f t="shared" si="36"/>
        <v>2006</v>
      </c>
      <c r="AR45" s="244">
        <f t="shared" si="36"/>
        <v>2007</v>
      </c>
      <c r="AS45" s="256">
        <v>2008</v>
      </c>
      <c r="AT45" s="256">
        <v>2009</v>
      </c>
      <c r="AU45" s="256">
        <v>2010</v>
      </c>
      <c r="AV45" s="256">
        <v>2011</v>
      </c>
      <c r="AW45" s="256">
        <v>2012</v>
      </c>
      <c r="AX45" s="246">
        <v>2013</v>
      </c>
      <c r="AY45" s="337">
        <v>2014</v>
      </c>
      <c r="AZ45" s="4">
        <f t="shared" ref="AZ45:BE45" si="37">AY45+1</f>
        <v>2015</v>
      </c>
      <c r="BA45" s="4">
        <f t="shared" si="37"/>
        <v>2016</v>
      </c>
      <c r="BB45" s="4">
        <f t="shared" si="37"/>
        <v>2017</v>
      </c>
      <c r="BC45" s="4">
        <f t="shared" si="37"/>
        <v>2018</v>
      </c>
      <c r="BD45" s="5">
        <f t="shared" si="37"/>
        <v>2019</v>
      </c>
      <c r="BE45" s="6">
        <f t="shared" si="37"/>
        <v>2020</v>
      </c>
      <c r="BH45" s="10"/>
    </row>
    <row r="46" spans="20:79" ht="16.2">
      <c r="T46" s="8" t="s">
        <v>52</v>
      </c>
      <c r="U46" s="8"/>
      <c r="V46" s="8"/>
      <c r="W46" s="9" t="s">
        <v>18</v>
      </c>
      <c r="X46" s="435"/>
      <c r="Y46" s="103">
        <v>1</v>
      </c>
      <c r="Z46" s="333">
        <f>AP5</f>
        <v>1304.3805104039757</v>
      </c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139">
        <f t="shared" ref="AP46:AX46" si="38">IF(ISTEXT(AP5),AP5,AP5/$Z46-1)</f>
        <v>0</v>
      </c>
      <c r="AQ46" s="139">
        <f t="shared" si="38"/>
        <v>-1.7007847658081388E-2</v>
      </c>
      <c r="AR46" s="139">
        <f t="shared" si="38"/>
        <v>1.0625436634721153E-2</v>
      </c>
      <c r="AS46" s="139">
        <f t="shared" si="38"/>
        <v>-5.3989463314326192E-2</v>
      </c>
      <c r="AT46" s="139">
        <f t="shared" si="38"/>
        <v>-0.10982449690987817</v>
      </c>
      <c r="AU46" s="139">
        <f t="shared" si="38"/>
        <v>-7.1141693216480562E-2</v>
      </c>
      <c r="AV46" s="139">
        <f t="shared" si="38"/>
        <v>-3.3400533789376241E-2</v>
      </c>
      <c r="AW46" s="526">
        <f t="shared" si="38"/>
        <v>-6.790547633202193E-3</v>
      </c>
      <c r="AX46" s="139">
        <f t="shared" si="38"/>
        <v>5.0251587568557188E-3</v>
      </c>
      <c r="AY46" s="139">
        <f>IF(ISTEXT(AY5),AY5,AY5/$Z46-1)</f>
        <v>-2.94451087068901E-2</v>
      </c>
      <c r="AZ46" s="17"/>
      <c r="BA46" s="17"/>
      <c r="BB46" s="17"/>
      <c r="BC46" s="17"/>
      <c r="BD46" s="18"/>
      <c r="BE46" s="19"/>
      <c r="BF46" s="7"/>
      <c r="BG46" s="7"/>
      <c r="BH46" s="10"/>
      <c r="BI46" s="7"/>
    </row>
    <row r="47" spans="20:79" ht="16.2">
      <c r="T47" s="8" t="s">
        <v>10</v>
      </c>
      <c r="U47" s="8"/>
      <c r="V47" s="8"/>
      <c r="W47" s="9" t="s">
        <v>11</v>
      </c>
      <c r="X47" s="435"/>
      <c r="Y47" s="330">
        <v>25</v>
      </c>
      <c r="Z47" s="333">
        <f t="shared" ref="Z47:Z53" si="39">AP8</f>
        <v>38.946563003911528</v>
      </c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139">
        <f t="shared" ref="AP47:AW47" si="40">IF(ISTEXT(AP8),AP8,AP8/$Z47-1)</f>
        <v>0</v>
      </c>
      <c r="AQ47" s="139">
        <f t="shared" si="40"/>
        <v>-1.9102860469716987E-2</v>
      </c>
      <c r="AR47" s="139">
        <f t="shared" si="40"/>
        <v>-1.2548016072651214E-2</v>
      </c>
      <c r="AS47" s="139">
        <f t="shared" si="40"/>
        <v>-1.767983137342477E-2</v>
      </c>
      <c r="AT47" s="139">
        <f t="shared" si="40"/>
        <v>-4.5220623044387454E-2</v>
      </c>
      <c r="AU47" s="139">
        <f t="shared" si="40"/>
        <v>-1.700705048938489E-2</v>
      </c>
      <c r="AV47" s="139">
        <f t="shared" si="40"/>
        <v>-4.248966952635147E-2</v>
      </c>
      <c r="AW47" s="526">
        <f t="shared" si="40"/>
        <v>-6.3783462379624289E-2</v>
      </c>
      <c r="AX47" s="139">
        <f>IF(ISTEXT(AX8),AX8,AX8/$Z47-1)</f>
        <v>-7.3780341250238246E-2</v>
      </c>
      <c r="AY47" s="139">
        <f>IF(ISTEXT(AY8),AY8,AY8/$Z47-1)</f>
        <v>-8.7495502013892112E-2</v>
      </c>
      <c r="AZ47" s="17"/>
      <c r="BA47" s="17"/>
      <c r="BB47" s="17"/>
      <c r="BC47" s="17"/>
      <c r="BD47" s="18"/>
      <c r="BE47" s="19"/>
      <c r="BF47" s="20"/>
      <c r="BG47" s="20"/>
      <c r="BH47" s="10"/>
      <c r="BI47" s="20"/>
      <c r="BL47" s="123"/>
      <c r="BM47" s="123"/>
      <c r="BN47" s="124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7"/>
    </row>
    <row r="48" spans="20:79" ht="16.2">
      <c r="T48" s="8" t="s">
        <v>12</v>
      </c>
      <c r="U48" s="8"/>
      <c r="V48" s="8"/>
      <c r="W48" s="9" t="s">
        <v>13</v>
      </c>
      <c r="X48" s="435"/>
      <c r="Y48" s="330">
        <v>298</v>
      </c>
      <c r="Z48" s="333">
        <f t="shared" si="39"/>
        <v>25.510917080616426</v>
      </c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139">
        <f t="shared" ref="AP48:AW48" si="41">IF(ISTEXT(AP9),AP9,AP9/$Z48-1)</f>
        <v>0</v>
      </c>
      <c r="AQ48" s="139">
        <f t="shared" si="41"/>
        <v>8.8341573402117568E-4</v>
      </c>
      <c r="AR48" s="139">
        <f t="shared" si="41"/>
        <v>-2.1142585150692117E-2</v>
      </c>
      <c r="AS48" s="139">
        <f t="shared" si="41"/>
        <v>-5.5645007250380241E-2</v>
      </c>
      <c r="AT48" s="139">
        <f t="shared" si="41"/>
        <v>-7.3712540224569079E-2</v>
      </c>
      <c r="AU48" s="139">
        <f t="shared" si="41"/>
        <v>-8.666796039210678E-2</v>
      </c>
      <c r="AV48" s="139">
        <f t="shared" si="41"/>
        <v>-0.10529579891081464</v>
      </c>
      <c r="AW48" s="526">
        <f t="shared" si="41"/>
        <v>-0.11868832515405336</v>
      </c>
      <c r="AX48" s="139">
        <f>IF(ISTEXT(AX9),AX9,AX9/$Z48-1)</f>
        <v>-0.11717357316195554</v>
      </c>
      <c r="AY48" s="139">
        <f>IF(ISTEXT(AY9),AY9,AY9/$Z48-1)</f>
        <v>-0.13614809677889694</v>
      </c>
      <c r="AZ48" s="17"/>
      <c r="BA48" s="17"/>
      <c r="BB48" s="17"/>
      <c r="BC48" s="17"/>
      <c r="BD48" s="18"/>
      <c r="BE48" s="19"/>
      <c r="BF48" s="20"/>
      <c r="BG48" s="20"/>
      <c r="BH48" s="10"/>
      <c r="BI48" s="20"/>
      <c r="BL48" s="115"/>
      <c r="BM48" s="116"/>
      <c r="BN48" s="117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0"/>
    </row>
    <row r="49" spans="20:79" ht="27.6">
      <c r="T49" s="12" t="s">
        <v>14</v>
      </c>
      <c r="U49" s="12"/>
      <c r="V49" s="12"/>
      <c r="W49" s="9" t="s">
        <v>58</v>
      </c>
      <c r="X49" s="435"/>
      <c r="Y49" s="13" t="s">
        <v>122</v>
      </c>
      <c r="Z49" s="333">
        <f t="shared" si="39"/>
        <v>12.724242084423663</v>
      </c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139">
        <f t="shared" ref="AP49:AX49" si="42">IF(ISTEXT(AP10),AP10,AP10/$Z49-1)</f>
        <v>0</v>
      </c>
      <c r="AQ49" s="139">
        <f t="shared" si="42"/>
        <v>0.14333015427271634</v>
      </c>
      <c r="AR49" s="139">
        <f t="shared" si="42"/>
        <v>0.30483149036521917</v>
      </c>
      <c r="AS49" s="139">
        <f t="shared" si="42"/>
        <v>0.50520894502692415</v>
      </c>
      <c r="AT49" s="139">
        <f t="shared" si="42"/>
        <v>0.63306494579096007</v>
      </c>
      <c r="AU49" s="139">
        <f t="shared" si="42"/>
        <v>0.81653347881173377</v>
      </c>
      <c r="AV49" s="139">
        <f t="shared" si="42"/>
        <v>1.0313350650240301</v>
      </c>
      <c r="AW49" s="526">
        <f t="shared" si="42"/>
        <v>1.2859968702311537</v>
      </c>
      <c r="AX49" s="139">
        <f t="shared" si="42"/>
        <v>1.4973296424801861</v>
      </c>
      <c r="AY49" s="139">
        <f t="shared" ref="AY49" si="43">IF(ISTEXT(AY10),AY10,AY10/$Z49-1)</f>
        <v>1.7853736813403711</v>
      </c>
      <c r="AZ49" s="17"/>
      <c r="BA49" s="17"/>
      <c r="BB49" s="17"/>
      <c r="BC49" s="17"/>
      <c r="BD49" s="18"/>
      <c r="BE49" s="19"/>
      <c r="BF49" s="20"/>
      <c r="BG49" s="20"/>
      <c r="BH49" s="10"/>
      <c r="BI49" s="20"/>
      <c r="BL49" s="115"/>
      <c r="BM49" s="116"/>
      <c r="BN49" s="150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0"/>
    </row>
    <row r="50" spans="20:79" ht="27.6">
      <c r="T50" s="12" t="s">
        <v>15</v>
      </c>
      <c r="U50" s="12"/>
      <c r="V50" s="12"/>
      <c r="W50" s="9" t="s">
        <v>16</v>
      </c>
      <c r="X50" s="435"/>
      <c r="Y50" s="13" t="s">
        <v>123</v>
      </c>
      <c r="Z50" s="333">
        <f t="shared" si="39"/>
        <v>8.6233516588427417</v>
      </c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139">
        <f t="shared" ref="AP50:AX50" si="44">IF(ISTEXT(AP11),AP11,AP11/$Z50-1)</f>
        <v>0</v>
      </c>
      <c r="AQ50" s="139">
        <f t="shared" si="44"/>
        <v>4.3535750591793931E-2</v>
      </c>
      <c r="AR50" s="139">
        <f t="shared" si="44"/>
        <v>-8.1928941445475023E-2</v>
      </c>
      <c r="AS50" s="139">
        <f t="shared" si="44"/>
        <v>-0.33397071046054783</v>
      </c>
      <c r="AT50" s="139">
        <f t="shared" si="44"/>
        <v>-0.53070774507051344</v>
      </c>
      <c r="AU50" s="139">
        <f t="shared" si="44"/>
        <v>-0.50720510170699007</v>
      </c>
      <c r="AV50" s="139">
        <f t="shared" si="44"/>
        <v>-0.56450268515797997</v>
      </c>
      <c r="AW50" s="526">
        <f t="shared" si="44"/>
        <v>-0.60150896742643623</v>
      </c>
      <c r="AX50" s="139">
        <f t="shared" si="44"/>
        <v>-0.61963057555415579</v>
      </c>
      <c r="AY50" s="139">
        <f t="shared" ref="AY50" si="45">IF(ISTEXT(AY11),AY11,AY11/$Z50-1)</f>
        <v>-0.61019503315666779</v>
      </c>
      <c r="AZ50" s="17"/>
      <c r="BA50" s="17"/>
      <c r="BB50" s="17"/>
      <c r="BC50" s="17"/>
      <c r="BD50" s="18"/>
      <c r="BE50" s="19"/>
      <c r="BF50" s="20"/>
      <c r="BG50" s="20"/>
      <c r="BH50" s="10"/>
      <c r="BI50" s="20"/>
      <c r="BL50" s="115"/>
      <c r="BM50" s="116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0"/>
    </row>
    <row r="51" spans="20:79" ht="21" customHeight="1">
      <c r="T51" s="421" t="s">
        <v>17</v>
      </c>
      <c r="U51" s="548"/>
      <c r="V51" s="548"/>
      <c r="W51" s="340" t="s">
        <v>126</v>
      </c>
      <c r="X51" s="445"/>
      <c r="Y51" s="330">
        <v>22800</v>
      </c>
      <c r="Z51" s="333">
        <f t="shared" si="39"/>
        <v>5.0638592154062865</v>
      </c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139">
        <f t="shared" ref="AP51:AX51" si="46">IF(ISTEXT(AP12),AP12,AP12/$Z51-1)</f>
        <v>0</v>
      </c>
      <c r="AQ51" s="139">
        <f t="shared" si="46"/>
        <v>3.5555996779047749E-2</v>
      </c>
      <c r="AR51" s="139">
        <f t="shared" si="46"/>
        <v>-6.1090569774016834E-2</v>
      </c>
      <c r="AS51" s="139">
        <f t="shared" si="46"/>
        <v>-0.1693846195949803</v>
      </c>
      <c r="AT51" s="139">
        <f t="shared" si="46"/>
        <v>-0.51131215034018773</v>
      </c>
      <c r="AU51" s="139">
        <f t="shared" si="46"/>
        <v>-0.51253588438130959</v>
      </c>
      <c r="AV51" s="139">
        <f t="shared" si="46"/>
        <v>-0.54588873528768178</v>
      </c>
      <c r="AW51" s="526">
        <f t="shared" si="46"/>
        <v>-0.54593498639836124</v>
      </c>
      <c r="AX51" s="139">
        <f t="shared" si="46"/>
        <v>-0.57110651584733918</v>
      </c>
      <c r="AY51" s="139">
        <f t="shared" ref="AY51" si="47">IF(ISTEXT(AY12),AY12,AY12/$Z51-1)</f>
        <v>-0.57801011202682473</v>
      </c>
      <c r="AZ51" s="139">
        <f t="shared" ref="AZ51:BD53" si="48">IF(ISTEXT(AZ38),AZ38,AZ38/$Z51-1)</f>
        <v>-1</v>
      </c>
      <c r="BA51" s="139">
        <f t="shared" si="48"/>
        <v>-1</v>
      </c>
      <c r="BB51" s="139">
        <f t="shared" si="48"/>
        <v>-1</v>
      </c>
      <c r="BC51" s="139">
        <f t="shared" si="48"/>
        <v>-1</v>
      </c>
      <c r="BD51" s="139">
        <f t="shared" si="48"/>
        <v>-1</v>
      </c>
      <c r="BE51" s="560">
        <f>IF(ISTEXT(BE12),BE12,BE12/$Z51-1)</f>
        <v>-1</v>
      </c>
      <c r="BF51" s="20"/>
      <c r="BG51" s="20"/>
      <c r="BH51" s="10"/>
      <c r="BI51" s="20"/>
      <c r="BL51" s="119"/>
      <c r="BM51" s="120"/>
      <c r="BN51" s="117"/>
      <c r="BO51" s="125"/>
      <c r="BP51" s="125"/>
      <c r="BQ51" s="125"/>
      <c r="BR51" s="125"/>
      <c r="BS51" s="125"/>
      <c r="BT51" s="118"/>
      <c r="BU51" s="118"/>
      <c r="BV51" s="118"/>
      <c r="BW51" s="118"/>
      <c r="BX51" s="118"/>
      <c r="BY51" s="118"/>
      <c r="BZ51" s="118"/>
      <c r="CA51" s="10"/>
    </row>
    <row r="52" spans="20:79" ht="21" customHeight="1" thickBot="1">
      <c r="T52" s="328" t="s">
        <v>132</v>
      </c>
      <c r="U52" s="328"/>
      <c r="V52" s="328"/>
      <c r="W52" s="341" t="s">
        <v>124</v>
      </c>
      <c r="X52" s="433"/>
      <c r="Y52" s="332">
        <v>17200</v>
      </c>
      <c r="Z52" s="335">
        <f t="shared" si="39"/>
        <v>1.2498727115608002</v>
      </c>
      <c r="AA52" s="344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141">
        <f>IF(ISTEXT(AP13),AP13,AP13/$Z52-1)</f>
        <v>0</v>
      </c>
      <c r="AQ52" s="141">
        <f t="shared" ref="AQ52:AX52" si="49">IF(ISTEXT(AQ13),AQ13,AQ13/$Z52-1)</f>
        <v>-0.12516391962418649</v>
      </c>
      <c r="AR52" s="141">
        <f t="shared" si="49"/>
        <v>-3.1807443197591545E-2</v>
      </c>
      <c r="AS52" s="141">
        <f t="shared" si="49"/>
        <v>-6.1376696190131641E-2</v>
      </c>
      <c r="AT52" s="141">
        <f t="shared" si="49"/>
        <v>-6.6564629559466848E-2</v>
      </c>
      <c r="AU52" s="141">
        <f t="shared" si="49"/>
        <v>9.5680751233295336E-2</v>
      </c>
      <c r="AV52" s="141">
        <f t="shared" si="49"/>
        <v>0.24916717875769878</v>
      </c>
      <c r="AW52" s="527">
        <f t="shared" si="49"/>
        <v>4.5600946155313071E-3</v>
      </c>
      <c r="AX52" s="141">
        <f t="shared" si="49"/>
        <v>8.887677367915825E-2</v>
      </c>
      <c r="AY52" s="141">
        <f t="shared" ref="AY52" si="50">IF(ISTEXT(AY13),AY13,AY13/$Z52-1)</f>
        <v>-0.33535755210444107</v>
      </c>
      <c r="AZ52" s="141">
        <f t="shared" si="48"/>
        <v>-1.8000814728975343</v>
      </c>
      <c r="BA52" s="141">
        <f t="shared" si="48"/>
        <v>-1.8000814728975343</v>
      </c>
      <c r="BB52" s="141">
        <f t="shared" si="48"/>
        <v>-1.8000814728975343</v>
      </c>
      <c r="BC52" s="141">
        <f t="shared" si="48"/>
        <v>-1.8000814728975343</v>
      </c>
      <c r="BD52" s="141">
        <f t="shared" si="48"/>
        <v>-1.8000814728975343</v>
      </c>
      <c r="BE52" s="561">
        <f>IF(ISTEXT(BE13),BE13,BE13/$Z52-1)</f>
        <v>-1</v>
      </c>
      <c r="BF52" s="20"/>
      <c r="BG52" s="20"/>
      <c r="BH52" s="10"/>
      <c r="BI52" s="20"/>
      <c r="BL52" s="119"/>
      <c r="BM52" s="120"/>
      <c r="BN52" s="117"/>
      <c r="BO52" s="125"/>
      <c r="BP52" s="125"/>
      <c r="BQ52" s="125"/>
      <c r="BR52" s="125"/>
      <c r="BS52" s="125"/>
      <c r="BT52" s="118"/>
      <c r="BU52" s="118"/>
      <c r="BV52" s="118"/>
      <c r="BW52" s="118"/>
      <c r="BX52" s="118"/>
      <c r="BY52" s="118"/>
      <c r="BZ52" s="118"/>
      <c r="CA52" s="10"/>
    </row>
    <row r="53" spans="20:79" ht="23.25" customHeight="1" thickTop="1" thickBot="1">
      <c r="T53" s="23" t="s">
        <v>7</v>
      </c>
      <c r="U53" s="23"/>
      <c r="V53" s="23"/>
      <c r="W53" s="21" t="s">
        <v>9</v>
      </c>
      <c r="X53" s="436"/>
      <c r="Y53" s="22"/>
      <c r="Z53" s="343">
        <f t="shared" si="39"/>
        <v>1396.4993161587367</v>
      </c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142">
        <f>IF(ISTEXT(AP14),AP14,AP14/$Z53-1)</f>
        <v>0</v>
      </c>
      <c r="AQ53" s="142">
        <f t="shared" ref="AQ53:AX53" si="51">IF(ISTEXT(AQ14),AQ14,AQ14/$Z53-1)</f>
        <v>-1.4810859927180231E-2</v>
      </c>
      <c r="AR53" s="142">
        <f t="shared" si="51"/>
        <v>1.1209946005535043E-2</v>
      </c>
      <c r="AS53" s="142">
        <f t="shared" si="51"/>
        <v>-5.0065850819022151E-2</v>
      </c>
      <c r="AT53" s="142">
        <f t="shared" si="51"/>
        <v>-0.10461030086920897</v>
      </c>
      <c r="AU53" s="142">
        <f t="shared" si="51"/>
        <v>-6.5971419720231239E-2</v>
      </c>
      <c r="AV53" s="142">
        <f t="shared" si="51"/>
        <v>-3.0150998561409015E-2</v>
      </c>
      <c r="AW53" s="529">
        <f t="shared" si="51"/>
        <v>-4.2620707407187153E-3</v>
      </c>
      <c r="AX53" s="142">
        <f t="shared" si="51"/>
        <v>8.3209473518059962E-3</v>
      </c>
      <c r="AY53" s="142">
        <f t="shared" ref="AY53" si="52">IF(ISTEXT(AY14),AY14,AY14/$Z53-1)</f>
        <v>-2.2326579724607609E-2</v>
      </c>
      <c r="AZ53" s="336">
        <f t="shared" si="48"/>
        <v>-1.0007160762546956</v>
      </c>
      <c r="BA53" s="336">
        <f t="shared" si="48"/>
        <v>-1.0007160762546956</v>
      </c>
      <c r="BB53" s="336">
        <f t="shared" si="48"/>
        <v>-1.0007160762546956</v>
      </c>
      <c r="BC53" s="336">
        <f t="shared" si="48"/>
        <v>-1.0007160762546956</v>
      </c>
      <c r="BD53" s="336">
        <f t="shared" si="48"/>
        <v>-1.0007160762546956</v>
      </c>
      <c r="BE53" s="563" t="e">
        <f>IF(ISTEXT(BE14),BE14,BE14/$Z53-1)</f>
        <v>#REF!</v>
      </c>
      <c r="BF53" s="20"/>
      <c r="BG53" s="20"/>
      <c r="BH53" s="20"/>
      <c r="BI53" s="20"/>
      <c r="BL53" s="119"/>
      <c r="BM53" s="120"/>
      <c r="BN53" s="117"/>
      <c r="BO53" s="125"/>
      <c r="BP53" s="125"/>
      <c r="BQ53" s="125"/>
      <c r="BR53" s="125"/>
      <c r="BS53" s="125"/>
      <c r="BT53" s="118"/>
      <c r="BU53" s="118"/>
      <c r="BV53" s="118"/>
      <c r="BW53" s="118"/>
      <c r="BX53" s="118"/>
      <c r="BY53" s="118"/>
      <c r="BZ53" s="118"/>
      <c r="CA53" s="10"/>
    </row>
    <row r="54" spans="20:79" ht="15">
      <c r="W54" s="24"/>
      <c r="X54" s="24"/>
      <c r="Y54" s="25"/>
      <c r="Z54" s="12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BF54" s="20"/>
      <c r="BG54" s="20"/>
      <c r="BH54" s="20"/>
      <c r="BI54" s="20"/>
      <c r="BL54" s="115"/>
      <c r="BM54" s="116"/>
      <c r="BN54" s="117"/>
      <c r="BO54" s="125"/>
      <c r="BP54" s="125"/>
      <c r="BQ54" s="125"/>
      <c r="BR54" s="125"/>
      <c r="BS54" s="125"/>
      <c r="BT54" s="118"/>
      <c r="BU54" s="118"/>
      <c r="BV54" s="118"/>
      <c r="BW54" s="118"/>
      <c r="BX54" s="118"/>
      <c r="BY54" s="118"/>
      <c r="BZ54" s="118"/>
      <c r="CA54" s="10"/>
    </row>
    <row r="55" spans="20:79" ht="15">
      <c r="AL55" s="134"/>
      <c r="AM55" s="130"/>
      <c r="BL55" s="121"/>
      <c r="BM55" s="122"/>
      <c r="BN55" s="117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0"/>
    </row>
    <row r="56" spans="20:79" s="302" customFormat="1" ht="21.75" customHeight="1" thickBot="1">
      <c r="T56" s="285"/>
      <c r="U56" s="285"/>
      <c r="V56" s="285"/>
      <c r="W56" s="301" t="s">
        <v>6</v>
      </c>
      <c r="X56" s="301"/>
      <c r="Y56" s="300"/>
      <c r="Z56" s="300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</row>
    <row r="57" spans="20:79" ht="15">
      <c r="W57" s="440"/>
      <c r="X57" s="441"/>
      <c r="Y57" s="240" t="s">
        <v>8</v>
      </c>
      <c r="Z57" s="241"/>
      <c r="AA57" s="242">
        <v>1990</v>
      </c>
      <c r="AB57" s="242">
        <f t="shared" ref="AB57:AP57" si="53">AA57+1</f>
        <v>1991</v>
      </c>
      <c r="AC57" s="242">
        <f t="shared" si="53"/>
        <v>1992</v>
      </c>
      <c r="AD57" s="242">
        <f t="shared" si="53"/>
        <v>1993</v>
      </c>
      <c r="AE57" s="242">
        <f t="shared" si="53"/>
        <v>1994</v>
      </c>
      <c r="AF57" s="242">
        <f t="shared" si="53"/>
        <v>1995</v>
      </c>
      <c r="AG57" s="242">
        <f t="shared" si="53"/>
        <v>1996</v>
      </c>
      <c r="AH57" s="242">
        <f t="shared" si="53"/>
        <v>1997</v>
      </c>
      <c r="AI57" s="242">
        <f t="shared" si="53"/>
        <v>1998</v>
      </c>
      <c r="AJ57" s="243">
        <f t="shared" si="53"/>
        <v>1999</v>
      </c>
      <c r="AK57" s="243">
        <f t="shared" si="53"/>
        <v>2000</v>
      </c>
      <c r="AL57" s="243">
        <f t="shared" si="53"/>
        <v>2001</v>
      </c>
      <c r="AM57" s="243">
        <f t="shared" si="53"/>
        <v>2002</v>
      </c>
      <c r="AN57" s="242">
        <f t="shared" si="53"/>
        <v>2003</v>
      </c>
      <c r="AO57" s="242">
        <f t="shared" si="53"/>
        <v>2004</v>
      </c>
      <c r="AP57" s="242">
        <f t="shared" si="53"/>
        <v>2005</v>
      </c>
      <c r="AQ57" s="242">
        <f>AP57+1</f>
        <v>2006</v>
      </c>
      <c r="AR57" s="242">
        <f>AQ57+1</f>
        <v>2007</v>
      </c>
      <c r="AS57" s="256">
        <v>2008</v>
      </c>
      <c r="AT57" s="256">
        <v>2009</v>
      </c>
      <c r="AU57" s="256">
        <v>2010</v>
      </c>
      <c r="AV57" s="256">
        <v>2011</v>
      </c>
      <c r="AW57" s="256">
        <v>2012</v>
      </c>
      <c r="AX57" s="246">
        <v>2013</v>
      </c>
      <c r="AY57" s="337">
        <v>2014</v>
      </c>
      <c r="AZ57" s="337">
        <v>2015</v>
      </c>
      <c r="BA57" s="337">
        <v>2016</v>
      </c>
      <c r="BB57" s="337">
        <v>2017</v>
      </c>
      <c r="BC57" s="337">
        <v>2018</v>
      </c>
      <c r="BD57" s="337">
        <v>2019</v>
      </c>
      <c r="BE57" s="337">
        <v>2020</v>
      </c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20:79" ht="16.2">
      <c r="W58" s="9" t="s">
        <v>18</v>
      </c>
      <c r="X58" s="435"/>
      <c r="Y58" s="103">
        <v>1</v>
      </c>
      <c r="Z58" s="144"/>
      <c r="AA58" s="144"/>
      <c r="AB58" s="145">
        <f t="shared" ref="AB58:AO58" si="54">IF(ISTEXT(AA5),AA5,AB5/AA5-1)</f>
        <v>7.4736355319557912E-3</v>
      </c>
      <c r="AC58" s="145">
        <f t="shared" si="54"/>
        <v>8.4171579446945533E-3</v>
      </c>
      <c r="AD58" s="145">
        <f t="shared" si="54"/>
        <v>-5.475553039366754E-3</v>
      </c>
      <c r="AE58" s="145">
        <f t="shared" si="54"/>
        <v>5.2146815823798098E-2</v>
      </c>
      <c r="AF58" s="145">
        <f t="shared" si="54"/>
        <v>1.1032733741108691E-2</v>
      </c>
      <c r="AG58" s="145">
        <f t="shared" si="54"/>
        <v>1.0492213667839811E-2</v>
      </c>
      <c r="AH58" s="145">
        <f t="shared" si="54"/>
        <v>-1.9420239308729492E-3</v>
      </c>
      <c r="AI58" s="145">
        <f t="shared" si="54"/>
        <v>-2.7684460018881807E-2</v>
      </c>
      <c r="AJ58" s="140">
        <f t="shared" si="54"/>
        <v>2.873616597068307E-2</v>
      </c>
      <c r="AK58" s="140">
        <f t="shared" si="54"/>
        <v>1.6652591309078257E-2</v>
      </c>
      <c r="AL58" s="140">
        <f t="shared" si="54"/>
        <v>-1.3151949167986343E-2</v>
      </c>
      <c r="AM58" s="140">
        <f t="shared" si="54"/>
        <v>2.947114179797361E-2</v>
      </c>
      <c r="AN58" s="145">
        <f t="shared" si="54"/>
        <v>3.9290886519935952E-3</v>
      </c>
      <c r="AO58" s="145">
        <f t="shared" si="54"/>
        <v>-7.8848272459419722E-4</v>
      </c>
      <c r="AP58" s="145">
        <f t="shared" ref="AP58:BE58" si="55">IF(ISTEXT(AO5),AO5,AP5/AO5-1)</f>
        <v>5.8178281018135269E-3</v>
      </c>
      <c r="AQ58" s="145">
        <f t="shared" si="55"/>
        <v>-1.7007847658081388E-2</v>
      </c>
      <c r="AR58" s="145">
        <f t="shared" si="55"/>
        <v>2.8111398678990263E-2</v>
      </c>
      <c r="AS58" s="257">
        <f t="shared" si="55"/>
        <v>-6.3935556742177657E-2</v>
      </c>
      <c r="AT58" s="140">
        <f t="shared" si="55"/>
        <v>-5.9021576853857005E-2</v>
      </c>
      <c r="AU58" s="140">
        <f t="shared" si="55"/>
        <v>4.3455255238001422E-2</v>
      </c>
      <c r="AV58" s="140">
        <f t="shared" si="55"/>
        <v>4.0631772522760512E-2</v>
      </c>
      <c r="AW58" s="140">
        <f t="shared" si="55"/>
        <v>2.7529485672585396E-2</v>
      </c>
      <c r="AX58" s="145">
        <f t="shared" si="55"/>
        <v>1.1896490072563548E-2</v>
      </c>
      <c r="AY58" s="145">
        <f t="shared" si="55"/>
        <v>-3.4297914995862544E-2</v>
      </c>
      <c r="AZ58" s="151" t="e">
        <f t="shared" si="55"/>
        <v>#REF!</v>
      </c>
      <c r="BA58" s="151" t="e">
        <f t="shared" si="55"/>
        <v>#REF!</v>
      </c>
      <c r="BB58" s="151" t="e">
        <f t="shared" si="55"/>
        <v>#REF!</v>
      </c>
      <c r="BC58" s="151" t="e">
        <f t="shared" si="55"/>
        <v>#REF!</v>
      </c>
      <c r="BD58" s="151" t="e">
        <f t="shared" si="55"/>
        <v>#REF!</v>
      </c>
      <c r="BE58" s="151" t="e">
        <f t="shared" si="55"/>
        <v>#REF!</v>
      </c>
      <c r="BL58" s="10"/>
      <c r="BM58" s="10"/>
      <c r="BN58" s="10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0"/>
    </row>
    <row r="59" spans="20:79" ht="16.2">
      <c r="W59" s="9" t="s">
        <v>11</v>
      </c>
      <c r="X59" s="435"/>
      <c r="Y59" s="330">
        <v>25</v>
      </c>
      <c r="Z59" s="144"/>
      <c r="AA59" s="144"/>
      <c r="AB59" s="145">
        <f t="shared" ref="AB59:AS59" si="56">IF(ISTEXT(AA8),AA8,AB8/AA8-1)</f>
        <v>-3.5491910084861633E-2</v>
      </c>
      <c r="AC59" s="145">
        <f t="shared" si="56"/>
        <v>2.6206506533630103E-2</v>
      </c>
      <c r="AD59" s="145">
        <f t="shared" si="56"/>
        <v>-0.1097965655181844</v>
      </c>
      <c r="AE59" s="145">
        <f t="shared" si="56"/>
        <v>0.11886305821427623</v>
      </c>
      <c r="AF59" s="145">
        <f t="shared" si="56"/>
        <v>-4.3478559371927572E-2</v>
      </c>
      <c r="AG59" s="145">
        <f t="shared" si="56"/>
        <v>-2.8415075641214593E-2</v>
      </c>
      <c r="AH59" s="145">
        <f t="shared" si="56"/>
        <v>-1.8505372012351473E-2</v>
      </c>
      <c r="AI59" s="145">
        <f t="shared" si="56"/>
        <v>-5.2928151792069444E-2</v>
      </c>
      <c r="AJ59" s="140">
        <f t="shared" si="56"/>
        <v>1.5767179307257795E-3</v>
      </c>
      <c r="AK59" s="140">
        <f t="shared" si="56"/>
        <v>1.0683617682714086E-3</v>
      </c>
      <c r="AL59" s="140">
        <f t="shared" si="56"/>
        <v>-2.9562004857196511E-2</v>
      </c>
      <c r="AM59" s="140">
        <f t="shared" si="56"/>
        <v>-1.929856899931881E-2</v>
      </c>
      <c r="AN59" s="145">
        <f t="shared" si="56"/>
        <v>-4.8358667037056269E-2</v>
      </c>
      <c r="AO59" s="145">
        <f t="shared" si="56"/>
        <v>3.8255104667820561E-2</v>
      </c>
      <c r="AP59" s="145">
        <f t="shared" si="56"/>
        <v>-1.6149761420570785E-3</v>
      </c>
      <c r="AQ59" s="145">
        <f t="shared" si="56"/>
        <v>-1.9102860469716987E-2</v>
      </c>
      <c r="AR59" s="145">
        <f t="shared" si="56"/>
        <v>6.6824992477851897E-3</v>
      </c>
      <c r="AS59" s="257">
        <f t="shared" si="56"/>
        <v>-5.1970276877291166E-3</v>
      </c>
      <c r="AT59" s="140">
        <f t="shared" ref="AT59:BE59" si="57">IF(ISTEXT(AS8),AS8,AT8/AS8-1)</f>
        <v>-2.8036471764057103E-2</v>
      </c>
      <c r="AU59" s="140">
        <f t="shared" si="57"/>
        <v>2.9549834481096271E-2</v>
      </c>
      <c r="AV59" s="140">
        <f t="shared" si="57"/>
        <v>-2.5923501332998478E-2</v>
      </c>
      <c r="AW59" s="140">
        <f t="shared" si="57"/>
        <v>-2.2238708216066549E-2</v>
      </c>
      <c r="AX59" s="145">
        <f t="shared" si="57"/>
        <v>-1.0677955866944422E-2</v>
      </c>
      <c r="AY59" s="145">
        <f t="shared" si="57"/>
        <v>-1.4807676164169337E-2</v>
      </c>
      <c r="AZ59" s="151" t="e">
        <f t="shared" si="57"/>
        <v>#REF!</v>
      </c>
      <c r="BA59" s="151" t="e">
        <f t="shared" si="57"/>
        <v>#REF!</v>
      </c>
      <c r="BB59" s="151" t="e">
        <f t="shared" si="57"/>
        <v>#REF!</v>
      </c>
      <c r="BC59" s="151" t="e">
        <f t="shared" si="57"/>
        <v>#REF!</v>
      </c>
      <c r="BD59" s="151" t="e">
        <f t="shared" si="57"/>
        <v>#REF!</v>
      </c>
      <c r="BE59" s="151" t="e">
        <f t="shared" si="57"/>
        <v>#REF!</v>
      </c>
      <c r="BL59" s="10"/>
      <c r="BM59" s="10"/>
      <c r="BN59" s="10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0"/>
    </row>
    <row r="60" spans="20:79" ht="16.2">
      <c r="W60" s="9" t="s">
        <v>13</v>
      </c>
      <c r="X60" s="435"/>
      <c r="Y60" s="330">
        <v>298</v>
      </c>
      <c r="Z60" s="144"/>
      <c r="AA60" s="144"/>
      <c r="AB60" s="145">
        <f t="shared" ref="AB60:AS60" si="58">IF(ISTEXT(AA9),AA9,AB9/AA9-1)</f>
        <v>-9.2842007327601506E-3</v>
      </c>
      <c r="AC60" s="145">
        <f t="shared" si="58"/>
        <v>4.2157607712125511E-3</v>
      </c>
      <c r="AD60" s="145">
        <f t="shared" si="58"/>
        <v>-3.5585511889795196E-3</v>
      </c>
      <c r="AE60" s="145">
        <f t="shared" si="58"/>
        <v>4.1434254778950796E-2</v>
      </c>
      <c r="AF60" s="145">
        <f t="shared" si="58"/>
        <v>9.4293596357468701E-3</v>
      </c>
      <c r="AG60" s="145">
        <f t="shared" si="58"/>
        <v>3.3922498158295289E-2</v>
      </c>
      <c r="AH60" s="145">
        <f t="shared" si="58"/>
        <v>2.3099235258872586E-2</v>
      </c>
      <c r="AI60" s="145">
        <f t="shared" si="58"/>
        <v>-4.4545187601056968E-2</v>
      </c>
      <c r="AJ60" s="140">
        <f t="shared" si="58"/>
        <v>-0.18120731566955939</v>
      </c>
      <c r="AK60" s="140">
        <f t="shared" si="58"/>
        <v>9.3307159764590919E-2</v>
      </c>
      <c r="AL60" s="140">
        <f t="shared" si="58"/>
        <v>-0.11744012804281889</v>
      </c>
      <c r="AM60" s="140">
        <f t="shared" si="58"/>
        <v>-1.8160681001081369E-2</v>
      </c>
      <c r="AN60" s="145">
        <f t="shared" si="58"/>
        <v>-6.4221970200172285E-3</v>
      </c>
      <c r="AO60" s="145">
        <f t="shared" si="58"/>
        <v>6.5989473929617404E-4</v>
      </c>
      <c r="AP60" s="145">
        <f t="shared" si="58"/>
        <v>-1.501111893567697E-2</v>
      </c>
      <c r="AQ60" s="145">
        <f t="shared" si="58"/>
        <v>8.8341573402117568E-4</v>
      </c>
      <c r="AR60" s="145">
        <f t="shared" si="58"/>
        <v>-2.20065599434075E-2</v>
      </c>
      <c r="AS60" s="257">
        <f t="shared" si="58"/>
        <v>-3.5247648509665441E-2</v>
      </c>
      <c r="AT60" s="140">
        <f t="shared" ref="AT60:BE60" si="59">IF(ISTEXT(AS9),AS9,AT9/AS9-1)</f>
        <v>-1.913214110467365E-2</v>
      </c>
      <c r="AU60" s="140">
        <f t="shared" si="59"/>
        <v>-1.3986392702194927E-2</v>
      </c>
      <c r="AV60" s="140">
        <f t="shared" si="59"/>
        <v>-2.0395472523557778E-2</v>
      </c>
      <c r="AW60" s="140">
        <f t="shared" si="59"/>
        <v>-1.4968663639820967E-2</v>
      </c>
      <c r="AX60" s="145">
        <f t="shared" si="59"/>
        <v>1.7187472211379617E-3</v>
      </c>
      <c r="AY60" s="145">
        <f t="shared" si="59"/>
        <v>-2.1492926627605713E-2</v>
      </c>
      <c r="AZ60" s="151" t="e">
        <f t="shared" si="59"/>
        <v>#REF!</v>
      </c>
      <c r="BA60" s="151" t="e">
        <f t="shared" si="59"/>
        <v>#REF!</v>
      </c>
      <c r="BB60" s="151" t="e">
        <f t="shared" si="59"/>
        <v>#REF!</v>
      </c>
      <c r="BC60" s="151" t="e">
        <f t="shared" si="59"/>
        <v>#REF!</v>
      </c>
      <c r="BD60" s="151" t="e">
        <f t="shared" si="59"/>
        <v>#REF!</v>
      </c>
      <c r="BE60" s="151" t="e">
        <f t="shared" si="59"/>
        <v>#REF!</v>
      </c>
      <c r="BL60" s="10"/>
      <c r="BM60" s="10"/>
      <c r="BN60" s="10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0"/>
    </row>
    <row r="61" spans="20:79" ht="27.6">
      <c r="W61" s="9" t="s">
        <v>58</v>
      </c>
      <c r="X61" s="435"/>
      <c r="Y61" s="13" t="s">
        <v>122</v>
      </c>
      <c r="Z61" s="144"/>
      <c r="AA61" s="144"/>
      <c r="AB61" s="145">
        <f t="shared" ref="AB61:AF63" si="60">IF(ISTEXT(AA10),AA10,AB10/AA10-1)</f>
        <v>8.8957790566543293E-2</v>
      </c>
      <c r="AC61" s="145">
        <f t="shared" si="60"/>
        <v>2.4070340480269126E-2</v>
      </c>
      <c r="AD61" s="145">
        <f t="shared" si="60"/>
        <v>2.0355167385613271E-2</v>
      </c>
      <c r="AE61" s="145">
        <f t="shared" si="60"/>
        <v>0.16120734806958525</v>
      </c>
      <c r="AF61" s="145">
        <f t="shared" si="60"/>
        <v>0.19765669536677533</v>
      </c>
      <c r="AG61" s="145">
        <f t="shared" ref="AG61:AS61" si="61">IF(ISTEXT(AF10),AF10,AG10/AF10-1)</f>
        <v>-2.4412770373807513E-2</v>
      </c>
      <c r="AH61" s="145">
        <f t="shared" si="61"/>
        <v>-6.5642704675994423E-3</v>
      </c>
      <c r="AI61" s="145">
        <f t="shared" si="61"/>
        <v>-2.8438800972401368E-2</v>
      </c>
      <c r="AJ61" s="140">
        <f t="shared" si="61"/>
        <v>2.632940130424366E-2</v>
      </c>
      <c r="AK61" s="140">
        <f t="shared" si="61"/>
        <v>-6.2338823877966409E-2</v>
      </c>
      <c r="AL61" s="140">
        <f t="shared" si="61"/>
        <v>-0.14859073193277827</v>
      </c>
      <c r="AM61" s="140">
        <f t="shared" si="61"/>
        <v>-0.16624720243357005</v>
      </c>
      <c r="AN61" s="145">
        <f t="shared" si="61"/>
        <v>-1.0635472135857027E-3</v>
      </c>
      <c r="AO61" s="145">
        <f t="shared" si="61"/>
        <v>-0.23588180073858855</v>
      </c>
      <c r="AP61" s="145">
        <f t="shared" si="61"/>
        <v>2.7864868006548527E-2</v>
      </c>
      <c r="AQ61" s="145">
        <f t="shared" si="61"/>
        <v>0.14333015427271634</v>
      </c>
      <c r="AR61" s="145">
        <f t="shared" si="61"/>
        <v>0.14125520567174688</v>
      </c>
      <c r="AS61" s="257">
        <f t="shared" si="61"/>
        <v>0.15356577162743035</v>
      </c>
      <c r="AT61" s="140">
        <f t="shared" ref="AT61:BE61" si="62">IF(ISTEXT(AS10),AS10,AT10/AS10-1)</f>
        <v>8.4942360451989662E-2</v>
      </c>
      <c r="AU61" s="140">
        <f t="shared" si="62"/>
        <v>0.11234613387155412</v>
      </c>
      <c r="AV61" s="140">
        <f t="shared" si="62"/>
        <v>0.11824807454295128</v>
      </c>
      <c r="AW61" s="140">
        <f t="shared" si="62"/>
        <v>0.12536671551234768</v>
      </c>
      <c r="AX61" s="145">
        <f t="shared" si="62"/>
        <v>9.2446658611419208E-2</v>
      </c>
      <c r="AY61" s="145">
        <f t="shared" si="62"/>
        <v>0.11534081603024515</v>
      </c>
      <c r="AZ61" s="151">
        <f t="shared" si="62"/>
        <v>-1</v>
      </c>
      <c r="BA61" s="151" t="e">
        <f t="shared" si="62"/>
        <v>#DIV/0!</v>
      </c>
      <c r="BB61" s="151" t="e">
        <f t="shared" si="62"/>
        <v>#DIV/0!</v>
      </c>
      <c r="BC61" s="151" t="e">
        <f t="shared" si="62"/>
        <v>#DIV/0!</v>
      </c>
      <c r="BD61" s="151" t="e">
        <f t="shared" si="62"/>
        <v>#DIV/0!</v>
      </c>
      <c r="BE61" s="151" t="e">
        <f t="shared" si="62"/>
        <v>#DIV/0!</v>
      </c>
      <c r="BL61" s="10"/>
      <c r="BM61" s="10"/>
      <c r="BN61" s="10"/>
      <c r="BO61" s="125"/>
      <c r="BP61" s="125"/>
      <c r="BQ61" s="125"/>
      <c r="BR61" s="125"/>
      <c r="BS61" s="125"/>
      <c r="BT61" s="118"/>
      <c r="BU61" s="118"/>
      <c r="BV61" s="118"/>
      <c r="BW61" s="118"/>
      <c r="BX61" s="118"/>
      <c r="BY61" s="118"/>
      <c r="BZ61" s="118"/>
      <c r="CA61" s="10"/>
    </row>
    <row r="62" spans="20:79" ht="27.6">
      <c r="W62" s="9" t="s">
        <v>16</v>
      </c>
      <c r="X62" s="435"/>
      <c r="Y62" s="13" t="s">
        <v>123</v>
      </c>
      <c r="Z62" s="144"/>
      <c r="AA62" s="144"/>
      <c r="AB62" s="145">
        <f t="shared" si="60"/>
        <v>0.14797040261001193</v>
      </c>
      <c r="AC62" s="145">
        <f t="shared" si="60"/>
        <v>1.4702566276902251E-2</v>
      </c>
      <c r="AD62" s="145">
        <f t="shared" si="60"/>
        <v>0.43657292284521954</v>
      </c>
      <c r="AE62" s="145">
        <f t="shared" si="60"/>
        <v>0.22852153866522684</v>
      </c>
      <c r="AF62" s="145">
        <f t="shared" si="60"/>
        <v>0.30992439392251936</v>
      </c>
      <c r="AG62" s="145">
        <f t="shared" ref="AG62:AS62" si="63">IF(ISTEXT(AF11),AF11,AG11/AF11-1)</f>
        <v>3.6812120415688376E-2</v>
      </c>
      <c r="AH62" s="145">
        <f t="shared" si="63"/>
        <v>9.4538783135734272E-2</v>
      </c>
      <c r="AI62" s="145">
        <f t="shared" si="63"/>
        <v>-0.17092465985060268</v>
      </c>
      <c r="AJ62" s="140">
        <f t="shared" si="63"/>
        <v>-0.20825158539650557</v>
      </c>
      <c r="AK62" s="140">
        <f t="shared" si="63"/>
        <v>-9.4903848539505176E-2</v>
      </c>
      <c r="AL62" s="140">
        <f t="shared" si="63"/>
        <v>-0.16799654572614775</v>
      </c>
      <c r="AM62" s="140">
        <f t="shared" si="63"/>
        <v>-6.8738259222732245E-2</v>
      </c>
      <c r="AN62" s="145">
        <f t="shared" si="63"/>
        <v>-3.7527729328921233E-2</v>
      </c>
      <c r="AO62" s="145">
        <f t="shared" si="63"/>
        <v>4.0933638993493116E-2</v>
      </c>
      <c r="AP62" s="145">
        <f t="shared" si="63"/>
        <v>-6.437148392601455E-2</v>
      </c>
      <c r="AQ62" s="145">
        <f t="shared" si="63"/>
        <v>4.3535750591793931E-2</v>
      </c>
      <c r="AR62" s="145">
        <f t="shared" si="63"/>
        <v>-0.12023037252544277</v>
      </c>
      <c r="AS62" s="257">
        <f t="shared" si="63"/>
        <v>-0.27453405340094794</v>
      </c>
      <c r="AT62" s="140">
        <f t="shared" ref="AT62:BE62" si="64">IF(ISTEXT(AS11),AS11,AT11/AS11-1)</f>
        <v>-0.2953879622111002</v>
      </c>
      <c r="AU62" s="140">
        <f t="shared" si="64"/>
        <v>5.0081038237153042E-2</v>
      </c>
      <c r="AV62" s="140">
        <f t="shared" si="64"/>
        <v>-0.11627065062861408</v>
      </c>
      <c r="AW62" s="140">
        <f t="shared" si="64"/>
        <v>-8.49747656466735E-2</v>
      </c>
      <c r="AX62" s="145">
        <f t="shared" si="64"/>
        <v>-4.5475573216002596E-2</v>
      </c>
      <c r="AY62" s="145">
        <f t="shared" si="64"/>
        <v>2.4806258839638939E-2</v>
      </c>
      <c r="AZ62" s="151">
        <f t="shared" si="64"/>
        <v>-1</v>
      </c>
      <c r="BA62" s="151" t="e">
        <f t="shared" si="64"/>
        <v>#DIV/0!</v>
      </c>
      <c r="BB62" s="151" t="e">
        <f t="shared" si="64"/>
        <v>#DIV/0!</v>
      </c>
      <c r="BC62" s="151" t="e">
        <f t="shared" si="64"/>
        <v>#DIV/0!</v>
      </c>
      <c r="BD62" s="151" t="e">
        <f t="shared" si="64"/>
        <v>#DIV/0!</v>
      </c>
      <c r="BE62" s="151" t="e">
        <f t="shared" si="64"/>
        <v>#DIV/0!</v>
      </c>
      <c r="BL62" s="10"/>
      <c r="BM62" s="10"/>
      <c r="BN62" s="10"/>
      <c r="BO62" s="125"/>
      <c r="BP62" s="125"/>
      <c r="BQ62" s="125"/>
      <c r="BR62" s="125"/>
      <c r="BS62" s="125"/>
      <c r="BT62" s="118"/>
      <c r="BU62" s="118"/>
      <c r="BV62" s="118"/>
      <c r="BW62" s="118"/>
      <c r="BX62" s="118"/>
      <c r="BY62" s="118"/>
      <c r="BZ62" s="118"/>
      <c r="CA62" s="10"/>
    </row>
    <row r="63" spans="20:79" ht="22.5" customHeight="1" thickBot="1">
      <c r="W63" s="340" t="s">
        <v>126</v>
      </c>
      <c r="X63" s="445"/>
      <c r="Y63" s="330">
        <v>22800</v>
      </c>
      <c r="Z63" s="146"/>
      <c r="AA63" s="144"/>
      <c r="AB63" s="145">
        <f t="shared" si="60"/>
        <v>0.10552257582449287</v>
      </c>
      <c r="AC63" s="145">
        <f t="shared" si="60"/>
        <v>0.10064606961838862</v>
      </c>
      <c r="AD63" s="145">
        <f t="shared" si="60"/>
        <v>4.2304064926494966E-3</v>
      </c>
      <c r="AE63" s="145">
        <f t="shared" si="60"/>
        <v>-4.3434980255246614E-2</v>
      </c>
      <c r="AF63" s="145">
        <f t="shared" si="60"/>
        <v>9.5044814103399045E-2</v>
      </c>
      <c r="AG63" s="145">
        <f t="shared" ref="AG63:AS63" si="65">IF(ISTEXT(AF12),AF12,AG12/AF12-1)</f>
        <v>3.493918267915852E-2</v>
      </c>
      <c r="AH63" s="145">
        <f t="shared" si="65"/>
        <v>-0.14755137946247876</v>
      </c>
      <c r="AI63" s="145">
        <f t="shared" si="65"/>
        <v>-8.8655500632454087E-2</v>
      </c>
      <c r="AJ63" s="140">
        <f t="shared" si="65"/>
        <v>-0.30606878168539509</v>
      </c>
      <c r="AK63" s="140">
        <f t="shared" si="65"/>
        <v>-0.2337743671460053</v>
      </c>
      <c r="AL63" s="140">
        <f t="shared" si="65"/>
        <v>-0.13729097892168241</v>
      </c>
      <c r="AM63" s="140">
        <f t="shared" si="65"/>
        <v>-5.4489790068685706E-2</v>
      </c>
      <c r="AN63" s="145">
        <f t="shared" si="65"/>
        <v>-5.7391871569899E-2</v>
      </c>
      <c r="AO63" s="145">
        <f t="shared" si="65"/>
        <v>-2.7302997855100375E-2</v>
      </c>
      <c r="AP63" s="145">
        <f t="shared" si="65"/>
        <v>-3.7051557842673333E-2</v>
      </c>
      <c r="AQ63" s="145">
        <f t="shared" si="65"/>
        <v>3.5555996779047749E-2</v>
      </c>
      <c r="AR63" s="145">
        <f t="shared" si="65"/>
        <v>-9.3328189739299794E-2</v>
      </c>
      <c r="AS63" s="257">
        <f t="shared" si="65"/>
        <v>-0.11534025150317062</v>
      </c>
      <c r="AT63" s="140">
        <f t="shared" ref="AT63:BE63" si="66">IF(ISTEXT(AS12),AS12,AT12/AS12-1)</f>
        <v>-0.41165566977399182</v>
      </c>
      <c r="AU63" s="140">
        <f t="shared" si="66"/>
        <v>-2.5041220934257646E-3</v>
      </c>
      <c r="AV63" s="140">
        <f t="shared" si="66"/>
        <v>-6.8421140834214245E-2</v>
      </c>
      <c r="AW63" s="140">
        <f t="shared" si="66"/>
        <v>-1.0184973215510151E-4</v>
      </c>
      <c r="AX63" s="145">
        <f t="shared" si="66"/>
        <v>-5.5435958937504748E-2</v>
      </c>
      <c r="AY63" s="145">
        <f t="shared" si="66"/>
        <v>-1.6096295314731779E-2</v>
      </c>
      <c r="AZ63" s="152">
        <f t="shared" si="66"/>
        <v>-1</v>
      </c>
      <c r="BA63" s="152" t="e">
        <f t="shared" si="66"/>
        <v>#DIV/0!</v>
      </c>
      <c r="BB63" s="152" t="e">
        <f t="shared" si="66"/>
        <v>#DIV/0!</v>
      </c>
      <c r="BC63" s="152" t="e">
        <f t="shared" si="66"/>
        <v>#DIV/0!</v>
      </c>
      <c r="BD63" s="152" t="e">
        <f t="shared" si="66"/>
        <v>#DIV/0!</v>
      </c>
      <c r="BE63" s="152" t="e">
        <f t="shared" si="66"/>
        <v>#DIV/0!</v>
      </c>
      <c r="BL63" s="10"/>
      <c r="BM63" s="10"/>
      <c r="BN63" s="10"/>
      <c r="BO63" s="125"/>
      <c r="BP63" s="125"/>
      <c r="BQ63" s="125"/>
      <c r="BR63" s="125"/>
      <c r="BS63" s="125"/>
      <c r="BT63" s="118"/>
      <c r="BU63" s="118"/>
      <c r="BV63" s="118"/>
      <c r="BW63" s="118"/>
      <c r="BX63" s="118"/>
      <c r="BY63" s="118"/>
      <c r="BZ63" s="118"/>
      <c r="CA63" s="10"/>
    </row>
    <row r="64" spans="20:79" ht="22.5" customHeight="1" thickTop="1" thickBot="1">
      <c r="W64" s="341" t="s">
        <v>124</v>
      </c>
      <c r="X64" s="433"/>
      <c r="Y64" s="332">
        <v>17200</v>
      </c>
      <c r="Z64" s="422"/>
      <c r="AA64" s="422"/>
      <c r="AB64" s="147">
        <f>IF(ISTEXT(AA13),AA13,AB13/AA13-1)</f>
        <v>0</v>
      </c>
      <c r="AC64" s="147">
        <f t="shared" ref="AC64:AY64" si="67">IF(ISTEXT(AB13),AB13,AC13/AB13-1)</f>
        <v>0</v>
      </c>
      <c r="AD64" s="147">
        <f t="shared" si="67"/>
        <v>0.33333333333333326</v>
      </c>
      <c r="AE64" s="147">
        <f t="shared" si="67"/>
        <v>0.75</v>
      </c>
      <c r="AF64" s="147">
        <f t="shared" si="67"/>
        <v>1.6428571428571415</v>
      </c>
      <c r="AG64" s="147">
        <f t="shared" si="67"/>
        <v>-4.2107367502491222E-2</v>
      </c>
      <c r="AH64" s="147">
        <f t="shared" si="67"/>
        <v>-0.11064149668105405</v>
      </c>
      <c r="AI64" s="147">
        <f t="shared" si="67"/>
        <v>-7.216275404956507E-4</v>
      </c>
      <c r="AJ64" s="147">
        <f t="shared" si="67"/>
        <v>0.63673055703619341</v>
      </c>
      <c r="AK64" s="147">
        <f t="shared" si="67"/>
        <v>-0.34175603625511064</v>
      </c>
      <c r="AL64" s="147">
        <f t="shared" si="67"/>
        <v>4.8600436891291343E-2</v>
      </c>
      <c r="AM64" s="147">
        <f t="shared" si="67"/>
        <v>0.3930724354895152</v>
      </c>
      <c r="AN64" s="147">
        <f t="shared" si="67"/>
        <v>0.10088750432844007</v>
      </c>
      <c r="AO64" s="147">
        <f t="shared" si="67"/>
        <v>0.22806350928621688</v>
      </c>
      <c r="AP64" s="147">
        <f t="shared" si="67"/>
        <v>2.4023256790168586</v>
      </c>
      <c r="AQ64" s="147">
        <f t="shared" si="67"/>
        <v>-0.12516391962418649</v>
      </c>
      <c r="AR64" s="147">
        <f t="shared" si="67"/>
        <v>0.10671310719888316</v>
      </c>
      <c r="AS64" s="147">
        <f t="shared" si="67"/>
        <v>-3.0540673737667223E-2</v>
      </c>
      <c r="AT64" s="147">
        <f t="shared" si="67"/>
        <v>-5.5271729865189467E-3</v>
      </c>
      <c r="AU64" s="147">
        <f t="shared" si="67"/>
        <v>0.17381533412023042</v>
      </c>
      <c r="AV64" s="147">
        <f t="shared" si="67"/>
        <v>0.14008316505664586</v>
      </c>
      <c r="AW64" s="530">
        <f t="shared" si="67"/>
        <v>-0.19581613118064001</v>
      </c>
      <c r="AX64" s="147">
        <f t="shared" si="67"/>
        <v>8.3933932390472643E-2</v>
      </c>
      <c r="AY64" s="147">
        <f t="shared" si="67"/>
        <v>-0.3896072871039139</v>
      </c>
      <c r="AZ64" s="423"/>
      <c r="BA64" s="423"/>
      <c r="BB64" s="423"/>
      <c r="BC64" s="423"/>
      <c r="BD64" s="423"/>
      <c r="BE64" s="423"/>
      <c r="BL64" s="10"/>
      <c r="BM64" s="10"/>
      <c r="BN64" s="10"/>
      <c r="BO64" s="125"/>
      <c r="BP64" s="125"/>
      <c r="BQ64" s="125"/>
      <c r="BR64" s="125"/>
      <c r="BS64" s="125"/>
      <c r="BT64" s="118"/>
      <c r="BU64" s="118"/>
      <c r="BV64" s="118"/>
      <c r="BW64" s="118"/>
      <c r="BX64" s="118"/>
      <c r="BY64" s="118"/>
      <c r="BZ64" s="118"/>
      <c r="CA64" s="10"/>
    </row>
    <row r="65" spans="23:79" ht="21.75" customHeight="1" thickTop="1" thickBot="1">
      <c r="W65" s="21" t="s">
        <v>9</v>
      </c>
      <c r="X65" s="436"/>
      <c r="Y65" s="22"/>
      <c r="Z65" s="148"/>
      <c r="AA65" s="148"/>
      <c r="AB65" s="149">
        <f>IF(ISTEXT(AA14),AA14,AB14/AA14-1)</f>
        <v>8.1467267515251685E-3</v>
      </c>
      <c r="AC65" s="149">
        <f>IF(ISTEXT(AB14),AB14,AC14/AB14-1)</f>
        <v>1.023633039711358E-2</v>
      </c>
      <c r="AD65" s="149">
        <f>IF(ISTEXT(AC14),AC14,AD14/AC14-1)</f>
        <v>-6.2227497903383222E-3</v>
      </c>
      <c r="AE65" s="149">
        <f>IF(ISTEXT(AD14),AD14,AE14/AD14-1)</f>
        <v>5.6000427614262271E-2</v>
      </c>
      <c r="AF65" s="149">
        <f>IF(ISTEXT(AE14),AE14,AF14/AE14-1)</f>
        <v>1.5945947621878842E-2</v>
      </c>
      <c r="AG65" s="149">
        <f t="shared" ref="AG65:AS65" si="68">IF(ISTEXT(AF14),AF14,AG14/AF14-1)</f>
        <v>9.7461185407263784E-3</v>
      </c>
      <c r="AH65" s="149">
        <f t="shared" si="68"/>
        <v>-2.46533602420973E-3</v>
      </c>
      <c r="AI65" s="149">
        <f t="shared" si="68"/>
        <v>-3.1612031590073975E-2</v>
      </c>
      <c r="AJ65" s="149">
        <f t="shared" si="68"/>
        <v>1.6486516665861872E-2</v>
      </c>
      <c r="AK65" s="143">
        <f t="shared" si="68"/>
        <v>1.3489617570048074E-2</v>
      </c>
      <c r="AL65" s="143">
        <f t="shared" si="68"/>
        <v>-2.008568306834857E-2</v>
      </c>
      <c r="AM65" s="143">
        <f t="shared" si="68"/>
        <v>2.3254775850804599E-2</v>
      </c>
      <c r="AN65" s="149">
        <f t="shared" si="68"/>
        <v>1.6827917989910013E-3</v>
      </c>
      <c r="AO65" s="149">
        <f t="shared" si="68"/>
        <v>-2.2321693547037169E-3</v>
      </c>
      <c r="AP65" s="149">
        <f t="shared" si="68"/>
        <v>5.4229612843867958E-3</v>
      </c>
      <c r="AQ65" s="149">
        <f t="shared" si="68"/>
        <v>-1.4810859927180231E-2</v>
      </c>
      <c r="AR65" s="149">
        <f t="shared" si="68"/>
        <v>2.6411990220265746E-2</v>
      </c>
      <c r="AS65" s="258">
        <f t="shared" si="68"/>
        <v>-6.0596513183644785E-2</v>
      </c>
      <c r="AT65" s="143">
        <f t="shared" ref="AT65:BE65" si="69">IF(ISTEXT(AS14),AS14,AT14/AS14-1)</f>
        <v>-5.7419190685179977E-2</v>
      </c>
      <c r="AU65" s="143">
        <f t="shared" si="69"/>
        <v>4.3153144587755321E-2</v>
      </c>
      <c r="AV65" s="143">
        <f t="shared" si="69"/>
        <v>3.8350455130712335E-2</v>
      </c>
      <c r="AW65" s="143">
        <f t="shared" si="69"/>
        <v>2.6693771692592128E-2</v>
      </c>
      <c r="AX65" s="149">
        <f t="shared" si="69"/>
        <v>1.2636877357765419E-2</v>
      </c>
      <c r="AY65" s="149">
        <f t="shared" si="69"/>
        <v>-3.0394615084517018E-2</v>
      </c>
      <c r="AZ65" s="153" t="e">
        <f t="shared" si="69"/>
        <v>#REF!</v>
      </c>
      <c r="BA65" s="153" t="e">
        <f t="shared" si="69"/>
        <v>#REF!</v>
      </c>
      <c r="BB65" s="153" t="e">
        <f t="shared" si="69"/>
        <v>#REF!</v>
      </c>
      <c r="BC65" s="153" t="e">
        <f t="shared" si="69"/>
        <v>#REF!</v>
      </c>
      <c r="BD65" s="153" t="e">
        <f t="shared" si="69"/>
        <v>#REF!</v>
      </c>
      <c r="BE65" s="153" t="e">
        <f t="shared" si="69"/>
        <v>#REF!</v>
      </c>
      <c r="BL65" s="10"/>
      <c r="BM65" s="10"/>
      <c r="BN65" s="10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0"/>
    </row>
    <row r="66" spans="23:79"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</row>
    <row r="67" spans="23:79"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78" spans="23:79">
      <c r="AB78" s="275"/>
    </row>
  </sheetData>
  <phoneticPr fontId="8"/>
  <pageMargins left="0.19685039370078741" right="0.19685039370078741" top="0.19685039370078741" bottom="0.27559055118110237" header="0.19685039370078741" footer="0.23622047244094491"/>
  <pageSetup paperSize="9" scale="45" orientation="landscape" verticalDpi="300" r:id="rId1"/>
  <headerFooter alignWithMargins="0"/>
  <colBreaks count="1" manualBreakCount="1">
    <brk id="5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91"/>
  <sheetViews>
    <sheetView zoomScale="80" zoomScaleNormal="80" workbookViewId="0">
      <pane xSplit="26" ySplit="4" topLeftCell="AA5" activePane="bottomRight" state="frozen"/>
      <selection pane="topRight" activeCell="AA1" sqref="AA1"/>
      <selection pane="bottomLeft" activeCell="A4" sqref="A4"/>
      <selection pane="bottomRight" activeCell="Z17" sqref="Z17"/>
    </sheetView>
  </sheetViews>
  <sheetFormatPr defaultColWidth="9" defaultRowHeight="13.8"/>
  <cols>
    <col min="1" max="1" width="1.6640625" style="1" customWidth="1"/>
    <col min="2" max="21" width="1.6640625" style="1" hidden="1" customWidth="1"/>
    <col min="22" max="24" width="1.6640625" style="1" customWidth="1"/>
    <col min="25" max="25" width="39.77734375" style="1" customWidth="1"/>
    <col min="26" max="26" width="12.6640625" style="1" customWidth="1"/>
    <col min="27" max="27" width="13.33203125" style="1" customWidth="1"/>
    <col min="28" max="44" width="12.6640625" style="1" bestFit="1" customWidth="1"/>
    <col min="45" max="51" width="12.6640625" style="1" customWidth="1"/>
    <col min="52" max="57" width="12.6640625" style="1" hidden="1" customWidth="1"/>
    <col min="58" max="58" width="12.6640625" style="1" customWidth="1"/>
    <col min="59" max="59" width="12.6640625" style="1" hidden="1" customWidth="1"/>
    <col min="60" max="60" width="12.6640625" style="1" customWidth="1"/>
    <col min="61" max="61" width="9" style="1"/>
    <col min="62" max="62" width="10" style="1" customWidth="1"/>
    <col min="63" max="16384" width="9" style="1"/>
  </cols>
  <sheetData>
    <row r="1" spans="1:63" ht="30" customHeight="1">
      <c r="A1" s="291" t="s">
        <v>189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91"/>
      <c r="X1" s="285"/>
      <c r="Y1" s="285"/>
      <c r="Z1" s="111"/>
    </row>
    <row r="2" spans="1:63" ht="12.75" customHeight="1">
      <c r="A2" s="291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91"/>
      <c r="X2" s="285"/>
      <c r="Y2" s="285"/>
      <c r="Z2" s="111"/>
    </row>
    <row r="3" spans="1:63" ht="14.4" thickBo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9" t="s">
        <v>197</v>
      </c>
      <c r="X3" s="285"/>
      <c r="Y3" s="285"/>
      <c r="AV3" s="320"/>
      <c r="AW3" s="320"/>
    </row>
    <row r="4" spans="1:63" ht="14.4" thickBot="1">
      <c r="W4" s="226" t="s">
        <v>24</v>
      </c>
      <c r="X4" s="227"/>
      <c r="Y4" s="228"/>
      <c r="Z4" s="229"/>
      <c r="AA4" s="230">
        <v>1990</v>
      </c>
      <c r="AB4" s="230">
        <f t="shared" ref="AB4:BE4" si="0">AA4+1</f>
        <v>1991</v>
      </c>
      <c r="AC4" s="230">
        <f t="shared" si="0"/>
        <v>1992</v>
      </c>
      <c r="AD4" s="230">
        <f t="shared" si="0"/>
        <v>1993</v>
      </c>
      <c r="AE4" s="230">
        <f t="shared" si="0"/>
        <v>1994</v>
      </c>
      <c r="AF4" s="230">
        <f t="shared" si="0"/>
        <v>1995</v>
      </c>
      <c r="AG4" s="230">
        <f t="shared" si="0"/>
        <v>1996</v>
      </c>
      <c r="AH4" s="230">
        <f t="shared" si="0"/>
        <v>1997</v>
      </c>
      <c r="AI4" s="230">
        <f t="shared" si="0"/>
        <v>1998</v>
      </c>
      <c r="AJ4" s="230">
        <f t="shared" si="0"/>
        <v>1999</v>
      </c>
      <c r="AK4" s="230">
        <f t="shared" si="0"/>
        <v>2000</v>
      </c>
      <c r="AL4" s="230">
        <f t="shared" si="0"/>
        <v>2001</v>
      </c>
      <c r="AM4" s="230">
        <f t="shared" si="0"/>
        <v>2002</v>
      </c>
      <c r="AN4" s="230">
        <f t="shared" si="0"/>
        <v>2003</v>
      </c>
      <c r="AO4" s="230">
        <f t="shared" si="0"/>
        <v>2004</v>
      </c>
      <c r="AP4" s="230">
        <f t="shared" si="0"/>
        <v>2005</v>
      </c>
      <c r="AQ4" s="230">
        <f t="shared" si="0"/>
        <v>2006</v>
      </c>
      <c r="AR4" s="230">
        <f t="shared" si="0"/>
        <v>2007</v>
      </c>
      <c r="AS4" s="245">
        <v>2008</v>
      </c>
      <c r="AT4" s="245">
        <v>2009</v>
      </c>
      <c r="AU4" s="245">
        <v>2010</v>
      </c>
      <c r="AV4" s="319">
        <v>2011</v>
      </c>
      <c r="AW4" s="319">
        <v>2012</v>
      </c>
      <c r="AX4" s="245">
        <v>2013</v>
      </c>
      <c r="AY4" s="230">
        <f t="shared" si="0"/>
        <v>2014</v>
      </c>
      <c r="AZ4" s="230">
        <f t="shared" si="0"/>
        <v>2015</v>
      </c>
      <c r="BA4" s="230">
        <f t="shared" si="0"/>
        <v>2016</v>
      </c>
      <c r="BB4" s="230">
        <f t="shared" si="0"/>
        <v>2017</v>
      </c>
      <c r="BC4" s="230">
        <f t="shared" si="0"/>
        <v>2018</v>
      </c>
      <c r="BD4" s="230">
        <f t="shared" si="0"/>
        <v>2019</v>
      </c>
      <c r="BE4" s="230">
        <f t="shared" si="0"/>
        <v>2020</v>
      </c>
      <c r="BF4" s="231" t="s">
        <v>25</v>
      </c>
      <c r="BG4" s="50" t="s">
        <v>26</v>
      </c>
    </row>
    <row r="5" spans="1:63">
      <c r="W5" s="461" t="s">
        <v>160</v>
      </c>
      <c r="X5" s="90"/>
      <c r="Y5" s="91"/>
      <c r="Z5" s="197"/>
      <c r="AA5" s="197">
        <f t="shared" ref="AA5:BE5" si="1">SUM(AA6,AA12,AA26,AA31)</f>
        <v>1066843.906728908</v>
      </c>
      <c r="AB5" s="197">
        <f t="shared" si="1"/>
        <v>1074041.3040417377</v>
      </c>
      <c r="AC5" s="197">
        <f t="shared" si="1"/>
        <v>1082466.5023980646</v>
      </c>
      <c r="AD5" s="197">
        <f t="shared" si="1"/>
        <v>1077829.1302169631</v>
      </c>
      <c r="AE5" s="197">
        <f t="shared" si="1"/>
        <v>1134190.372837116</v>
      </c>
      <c r="AF5" s="197">
        <f t="shared" si="1"/>
        <v>1146651.5420578965</v>
      </c>
      <c r="AG5" s="197">
        <f t="shared" si="1"/>
        <v>1158374.2445240521</v>
      </c>
      <c r="AH5" s="197">
        <f t="shared" si="1"/>
        <v>1157171.0074931036</v>
      </c>
      <c r="AI5" s="197">
        <f t="shared" si="1"/>
        <v>1128113.1379557562</v>
      </c>
      <c r="AJ5" s="197">
        <f t="shared" si="1"/>
        <v>1162835.9179256333</v>
      </c>
      <c r="AK5" s="197">
        <f t="shared" si="1"/>
        <v>1182090.864841362</v>
      </c>
      <c r="AL5" s="197">
        <f t="shared" si="1"/>
        <v>1166998.1409992843</v>
      </c>
      <c r="AM5" s="197">
        <f t="shared" si="1"/>
        <v>1206508.1944683478</v>
      </c>
      <c r="AN5" s="197">
        <f t="shared" si="1"/>
        <v>1211629.3088795284</v>
      </c>
      <c r="AO5" s="197">
        <f t="shared" si="1"/>
        <v>1211616.0919220601</v>
      </c>
      <c r="AP5" s="197">
        <f t="shared" si="1"/>
        <v>1219019.1869170545</v>
      </c>
      <c r="AQ5" s="197">
        <f t="shared" si="1"/>
        <v>1198486.6230807377</v>
      </c>
      <c r="AR5" s="197">
        <f t="shared" si="1"/>
        <v>1234599.7143775276</v>
      </c>
      <c r="AS5" s="197">
        <f t="shared" si="1"/>
        <v>1153248.5008776989</v>
      </c>
      <c r="AT5" s="197">
        <f t="shared" si="1"/>
        <v>1089993.5575030358</v>
      </c>
      <c r="AU5" s="197">
        <f t="shared" si="1"/>
        <v>1138758.3317057909</v>
      </c>
      <c r="AV5" s="197">
        <f t="shared" si="1"/>
        <v>1188362.3614179541</v>
      </c>
      <c r="AW5" s="197">
        <f t="shared" si="1"/>
        <v>1220932.5312032325</v>
      </c>
      <c r="AX5" s="197">
        <f t="shared" si="1"/>
        <v>1235051.737773652</v>
      </c>
      <c r="AY5" s="197">
        <f t="shared" si="1"/>
        <v>1190101.1235648382</v>
      </c>
      <c r="AZ5" s="197">
        <f t="shared" si="1"/>
        <v>0</v>
      </c>
      <c r="BA5" s="197">
        <f t="shared" si="1"/>
        <v>0</v>
      </c>
      <c r="BB5" s="197">
        <f t="shared" si="1"/>
        <v>0</v>
      </c>
      <c r="BC5" s="197">
        <f t="shared" si="1"/>
        <v>0</v>
      </c>
      <c r="BD5" s="197">
        <f t="shared" si="1"/>
        <v>0</v>
      </c>
      <c r="BE5" s="197">
        <f t="shared" si="1"/>
        <v>0</v>
      </c>
      <c r="BF5" s="92"/>
      <c r="BG5" s="93"/>
      <c r="BH5" s="168"/>
      <c r="BI5" s="460"/>
      <c r="BJ5" s="168"/>
      <c r="BK5" s="167"/>
    </row>
    <row r="6" spans="1:63">
      <c r="W6" s="89"/>
      <c r="X6" s="60" t="s">
        <v>27</v>
      </c>
      <c r="Y6" s="62"/>
      <c r="Z6" s="198"/>
      <c r="AA6" s="199">
        <f>SUM(AA7:AA11)</f>
        <v>334536.01790551911</v>
      </c>
      <c r="AB6" s="199">
        <f t="shared" ref="AB6:AY6" si="2">SUM(AB7:AB11)</f>
        <v>337057.70211000758</v>
      </c>
      <c r="AC6" s="199">
        <f t="shared" si="2"/>
        <v>343616.3480801651</v>
      </c>
      <c r="AD6" s="199">
        <f t="shared" si="2"/>
        <v>326534.9707146936</v>
      </c>
      <c r="AE6" s="199">
        <f t="shared" si="2"/>
        <v>367294.20865985571</v>
      </c>
      <c r="AF6" s="199">
        <f t="shared" si="2"/>
        <v>356155.10540910641</v>
      </c>
      <c r="AG6" s="199">
        <f t="shared" si="2"/>
        <v>357150.27990310226</v>
      </c>
      <c r="AH6" s="199">
        <f t="shared" si="2"/>
        <v>354459.1500725543</v>
      </c>
      <c r="AI6" s="199">
        <f t="shared" si="2"/>
        <v>341306.65876951773</v>
      </c>
      <c r="AJ6" s="199">
        <f t="shared" si="2"/>
        <v>359495.86283002316</v>
      </c>
      <c r="AK6" s="199">
        <f t="shared" si="2"/>
        <v>367150.22502664872</v>
      </c>
      <c r="AL6" s="199">
        <f t="shared" si="2"/>
        <v>356990.27672446478</v>
      </c>
      <c r="AM6" s="199">
        <f t="shared" si="2"/>
        <v>386989.89334966504</v>
      </c>
      <c r="AN6" s="199">
        <f t="shared" si="2"/>
        <v>401084.39113941736</v>
      </c>
      <c r="AO6" s="199">
        <f t="shared" si="2"/>
        <v>397362.39730503195</v>
      </c>
      <c r="AP6" s="199">
        <f t="shared" si="2"/>
        <v>418468.59248854662</v>
      </c>
      <c r="AQ6" s="199">
        <f t="shared" si="2"/>
        <v>407451.77458279236</v>
      </c>
      <c r="AR6" s="199">
        <f t="shared" si="2"/>
        <v>470611.25403321593</v>
      </c>
      <c r="AS6" s="199">
        <f t="shared" si="2"/>
        <v>445330.9617809974</v>
      </c>
      <c r="AT6" s="199">
        <f t="shared" si="2"/>
        <v>408835.28372266988</v>
      </c>
      <c r="AU6" s="199">
        <f t="shared" si="2"/>
        <v>434564.06605225446</v>
      </c>
      <c r="AV6" s="199">
        <f t="shared" si="2"/>
        <v>492377.40186493756</v>
      </c>
      <c r="AW6" s="199">
        <f t="shared" si="2"/>
        <v>535251.0750246211</v>
      </c>
      <c r="AX6" s="199">
        <f t="shared" si="2"/>
        <v>536840.653641938</v>
      </c>
      <c r="AY6" s="199">
        <f t="shared" si="2"/>
        <v>507573.61306078476</v>
      </c>
      <c r="AZ6" s="199">
        <f t="shared" ref="AZ6:BE6" si="3">SUM(AZ10:AZ11)</f>
        <v>0</v>
      </c>
      <c r="BA6" s="199">
        <f t="shared" si="3"/>
        <v>0</v>
      </c>
      <c r="BB6" s="199">
        <f t="shared" si="3"/>
        <v>0</v>
      </c>
      <c r="BC6" s="199">
        <f t="shared" si="3"/>
        <v>0</v>
      </c>
      <c r="BD6" s="199">
        <f t="shared" si="3"/>
        <v>0</v>
      </c>
      <c r="BE6" s="199">
        <f t="shared" si="3"/>
        <v>0</v>
      </c>
      <c r="BF6" s="65"/>
      <c r="BG6" s="66"/>
      <c r="BH6" s="168"/>
      <c r="BI6" s="460"/>
      <c r="BJ6" s="168"/>
      <c r="BK6" s="167"/>
    </row>
    <row r="7" spans="1:63">
      <c r="W7" s="89"/>
      <c r="X7" s="107"/>
      <c r="Y7" s="572" t="s">
        <v>204</v>
      </c>
      <c r="Z7" s="568"/>
      <c r="AA7" s="569">
        <v>13100.962840121845</v>
      </c>
      <c r="AB7" s="569">
        <v>12877.696759473871</v>
      </c>
      <c r="AC7" s="569">
        <v>11086.55257780218</v>
      </c>
      <c r="AD7" s="569">
        <v>10188.281685698217</v>
      </c>
      <c r="AE7" s="569">
        <v>13655.470204367843</v>
      </c>
      <c r="AF7" s="569">
        <v>14126.179108763281</v>
      </c>
      <c r="AG7" s="569">
        <v>12777.90518139199</v>
      </c>
      <c r="AH7" s="569">
        <v>13901.080906732288</v>
      </c>
      <c r="AI7" s="569">
        <v>11453.389514446402</v>
      </c>
      <c r="AJ7" s="569">
        <v>9505.086749842807</v>
      </c>
      <c r="AK7" s="569">
        <v>9341.1450216994126</v>
      </c>
      <c r="AL7" s="569">
        <v>9105.0244281864052</v>
      </c>
      <c r="AM7" s="569">
        <v>12384.662820054098</v>
      </c>
      <c r="AN7" s="569">
        <v>9536.1731664118379</v>
      </c>
      <c r="AO7" s="569">
        <v>10368.141356809263</v>
      </c>
      <c r="AP7" s="569">
        <v>11856.04497278302</v>
      </c>
      <c r="AQ7" s="569">
        <v>9738.3991504956321</v>
      </c>
      <c r="AR7" s="569">
        <v>18105.425340126912</v>
      </c>
      <c r="AS7" s="569">
        <v>23372.364537396941</v>
      </c>
      <c r="AT7" s="569">
        <v>24504.120742184889</v>
      </c>
      <c r="AU7" s="569">
        <v>24069.897062352498</v>
      </c>
      <c r="AV7" s="569">
        <v>23064.95229242678</v>
      </c>
      <c r="AW7" s="569">
        <v>20267.723047159496</v>
      </c>
      <c r="AX7" s="569">
        <v>17340.29724156209</v>
      </c>
      <c r="AY7" s="569">
        <v>15605.331443973966</v>
      </c>
      <c r="AZ7" s="569"/>
      <c r="BA7" s="569"/>
      <c r="BB7" s="569"/>
      <c r="BC7" s="569"/>
      <c r="BD7" s="569"/>
      <c r="BE7" s="569"/>
      <c r="BF7" s="570"/>
      <c r="BG7" s="571"/>
      <c r="BH7" s="168"/>
      <c r="BI7" s="460"/>
      <c r="BJ7" s="168"/>
      <c r="BK7" s="167"/>
    </row>
    <row r="8" spans="1:63" ht="13.5" customHeight="1">
      <c r="W8" s="89"/>
      <c r="X8" s="61"/>
      <c r="Y8" s="27" t="s">
        <v>40</v>
      </c>
      <c r="Z8" s="201"/>
      <c r="AA8" s="200">
        <v>26817.939575718141</v>
      </c>
      <c r="AB8" s="200">
        <v>27054.988380706334</v>
      </c>
      <c r="AC8" s="200">
        <v>27590.904212311303</v>
      </c>
      <c r="AD8" s="200">
        <v>29350.357756649271</v>
      </c>
      <c r="AE8" s="200">
        <v>29371.124419221713</v>
      </c>
      <c r="AF8" s="200">
        <v>29550.306071203129</v>
      </c>
      <c r="AG8" s="200">
        <v>30435.587434984634</v>
      </c>
      <c r="AH8" s="200">
        <v>33414.765523798495</v>
      </c>
      <c r="AI8" s="200">
        <v>32560.105926614211</v>
      </c>
      <c r="AJ8" s="200">
        <v>32677.841569994976</v>
      </c>
      <c r="AK8" s="200">
        <v>32330.720980830971</v>
      </c>
      <c r="AL8" s="200">
        <v>29988.644933898031</v>
      </c>
      <c r="AM8" s="200">
        <v>29075.93570441084</v>
      </c>
      <c r="AN8" s="200">
        <v>29109.699137790376</v>
      </c>
      <c r="AO8" s="200">
        <v>29054.144925577784</v>
      </c>
      <c r="AP8" s="200">
        <v>31454.030876975521</v>
      </c>
      <c r="AQ8" s="200">
        <v>29718.730188377354</v>
      </c>
      <c r="AR8" s="200">
        <v>29381.878095909909</v>
      </c>
      <c r="AS8" s="200">
        <v>27794.473207401941</v>
      </c>
      <c r="AT8" s="200">
        <v>28181.608154804348</v>
      </c>
      <c r="AU8" s="200">
        <v>30717.353690523996</v>
      </c>
      <c r="AV8" s="200">
        <v>28270.672164812735</v>
      </c>
      <c r="AW8" s="200">
        <v>28217.95827728798</v>
      </c>
      <c r="AX8" s="200">
        <v>28492.66348298618</v>
      </c>
      <c r="AY8" s="200">
        <v>27523.566038239402</v>
      </c>
      <c r="AZ8" s="200">
        <v>0</v>
      </c>
      <c r="BA8" s="200">
        <v>0</v>
      </c>
      <c r="BB8" s="200">
        <v>0</v>
      </c>
      <c r="BC8" s="200">
        <v>0</v>
      </c>
      <c r="BD8" s="200">
        <v>0</v>
      </c>
      <c r="BE8" s="200">
        <v>0</v>
      </c>
      <c r="BF8" s="67"/>
      <c r="BG8" s="68"/>
      <c r="BH8" s="168"/>
      <c r="BI8" s="460"/>
      <c r="BJ8" s="168"/>
      <c r="BK8" s="167"/>
    </row>
    <row r="9" spans="1:63" ht="13.5" customHeight="1">
      <c r="W9" s="89"/>
      <c r="X9" s="61"/>
      <c r="Y9" s="574" t="s">
        <v>205</v>
      </c>
      <c r="Z9" s="201"/>
      <c r="AA9" s="200">
        <v>1123.1755989307071</v>
      </c>
      <c r="AB9" s="200">
        <v>1123.313929888624</v>
      </c>
      <c r="AC9" s="200">
        <v>1303.1331124001117</v>
      </c>
      <c r="AD9" s="200">
        <v>1249.7461052626302</v>
      </c>
      <c r="AE9" s="200">
        <v>985.49868910827081</v>
      </c>
      <c r="AF9" s="200">
        <v>1054.5730346051193</v>
      </c>
      <c r="AG9" s="200">
        <v>850.91330337093621</v>
      </c>
      <c r="AH9" s="200">
        <v>972.218126345786</v>
      </c>
      <c r="AI9" s="200">
        <v>948.54905774090253</v>
      </c>
      <c r="AJ9" s="200">
        <v>984.82646719364845</v>
      </c>
      <c r="AK9" s="200">
        <v>717.70896760478047</v>
      </c>
      <c r="AL9" s="200">
        <v>725.12853421715261</v>
      </c>
      <c r="AM9" s="200">
        <v>982.43740736772418</v>
      </c>
      <c r="AN9" s="200">
        <v>624.61851739962492</v>
      </c>
      <c r="AO9" s="200">
        <v>648.79481558588361</v>
      </c>
      <c r="AP9" s="200">
        <v>618.94278470570362</v>
      </c>
      <c r="AQ9" s="200">
        <v>1027.0228495007516</v>
      </c>
      <c r="AR9" s="200">
        <v>2236.5995237495749</v>
      </c>
      <c r="AS9" s="200">
        <v>2324.9305110058021</v>
      </c>
      <c r="AT9" s="200">
        <v>2386.2750679439077</v>
      </c>
      <c r="AU9" s="200">
        <v>2715.0800469375949</v>
      </c>
      <c r="AV9" s="200">
        <v>2845.1149970934148</v>
      </c>
      <c r="AW9" s="200">
        <v>3791.1942471555722</v>
      </c>
      <c r="AX9" s="200">
        <v>2480.5153738590348</v>
      </c>
      <c r="AY9" s="200">
        <v>2511.211304345984</v>
      </c>
      <c r="AZ9" s="200"/>
      <c r="BA9" s="200"/>
      <c r="BB9" s="200"/>
      <c r="BC9" s="200"/>
      <c r="BD9" s="200"/>
      <c r="BE9" s="200"/>
      <c r="BF9" s="573"/>
      <c r="BG9" s="347"/>
      <c r="BH9" s="168"/>
      <c r="BI9" s="460"/>
      <c r="BJ9" s="168"/>
      <c r="BK9" s="167"/>
    </row>
    <row r="10" spans="1:63">
      <c r="W10" s="89"/>
      <c r="X10" s="107"/>
      <c r="Y10" s="639" t="s">
        <v>206</v>
      </c>
      <c r="Z10" s="201"/>
      <c r="AA10" s="200">
        <v>292919.0385417795</v>
      </c>
      <c r="AB10" s="200">
        <v>295439.52523867693</v>
      </c>
      <c r="AC10" s="200">
        <v>303040.9818309854</v>
      </c>
      <c r="AD10" s="200">
        <v>285103.26212609105</v>
      </c>
      <c r="AE10" s="200">
        <v>322543.70360193879</v>
      </c>
      <c r="AF10" s="200">
        <v>310675.10875755746</v>
      </c>
      <c r="AG10" s="200">
        <v>312314.25441036437</v>
      </c>
      <c r="AH10" s="200">
        <v>305369.82121987775</v>
      </c>
      <c r="AI10" s="200">
        <v>295496.68958114303</v>
      </c>
      <c r="AJ10" s="200">
        <v>315413.41659040569</v>
      </c>
      <c r="AK10" s="200">
        <v>323830.41689688864</v>
      </c>
      <c r="AL10" s="200">
        <v>316287.1791413161</v>
      </c>
      <c r="AM10" s="200">
        <v>343613.24711538735</v>
      </c>
      <c r="AN10" s="200">
        <v>360929.89367463929</v>
      </c>
      <c r="AO10" s="200">
        <v>356336.89305617491</v>
      </c>
      <c r="AP10" s="200">
        <v>373482.8550730889</v>
      </c>
      <c r="AQ10" s="200">
        <v>365982.0697573307</v>
      </c>
      <c r="AR10" s="200">
        <v>419875.06581300177</v>
      </c>
      <c r="AS10" s="200">
        <v>390910.4629549493</v>
      </c>
      <c r="AT10" s="200">
        <v>352910.7443039178</v>
      </c>
      <c r="AU10" s="200">
        <v>376128.14760576998</v>
      </c>
      <c r="AV10" s="200">
        <v>437330.33859368792</v>
      </c>
      <c r="AW10" s="200">
        <v>482142.16800513322</v>
      </c>
      <c r="AX10" s="200">
        <v>487698.45636153582</v>
      </c>
      <c r="AY10" s="200">
        <v>461101.31364362186</v>
      </c>
      <c r="AZ10" s="200">
        <v>0</v>
      </c>
      <c r="BA10" s="200">
        <v>0</v>
      </c>
      <c r="BB10" s="200">
        <v>0</v>
      </c>
      <c r="BC10" s="200">
        <v>0</v>
      </c>
      <c r="BD10" s="200">
        <v>0</v>
      </c>
      <c r="BE10" s="200">
        <v>0</v>
      </c>
      <c r="BF10" s="72"/>
      <c r="BG10" s="108"/>
      <c r="BH10" s="168"/>
      <c r="BI10" s="460"/>
      <c r="BJ10" s="168"/>
      <c r="BK10" s="167"/>
    </row>
    <row r="11" spans="1:63">
      <c r="W11" s="89"/>
      <c r="X11" s="107"/>
      <c r="Y11" s="638" t="s">
        <v>44</v>
      </c>
      <c r="Z11" s="637"/>
      <c r="AA11" s="200">
        <v>574.90134896890959</v>
      </c>
      <c r="AB11" s="200">
        <v>562.1778012618272</v>
      </c>
      <c r="AC11" s="200">
        <v>594.77634666612141</v>
      </c>
      <c r="AD11" s="200">
        <v>643.32304099243606</v>
      </c>
      <c r="AE11" s="200">
        <v>738.41174521910489</v>
      </c>
      <c r="AF11" s="200">
        <v>748.93843697737805</v>
      </c>
      <c r="AG11" s="200">
        <v>771.61957299033725</v>
      </c>
      <c r="AH11" s="200">
        <v>801.26429579993442</v>
      </c>
      <c r="AI11" s="200">
        <v>847.92468957317442</v>
      </c>
      <c r="AJ11" s="200">
        <v>914.6914525860567</v>
      </c>
      <c r="AK11" s="200">
        <v>930.23315962490176</v>
      </c>
      <c r="AL11" s="200">
        <v>884.29968684707421</v>
      </c>
      <c r="AM11" s="200">
        <v>933.6103024450058</v>
      </c>
      <c r="AN11" s="200">
        <v>884.00664317627809</v>
      </c>
      <c r="AO11" s="200">
        <v>954.42315088408486</v>
      </c>
      <c r="AP11" s="200">
        <v>1056.7187809934969</v>
      </c>
      <c r="AQ11" s="200">
        <v>985.55263708792324</v>
      </c>
      <c r="AR11" s="200">
        <v>1012.2852604277239</v>
      </c>
      <c r="AS11" s="200">
        <v>928.73057024342836</v>
      </c>
      <c r="AT11" s="200">
        <v>852.53545381890581</v>
      </c>
      <c r="AU11" s="200">
        <v>933.58764667042124</v>
      </c>
      <c r="AV11" s="200">
        <v>866.32381691672151</v>
      </c>
      <c r="AW11" s="200">
        <v>832.03144788480984</v>
      </c>
      <c r="AX11" s="200">
        <v>828.72118199488705</v>
      </c>
      <c r="AY11" s="200">
        <v>832.19063060352164</v>
      </c>
      <c r="AZ11" s="200">
        <v>0</v>
      </c>
      <c r="BA11" s="200">
        <v>0</v>
      </c>
      <c r="BB11" s="200">
        <v>0</v>
      </c>
      <c r="BC11" s="200">
        <v>0</v>
      </c>
      <c r="BD11" s="200">
        <v>0</v>
      </c>
      <c r="BE11" s="200">
        <v>0</v>
      </c>
      <c r="BF11" s="73"/>
      <c r="BG11" s="109"/>
      <c r="BH11" s="168"/>
      <c r="BI11" s="460"/>
      <c r="BJ11" s="168"/>
      <c r="BK11" s="167"/>
    </row>
    <row r="12" spans="1:63">
      <c r="W12" s="89"/>
      <c r="X12" s="74" t="s">
        <v>28</v>
      </c>
      <c r="Y12" s="76"/>
      <c r="Z12" s="202"/>
      <c r="AA12" s="203">
        <f>SUM(AA13:AA25)</f>
        <v>393930.60643059947</v>
      </c>
      <c r="AB12" s="203">
        <f t="shared" ref="AB12:AY12" si="4">SUM(AB13:AB25)</f>
        <v>388885.52865054063</v>
      </c>
      <c r="AC12" s="203">
        <f t="shared" si="4"/>
        <v>381241.48167319247</v>
      </c>
      <c r="AD12" s="203">
        <f t="shared" si="4"/>
        <v>380749.0648075174</v>
      </c>
      <c r="AE12" s="203">
        <f t="shared" si="4"/>
        <v>389151.56151988404</v>
      </c>
      <c r="AF12" s="203">
        <f t="shared" si="4"/>
        <v>395268.856248183</v>
      </c>
      <c r="AG12" s="203">
        <f t="shared" si="4"/>
        <v>400085.46401385247</v>
      </c>
      <c r="AH12" s="203">
        <f t="shared" si="4"/>
        <v>399636.57067483035</v>
      </c>
      <c r="AI12" s="203">
        <f t="shared" si="4"/>
        <v>377157.75708472612</v>
      </c>
      <c r="AJ12" s="203">
        <f t="shared" si="4"/>
        <v>384393.01212344976</v>
      </c>
      <c r="AK12" s="203">
        <f t="shared" si="4"/>
        <v>393367.38063916267</v>
      </c>
      <c r="AL12" s="203">
        <f t="shared" si="4"/>
        <v>386882.06936079287</v>
      </c>
      <c r="AM12" s="203">
        <f t="shared" si="4"/>
        <v>398306.79918421322</v>
      </c>
      <c r="AN12" s="203">
        <f t="shared" si="4"/>
        <v>399002.1863499257</v>
      </c>
      <c r="AO12" s="203">
        <f t="shared" si="4"/>
        <v>402028.45081757806</v>
      </c>
      <c r="AP12" s="203">
        <f t="shared" si="4"/>
        <v>389602.76510177675</v>
      </c>
      <c r="AQ12" s="203">
        <f t="shared" si="4"/>
        <v>394365.00588845724</v>
      </c>
      <c r="AR12" s="203">
        <f t="shared" si="4"/>
        <v>378685.81543025112</v>
      </c>
      <c r="AS12" s="203">
        <f t="shared" si="4"/>
        <v>345611.97884834954</v>
      </c>
      <c r="AT12" s="203">
        <f t="shared" si="4"/>
        <v>318023.49805512023</v>
      </c>
      <c r="AU12" s="203">
        <f t="shared" si="4"/>
        <v>352331.74126257084</v>
      </c>
      <c r="AV12" s="203">
        <f t="shared" si="4"/>
        <v>348355.9875974009</v>
      </c>
      <c r="AW12" s="203">
        <f t="shared" si="4"/>
        <v>346402.73147553066</v>
      </c>
      <c r="AX12" s="203">
        <f t="shared" si="4"/>
        <v>355657.15220909956</v>
      </c>
      <c r="AY12" s="203">
        <f t="shared" si="4"/>
        <v>353523.18678428326</v>
      </c>
      <c r="AZ12" s="203">
        <f t="shared" ref="AZ12:BE12" si="5">SUM(AZ13:AZ20)</f>
        <v>0</v>
      </c>
      <c r="BA12" s="203">
        <f t="shared" si="5"/>
        <v>0</v>
      </c>
      <c r="BB12" s="203">
        <f t="shared" si="5"/>
        <v>0</v>
      </c>
      <c r="BC12" s="203">
        <f t="shared" si="5"/>
        <v>0</v>
      </c>
      <c r="BD12" s="203">
        <f t="shared" si="5"/>
        <v>0</v>
      </c>
      <c r="BE12" s="203">
        <f t="shared" si="5"/>
        <v>0</v>
      </c>
      <c r="BF12" s="77"/>
      <c r="BG12" s="78"/>
      <c r="BH12" s="168"/>
      <c r="BI12" s="460"/>
      <c r="BJ12" s="168"/>
      <c r="BK12" s="167"/>
    </row>
    <row r="13" spans="1:63">
      <c r="W13" s="89"/>
      <c r="X13" s="75"/>
      <c r="Y13" s="26" t="s">
        <v>207</v>
      </c>
      <c r="Z13" s="204"/>
      <c r="AA13" s="204">
        <v>21226.696793338426</v>
      </c>
      <c r="AB13" s="204">
        <v>20197.584438167254</v>
      </c>
      <c r="AC13" s="204">
        <v>19677.533331994258</v>
      </c>
      <c r="AD13" s="204">
        <v>19148.138071032081</v>
      </c>
      <c r="AE13" s="204">
        <v>18180.343111918068</v>
      </c>
      <c r="AF13" s="204">
        <v>17789.586336556516</v>
      </c>
      <c r="AG13" s="204">
        <v>17075.832784519644</v>
      </c>
      <c r="AH13" s="204">
        <v>16304.847431016671</v>
      </c>
      <c r="AI13" s="204">
        <v>15824.21282151511</v>
      </c>
      <c r="AJ13" s="204">
        <v>15417.791217750497</v>
      </c>
      <c r="AK13" s="204">
        <v>14717.446587615404</v>
      </c>
      <c r="AL13" s="204">
        <v>14445.885938300004</v>
      </c>
      <c r="AM13" s="204">
        <v>14086.279378006608</v>
      </c>
      <c r="AN13" s="204">
        <v>13436.708758164681</v>
      </c>
      <c r="AO13" s="204">
        <v>13022.139392296116</v>
      </c>
      <c r="AP13" s="204">
        <v>12418.310186425721</v>
      </c>
      <c r="AQ13" s="204">
        <v>11970.502616427393</v>
      </c>
      <c r="AR13" s="204">
        <v>12170.50570515698</v>
      </c>
      <c r="AS13" s="204">
        <v>10604.890125003694</v>
      </c>
      <c r="AT13" s="204">
        <v>8753.1359009350235</v>
      </c>
      <c r="AU13" s="204">
        <v>11006.338524566794</v>
      </c>
      <c r="AV13" s="204">
        <v>10167.641631868704</v>
      </c>
      <c r="AW13" s="204">
        <v>11372.342101140664</v>
      </c>
      <c r="AX13" s="204">
        <v>10974.931480680902</v>
      </c>
      <c r="AY13" s="204">
        <v>10951.685497644958</v>
      </c>
      <c r="AZ13" s="204">
        <v>0</v>
      </c>
      <c r="BA13" s="204">
        <v>0</v>
      </c>
      <c r="BB13" s="204">
        <v>0</v>
      </c>
      <c r="BC13" s="204">
        <v>0</v>
      </c>
      <c r="BD13" s="204">
        <v>0</v>
      </c>
      <c r="BE13" s="204">
        <v>0</v>
      </c>
      <c r="BF13" s="70"/>
      <c r="BG13" s="71"/>
      <c r="BH13" s="170"/>
      <c r="BI13" s="460"/>
      <c r="BJ13" s="169"/>
      <c r="BK13" s="167"/>
    </row>
    <row r="14" spans="1:63">
      <c r="W14" s="89"/>
      <c r="X14" s="75"/>
      <c r="Y14" s="574" t="s">
        <v>209</v>
      </c>
      <c r="Z14" s="204"/>
      <c r="AA14" s="200">
        <v>17039.340472210792</v>
      </c>
      <c r="AB14" s="200">
        <v>17710.899572621951</v>
      </c>
      <c r="AC14" s="200">
        <v>18252.693168368773</v>
      </c>
      <c r="AD14" s="200">
        <v>17993.989495372243</v>
      </c>
      <c r="AE14" s="200">
        <v>19148.351907412129</v>
      </c>
      <c r="AF14" s="200">
        <v>19827.919784397418</v>
      </c>
      <c r="AG14" s="200">
        <v>19752.213561894539</v>
      </c>
      <c r="AH14" s="200">
        <v>21272.358635457422</v>
      </c>
      <c r="AI14" s="200">
        <v>23101.2707964652</v>
      </c>
      <c r="AJ14" s="200">
        <v>23816.796673639059</v>
      </c>
      <c r="AK14" s="200">
        <v>23810.239540006674</v>
      </c>
      <c r="AL14" s="200">
        <v>24954.20846426655</v>
      </c>
      <c r="AM14" s="200">
        <v>26540.584139100705</v>
      </c>
      <c r="AN14" s="200">
        <v>26805.474843299606</v>
      </c>
      <c r="AO14" s="200">
        <v>27462.611405560285</v>
      </c>
      <c r="AP14" s="200">
        <v>25904.864579621375</v>
      </c>
      <c r="AQ14" s="200">
        <v>24861.8070468601</v>
      </c>
      <c r="AR14" s="200">
        <v>23002.940703837739</v>
      </c>
      <c r="AS14" s="200">
        <v>23886.614413154944</v>
      </c>
      <c r="AT14" s="200">
        <v>17665.821649487913</v>
      </c>
      <c r="AU14" s="200">
        <v>24817.904798776668</v>
      </c>
      <c r="AV14" s="200">
        <v>24493.897692971219</v>
      </c>
      <c r="AW14" s="200">
        <v>23298.289439600114</v>
      </c>
      <c r="AX14" s="200">
        <v>17812.608872947963</v>
      </c>
      <c r="AY14" s="200">
        <v>17861.21539711966</v>
      </c>
      <c r="AZ14" s="200">
        <v>0</v>
      </c>
      <c r="BA14" s="200">
        <v>0</v>
      </c>
      <c r="BB14" s="200">
        <v>0</v>
      </c>
      <c r="BC14" s="200">
        <v>0</v>
      </c>
      <c r="BD14" s="200">
        <v>0</v>
      </c>
      <c r="BE14" s="200">
        <v>0</v>
      </c>
      <c r="BF14" s="70"/>
      <c r="BG14" s="71"/>
      <c r="BH14" s="168"/>
      <c r="BI14" s="460"/>
      <c r="BJ14" s="168"/>
      <c r="BK14" s="167"/>
    </row>
    <row r="15" spans="1:63">
      <c r="W15" s="89"/>
      <c r="X15" s="75"/>
      <c r="Y15" s="577" t="s">
        <v>210</v>
      </c>
      <c r="Z15" s="204"/>
      <c r="AA15" s="200">
        <v>16724.416959034144</v>
      </c>
      <c r="AB15" s="200">
        <v>16510.916098316779</v>
      </c>
      <c r="AC15" s="200">
        <v>16332.43621830938</v>
      </c>
      <c r="AD15" s="200">
        <v>15848.949467173246</v>
      </c>
      <c r="AE15" s="200">
        <v>16007.057350587736</v>
      </c>
      <c r="AF15" s="200">
        <v>15886.093291198558</v>
      </c>
      <c r="AG15" s="200">
        <v>15469.414802998821</v>
      </c>
      <c r="AH15" s="200">
        <v>15626.138575281628</v>
      </c>
      <c r="AI15" s="200">
        <v>15959.431954774342</v>
      </c>
      <c r="AJ15" s="200">
        <v>15553.253380298269</v>
      </c>
      <c r="AK15" s="200">
        <v>14917.874359573232</v>
      </c>
      <c r="AL15" s="200">
        <v>14520.047636054591</v>
      </c>
      <c r="AM15" s="200">
        <v>14373.780155796587</v>
      </c>
      <c r="AN15" s="200">
        <v>14284.345836193144</v>
      </c>
      <c r="AO15" s="200">
        <v>13624.783057232307</v>
      </c>
      <c r="AP15" s="200">
        <v>11460.710200588168</v>
      </c>
      <c r="AQ15" s="200">
        <v>11357.510598082357</v>
      </c>
      <c r="AR15" s="200">
        <v>9471.4689071677913</v>
      </c>
      <c r="AS15" s="200">
        <v>12167.103901349632</v>
      </c>
      <c r="AT15" s="200">
        <v>8372.8858762056352</v>
      </c>
      <c r="AU15" s="200">
        <v>13350.443527403369</v>
      </c>
      <c r="AV15" s="200">
        <v>11515.16510841841</v>
      </c>
      <c r="AW15" s="200">
        <v>11970.662462513857</v>
      </c>
      <c r="AX15" s="200">
        <v>11599.033984574187</v>
      </c>
      <c r="AY15" s="200">
        <v>11171.476341840289</v>
      </c>
      <c r="AZ15" s="200">
        <v>0</v>
      </c>
      <c r="BA15" s="200">
        <v>0</v>
      </c>
      <c r="BB15" s="200">
        <v>0</v>
      </c>
      <c r="BC15" s="200">
        <v>0</v>
      </c>
      <c r="BD15" s="200">
        <v>0</v>
      </c>
      <c r="BE15" s="200">
        <v>0</v>
      </c>
      <c r="BF15" s="70"/>
      <c r="BG15" s="71"/>
      <c r="BH15" s="168"/>
      <c r="BI15" s="460"/>
      <c r="BJ15" s="168"/>
      <c r="BK15" s="167"/>
    </row>
    <row r="16" spans="1:63">
      <c r="W16" s="89"/>
      <c r="X16" s="75"/>
      <c r="Y16" s="577" t="s">
        <v>211</v>
      </c>
      <c r="Z16" s="204"/>
      <c r="AA16" s="200">
        <v>2088.0492160849876</v>
      </c>
      <c r="AB16" s="200">
        <v>2045.2370979236164</v>
      </c>
      <c r="AC16" s="200">
        <v>1977.7969644626455</v>
      </c>
      <c r="AD16" s="200">
        <v>1943.0704882392909</v>
      </c>
      <c r="AE16" s="200">
        <v>1836.6632615890915</v>
      </c>
      <c r="AF16" s="200">
        <v>1882.2224515682124</v>
      </c>
      <c r="AG16" s="200">
        <v>1822.576039569725</v>
      </c>
      <c r="AH16" s="200">
        <v>1746.1836329507514</v>
      </c>
      <c r="AI16" s="200">
        <v>1747.2346445995204</v>
      </c>
      <c r="AJ16" s="200">
        <v>1775.027384111615</v>
      </c>
      <c r="AK16" s="200">
        <v>1688.0945588620211</v>
      </c>
      <c r="AL16" s="200">
        <v>1760.8232733558873</v>
      </c>
      <c r="AM16" s="200">
        <v>1845.0846387189354</v>
      </c>
      <c r="AN16" s="200">
        <v>1853.1790875508989</v>
      </c>
      <c r="AO16" s="200">
        <v>1794.9744205377092</v>
      </c>
      <c r="AP16" s="200">
        <v>1748.8391393778625</v>
      </c>
      <c r="AQ16" s="200">
        <v>1425.2530197999295</v>
      </c>
      <c r="AR16" s="200">
        <v>913.86612122516999</v>
      </c>
      <c r="AS16" s="200">
        <v>696.41493730359662</v>
      </c>
      <c r="AT16" s="200">
        <v>480.34420664362585</v>
      </c>
      <c r="AU16" s="200">
        <v>556.32328372432801</v>
      </c>
      <c r="AV16" s="200">
        <v>597.9329220624295</v>
      </c>
      <c r="AW16" s="200">
        <v>647.95206203257101</v>
      </c>
      <c r="AX16" s="200">
        <v>647.08727286155852</v>
      </c>
      <c r="AY16" s="200">
        <v>647.64760384889303</v>
      </c>
      <c r="AZ16" s="200">
        <v>0</v>
      </c>
      <c r="BA16" s="200">
        <v>0</v>
      </c>
      <c r="BB16" s="200">
        <v>0</v>
      </c>
      <c r="BC16" s="200">
        <v>0</v>
      </c>
      <c r="BD16" s="200">
        <v>0</v>
      </c>
      <c r="BE16" s="200">
        <v>0</v>
      </c>
      <c r="BF16" s="70"/>
      <c r="BG16" s="71"/>
      <c r="BH16" s="168"/>
      <c r="BI16" s="460"/>
      <c r="BJ16" s="168"/>
      <c r="BK16" s="167"/>
    </row>
    <row r="17" spans="23:63">
      <c r="W17" s="89"/>
      <c r="X17" s="75"/>
      <c r="Y17" s="577" t="s">
        <v>212</v>
      </c>
      <c r="Z17" s="204"/>
      <c r="AA17" s="200">
        <v>26828.007476471787</v>
      </c>
      <c r="AB17" s="200">
        <v>27184.925456390913</v>
      </c>
      <c r="AC17" s="200">
        <v>26962.992421469993</v>
      </c>
      <c r="AD17" s="200">
        <v>27679.725713110154</v>
      </c>
      <c r="AE17" s="200">
        <v>28952.562226887247</v>
      </c>
      <c r="AF17" s="200">
        <v>30747.44439652636</v>
      </c>
      <c r="AG17" s="200">
        <v>30742.484671774106</v>
      </c>
      <c r="AH17" s="200">
        <v>30775.398552439139</v>
      </c>
      <c r="AI17" s="200">
        <v>29684.98753965777</v>
      </c>
      <c r="AJ17" s="200">
        <v>30109.99274230982</v>
      </c>
      <c r="AK17" s="200">
        <v>30767.321799922174</v>
      </c>
      <c r="AL17" s="200">
        <v>30234.198552654583</v>
      </c>
      <c r="AM17" s="200">
        <v>29843.752621126521</v>
      </c>
      <c r="AN17" s="200">
        <v>29380.681701872498</v>
      </c>
      <c r="AO17" s="200">
        <v>29239.216979196335</v>
      </c>
      <c r="AP17" s="200">
        <v>27601.143113266262</v>
      </c>
      <c r="AQ17" s="200">
        <v>26571.38833760273</v>
      </c>
      <c r="AR17" s="200">
        <v>25318.882647671759</v>
      </c>
      <c r="AS17" s="200">
        <v>23184.196422148634</v>
      </c>
      <c r="AT17" s="200">
        <v>21220.089774510037</v>
      </c>
      <c r="AU17" s="200">
        <v>21666.483643502354</v>
      </c>
      <c r="AV17" s="200">
        <v>22242.664294657545</v>
      </c>
      <c r="AW17" s="200">
        <v>20876.013350618792</v>
      </c>
      <c r="AX17" s="200">
        <v>22432.52631476615</v>
      </c>
      <c r="AY17" s="200">
        <v>21928.403449851823</v>
      </c>
      <c r="AZ17" s="200">
        <v>0</v>
      </c>
      <c r="BA17" s="200">
        <v>0</v>
      </c>
      <c r="BB17" s="200">
        <v>0</v>
      </c>
      <c r="BC17" s="200">
        <v>0</v>
      </c>
      <c r="BD17" s="200">
        <v>0</v>
      </c>
      <c r="BE17" s="200">
        <v>0</v>
      </c>
      <c r="BF17" s="70"/>
      <c r="BG17" s="71"/>
      <c r="BH17" s="168"/>
      <c r="BI17" s="460"/>
      <c r="BJ17" s="168"/>
      <c r="BK17" s="167"/>
    </row>
    <row r="18" spans="23:63">
      <c r="W18" s="89"/>
      <c r="X18" s="75"/>
      <c r="Y18" s="578" t="s">
        <v>213</v>
      </c>
      <c r="Z18" s="204"/>
      <c r="AA18" s="200">
        <v>1418.6341171579973</v>
      </c>
      <c r="AB18" s="200">
        <v>1591.2862986056234</v>
      </c>
      <c r="AC18" s="200">
        <v>1720.2308597203391</v>
      </c>
      <c r="AD18" s="200">
        <v>1889.2126996112886</v>
      </c>
      <c r="AE18" s="200">
        <v>1972.1555251566349</v>
      </c>
      <c r="AF18" s="200">
        <v>2237.9482415848438</v>
      </c>
      <c r="AG18" s="200">
        <v>2052.4327326479392</v>
      </c>
      <c r="AH18" s="200">
        <v>1859.2332516827653</v>
      </c>
      <c r="AI18" s="200">
        <v>1734.3353738742937</v>
      </c>
      <c r="AJ18" s="200">
        <v>1615.9361875887098</v>
      </c>
      <c r="AK18" s="200">
        <v>1391.0830825869277</v>
      </c>
      <c r="AL18" s="200">
        <v>1424.2808951511704</v>
      </c>
      <c r="AM18" s="200">
        <v>1482.6405551564239</v>
      </c>
      <c r="AN18" s="200">
        <v>1470.2777070341342</v>
      </c>
      <c r="AO18" s="200">
        <v>1445.503236601829</v>
      </c>
      <c r="AP18" s="200">
        <v>1410.7309329637808</v>
      </c>
      <c r="AQ18" s="200">
        <v>1311.7090991012651</v>
      </c>
      <c r="AR18" s="200">
        <v>1191.7261739379555</v>
      </c>
      <c r="AS18" s="200">
        <v>908.62793192795084</v>
      </c>
      <c r="AT18" s="200">
        <v>655.28927139687289</v>
      </c>
      <c r="AU18" s="200">
        <v>618.5780358578786</v>
      </c>
      <c r="AV18" s="200">
        <v>1066.737619135439</v>
      </c>
      <c r="AW18" s="200">
        <v>691.7143828320302</v>
      </c>
      <c r="AX18" s="200">
        <v>743.92435921556591</v>
      </c>
      <c r="AY18" s="200">
        <v>746.09844976020099</v>
      </c>
      <c r="AZ18" s="200">
        <v>0</v>
      </c>
      <c r="BA18" s="200">
        <v>0</v>
      </c>
      <c r="BB18" s="200">
        <v>0</v>
      </c>
      <c r="BC18" s="200">
        <v>0</v>
      </c>
      <c r="BD18" s="200">
        <v>0</v>
      </c>
      <c r="BE18" s="200">
        <v>0</v>
      </c>
      <c r="BF18" s="70"/>
      <c r="BG18" s="71"/>
      <c r="BH18" s="168"/>
      <c r="BI18" s="460"/>
      <c r="BJ18" s="168"/>
      <c r="BK18" s="167"/>
    </row>
    <row r="19" spans="23:63">
      <c r="W19" s="89"/>
      <c r="X19" s="75"/>
      <c r="Y19" s="577" t="s">
        <v>219</v>
      </c>
      <c r="Z19" s="204"/>
      <c r="AA19" s="200">
        <v>75238.672380801218</v>
      </c>
      <c r="AB19" s="200">
        <v>78331.427972370206</v>
      </c>
      <c r="AC19" s="200">
        <v>79356.426055738673</v>
      </c>
      <c r="AD19" s="200">
        <v>81664.781160361264</v>
      </c>
      <c r="AE19" s="200">
        <v>85067.590440527871</v>
      </c>
      <c r="AF19" s="200">
        <v>86561.159062837833</v>
      </c>
      <c r="AG19" s="200">
        <v>88302.427658804416</v>
      </c>
      <c r="AH19" s="200">
        <v>87264.365237590857</v>
      </c>
      <c r="AI19" s="200">
        <v>78040.992906628089</v>
      </c>
      <c r="AJ19" s="200">
        <v>80795.280284226057</v>
      </c>
      <c r="AK19" s="200">
        <v>82299.705310941121</v>
      </c>
      <c r="AL19" s="200">
        <v>79980.964024097353</v>
      </c>
      <c r="AM19" s="200">
        <v>80652.953005239135</v>
      </c>
      <c r="AN19" s="200">
        <v>81836.15363768283</v>
      </c>
      <c r="AO19" s="200">
        <v>83491.388854441437</v>
      </c>
      <c r="AP19" s="200">
        <v>80845.85990580068</v>
      </c>
      <c r="AQ19" s="200">
        <v>80872.108676187549</v>
      </c>
      <c r="AR19" s="200">
        <v>79602.506316073093</v>
      </c>
      <c r="AS19" s="200">
        <v>74643.584856335772</v>
      </c>
      <c r="AT19" s="200">
        <v>76815.002535105858</v>
      </c>
      <c r="AU19" s="200">
        <v>75835.277616553023</v>
      </c>
      <c r="AV19" s="200">
        <v>74243.025259200571</v>
      </c>
      <c r="AW19" s="200">
        <v>70939.421135523036</v>
      </c>
      <c r="AX19" s="200">
        <v>77244.686068114563</v>
      </c>
      <c r="AY19" s="200">
        <v>74157.086712538934</v>
      </c>
      <c r="AZ19" s="200">
        <v>0</v>
      </c>
      <c r="BA19" s="200">
        <v>0</v>
      </c>
      <c r="BB19" s="200">
        <v>0</v>
      </c>
      <c r="BC19" s="200">
        <v>0</v>
      </c>
      <c r="BD19" s="200">
        <v>0</v>
      </c>
      <c r="BE19" s="200">
        <v>0</v>
      </c>
      <c r="BF19" s="70"/>
      <c r="BG19" s="71"/>
      <c r="BH19" s="168"/>
      <c r="BI19" s="460"/>
      <c r="BJ19" s="168"/>
      <c r="BK19" s="167"/>
    </row>
    <row r="20" spans="23:63">
      <c r="W20" s="89"/>
      <c r="X20" s="75"/>
      <c r="Y20" s="578" t="s">
        <v>214</v>
      </c>
      <c r="Z20" s="201"/>
      <c r="AA20" s="200">
        <v>4430.6469549224239</v>
      </c>
      <c r="AB20" s="200">
        <v>4485.8038997514632</v>
      </c>
      <c r="AC20" s="200">
        <v>4454.6705751259369</v>
      </c>
      <c r="AD20" s="200">
        <v>4370.7582594145752</v>
      </c>
      <c r="AE20" s="200">
        <v>4380.2198486855796</v>
      </c>
      <c r="AF20" s="200">
        <v>4460.2259788846059</v>
      </c>
      <c r="AG20" s="200">
        <v>4463.5946572579978</v>
      </c>
      <c r="AH20" s="200">
        <v>4620.2811976974353</v>
      </c>
      <c r="AI20" s="200">
        <v>4952.5576068194005</v>
      </c>
      <c r="AJ20" s="200">
        <v>5158.50279003994</v>
      </c>
      <c r="AK20" s="200">
        <v>5202.6066433201058</v>
      </c>
      <c r="AL20" s="200">
        <v>5358.6273251864623</v>
      </c>
      <c r="AM20" s="200">
        <v>5563.133968973114</v>
      </c>
      <c r="AN20" s="200">
        <v>5526.217117373908</v>
      </c>
      <c r="AO20" s="200">
        <v>5681.0318132723314</v>
      </c>
      <c r="AP20" s="200">
        <v>5549.6394492988729</v>
      </c>
      <c r="AQ20" s="200">
        <v>5593.7276635027547</v>
      </c>
      <c r="AR20" s="200">
        <v>5098.5250876150385</v>
      </c>
      <c r="AS20" s="200">
        <v>4973.909477703558</v>
      </c>
      <c r="AT20" s="200">
        <v>4583.3186386008074</v>
      </c>
      <c r="AU20" s="200">
        <v>4518.5390172397692</v>
      </c>
      <c r="AV20" s="200">
        <v>5894.6297719803897</v>
      </c>
      <c r="AW20" s="200">
        <v>4841.6831062609854</v>
      </c>
      <c r="AX20" s="200">
        <v>4318.5700233606094</v>
      </c>
      <c r="AY20" s="200">
        <v>4327.3612833014158</v>
      </c>
      <c r="AZ20" s="200">
        <v>0</v>
      </c>
      <c r="BA20" s="200">
        <v>0</v>
      </c>
      <c r="BB20" s="200">
        <v>0</v>
      </c>
      <c r="BC20" s="200">
        <v>0</v>
      </c>
      <c r="BD20" s="200">
        <v>0</v>
      </c>
      <c r="BE20" s="200">
        <v>0</v>
      </c>
      <c r="BF20" s="70"/>
      <c r="BG20" s="69"/>
      <c r="BH20" s="168"/>
      <c r="BI20" s="460"/>
      <c r="BJ20" s="168"/>
      <c r="BK20" s="167"/>
    </row>
    <row r="21" spans="23:63">
      <c r="W21" s="89"/>
      <c r="X21" s="75"/>
      <c r="Y21" s="578" t="s">
        <v>215</v>
      </c>
      <c r="Z21" s="201"/>
      <c r="AA21" s="200">
        <v>50012.834189702662</v>
      </c>
      <c r="AB21" s="200">
        <v>50775.141033771033</v>
      </c>
      <c r="AC21" s="200">
        <v>50759.334031566548</v>
      </c>
      <c r="AD21" s="200">
        <v>50333.839467304591</v>
      </c>
      <c r="AE21" s="200">
        <v>51368.72813108065</v>
      </c>
      <c r="AF21" s="200">
        <v>51568.681212146083</v>
      </c>
      <c r="AG21" s="200">
        <v>51613.217391276579</v>
      </c>
      <c r="AH21" s="200">
        <v>51456.192279103125</v>
      </c>
      <c r="AI21" s="200">
        <v>46807.163271437195</v>
      </c>
      <c r="AJ21" s="200">
        <v>47164.247930289304</v>
      </c>
      <c r="AK21" s="200">
        <v>48237.824075750272</v>
      </c>
      <c r="AL21" s="200">
        <v>46820.04383500223</v>
      </c>
      <c r="AM21" s="200">
        <v>46226.491012169499</v>
      </c>
      <c r="AN21" s="200">
        <v>46983.426313191951</v>
      </c>
      <c r="AO21" s="200">
        <v>44574.337919324076</v>
      </c>
      <c r="AP21" s="200">
        <v>42998.935712964289</v>
      </c>
      <c r="AQ21" s="200">
        <v>42894.914939993658</v>
      </c>
      <c r="AR21" s="200">
        <v>42491.445801046168</v>
      </c>
      <c r="AS21" s="200">
        <v>41794.759470888472</v>
      </c>
      <c r="AT21" s="200">
        <v>38340.785308011633</v>
      </c>
      <c r="AU21" s="200">
        <v>37860.520929333979</v>
      </c>
      <c r="AV21" s="200">
        <v>38587.463943760529</v>
      </c>
      <c r="AW21" s="200">
        <v>38996.333078415999</v>
      </c>
      <c r="AX21" s="200">
        <v>43069.443951072346</v>
      </c>
      <c r="AY21" s="200">
        <v>42602.034033496195</v>
      </c>
      <c r="AZ21" s="200"/>
      <c r="BA21" s="200"/>
      <c r="BB21" s="200"/>
      <c r="BC21" s="200"/>
      <c r="BD21" s="200"/>
      <c r="BE21" s="200"/>
      <c r="BF21" s="70"/>
      <c r="BG21" s="576"/>
      <c r="BH21" s="168"/>
      <c r="BI21" s="460"/>
      <c r="BJ21" s="168"/>
      <c r="BK21" s="167"/>
    </row>
    <row r="22" spans="23:63">
      <c r="W22" s="89"/>
      <c r="X22" s="75"/>
      <c r="Y22" s="578" t="s">
        <v>216</v>
      </c>
      <c r="Z22" s="201"/>
      <c r="AA22" s="200">
        <v>177273.11740859388</v>
      </c>
      <c r="AB22" s="200">
        <v>168377.82442985129</v>
      </c>
      <c r="AC22" s="200">
        <v>160950.9280652967</v>
      </c>
      <c r="AD22" s="200">
        <v>160916.89946615123</v>
      </c>
      <c r="AE22" s="200">
        <v>163193.06221863136</v>
      </c>
      <c r="AF22" s="200">
        <v>163690.91514059459</v>
      </c>
      <c r="AG22" s="200">
        <v>167256.4415545048</v>
      </c>
      <c r="AH22" s="200">
        <v>169488.24697195474</v>
      </c>
      <c r="AI22" s="200">
        <v>158951.56159794889</v>
      </c>
      <c r="AJ22" s="200">
        <v>165317.21395672561</v>
      </c>
      <c r="AK22" s="200">
        <v>170116.02257415088</v>
      </c>
      <c r="AL22" s="200">
        <v>167246.40047207364</v>
      </c>
      <c r="AM22" s="200">
        <v>176380.11814989935</v>
      </c>
      <c r="AN22" s="200">
        <v>177472.13168661174</v>
      </c>
      <c r="AO22" s="200">
        <v>181154.21848957939</v>
      </c>
      <c r="AP22" s="200">
        <v>178623.87275495182</v>
      </c>
      <c r="AQ22" s="200">
        <v>186773.47381188502</v>
      </c>
      <c r="AR22" s="200">
        <v>180523.83685126528</v>
      </c>
      <c r="AS22" s="200">
        <v>154961.39024499114</v>
      </c>
      <c r="AT22" s="200">
        <v>145022.21021219244</v>
      </c>
      <c r="AU22" s="200">
        <v>164097.56567092412</v>
      </c>
      <c r="AV22" s="200">
        <v>159059.72690398555</v>
      </c>
      <c r="AW22" s="200">
        <v>163997.67936894376</v>
      </c>
      <c r="AX22" s="200">
        <v>169969.80420145969</v>
      </c>
      <c r="AY22" s="200">
        <v>172258.33947411351</v>
      </c>
      <c r="AZ22" s="200"/>
      <c r="BA22" s="200"/>
      <c r="BB22" s="200"/>
      <c r="BC22" s="200"/>
      <c r="BD22" s="200"/>
      <c r="BE22" s="200"/>
      <c r="BF22" s="70"/>
      <c r="BG22" s="576"/>
      <c r="BH22" s="168"/>
      <c r="BI22" s="460"/>
      <c r="BJ22" s="168"/>
      <c r="BK22" s="167"/>
    </row>
    <row r="23" spans="23:63">
      <c r="W23" s="89"/>
      <c r="X23" s="75"/>
      <c r="Y23" s="578" t="s">
        <v>217</v>
      </c>
      <c r="Z23" s="201"/>
      <c r="AA23" s="200">
        <v>19146.656980010554</v>
      </c>
      <c r="AB23" s="200">
        <v>19285.028638890562</v>
      </c>
      <c r="AC23" s="200">
        <v>18907.509059810051</v>
      </c>
      <c r="AD23" s="200">
        <v>18355.719827520017</v>
      </c>
      <c r="AE23" s="200">
        <v>19413.21103377904</v>
      </c>
      <c r="AF23" s="200">
        <v>20106.373188846577</v>
      </c>
      <c r="AG23" s="200">
        <v>21027.323663822404</v>
      </c>
      <c r="AH23" s="200">
        <v>16009.620202936643</v>
      </c>
      <c r="AI23" s="200">
        <v>13908.520703361941</v>
      </c>
      <c r="AJ23" s="200">
        <v>14226.332143293606</v>
      </c>
      <c r="AK23" s="200">
        <v>14767.724602542341</v>
      </c>
      <c r="AL23" s="200">
        <v>13986.559999155374</v>
      </c>
      <c r="AM23" s="200">
        <v>14971.170560744384</v>
      </c>
      <c r="AN23" s="200">
        <v>14695.532866078407</v>
      </c>
      <c r="AO23" s="200">
        <v>14542.401969116478</v>
      </c>
      <c r="AP23" s="200">
        <v>14908.998238662998</v>
      </c>
      <c r="AQ23" s="200">
        <v>15424.702861512673</v>
      </c>
      <c r="AR23" s="200">
        <v>14294.720230736984</v>
      </c>
      <c r="AS23" s="200">
        <v>11445.409044826791</v>
      </c>
      <c r="AT23" s="200">
        <v>9989.3423445656717</v>
      </c>
      <c r="AU23" s="200">
        <v>12500.87026605181</v>
      </c>
      <c r="AV23" s="200">
        <v>14101.140990149201</v>
      </c>
      <c r="AW23" s="200">
        <v>12054.017238965116</v>
      </c>
      <c r="AX23" s="200">
        <v>10385.621766192131</v>
      </c>
      <c r="AY23" s="200">
        <v>10028.600080431548</v>
      </c>
      <c r="AZ23" s="200"/>
      <c r="BA23" s="200"/>
      <c r="BB23" s="200"/>
      <c r="BC23" s="200"/>
      <c r="BD23" s="200"/>
      <c r="BE23" s="200"/>
      <c r="BF23" s="70"/>
      <c r="BG23" s="576"/>
      <c r="BH23" s="168"/>
      <c r="BI23" s="460"/>
      <c r="BJ23" s="168"/>
      <c r="BK23" s="167"/>
    </row>
    <row r="24" spans="23:63">
      <c r="W24" s="89"/>
      <c r="X24" s="75"/>
      <c r="Y24" s="578" t="s">
        <v>218</v>
      </c>
      <c r="Z24" s="201"/>
      <c r="AA24" s="200">
        <v>393.88385703943061</v>
      </c>
      <c r="AB24" s="200">
        <v>380.57093963932823</v>
      </c>
      <c r="AC24" s="200">
        <v>366.09279909152457</v>
      </c>
      <c r="AD24" s="200">
        <v>357.30358234410323</v>
      </c>
      <c r="AE24" s="200">
        <v>331.08711210285367</v>
      </c>
      <c r="AF24" s="200">
        <v>336.89951027556447</v>
      </c>
      <c r="AG24" s="200">
        <v>339.43861051253208</v>
      </c>
      <c r="AH24" s="200">
        <v>341.25186496688929</v>
      </c>
      <c r="AI24" s="200">
        <v>357.86411593984735</v>
      </c>
      <c r="AJ24" s="200">
        <v>378.73428173147255</v>
      </c>
      <c r="AK24" s="200">
        <v>374.17441420878242</v>
      </c>
      <c r="AL24" s="200">
        <v>370.48056497133985</v>
      </c>
      <c r="AM24" s="200">
        <v>365.92347650945823</v>
      </c>
      <c r="AN24" s="200">
        <v>339.62344535977059</v>
      </c>
      <c r="AO24" s="200">
        <v>314.0027715667776</v>
      </c>
      <c r="AP24" s="200">
        <v>289.02397421119224</v>
      </c>
      <c r="AQ24" s="200">
        <v>425.73145983327953</v>
      </c>
      <c r="AR24" s="200">
        <v>198.8888111742057</v>
      </c>
      <c r="AS24" s="200">
        <v>200.02459597059772</v>
      </c>
      <c r="AT24" s="200">
        <v>214.27120450015781</v>
      </c>
      <c r="AU24" s="200">
        <v>233.51038045477293</v>
      </c>
      <c r="AV24" s="200">
        <v>386.12251018394039</v>
      </c>
      <c r="AW24" s="200">
        <v>337.19406883649981</v>
      </c>
      <c r="AX24" s="200">
        <v>458.81625095697592</v>
      </c>
      <c r="AY24" s="200">
        <v>459.10799949157956</v>
      </c>
      <c r="AZ24" s="200"/>
      <c r="BA24" s="200"/>
      <c r="BB24" s="200"/>
      <c r="BC24" s="200"/>
      <c r="BD24" s="200"/>
      <c r="BE24" s="200"/>
      <c r="BF24" s="70"/>
      <c r="BG24" s="576"/>
      <c r="BH24" s="168"/>
      <c r="BI24" s="460"/>
      <c r="BJ24" s="168"/>
      <c r="BK24" s="167"/>
    </row>
    <row r="25" spans="23:63">
      <c r="W25" s="89"/>
      <c r="X25" s="75"/>
      <c r="Y25" s="577" t="s">
        <v>220</v>
      </c>
      <c r="Z25" s="575"/>
      <c r="AA25" s="200">
        <v>-17890.350374768896</v>
      </c>
      <c r="AB25" s="200">
        <v>-17991.11722575935</v>
      </c>
      <c r="AC25" s="200">
        <v>-18477.161877762333</v>
      </c>
      <c r="AD25" s="200">
        <v>-19753.322890116717</v>
      </c>
      <c r="AE25" s="200">
        <v>-20699.470648474162</v>
      </c>
      <c r="AF25" s="200">
        <v>-19826.612347234171</v>
      </c>
      <c r="AG25" s="200">
        <v>-19831.934115730975</v>
      </c>
      <c r="AH25" s="200">
        <v>-17127.547158247664</v>
      </c>
      <c r="AI25" s="200">
        <v>-13912.376248295468</v>
      </c>
      <c r="AJ25" s="200">
        <v>-16936.096848554222</v>
      </c>
      <c r="AK25" s="200">
        <v>-14922.736910317344</v>
      </c>
      <c r="AL25" s="200">
        <v>-14220.451619476265</v>
      </c>
      <c r="AM25" s="200">
        <v>-14025.112477227518</v>
      </c>
      <c r="AN25" s="200">
        <v>-15081.566650487826</v>
      </c>
      <c r="AO25" s="200">
        <v>-14318.159491147049</v>
      </c>
      <c r="AP25" s="200">
        <v>-14158.163086356286</v>
      </c>
      <c r="AQ25" s="200">
        <v>-15117.824242331426</v>
      </c>
      <c r="AR25" s="200">
        <v>-15593.49792665711</v>
      </c>
      <c r="AS25" s="200">
        <v>-13854.946573255253</v>
      </c>
      <c r="AT25" s="200">
        <v>-14088.998867035461</v>
      </c>
      <c r="AU25" s="200">
        <v>-14730.614431817992</v>
      </c>
      <c r="AV25" s="200">
        <v>-14000.161050972996</v>
      </c>
      <c r="AW25" s="200">
        <v>-13620.570320152801</v>
      </c>
      <c r="AX25" s="200">
        <v>-13999.902337103109</v>
      </c>
      <c r="AY25" s="200">
        <v>-13615.869539155712</v>
      </c>
      <c r="AZ25" s="200"/>
      <c r="BA25" s="200"/>
      <c r="BB25" s="200"/>
      <c r="BC25" s="200"/>
      <c r="BD25" s="200"/>
      <c r="BE25" s="200"/>
      <c r="BF25" s="70"/>
      <c r="BG25" s="576"/>
      <c r="BH25" s="168"/>
      <c r="BI25" s="460"/>
      <c r="BJ25" s="168"/>
      <c r="BK25" s="167"/>
    </row>
    <row r="26" spans="23:63">
      <c r="W26" s="89"/>
      <c r="X26" s="84" t="s">
        <v>29</v>
      </c>
      <c r="Y26" s="86"/>
      <c r="Z26" s="206"/>
      <c r="AA26" s="207">
        <f t="shared" ref="AA26:AR26" si="6">SUM(AA27:AA30)</f>
        <v>199825.62056360435</v>
      </c>
      <c r="AB26" s="207">
        <f t="shared" si="6"/>
        <v>212256.19927115683</v>
      </c>
      <c r="AC26" s="207">
        <f t="shared" si="6"/>
        <v>218475.12248453635</v>
      </c>
      <c r="AD26" s="207">
        <f t="shared" si="6"/>
        <v>222129.38971128152</v>
      </c>
      <c r="AE26" s="207">
        <f t="shared" si="6"/>
        <v>231195.47440331097</v>
      </c>
      <c r="AF26" s="207">
        <f t="shared" si="6"/>
        <v>240050.11651154971</v>
      </c>
      <c r="AG26" s="207">
        <f t="shared" si="6"/>
        <v>246467.58176391679</v>
      </c>
      <c r="AH26" s="207">
        <f t="shared" si="6"/>
        <v>247754.93493176569</v>
      </c>
      <c r="AI26" s="207">
        <f t="shared" si="6"/>
        <v>245862.01840931523</v>
      </c>
      <c r="AJ26" s="207">
        <f t="shared" si="6"/>
        <v>249689.59573795763</v>
      </c>
      <c r="AK26" s="207">
        <f t="shared" si="6"/>
        <v>248495.46759535489</v>
      </c>
      <c r="AL26" s="207">
        <f t="shared" si="6"/>
        <v>252510.3908068327</v>
      </c>
      <c r="AM26" s="207">
        <f t="shared" si="6"/>
        <v>248200.04544518617</v>
      </c>
      <c r="AN26" s="207">
        <f t="shared" si="6"/>
        <v>243978.58947181664</v>
      </c>
      <c r="AO26" s="207">
        <f t="shared" si="6"/>
        <v>238140.9348243337</v>
      </c>
      <c r="AP26" s="207">
        <f t="shared" si="6"/>
        <v>232272.79150001751</v>
      </c>
      <c r="AQ26" s="207">
        <f t="shared" si="6"/>
        <v>227825.73927219585</v>
      </c>
      <c r="AR26" s="207">
        <f t="shared" si="6"/>
        <v>226304.626230408</v>
      </c>
      <c r="AS26" s="207">
        <f t="shared" ref="AS26:AX26" si="7">SUM(AS27:AS30)</f>
        <v>217810.67734320732</v>
      </c>
      <c r="AT26" s="207">
        <f t="shared" si="7"/>
        <v>214400.64705736062</v>
      </c>
      <c r="AU26" s="207">
        <f t="shared" si="7"/>
        <v>215128.45042851151</v>
      </c>
      <c r="AV26" s="207">
        <f t="shared" si="7"/>
        <v>212356.16837402681</v>
      </c>
      <c r="AW26" s="207">
        <f t="shared" si="7"/>
        <v>217344.23402551888</v>
      </c>
      <c r="AX26" s="207">
        <f t="shared" si="7"/>
        <v>215670.08059363475</v>
      </c>
      <c r="AY26" s="207">
        <f t="shared" ref="AY26:BE26" si="8">SUM(AY27:AY30)</f>
        <v>208333.42870512078</v>
      </c>
      <c r="AZ26" s="207">
        <f t="shared" si="8"/>
        <v>0</v>
      </c>
      <c r="BA26" s="207">
        <f t="shared" si="8"/>
        <v>0</v>
      </c>
      <c r="BB26" s="207">
        <f t="shared" si="8"/>
        <v>0</v>
      </c>
      <c r="BC26" s="207">
        <f t="shared" si="8"/>
        <v>0</v>
      </c>
      <c r="BD26" s="207">
        <f t="shared" si="8"/>
        <v>0</v>
      </c>
      <c r="BE26" s="207">
        <f t="shared" si="8"/>
        <v>0</v>
      </c>
      <c r="BF26" s="87"/>
      <c r="BG26" s="88"/>
      <c r="BH26" s="168"/>
      <c r="BI26" s="460"/>
      <c r="BJ26" s="168"/>
      <c r="BK26" s="167"/>
    </row>
    <row r="27" spans="23:63">
      <c r="W27" s="89"/>
      <c r="X27" s="85"/>
      <c r="Y27" s="26" t="s">
        <v>30</v>
      </c>
      <c r="Z27" s="204"/>
      <c r="AA27" s="200">
        <v>7162.4137346729703</v>
      </c>
      <c r="AB27" s="200">
        <v>7762.9604814168806</v>
      </c>
      <c r="AC27" s="200">
        <v>8291.4720276213466</v>
      </c>
      <c r="AD27" s="200">
        <v>8688.7643217319237</v>
      </c>
      <c r="AE27" s="200">
        <v>9153.1617710055089</v>
      </c>
      <c r="AF27" s="200">
        <v>10278.290579645152</v>
      </c>
      <c r="AG27" s="200">
        <v>10086.072696871746</v>
      </c>
      <c r="AH27" s="200">
        <v>10744.189447108489</v>
      </c>
      <c r="AI27" s="200">
        <v>10709.474289425118</v>
      </c>
      <c r="AJ27" s="200">
        <v>10531.51751020182</v>
      </c>
      <c r="AK27" s="200">
        <v>10677.130984677187</v>
      </c>
      <c r="AL27" s="200">
        <v>10724.198612064283</v>
      </c>
      <c r="AM27" s="200">
        <v>10933.837362880102</v>
      </c>
      <c r="AN27" s="200">
        <v>11063.17716772301</v>
      </c>
      <c r="AO27" s="200">
        <v>10663.394897683744</v>
      </c>
      <c r="AP27" s="200">
        <v>10798.818155999939</v>
      </c>
      <c r="AQ27" s="200">
        <v>11178.230719633706</v>
      </c>
      <c r="AR27" s="200">
        <v>10875.772004529685</v>
      </c>
      <c r="AS27" s="200">
        <v>10277.138163510699</v>
      </c>
      <c r="AT27" s="200">
        <v>9781.3186700965198</v>
      </c>
      <c r="AU27" s="200">
        <v>9193.0021715533057</v>
      </c>
      <c r="AV27" s="200">
        <v>9001.2233458441679</v>
      </c>
      <c r="AW27" s="200">
        <v>9523.5710714918278</v>
      </c>
      <c r="AX27" s="200">
        <v>10149.089243022792</v>
      </c>
      <c r="AY27" s="200">
        <v>10191.025133546371</v>
      </c>
      <c r="AZ27" s="200">
        <v>0</v>
      </c>
      <c r="BA27" s="200">
        <v>0</v>
      </c>
      <c r="BB27" s="200">
        <v>0</v>
      </c>
      <c r="BC27" s="200">
        <v>0</v>
      </c>
      <c r="BD27" s="200">
        <v>0</v>
      </c>
      <c r="BE27" s="200">
        <v>0</v>
      </c>
      <c r="BF27" s="70"/>
      <c r="BG27" s="71"/>
      <c r="BH27" s="168"/>
      <c r="BI27" s="460"/>
      <c r="BJ27" s="168"/>
      <c r="BK27" s="167"/>
    </row>
    <row r="28" spans="23:63">
      <c r="W28" s="89"/>
      <c r="X28" s="85"/>
      <c r="Y28" s="27" t="s">
        <v>31</v>
      </c>
      <c r="Z28" s="204"/>
      <c r="AA28" s="200">
        <v>178427.71781758376</v>
      </c>
      <c r="AB28" s="200">
        <v>189684.26500279171</v>
      </c>
      <c r="AC28" s="200">
        <v>195643.73396030784</v>
      </c>
      <c r="AD28" s="200">
        <v>199090.1685505702</v>
      </c>
      <c r="AE28" s="200">
        <v>207403.72151639164</v>
      </c>
      <c r="AF28" s="200">
        <v>214668.45379943415</v>
      </c>
      <c r="AG28" s="200">
        <v>220442.82286924106</v>
      </c>
      <c r="AH28" s="200">
        <v>220092.29754499014</v>
      </c>
      <c r="AI28" s="200">
        <v>220043.60408117514</v>
      </c>
      <c r="AJ28" s="200">
        <v>224169.93426502633</v>
      </c>
      <c r="AK28" s="200">
        <v>222598.56119731246</v>
      </c>
      <c r="AL28" s="200">
        <v>227051.60641125712</v>
      </c>
      <c r="AM28" s="200">
        <v>222391.35645935853</v>
      </c>
      <c r="AN28" s="200">
        <v>218496.60477483051</v>
      </c>
      <c r="AO28" s="200">
        <v>214239.37992983704</v>
      </c>
      <c r="AP28" s="200">
        <v>208253.23978492583</v>
      </c>
      <c r="AQ28" s="200">
        <v>203725.14426424465</v>
      </c>
      <c r="AR28" s="200">
        <v>203047.75328853715</v>
      </c>
      <c r="AS28" s="200">
        <v>195989.65608543216</v>
      </c>
      <c r="AT28" s="200">
        <v>193918.27675987926</v>
      </c>
      <c r="AU28" s="200">
        <v>194943.10575705243</v>
      </c>
      <c r="AV28" s="200">
        <v>192649.16785414569</v>
      </c>
      <c r="AW28" s="200">
        <v>196754.40219245176</v>
      </c>
      <c r="AX28" s="200">
        <v>194160.74399237701</v>
      </c>
      <c r="AY28" s="200">
        <v>186740.66619200405</v>
      </c>
      <c r="AZ28" s="200">
        <v>0</v>
      </c>
      <c r="BA28" s="200">
        <v>0</v>
      </c>
      <c r="BB28" s="200">
        <v>0</v>
      </c>
      <c r="BC28" s="200">
        <v>0</v>
      </c>
      <c r="BD28" s="200">
        <v>0</v>
      </c>
      <c r="BE28" s="200">
        <v>0</v>
      </c>
      <c r="BF28" s="70"/>
      <c r="BG28" s="71"/>
      <c r="BH28" s="168"/>
      <c r="BI28" s="460"/>
      <c r="BJ28" s="168"/>
      <c r="BK28" s="167"/>
    </row>
    <row r="29" spans="23:63">
      <c r="W29" s="89"/>
      <c r="X29" s="85"/>
      <c r="Y29" s="27" t="s">
        <v>32</v>
      </c>
      <c r="Z29" s="204"/>
      <c r="AA29" s="200">
        <v>935.4023703910384</v>
      </c>
      <c r="AB29" s="200">
        <v>924.73711416675837</v>
      </c>
      <c r="AC29" s="200">
        <v>900.22486958611023</v>
      </c>
      <c r="AD29" s="200">
        <v>851.02964741526978</v>
      </c>
      <c r="AE29" s="200">
        <v>843.00028797963614</v>
      </c>
      <c r="AF29" s="200">
        <v>822.17533400256741</v>
      </c>
      <c r="AG29" s="200">
        <v>810.87375714092957</v>
      </c>
      <c r="AH29" s="200">
        <v>782.43829381819467</v>
      </c>
      <c r="AI29" s="200">
        <v>776.13000214239332</v>
      </c>
      <c r="AJ29" s="200">
        <v>731.20540326174444</v>
      </c>
      <c r="AK29" s="200">
        <v>711.403495518819</v>
      </c>
      <c r="AL29" s="200">
        <v>681.64268984165449</v>
      </c>
      <c r="AM29" s="200">
        <v>670.21021158376595</v>
      </c>
      <c r="AN29" s="200">
        <v>632.22569392365551</v>
      </c>
      <c r="AO29" s="200">
        <v>651.56287742535312</v>
      </c>
      <c r="AP29" s="200">
        <v>647.0677978049041</v>
      </c>
      <c r="AQ29" s="200">
        <v>613.72382348130805</v>
      </c>
      <c r="AR29" s="200">
        <v>593.79356983129765</v>
      </c>
      <c r="AS29" s="200">
        <v>603.76643883754218</v>
      </c>
      <c r="AT29" s="200">
        <v>589.82758839129565</v>
      </c>
      <c r="AU29" s="200">
        <v>573.68233166952132</v>
      </c>
      <c r="AV29" s="200">
        <v>554.60658513734813</v>
      </c>
      <c r="AW29" s="200">
        <v>553.82689679177793</v>
      </c>
      <c r="AX29" s="200">
        <v>557.21940029835855</v>
      </c>
      <c r="AY29" s="200">
        <v>557.21940029835855</v>
      </c>
      <c r="AZ29" s="200">
        <v>0</v>
      </c>
      <c r="BA29" s="200">
        <v>0</v>
      </c>
      <c r="BB29" s="200">
        <v>0</v>
      </c>
      <c r="BC29" s="200">
        <v>0</v>
      </c>
      <c r="BD29" s="200">
        <v>0</v>
      </c>
      <c r="BE29" s="200">
        <v>0</v>
      </c>
      <c r="BF29" s="70"/>
      <c r="BG29" s="71"/>
      <c r="BH29" s="168"/>
      <c r="BI29" s="460"/>
      <c r="BJ29" s="168"/>
      <c r="BK29" s="167"/>
    </row>
    <row r="30" spans="23:63">
      <c r="W30" s="89"/>
      <c r="X30" s="85"/>
      <c r="Y30" s="27" t="s">
        <v>33</v>
      </c>
      <c r="Z30" s="201"/>
      <c r="AA30" s="346">
        <v>13300.086640956584</v>
      </c>
      <c r="AB30" s="346">
        <v>13884.236672781492</v>
      </c>
      <c r="AC30" s="346">
        <v>13639.691627021042</v>
      </c>
      <c r="AD30" s="346">
        <v>13499.427191564126</v>
      </c>
      <c r="AE30" s="346">
        <v>13795.590827934178</v>
      </c>
      <c r="AF30" s="346">
        <v>14281.196798467845</v>
      </c>
      <c r="AG30" s="346">
        <v>15127.812440663054</v>
      </c>
      <c r="AH30" s="346">
        <v>16136.009645848877</v>
      </c>
      <c r="AI30" s="346">
        <v>14332.810036572573</v>
      </c>
      <c r="AJ30" s="346">
        <v>14256.938559467755</v>
      </c>
      <c r="AK30" s="346">
        <v>14508.371917846438</v>
      </c>
      <c r="AL30" s="346">
        <v>14052.94309366963</v>
      </c>
      <c r="AM30" s="346">
        <v>14204.64141136378</v>
      </c>
      <c r="AN30" s="346">
        <v>13786.581835339459</v>
      </c>
      <c r="AO30" s="346">
        <v>12586.597119387574</v>
      </c>
      <c r="AP30" s="346">
        <v>12573.665761286848</v>
      </c>
      <c r="AQ30" s="346">
        <v>12308.6404648362</v>
      </c>
      <c r="AR30" s="346">
        <v>11787.307367509879</v>
      </c>
      <c r="AS30" s="346">
        <v>10940.116655426918</v>
      </c>
      <c r="AT30" s="346">
        <v>10111.22403899355</v>
      </c>
      <c r="AU30" s="346">
        <v>10418.660168236258</v>
      </c>
      <c r="AV30" s="346">
        <v>10151.170588899609</v>
      </c>
      <c r="AW30" s="346">
        <v>10512.43386478351</v>
      </c>
      <c r="AX30" s="346">
        <v>10803.027957936614</v>
      </c>
      <c r="AY30" s="346">
        <v>10844.517979271992</v>
      </c>
      <c r="AZ30" s="346">
        <v>0</v>
      </c>
      <c r="BA30" s="346">
        <v>0</v>
      </c>
      <c r="BB30" s="346">
        <v>0</v>
      </c>
      <c r="BC30" s="346">
        <v>0</v>
      </c>
      <c r="BD30" s="346">
        <v>0</v>
      </c>
      <c r="BE30" s="346">
        <v>0</v>
      </c>
      <c r="BF30" s="67"/>
      <c r="BG30" s="71"/>
      <c r="BH30" s="168"/>
      <c r="BI30" s="460"/>
      <c r="BJ30" s="168"/>
      <c r="BK30" s="167"/>
    </row>
    <row r="31" spans="23:63">
      <c r="W31" s="89"/>
      <c r="X31" s="79" t="s">
        <v>34</v>
      </c>
      <c r="Y31" s="81"/>
      <c r="Z31" s="208"/>
      <c r="AA31" s="209">
        <f>SUM(AA32:AA33)</f>
        <v>138551.66182918494</v>
      </c>
      <c r="AB31" s="209">
        <f t="shared" ref="AB31:AR31" si="9">SUM(AB32:AB33)</f>
        <v>135841.87401003251</v>
      </c>
      <c r="AC31" s="209">
        <f t="shared" si="9"/>
        <v>139133.55016017065</v>
      </c>
      <c r="AD31" s="209">
        <f t="shared" si="9"/>
        <v>148415.70498347052</v>
      </c>
      <c r="AE31" s="209">
        <f t="shared" si="9"/>
        <v>146549.12825406538</v>
      </c>
      <c r="AF31" s="209">
        <f t="shared" si="9"/>
        <v>155177.46388905752</v>
      </c>
      <c r="AG31" s="209">
        <f t="shared" si="9"/>
        <v>154670.91884318064</v>
      </c>
      <c r="AH31" s="209">
        <f t="shared" si="9"/>
        <v>155320.35181395317</v>
      </c>
      <c r="AI31" s="209">
        <f t="shared" si="9"/>
        <v>163786.7036921971</v>
      </c>
      <c r="AJ31" s="209">
        <f t="shared" si="9"/>
        <v>169257.44723420258</v>
      </c>
      <c r="AK31" s="209">
        <f t="shared" si="9"/>
        <v>173077.79158019571</v>
      </c>
      <c r="AL31" s="209">
        <f t="shared" si="9"/>
        <v>170615.40410719404</v>
      </c>
      <c r="AM31" s="209">
        <f t="shared" si="9"/>
        <v>173011.45648928327</v>
      </c>
      <c r="AN31" s="209">
        <f t="shared" si="9"/>
        <v>167564.14191836884</v>
      </c>
      <c r="AO31" s="209">
        <f t="shared" si="9"/>
        <v>174084.30897511632</v>
      </c>
      <c r="AP31" s="209">
        <f t="shared" si="9"/>
        <v>178675.03782671376</v>
      </c>
      <c r="AQ31" s="209">
        <f t="shared" si="9"/>
        <v>168844.10333729215</v>
      </c>
      <c r="AR31" s="209">
        <f t="shared" si="9"/>
        <v>158998.01868365254</v>
      </c>
      <c r="AS31" s="209">
        <f t="shared" ref="AS31:AX31" si="10">SUM(AS32:AS33)</f>
        <v>144494.88290514459</v>
      </c>
      <c r="AT31" s="209">
        <f t="shared" si="10"/>
        <v>148734.12866788509</v>
      </c>
      <c r="AU31" s="209">
        <f t="shared" si="10"/>
        <v>136734.07396245419</v>
      </c>
      <c r="AV31" s="209">
        <f t="shared" si="10"/>
        <v>135272.80358158873</v>
      </c>
      <c r="AW31" s="209">
        <f t="shared" si="10"/>
        <v>121934.4906775619</v>
      </c>
      <c r="AX31" s="209">
        <f t="shared" si="10"/>
        <v>126883.85132897942</v>
      </c>
      <c r="AY31" s="209">
        <f t="shared" ref="AY31:BE31" si="11">SUM(AY32:AY33)</f>
        <v>120670.8950146495</v>
      </c>
      <c r="AZ31" s="209">
        <f t="shared" si="11"/>
        <v>0</v>
      </c>
      <c r="BA31" s="209">
        <f t="shared" si="11"/>
        <v>0</v>
      </c>
      <c r="BB31" s="209">
        <f t="shared" si="11"/>
        <v>0</v>
      </c>
      <c r="BC31" s="209">
        <f t="shared" si="11"/>
        <v>0</v>
      </c>
      <c r="BD31" s="209">
        <f t="shared" si="11"/>
        <v>0</v>
      </c>
      <c r="BE31" s="209">
        <f t="shared" si="11"/>
        <v>0</v>
      </c>
      <c r="BF31" s="82"/>
      <c r="BG31" s="83"/>
      <c r="BH31" s="168"/>
      <c r="BI31" s="460"/>
      <c r="BJ31" s="168"/>
      <c r="BK31" s="167"/>
    </row>
    <row r="32" spans="23:63">
      <c r="W32" s="89"/>
      <c r="X32" s="80"/>
      <c r="Y32" s="26" t="s">
        <v>35</v>
      </c>
      <c r="Z32" s="204"/>
      <c r="AA32" s="200">
        <v>58366.144410396344</v>
      </c>
      <c r="AB32" s="200">
        <v>58963.626419680353</v>
      </c>
      <c r="AC32" s="200">
        <v>62397.88816644434</v>
      </c>
      <c r="AD32" s="200">
        <v>66872.807563926894</v>
      </c>
      <c r="AE32" s="200">
        <v>63592.652484047772</v>
      </c>
      <c r="AF32" s="200">
        <v>68309.933195733014</v>
      </c>
      <c r="AG32" s="200">
        <v>68144.955561803843</v>
      </c>
      <c r="AH32" s="200">
        <v>67010.560432702303</v>
      </c>
      <c r="AI32" s="200">
        <v>66608.288275874074</v>
      </c>
      <c r="AJ32" s="200">
        <v>68575.98281122568</v>
      </c>
      <c r="AK32" s="200">
        <v>71037.318255307982</v>
      </c>
      <c r="AL32" s="200">
        <v>67613.929415835708</v>
      </c>
      <c r="AM32" s="200">
        <v>70171.665609411182</v>
      </c>
      <c r="AN32" s="200">
        <v>67151.626131874698</v>
      </c>
      <c r="AO32" s="200">
        <v>66341.161343336251</v>
      </c>
      <c r="AP32" s="200">
        <v>69613.779997560297</v>
      </c>
      <c r="AQ32" s="200">
        <v>65479.128850667374</v>
      </c>
      <c r="AR32" s="200">
        <v>64553.367115117398</v>
      </c>
      <c r="AS32" s="200">
        <v>60897.430215625543</v>
      </c>
      <c r="AT32" s="200">
        <v>59611.361320704731</v>
      </c>
      <c r="AU32" s="200">
        <v>62883.340161971006</v>
      </c>
      <c r="AV32" s="200">
        <v>60670.131916765939</v>
      </c>
      <c r="AW32" s="200">
        <v>60038.768056961824</v>
      </c>
      <c r="AX32" s="200">
        <v>57660.079664551842</v>
      </c>
      <c r="AY32" s="200">
        <v>55148.127502672054</v>
      </c>
      <c r="AZ32" s="200">
        <v>0</v>
      </c>
      <c r="BA32" s="200">
        <v>0</v>
      </c>
      <c r="BB32" s="200">
        <v>0</v>
      </c>
      <c r="BC32" s="200">
        <v>0</v>
      </c>
      <c r="BD32" s="200">
        <v>0</v>
      </c>
      <c r="BE32" s="200">
        <v>0</v>
      </c>
      <c r="BF32" s="70"/>
      <c r="BG32" s="71"/>
      <c r="BH32" s="168"/>
      <c r="BI32" s="460"/>
      <c r="BJ32" s="168"/>
      <c r="BK32" s="167"/>
    </row>
    <row r="33" spans="1:63" ht="14.4" thickBot="1">
      <c r="W33" s="476"/>
      <c r="X33" s="477"/>
      <c r="Y33" s="478" t="s">
        <v>208</v>
      </c>
      <c r="Z33" s="479"/>
      <c r="AA33" s="480">
        <v>80185.5174187886</v>
      </c>
      <c r="AB33" s="480">
        <v>76878.247590352155</v>
      </c>
      <c r="AC33" s="480">
        <v>76735.661993726317</v>
      </c>
      <c r="AD33" s="480">
        <v>81542.897419543631</v>
      </c>
      <c r="AE33" s="480">
        <v>82956.475770017612</v>
      </c>
      <c r="AF33" s="480">
        <v>86867.530693324501</v>
      </c>
      <c r="AG33" s="480">
        <v>86525.963281376782</v>
      </c>
      <c r="AH33" s="480">
        <v>88309.791381250863</v>
      </c>
      <c r="AI33" s="480">
        <v>97178.415416323012</v>
      </c>
      <c r="AJ33" s="480">
        <v>100681.46442297689</v>
      </c>
      <c r="AK33" s="480">
        <v>102040.47332488775</v>
      </c>
      <c r="AL33" s="480">
        <v>103001.47469135835</v>
      </c>
      <c r="AM33" s="480">
        <v>102839.79087987209</v>
      </c>
      <c r="AN33" s="480">
        <v>100412.51578649414</v>
      </c>
      <c r="AO33" s="480">
        <v>107743.14763178007</v>
      </c>
      <c r="AP33" s="480">
        <v>109061.25782915347</v>
      </c>
      <c r="AQ33" s="480">
        <v>103364.97448662476</v>
      </c>
      <c r="AR33" s="480">
        <v>94444.651568535133</v>
      </c>
      <c r="AS33" s="480">
        <v>83597.452689519065</v>
      </c>
      <c r="AT33" s="480">
        <v>89122.767347180343</v>
      </c>
      <c r="AU33" s="480">
        <v>73850.733800483184</v>
      </c>
      <c r="AV33" s="480">
        <v>74602.671664822774</v>
      </c>
      <c r="AW33" s="480">
        <v>61895.722620600085</v>
      </c>
      <c r="AX33" s="480">
        <v>69223.771664427579</v>
      </c>
      <c r="AY33" s="480">
        <v>65522.76751197745</v>
      </c>
      <c r="AZ33" s="480">
        <v>0</v>
      </c>
      <c r="BA33" s="480">
        <v>0</v>
      </c>
      <c r="BB33" s="480">
        <v>0</v>
      </c>
      <c r="BC33" s="480">
        <v>0</v>
      </c>
      <c r="BD33" s="480">
        <v>0</v>
      </c>
      <c r="BE33" s="480">
        <v>0</v>
      </c>
      <c r="BF33" s="482"/>
      <c r="BG33" s="69"/>
      <c r="BH33" s="168"/>
      <c r="BI33" s="460"/>
      <c r="BJ33" s="168"/>
      <c r="BK33" s="167"/>
    </row>
    <row r="34" spans="1:63" ht="14.4" thickBot="1">
      <c r="W34" s="462" t="s">
        <v>161</v>
      </c>
      <c r="X34" s="463"/>
      <c r="Y34" s="464"/>
      <c r="Z34" s="465"/>
      <c r="AA34" s="466">
        <f t="shared" ref="AA34:BE34" si="12">SUM(AA35:AA36,AA38)</f>
        <v>87556.705523973185</v>
      </c>
      <c r="AB34" s="466">
        <f t="shared" si="12"/>
        <v>88986.877644987806</v>
      </c>
      <c r="AC34" s="466">
        <f t="shared" si="12"/>
        <v>90351.071188049216</v>
      </c>
      <c r="AD34" s="466">
        <f t="shared" si="12"/>
        <v>88566.618539478426</v>
      </c>
      <c r="AE34" s="466">
        <f t="shared" si="12"/>
        <v>93029.200207388218</v>
      </c>
      <c r="AF34" s="466">
        <f t="shared" si="12"/>
        <v>94107.617777885054</v>
      </c>
      <c r="AG34" s="466">
        <f t="shared" si="12"/>
        <v>95403.225527055896</v>
      </c>
      <c r="AH34" s="466">
        <f t="shared" si="12"/>
        <v>94171.59670717585</v>
      </c>
      <c r="AI34" s="466">
        <f t="shared" si="12"/>
        <v>88586.721948617269</v>
      </c>
      <c r="AJ34" s="466">
        <f t="shared" si="12"/>
        <v>88827.231089459296</v>
      </c>
      <c r="AK34" s="466">
        <f t="shared" si="12"/>
        <v>90415.71905091287</v>
      </c>
      <c r="AL34" s="466">
        <f t="shared" si="12"/>
        <v>88772.500985710954</v>
      </c>
      <c r="AM34" s="466">
        <f t="shared" si="12"/>
        <v>86271.442172320036</v>
      </c>
      <c r="AN34" s="466">
        <f t="shared" si="12"/>
        <v>86229.773560991976</v>
      </c>
      <c r="AO34" s="466">
        <f t="shared" si="12"/>
        <v>85219.651052999034</v>
      </c>
      <c r="AP34" s="466">
        <f t="shared" si="12"/>
        <v>85361.323486920854</v>
      </c>
      <c r="AQ34" s="466">
        <f t="shared" si="12"/>
        <v>83709.182314116901</v>
      </c>
      <c r="AR34" s="466">
        <f t="shared" si="12"/>
        <v>83640.408487310982</v>
      </c>
      <c r="AS34" s="466">
        <f t="shared" si="12"/>
        <v>80709.205811899257</v>
      </c>
      <c r="AT34" s="466">
        <f t="shared" si="12"/>
        <v>71134.019566773379</v>
      </c>
      <c r="AU34" s="466">
        <f t="shared" si="12"/>
        <v>72826.340589469051</v>
      </c>
      <c r="AV34" s="466">
        <f t="shared" si="12"/>
        <v>72451.143674069841</v>
      </c>
      <c r="AW34" s="466">
        <f t="shared" si="12"/>
        <v>74590.521213024389</v>
      </c>
      <c r="AX34" s="466">
        <f t="shared" si="12"/>
        <v>75883.491774452283</v>
      </c>
      <c r="AY34" s="466">
        <f t="shared" si="12"/>
        <v>75871.760915143837</v>
      </c>
      <c r="AZ34" s="466">
        <f t="shared" si="12"/>
        <v>0</v>
      </c>
      <c r="BA34" s="466">
        <f t="shared" si="12"/>
        <v>0</v>
      </c>
      <c r="BB34" s="466">
        <f t="shared" si="12"/>
        <v>0</v>
      </c>
      <c r="BC34" s="466">
        <f t="shared" si="12"/>
        <v>0</v>
      </c>
      <c r="BD34" s="466">
        <f t="shared" si="12"/>
        <v>0</v>
      </c>
      <c r="BE34" s="466">
        <f t="shared" si="12"/>
        <v>0</v>
      </c>
      <c r="BF34" s="484"/>
      <c r="BG34" s="347"/>
      <c r="BH34" s="168"/>
      <c r="BI34" s="460"/>
      <c r="BJ34" s="168"/>
      <c r="BK34" s="167"/>
    </row>
    <row r="35" spans="1:63">
      <c r="W35" s="467"/>
      <c r="X35" s="472" t="s">
        <v>162</v>
      </c>
      <c r="Y35" s="473"/>
      <c r="Z35" s="474"/>
      <c r="AA35" s="474">
        <v>63924.637427999842</v>
      </c>
      <c r="AB35" s="474">
        <v>65035.564503313457</v>
      </c>
      <c r="AC35" s="474">
        <v>65010.330363515182</v>
      </c>
      <c r="AD35" s="474">
        <v>63685.45461095911</v>
      </c>
      <c r="AE35" s="474">
        <v>65147.137518986667</v>
      </c>
      <c r="AF35" s="474">
        <v>65383.5741978847</v>
      </c>
      <c r="AG35" s="474">
        <v>65877.966508980462</v>
      </c>
      <c r="AH35" s="474">
        <v>63182.425185087413</v>
      </c>
      <c r="AI35" s="474">
        <v>57270.909810590179</v>
      </c>
      <c r="AJ35" s="474">
        <v>57413.338278013143</v>
      </c>
      <c r="AK35" s="474">
        <v>57882.149871571659</v>
      </c>
      <c r="AL35" s="474">
        <v>56479.411320323976</v>
      </c>
      <c r="AM35" s="474">
        <v>53738.713605042612</v>
      </c>
      <c r="AN35" s="474">
        <v>52970.829442721377</v>
      </c>
      <c r="AO35" s="474">
        <v>52837.989160820369</v>
      </c>
      <c r="AP35" s="474">
        <v>53924.580459671568</v>
      </c>
      <c r="AQ35" s="474">
        <v>54054.003041161632</v>
      </c>
      <c r="AR35" s="474">
        <v>53268.82385907953</v>
      </c>
      <c r="AS35" s="474">
        <v>49143.076786739744</v>
      </c>
      <c r="AT35" s="474">
        <v>43485.240587900378</v>
      </c>
      <c r="AU35" s="474">
        <v>44652.901149800389</v>
      </c>
      <c r="AV35" s="474">
        <v>44514.587768619254</v>
      </c>
      <c r="AW35" s="474">
        <v>44704.740092574677</v>
      </c>
      <c r="AX35" s="474">
        <v>46346.168074484805</v>
      </c>
      <c r="AY35" s="474">
        <v>46084.794321498943</v>
      </c>
      <c r="AZ35" s="474">
        <v>0</v>
      </c>
      <c r="BA35" s="474">
        <v>0</v>
      </c>
      <c r="BB35" s="474">
        <v>0</v>
      </c>
      <c r="BC35" s="474">
        <v>0</v>
      </c>
      <c r="BD35" s="474">
        <v>0</v>
      </c>
      <c r="BE35" s="474">
        <v>0</v>
      </c>
      <c r="BF35" s="627"/>
      <c r="BG35" s="94"/>
      <c r="BH35" s="167"/>
      <c r="BI35" s="460"/>
      <c r="BJ35" s="167"/>
      <c r="BK35" s="167"/>
    </row>
    <row r="36" spans="1:63" ht="14.4" thickBot="1">
      <c r="W36" s="467"/>
      <c r="X36" s="566" t="s">
        <v>21</v>
      </c>
      <c r="Y36" s="468"/>
      <c r="Z36" s="469"/>
      <c r="AA36" s="470">
        <v>22442.24850647711</v>
      </c>
      <c r="AB36" s="470">
        <v>22772.197932579678</v>
      </c>
      <c r="AC36" s="470">
        <v>24185.910196671524</v>
      </c>
      <c r="AD36" s="470">
        <v>23707.083316130578</v>
      </c>
      <c r="AE36" s="470">
        <v>26885.936655655431</v>
      </c>
      <c r="AF36" s="470">
        <v>27440.469095845197</v>
      </c>
      <c r="AG36" s="470">
        <v>28149.040447543841</v>
      </c>
      <c r="AH36" s="470">
        <v>29490.905484674193</v>
      </c>
      <c r="AI36" s="470">
        <v>29874.765113239671</v>
      </c>
      <c r="AJ36" s="470">
        <v>29939.582269965387</v>
      </c>
      <c r="AK36" s="470">
        <v>31061.232310627696</v>
      </c>
      <c r="AL36" s="470">
        <v>30851.188800154923</v>
      </c>
      <c r="AM36" s="470">
        <v>31102.248097184147</v>
      </c>
      <c r="AN36" s="470">
        <v>31861.906549380794</v>
      </c>
      <c r="AO36" s="470">
        <v>31054.425986611608</v>
      </c>
      <c r="AP36" s="470">
        <v>30064.351555127843</v>
      </c>
      <c r="AQ36" s="470">
        <v>28281.64463178072</v>
      </c>
      <c r="AR36" s="470">
        <v>28838.669705385604</v>
      </c>
      <c r="AS36" s="470">
        <v>30178.492318356228</v>
      </c>
      <c r="AT36" s="470">
        <v>26394.526582260958</v>
      </c>
      <c r="AU36" s="470">
        <v>26956.950760676114</v>
      </c>
      <c r="AV36" s="470">
        <v>26749.226620469104</v>
      </c>
      <c r="AW36" s="470">
        <v>28607.890700641514</v>
      </c>
      <c r="AX36" s="470">
        <v>28264.177466768226</v>
      </c>
      <c r="AY36" s="470">
        <v>28539.983477089416</v>
      </c>
      <c r="AZ36" s="470">
        <v>0</v>
      </c>
      <c r="BA36" s="470">
        <v>0</v>
      </c>
      <c r="BB36" s="470">
        <v>0</v>
      </c>
      <c r="BC36" s="470">
        <v>0</v>
      </c>
      <c r="BD36" s="470">
        <v>0</v>
      </c>
      <c r="BE36" s="470">
        <v>0</v>
      </c>
      <c r="BF36" s="471"/>
      <c r="BG36" s="95"/>
      <c r="BI36" s="460"/>
    </row>
    <row r="37" spans="1:63" ht="15" thickTop="1" thickBot="1">
      <c r="W37" s="467"/>
      <c r="X37" s="538"/>
      <c r="Y37" s="532" t="s">
        <v>75</v>
      </c>
      <c r="Z37" s="534"/>
      <c r="AA37" s="534">
        <v>9315.0599927560179</v>
      </c>
      <c r="AB37" s="534">
        <v>9628.7012217324882</v>
      </c>
      <c r="AC37" s="534">
        <v>9995.130637645374</v>
      </c>
      <c r="AD37" s="534">
        <v>9763.6227229582637</v>
      </c>
      <c r="AE37" s="534">
        <v>10429.142248187145</v>
      </c>
      <c r="AF37" s="534">
        <v>10731.61484297592</v>
      </c>
      <c r="AG37" s="534">
        <v>11023.852095558141</v>
      </c>
      <c r="AH37" s="534">
        <v>11778.785475122942</v>
      </c>
      <c r="AI37" s="534">
        <v>12179.416132261898</v>
      </c>
      <c r="AJ37" s="534">
        <v>12446.103732348589</v>
      </c>
      <c r="AK37" s="534">
        <v>13419.088060887127</v>
      </c>
      <c r="AL37" s="534">
        <v>14461.733227908544</v>
      </c>
      <c r="AM37" s="534">
        <v>15332.134688283884</v>
      </c>
      <c r="AN37" s="534">
        <v>16154.510023432984</v>
      </c>
      <c r="AO37" s="534">
        <v>15900.55586729051</v>
      </c>
      <c r="AP37" s="534">
        <v>15454.534262581448</v>
      </c>
      <c r="AQ37" s="534">
        <v>14511.466090776583</v>
      </c>
      <c r="AR37" s="534">
        <v>15187.59294213976</v>
      </c>
      <c r="AS37" s="534">
        <v>14914.129464018686</v>
      </c>
      <c r="AT37" s="534">
        <v>13840.958301426022</v>
      </c>
      <c r="AU37" s="534">
        <v>13881.473746598362</v>
      </c>
      <c r="AV37" s="534">
        <v>14164.91053566894</v>
      </c>
      <c r="AW37" s="534">
        <v>15437.676718936815</v>
      </c>
      <c r="AX37" s="534">
        <v>14905.389941687121</v>
      </c>
      <c r="AY37" s="534">
        <v>15168.071511175247</v>
      </c>
      <c r="AZ37" s="534">
        <v>0</v>
      </c>
      <c r="BA37" s="534">
        <v>0</v>
      </c>
      <c r="BB37" s="534">
        <v>0</v>
      </c>
      <c r="BC37" s="534">
        <v>0</v>
      </c>
      <c r="BD37" s="534">
        <v>0</v>
      </c>
      <c r="BE37" s="534">
        <v>0</v>
      </c>
      <c r="BF37" s="540"/>
      <c r="BG37" s="95"/>
      <c r="BI37" s="460"/>
    </row>
    <row r="38" spans="1:63" ht="15" thickTop="1" thickBot="1">
      <c r="W38" s="549"/>
      <c r="X38" s="551" t="s">
        <v>221</v>
      </c>
      <c r="Y38" s="552"/>
      <c r="Z38" s="552"/>
      <c r="AA38" s="554">
        <v>1189.8195894962346</v>
      </c>
      <c r="AB38" s="554">
        <v>1179.1152090946744</v>
      </c>
      <c r="AC38" s="554">
        <v>1154.8306278625093</v>
      </c>
      <c r="AD38" s="554">
        <v>1174.0806123887305</v>
      </c>
      <c r="AE38" s="554">
        <v>996.12603274611433</v>
      </c>
      <c r="AF38" s="554">
        <v>1283.5744841551602</v>
      </c>
      <c r="AG38" s="554">
        <v>1376.2185705315935</v>
      </c>
      <c r="AH38" s="554">
        <v>1498.2660374142383</v>
      </c>
      <c r="AI38" s="554">
        <v>1441.0470247874125</v>
      </c>
      <c r="AJ38" s="554">
        <v>1474.3105414807624</v>
      </c>
      <c r="AK38" s="554">
        <v>1472.3368687135132</v>
      </c>
      <c r="AL38" s="554">
        <v>1441.900865232056</v>
      </c>
      <c r="AM38" s="554">
        <v>1430.4804700932787</v>
      </c>
      <c r="AN38" s="554">
        <v>1397.0375688898034</v>
      </c>
      <c r="AO38" s="554">
        <v>1327.2359055670497</v>
      </c>
      <c r="AP38" s="554">
        <v>1372.391472121446</v>
      </c>
      <c r="AQ38" s="554">
        <v>1373.5346411745531</v>
      </c>
      <c r="AR38" s="554">
        <v>1532.9149228458373</v>
      </c>
      <c r="AS38" s="554">
        <v>1387.6367068032787</v>
      </c>
      <c r="AT38" s="554">
        <v>1254.25239661205</v>
      </c>
      <c r="AU38" s="554">
        <v>1216.4886789925454</v>
      </c>
      <c r="AV38" s="554">
        <v>1187.3292849814716</v>
      </c>
      <c r="AW38" s="554">
        <v>1277.8904198082007</v>
      </c>
      <c r="AX38" s="554">
        <v>1273.146233199245</v>
      </c>
      <c r="AY38" s="554">
        <v>1246.9831165554813</v>
      </c>
      <c r="AZ38" s="554">
        <v>0</v>
      </c>
      <c r="BA38" s="554">
        <v>0</v>
      </c>
      <c r="BB38" s="554">
        <v>0</v>
      </c>
      <c r="BC38" s="554">
        <v>0</v>
      </c>
      <c r="BD38" s="554">
        <v>0</v>
      </c>
      <c r="BE38" s="554">
        <v>0</v>
      </c>
      <c r="BF38" s="556"/>
      <c r="BG38" s="541"/>
      <c r="BI38" s="460"/>
    </row>
    <row r="39" spans="1:63" ht="15" thickTop="1" thickBot="1">
      <c r="W39" s="539" t="s">
        <v>36</v>
      </c>
      <c r="X39" s="320"/>
      <c r="Y39" s="51"/>
      <c r="Z39" s="51"/>
      <c r="AA39" s="210">
        <f t="shared" ref="AA39:BE39" si="13">SUM(AA5,AA34)</f>
        <v>1154400.6122528811</v>
      </c>
      <c r="AB39" s="210">
        <f t="shared" si="13"/>
        <v>1163028.1816867255</v>
      </c>
      <c r="AC39" s="210">
        <f t="shared" si="13"/>
        <v>1172817.5735861138</v>
      </c>
      <c r="AD39" s="210">
        <f t="shared" si="13"/>
        <v>1166395.7487564415</v>
      </c>
      <c r="AE39" s="210">
        <f t="shared" si="13"/>
        <v>1227219.5730445043</v>
      </c>
      <c r="AF39" s="210">
        <f t="shared" si="13"/>
        <v>1240759.1598357814</v>
      </c>
      <c r="AG39" s="210">
        <f t="shared" si="13"/>
        <v>1253777.4700511079</v>
      </c>
      <c r="AH39" s="210">
        <f t="shared" si="13"/>
        <v>1251342.6042002796</v>
      </c>
      <c r="AI39" s="210">
        <f t="shared" si="13"/>
        <v>1216699.8599043735</v>
      </c>
      <c r="AJ39" s="210">
        <f t="shared" si="13"/>
        <v>1251663.1490150925</v>
      </c>
      <c r="AK39" s="210">
        <f t="shared" si="13"/>
        <v>1272506.5838922749</v>
      </c>
      <c r="AL39" s="210">
        <f t="shared" si="13"/>
        <v>1255770.6419849952</v>
      </c>
      <c r="AM39" s="210">
        <f t="shared" si="13"/>
        <v>1292779.6366406679</v>
      </c>
      <c r="AN39" s="210">
        <f t="shared" si="13"/>
        <v>1297859.0824405204</v>
      </c>
      <c r="AO39" s="210">
        <f t="shared" si="13"/>
        <v>1296835.7429750592</v>
      </c>
      <c r="AP39" s="210">
        <f t="shared" si="13"/>
        <v>1304380.5104039754</v>
      </c>
      <c r="AQ39" s="210">
        <f t="shared" si="13"/>
        <v>1282195.8053948546</v>
      </c>
      <c r="AR39" s="210">
        <f t="shared" si="13"/>
        <v>1318240.1228648387</v>
      </c>
      <c r="AS39" s="210">
        <f t="shared" si="13"/>
        <v>1233957.706689598</v>
      </c>
      <c r="AT39" s="210">
        <f t="shared" si="13"/>
        <v>1161127.5770698092</v>
      </c>
      <c r="AU39" s="210">
        <f t="shared" si="13"/>
        <v>1211584.67229526</v>
      </c>
      <c r="AV39" s="210">
        <f t="shared" si="13"/>
        <v>1260813.5050920239</v>
      </c>
      <c r="AW39" s="210">
        <f t="shared" si="13"/>
        <v>1295523.0524162569</v>
      </c>
      <c r="AX39" s="210">
        <f t="shared" si="13"/>
        <v>1310935.2295481043</v>
      </c>
      <c r="AY39" s="210">
        <f t="shared" si="13"/>
        <v>1265972.8844799821</v>
      </c>
      <c r="AZ39" s="210">
        <f t="shared" si="13"/>
        <v>0</v>
      </c>
      <c r="BA39" s="210">
        <f t="shared" si="13"/>
        <v>0</v>
      </c>
      <c r="BB39" s="210">
        <f t="shared" si="13"/>
        <v>0</v>
      </c>
      <c r="BC39" s="210">
        <f t="shared" si="13"/>
        <v>0</v>
      </c>
      <c r="BD39" s="210">
        <f t="shared" si="13"/>
        <v>0</v>
      </c>
      <c r="BE39" s="210">
        <f t="shared" si="13"/>
        <v>0</v>
      </c>
      <c r="BF39" s="97"/>
      <c r="BG39" s="98"/>
      <c r="BI39" s="460"/>
    </row>
    <row r="40" spans="1:63">
      <c r="Z40" s="52"/>
      <c r="AA40" s="628">
        <v>1154400.6122528808</v>
      </c>
      <c r="AB40" s="628">
        <v>1163028.1816867255</v>
      </c>
      <c r="AC40" s="628">
        <v>1172817.5735861138</v>
      </c>
      <c r="AD40" s="628">
        <v>1166395.7487564415</v>
      </c>
      <c r="AE40" s="628">
        <v>1227219.5730445045</v>
      </c>
      <c r="AF40" s="628">
        <v>1240759.1598357817</v>
      </c>
      <c r="AG40" s="628">
        <v>1253777.4700511082</v>
      </c>
      <c r="AH40" s="628">
        <v>1251342.6042002796</v>
      </c>
      <c r="AI40" s="628">
        <v>1216699.8599043733</v>
      </c>
      <c r="AJ40" s="628">
        <v>1251663.1490150923</v>
      </c>
      <c r="AK40" s="628">
        <v>1272506.5838922746</v>
      </c>
      <c r="AL40" s="628">
        <v>1255770.6419849955</v>
      </c>
      <c r="AM40" s="628">
        <v>1292779.6366406677</v>
      </c>
      <c r="AN40" s="628">
        <v>1297859.0824405209</v>
      </c>
      <c r="AO40" s="628">
        <v>1296835.742975059</v>
      </c>
      <c r="AP40" s="628">
        <v>1304380.5104039756</v>
      </c>
      <c r="AQ40" s="628">
        <v>1282195.8053948544</v>
      </c>
      <c r="AR40" s="628">
        <v>1318240.1228648382</v>
      </c>
      <c r="AS40" s="628">
        <v>1233957.706689598</v>
      </c>
      <c r="AT40" s="628">
        <v>1161127.577069809</v>
      </c>
      <c r="AU40" s="628">
        <v>1211584.6722952598</v>
      </c>
      <c r="AV40" s="628">
        <v>1260813.5050920239</v>
      </c>
      <c r="AW40" s="628">
        <v>1295523.0524162569</v>
      </c>
      <c r="AX40" s="628">
        <v>1310935.2295481041</v>
      </c>
      <c r="AY40" s="628">
        <v>1265972.8844799818</v>
      </c>
      <c r="AZ40" s="52"/>
      <c r="BA40" s="52"/>
      <c r="BB40" s="52"/>
      <c r="BC40" s="52"/>
      <c r="BD40" s="52"/>
      <c r="BE40" s="52"/>
    </row>
    <row r="41" spans="1:63">
      <c r="Z41" s="165"/>
      <c r="AA41" s="629" t="b">
        <f>AA39=AA40</f>
        <v>1</v>
      </c>
      <c r="AB41" s="629" t="b">
        <f t="shared" ref="AB41:AY41" si="14">AB39=AB40</f>
        <v>1</v>
      </c>
      <c r="AC41" s="629" t="b">
        <f t="shared" si="14"/>
        <v>1</v>
      </c>
      <c r="AD41" s="629" t="b">
        <f t="shared" si="14"/>
        <v>1</v>
      </c>
      <c r="AE41" s="629" t="b">
        <f t="shared" si="14"/>
        <v>1</v>
      </c>
      <c r="AF41" s="629" t="b">
        <f t="shared" si="14"/>
        <v>1</v>
      </c>
      <c r="AG41" s="629" t="b">
        <f t="shared" si="14"/>
        <v>1</v>
      </c>
      <c r="AH41" s="629" t="b">
        <f t="shared" si="14"/>
        <v>1</v>
      </c>
      <c r="AI41" s="629" t="b">
        <f t="shared" si="14"/>
        <v>1</v>
      </c>
      <c r="AJ41" s="629" t="b">
        <f t="shared" si="14"/>
        <v>1</v>
      </c>
      <c r="AK41" s="629" t="b">
        <f t="shared" si="14"/>
        <v>1</v>
      </c>
      <c r="AL41" s="629" t="b">
        <f t="shared" si="14"/>
        <v>1</v>
      </c>
      <c r="AM41" s="629" t="b">
        <f t="shared" si="14"/>
        <v>1</v>
      </c>
      <c r="AN41" s="629" t="b">
        <f t="shared" si="14"/>
        <v>1</v>
      </c>
      <c r="AO41" s="629" t="b">
        <f t="shared" si="14"/>
        <v>1</v>
      </c>
      <c r="AP41" s="629" t="b">
        <f t="shared" si="14"/>
        <v>1</v>
      </c>
      <c r="AQ41" s="629" t="b">
        <f t="shared" si="14"/>
        <v>1</v>
      </c>
      <c r="AR41" s="629" t="b">
        <f t="shared" si="14"/>
        <v>1</v>
      </c>
      <c r="AS41" s="629" t="b">
        <f t="shared" si="14"/>
        <v>1</v>
      </c>
      <c r="AT41" s="629" t="b">
        <f t="shared" si="14"/>
        <v>1</v>
      </c>
      <c r="AU41" s="629" t="b">
        <f t="shared" si="14"/>
        <v>1</v>
      </c>
      <c r="AV41" s="629" t="b">
        <f t="shared" si="14"/>
        <v>1</v>
      </c>
      <c r="AW41" s="629" t="b">
        <f t="shared" si="14"/>
        <v>1</v>
      </c>
      <c r="AX41" s="629" t="b">
        <f t="shared" si="14"/>
        <v>1</v>
      </c>
      <c r="AY41" s="629" t="b">
        <f t="shared" si="14"/>
        <v>1</v>
      </c>
    </row>
    <row r="42" spans="1:63">
      <c r="Y42" s="126"/>
      <c r="Z42" s="179"/>
    </row>
    <row r="43" spans="1:63">
      <c r="AA43" s="567"/>
    </row>
    <row r="44" spans="1:63"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</row>
    <row r="45" spans="1:63" ht="16.2">
      <c r="Y45" s="289" t="s">
        <v>99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</row>
    <row r="46" spans="1:63">
      <c r="Y46" s="232" t="s">
        <v>24</v>
      </c>
      <c r="Z46" s="233"/>
      <c r="AA46" s="219">
        <v>1990</v>
      </c>
      <c r="AB46" s="219">
        <f t="shared" ref="AB46:BE46" si="15">AA46+1</f>
        <v>1991</v>
      </c>
      <c r="AC46" s="219">
        <f t="shared" si="15"/>
        <v>1992</v>
      </c>
      <c r="AD46" s="219">
        <f t="shared" si="15"/>
        <v>1993</v>
      </c>
      <c r="AE46" s="219">
        <f t="shared" si="15"/>
        <v>1994</v>
      </c>
      <c r="AF46" s="219">
        <f t="shared" si="15"/>
        <v>1995</v>
      </c>
      <c r="AG46" s="219">
        <f t="shared" si="15"/>
        <v>1996</v>
      </c>
      <c r="AH46" s="219">
        <f t="shared" si="15"/>
        <v>1997</v>
      </c>
      <c r="AI46" s="219">
        <f t="shared" si="15"/>
        <v>1998</v>
      </c>
      <c r="AJ46" s="219">
        <f t="shared" si="15"/>
        <v>1999</v>
      </c>
      <c r="AK46" s="219">
        <f t="shared" si="15"/>
        <v>2000</v>
      </c>
      <c r="AL46" s="219">
        <f t="shared" si="15"/>
        <v>2001</v>
      </c>
      <c r="AM46" s="219">
        <f t="shared" si="15"/>
        <v>2002</v>
      </c>
      <c r="AN46" s="219">
        <f t="shared" si="15"/>
        <v>2003</v>
      </c>
      <c r="AO46" s="219">
        <f t="shared" si="15"/>
        <v>2004</v>
      </c>
      <c r="AP46" s="219">
        <f t="shared" si="15"/>
        <v>2005</v>
      </c>
      <c r="AQ46" s="219">
        <f t="shared" si="15"/>
        <v>2006</v>
      </c>
      <c r="AR46" s="219">
        <f t="shared" si="15"/>
        <v>2007</v>
      </c>
      <c r="AS46" s="220">
        <v>2008</v>
      </c>
      <c r="AT46" s="220">
        <v>2009</v>
      </c>
      <c r="AU46" s="220">
        <v>2010</v>
      </c>
      <c r="AV46" s="220">
        <v>2011</v>
      </c>
      <c r="AW46" s="220">
        <v>2012</v>
      </c>
      <c r="AX46" s="220">
        <v>2013</v>
      </c>
      <c r="AY46" s="219">
        <f t="shared" si="15"/>
        <v>2014</v>
      </c>
      <c r="AZ46" s="219">
        <f t="shared" si="15"/>
        <v>2015</v>
      </c>
      <c r="BA46" s="219">
        <f t="shared" si="15"/>
        <v>2016</v>
      </c>
      <c r="BB46" s="219">
        <f t="shared" si="15"/>
        <v>2017</v>
      </c>
      <c r="BC46" s="219">
        <f t="shared" si="15"/>
        <v>2018</v>
      </c>
      <c r="BD46" s="219">
        <f t="shared" si="15"/>
        <v>2019</v>
      </c>
      <c r="BE46" s="219">
        <f t="shared" si="15"/>
        <v>2020</v>
      </c>
      <c r="BF46" s="234" t="s">
        <v>25</v>
      </c>
      <c r="BG46" s="39" t="s">
        <v>26</v>
      </c>
    </row>
    <row r="47" spans="1:63" s="5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8" t="s">
        <v>27</v>
      </c>
      <c r="Z47" s="40"/>
      <c r="AA47" s="40">
        <f t="shared" ref="AA47:BE47" si="16">AA6/10^3</f>
        <v>334.53601790551909</v>
      </c>
      <c r="AB47" s="40">
        <f t="shared" si="16"/>
        <v>337.0577021100076</v>
      </c>
      <c r="AC47" s="40">
        <f t="shared" si="16"/>
        <v>343.6163480801651</v>
      </c>
      <c r="AD47" s="40">
        <f t="shared" si="16"/>
        <v>326.5349707146936</v>
      </c>
      <c r="AE47" s="40">
        <f t="shared" si="16"/>
        <v>367.29420865985571</v>
      </c>
      <c r="AF47" s="40">
        <f t="shared" si="16"/>
        <v>356.1551054091064</v>
      </c>
      <c r="AG47" s="40">
        <f t="shared" si="16"/>
        <v>357.15027990310227</v>
      </c>
      <c r="AH47" s="40">
        <f t="shared" si="16"/>
        <v>354.45915007255428</v>
      </c>
      <c r="AI47" s="40">
        <f t="shared" si="16"/>
        <v>341.30665876951775</v>
      </c>
      <c r="AJ47" s="40">
        <f t="shared" si="16"/>
        <v>359.49586283002316</v>
      </c>
      <c r="AK47" s="40">
        <f t="shared" si="16"/>
        <v>367.15022502664874</v>
      </c>
      <c r="AL47" s="40">
        <f t="shared" si="16"/>
        <v>356.99027672446476</v>
      </c>
      <c r="AM47" s="40">
        <f t="shared" si="16"/>
        <v>386.98989334966507</v>
      </c>
      <c r="AN47" s="40">
        <f t="shared" si="16"/>
        <v>401.08439113941733</v>
      </c>
      <c r="AO47" s="40">
        <f t="shared" si="16"/>
        <v>397.36239730503195</v>
      </c>
      <c r="AP47" s="40">
        <f t="shared" si="16"/>
        <v>418.46859248854662</v>
      </c>
      <c r="AQ47" s="40">
        <f t="shared" si="16"/>
        <v>407.45177458279238</v>
      </c>
      <c r="AR47" s="40">
        <f t="shared" si="16"/>
        <v>470.61125403321591</v>
      </c>
      <c r="AS47" s="40">
        <f t="shared" si="16"/>
        <v>445.33096178099743</v>
      </c>
      <c r="AT47" s="40">
        <f t="shared" si="16"/>
        <v>408.83528372266989</v>
      </c>
      <c r="AU47" s="42">
        <f t="shared" si="16"/>
        <v>434.56406605225447</v>
      </c>
      <c r="AV47" s="42">
        <f t="shared" si="16"/>
        <v>492.37740186493755</v>
      </c>
      <c r="AW47" s="42">
        <f t="shared" si="16"/>
        <v>535.25107502462106</v>
      </c>
      <c r="AX47" s="42">
        <f t="shared" si="16"/>
        <v>536.84065364193805</v>
      </c>
      <c r="AY47" s="42">
        <f t="shared" si="16"/>
        <v>507.57361306078474</v>
      </c>
      <c r="AZ47" s="42">
        <f t="shared" si="16"/>
        <v>0</v>
      </c>
      <c r="BA47" s="42">
        <f t="shared" si="16"/>
        <v>0</v>
      </c>
      <c r="BB47" s="42">
        <f t="shared" si="16"/>
        <v>0</v>
      </c>
      <c r="BC47" s="42">
        <f t="shared" si="16"/>
        <v>0</v>
      </c>
      <c r="BD47" s="42">
        <f t="shared" si="16"/>
        <v>0</v>
      </c>
      <c r="BE47" s="42">
        <f t="shared" si="16"/>
        <v>0</v>
      </c>
      <c r="BF47" s="53"/>
      <c r="BG47" s="53"/>
    </row>
    <row r="48" spans="1:63" s="5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8" t="s">
        <v>28</v>
      </c>
      <c r="Z48" s="40"/>
      <c r="AA48" s="40">
        <f t="shared" ref="AA48:BE48" si="17">AA12/10^3</f>
        <v>393.93060643059948</v>
      </c>
      <c r="AB48" s="40">
        <f t="shared" si="17"/>
        <v>388.88552865054061</v>
      </c>
      <c r="AC48" s="40">
        <f t="shared" si="17"/>
        <v>381.24148167319248</v>
      </c>
      <c r="AD48" s="40">
        <f t="shared" si="17"/>
        <v>380.74906480751741</v>
      </c>
      <c r="AE48" s="40">
        <f t="shared" si="17"/>
        <v>389.15156151988401</v>
      </c>
      <c r="AF48" s="40">
        <f t="shared" si="17"/>
        <v>395.268856248183</v>
      </c>
      <c r="AG48" s="40">
        <f t="shared" si="17"/>
        <v>400.08546401385246</v>
      </c>
      <c r="AH48" s="40">
        <f t="shared" si="17"/>
        <v>399.63657067483035</v>
      </c>
      <c r="AI48" s="40">
        <f t="shared" si="17"/>
        <v>377.15775708472614</v>
      </c>
      <c r="AJ48" s="40">
        <f t="shared" si="17"/>
        <v>384.39301212344975</v>
      </c>
      <c r="AK48" s="40">
        <f t="shared" si="17"/>
        <v>393.36738063916266</v>
      </c>
      <c r="AL48" s="40">
        <f t="shared" si="17"/>
        <v>386.88206936079285</v>
      </c>
      <c r="AM48" s="40">
        <f t="shared" si="17"/>
        <v>398.30679918421322</v>
      </c>
      <c r="AN48" s="40">
        <f t="shared" si="17"/>
        <v>399.00218634992569</v>
      </c>
      <c r="AO48" s="40">
        <f t="shared" si="17"/>
        <v>402.02845081757806</v>
      </c>
      <c r="AP48" s="40">
        <f t="shared" si="17"/>
        <v>389.60276510177675</v>
      </c>
      <c r="AQ48" s="40">
        <f t="shared" si="17"/>
        <v>394.36500588845723</v>
      </c>
      <c r="AR48" s="40">
        <f t="shared" si="17"/>
        <v>378.68581543025113</v>
      </c>
      <c r="AS48" s="40">
        <f t="shared" si="17"/>
        <v>345.61197884834951</v>
      </c>
      <c r="AT48" s="40">
        <f t="shared" si="17"/>
        <v>318.02349805512023</v>
      </c>
      <c r="AU48" s="40">
        <f t="shared" si="17"/>
        <v>352.33174126257086</v>
      </c>
      <c r="AV48" s="40">
        <f t="shared" si="17"/>
        <v>348.35598759740088</v>
      </c>
      <c r="AW48" s="40">
        <f t="shared" si="17"/>
        <v>346.40273147553069</v>
      </c>
      <c r="AX48" s="40">
        <f t="shared" si="17"/>
        <v>355.65715220909954</v>
      </c>
      <c r="AY48" s="40">
        <f t="shared" si="17"/>
        <v>353.52318678428327</v>
      </c>
      <c r="AZ48" s="40">
        <f t="shared" si="17"/>
        <v>0</v>
      </c>
      <c r="BA48" s="40">
        <f t="shared" si="17"/>
        <v>0</v>
      </c>
      <c r="BB48" s="40">
        <f t="shared" si="17"/>
        <v>0</v>
      </c>
      <c r="BC48" s="40">
        <f t="shared" si="17"/>
        <v>0</v>
      </c>
      <c r="BD48" s="40">
        <f t="shared" si="17"/>
        <v>0</v>
      </c>
      <c r="BE48" s="40">
        <f t="shared" si="17"/>
        <v>0</v>
      </c>
      <c r="BF48" s="53"/>
      <c r="BG48" s="53"/>
    </row>
    <row r="49" spans="1:59" s="54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8" t="s">
        <v>29</v>
      </c>
      <c r="Z49" s="40"/>
      <c r="AA49" s="40">
        <f t="shared" ref="AA49:BE49" si="18">AA26/10^3</f>
        <v>199.82562056360433</v>
      </c>
      <c r="AB49" s="40">
        <f t="shared" si="18"/>
        <v>212.25619927115685</v>
      </c>
      <c r="AC49" s="40">
        <f t="shared" si="18"/>
        <v>218.47512248453634</v>
      </c>
      <c r="AD49" s="40">
        <f t="shared" si="18"/>
        <v>222.1293897112815</v>
      </c>
      <c r="AE49" s="40">
        <f t="shared" si="18"/>
        <v>231.19547440331098</v>
      </c>
      <c r="AF49" s="40">
        <f t="shared" si="18"/>
        <v>240.0501165115497</v>
      </c>
      <c r="AG49" s="40">
        <f t="shared" si="18"/>
        <v>246.4675817639168</v>
      </c>
      <c r="AH49" s="40">
        <f t="shared" si="18"/>
        <v>247.75493493176569</v>
      </c>
      <c r="AI49" s="40">
        <f t="shared" si="18"/>
        <v>245.86201840931523</v>
      </c>
      <c r="AJ49" s="40">
        <f t="shared" si="18"/>
        <v>249.68959573795763</v>
      </c>
      <c r="AK49" s="40">
        <f t="shared" si="18"/>
        <v>248.49546759535488</v>
      </c>
      <c r="AL49" s="40">
        <f t="shared" si="18"/>
        <v>252.5103908068327</v>
      </c>
      <c r="AM49" s="40">
        <f t="shared" si="18"/>
        <v>248.20004544518616</v>
      </c>
      <c r="AN49" s="40">
        <f t="shared" si="18"/>
        <v>243.97858947181663</v>
      </c>
      <c r="AO49" s="40">
        <f t="shared" si="18"/>
        <v>238.1409348243337</v>
      </c>
      <c r="AP49" s="40">
        <f t="shared" si="18"/>
        <v>232.27279150001752</v>
      </c>
      <c r="AQ49" s="40">
        <f t="shared" si="18"/>
        <v>227.82573927219585</v>
      </c>
      <c r="AR49" s="40">
        <f t="shared" si="18"/>
        <v>226.30462623040799</v>
      </c>
      <c r="AS49" s="40">
        <f t="shared" si="18"/>
        <v>217.81067734320732</v>
      </c>
      <c r="AT49" s="40">
        <f t="shared" si="18"/>
        <v>214.40064705736063</v>
      </c>
      <c r="AU49" s="40">
        <f t="shared" si="18"/>
        <v>215.12845042851151</v>
      </c>
      <c r="AV49" s="40">
        <f t="shared" si="18"/>
        <v>212.35616837402679</v>
      </c>
      <c r="AW49" s="40">
        <f t="shared" si="18"/>
        <v>217.34423402551889</v>
      </c>
      <c r="AX49" s="40">
        <f t="shared" si="18"/>
        <v>215.67008059363474</v>
      </c>
      <c r="AY49" s="40">
        <f t="shared" si="18"/>
        <v>208.33342870512078</v>
      </c>
      <c r="AZ49" s="40">
        <f t="shared" si="18"/>
        <v>0</v>
      </c>
      <c r="BA49" s="40">
        <f t="shared" si="18"/>
        <v>0</v>
      </c>
      <c r="BB49" s="40">
        <f t="shared" si="18"/>
        <v>0</v>
      </c>
      <c r="BC49" s="40">
        <f t="shared" si="18"/>
        <v>0</v>
      </c>
      <c r="BD49" s="40">
        <f t="shared" si="18"/>
        <v>0</v>
      </c>
      <c r="BE49" s="40">
        <f t="shared" si="18"/>
        <v>0</v>
      </c>
      <c r="BF49" s="53"/>
      <c r="BG49" s="53"/>
    </row>
    <row r="50" spans="1:59" s="54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8" t="s">
        <v>45</v>
      </c>
      <c r="Z50" s="40"/>
      <c r="AA50" s="40">
        <f t="shared" ref="AA50:BE50" si="19">(AA33)/10^3</f>
        <v>80.185517418788606</v>
      </c>
      <c r="AB50" s="40">
        <f t="shared" si="19"/>
        <v>76.87824759035216</v>
      </c>
      <c r="AC50" s="40">
        <f t="shared" si="19"/>
        <v>76.73566199372631</v>
      </c>
      <c r="AD50" s="40">
        <f t="shared" si="19"/>
        <v>81.542897419543635</v>
      </c>
      <c r="AE50" s="40">
        <f t="shared" si="19"/>
        <v>82.956475770017619</v>
      </c>
      <c r="AF50" s="40">
        <f t="shared" si="19"/>
        <v>86.867530693324497</v>
      </c>
      <c r="AG50" s="40">
        <f t="shared" si="19"/>
        <v>86.525963281376775</v>
      </c>
      <c r="AH50" s="40">
        <f t="shared" si="19"/>
        <v>88.309791381250861</v>
      </c>
      <c r="AI50" s="40">
        <f t="shared" si="19"/>
        <v>97.178415416323006</v>
      </c>
      <c r="AJ50" s="40">
        <f t="shared" si="19"/>
        <v>100.68146442297689</v>
      </c>
      <c r="AK50" s="40">
        <f t="shared" si="19"/>
        <v>102.04047332488774</v>
      </c>
      <c r="AL50" s="40">
        <f t="shared" si="19"/>
        <v>103.00147469135835</v>
      </c>
      <c r="AM50" s="40">
        <f t="shared" si="19"/>
        <v>102.83979087987208</v>
      </c>
      <c r="AN50" s="40">
        <f t="shared" si="19"/>
        <v>100.41251578649414</v>
      </c>
      <c r="AO50" s="40">
        <f t="shared" si="19"/>
        <v>107.74314763178008</v>
      </c>
      <c r="AP50" s="40">
        <f t="shared" si="19"/>
        <v>109.06125782915348</v>
      </c>
      <c r="AQ50" s="40">
        <f t="shared" si="19"/>
        <v>103.36497448662476</v>
      </c>
      <c r="AR50" s="40">
        <f t="shared" si="19"/>
        <v>94.444651568535136</v>
      </c>
      <c r="AS50" s="40">
        <f t="shared" si="19"/>
        <v>83.597452689519059</v>
      </c>
      <c r="AT50" s="40">
        <f t="shared" si="19"/>
        <v>89.122767347180343</v>
      </c>
      <c r="AU50" s="40">
        <f t="shared" si="19"/>
        <v>73.850733800483184</v>
      </c>
      <c r="AV50" s="40">
        <f t="shared" si="19"/>
        <v>74.602671664822779</v>
      </c>
      <c r="AW50" s="40">
        <f t="shared" si="19"/>
        <v>61.895722620600083</v>
      </c>
      <c r="AX50" s="40">
        <f t="shared" si="19"/>
        <v>69.223771664427574</v>
      </c>
      <c r="AY50" s="40">
        <f t="shared" si="19"/>
        <v>65.522767511977449</v>
      </c>
      <c r="AZ50" s="40">
        <f t="shared" si="19"/>
        <v>0</v>
      </c>
      <c r="BA50" s="40">
        <f t="shared" si="19"/>
        <v>0</v>
      </c>
      <c r="BB50" s="40">
        <f t="shared" si="19"/>
        <v>0</v>
      </c>
      <c r="BC50" s="40">
        <f t="shared" si="19"/>
        <v>0</v>
      </c>
      <c r="BD50" s="40">
        <f t="shared" si="19"/>
        <v>0</v>
      </c>
      <c r="BE50" s="40">
        <f t="shared" si="19"/>
        <v>0</v>
      </c>
      <c r="BF50" s="53"/>
      <c r="BG50" s="53"/>
    </row>
    <row r="51" spans="1:59" s="5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8" t="s">
        <v>37</v>
      </c>
      <c r="Z51" s="40"/>
      <c r="AA51" s="40">
        <f t="shared" ref="AA51:BE51" si="20">AA32/10^3</f>
        <v>58.366144410396345</v>
      </c>
      <c r="AB51" s="40">
        <f t="shared" si="20"/>
        <v>58.963626419680352</v>
      </c>
      <c r="AC51" s="40">
        <f t="shared" si="20"/>
        <v>62.397888166444339</v>
      </c>
      <c r="AD51" s="40">
        <f t="shared" si="20"/>
        <v>66.872807563926898</v>
      </c>
      <c r="AE51" s="40">
        <f t="shared" si="20"/>
        <v>63.592652484047775</v>
      </c>
      <c r="AF51" s="40">
        <f t="shared" si="20"/>
        <v>68.309933195733009</v>
      </c>
      <c r="AG51" s="40">
        <f t="shared" si="20"/>
        <v>68.14495556180384</v>
      </c>
      <c r="AH51" s="40">
        <f t="shared" si="20"/>
        <v>67.010560432702306</v>
      </c>
      <c r="AI51" s="40">
        <f t="shared" si="20"/>
        <v>66.608288275874074</v>
      </c>
      <c r="AJ51" s="40">
        <f t="shared" si="20"/>
        <v>68.575982811225686</v>
      </c>
      <c r="AK51" s="40">
        <f t="shared" si="20"/>
        <v>71.03731825530798</v>
      </c>
      <c r="AL51" s="40">
        <f t="shared" si="20"/>
        <v>67.613929415835713</v>
      </c>
      <c r="AM51" s="40">
        <f t="shared" si="20"/>
        <v>70.171665609411178</v>
      </c>
      <c r="AN51" s="40">
        <f t="shared" si="20"/>
        <v>67.151626131874693</v>
      </c>
      <c r="AO51" s="40">
        <f t="shared" si="20"/>
        <v>66.341161343336253</v>
      </c>
      <c r="AP51" s="40">
        <f t="shared" si="20"/>
        <v>69.6137799975603</v>
      </c>
      <c r="AQ51" s="40">
        <f t="shared" si="20"/>
        <v>65.479128850667379</v>
      </c>
      <c r="AR51" s="40">
        <f t="shared" si="20"/>
        <v>64.553367115117396</v>
      </c>
      <c r="AS51" s="40">
        <f t="shared" si="20"/>
        <v>60.89743021562554</v>
      </c>
      <c r="AT51" s="40">
        <f t="shared" si="20"/>
        <v>59.611361320704731</v>
      </c>
      <c r="AU51" s="40">
        <f t="shared" si="20"/>
        <v>62.883340161971006</v>
      </c>
      <c r="AV51" s="40">
        <f t="shared" si="20"/>
        <v>60.670131916765939</v>
      </c>
      <c r="AW51" s="40">
        <f t="shared" si="20"/>
        <v>60.038768056961821</v>
      </c>
      <c r="AX51" s="40">
        <f t="shared" si="20"/>
        <v>57.660079664551844</v>
      </c>
      <c r="AY51" s="40">
        <f t="shared" si="20"/>
        <v>55.148127502672054</v>
      </c>
      <c r="AZ51" s="40">
        <f t="shared" si="20"/>
        <v>0</v>
      </c>
      <c r="BA51" s="40">
        <f t="shared" si="20"/>
        <v>0</v>
      </c>
      <c r="BB51" s="40">
        <f t="shared" si="20"/>
        <v>0</v>
      </c>
      <c r="BC51" s="40">
        <f t="shared" si="20"/>
        <v>0</v>
      </c>
      <c r="BD51" s="40">
        <f t="shared" si="20"/>
        <v>0</v>
      </c>
      <c r="BE51" s="40">
        <f t="shared" si="20"/>
        <v>0</v>
      </c>
      <c r="BF51" s="53"/>
      <c r="BG51" s="53"/>
    </row>
    <row r="52" spans="1:59" s="54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8" t="s">
        <v>133</v>
      </c>
      <c r="Z52" s="40"/>
      <c r="AA52" s="40">
        <f t="shared" ref="AA52:BE52" si="21">AA35/10^3</f>
        <v>63.924637427999841</v>
      </c>
      <c r="AB52" s="40">
        <f t="shared" si="21"/>
        <v>65.035564503313452</v>
      </c>
      <c r="AC52" s="40">
        <f t="shared" si="21"/>
        <v>65.01033036351518</v>
      </c>
      <c r="AD52" s="40">
        <f t="shared" si="21"/>
        <v>63.685454610959113</v>
      </c>
      <c r="AE52" s="40">
        <f t="shared" si="21"/>
        <v>65.147137518986668</v>
      </c>
      <c r="AF52" s="40">
        <f t="shared" si="21"/>
        <v>65.383574197884698</v>
      </c>
      <c r="AG52" s="40">
        <f t="shared" si="21"/>
        <v>65.877966508980464</v>
      </c>
      <c r="AH52" s="40">
        <f t="shared" si="21"/>
        <v>63.182425185087411</v>
      </c>
      <c r="AI52" s="40">
        <f t="shared" si="21"/>
        <v>57.270909810590176</v>
      </c>
      <c r="AJ52" s="40">
        <f t="shared" si="21"/>
        <v>57.413338278013143</v>
      </c>
      <c r="AK52" s="40">
        <f t="shared" si="21"/>
        <v>57.882149871571656</v>
      </c>
      <c r="AL52" s="40">
        <f t="shared" si="21"/>
        <v>56.479411320323976</v>
      </c>
      <c r="AM52" s="40">
        <f t="shared" si="21"/>
        <v>53.738713605042612</v>
      </c>
      <c r="AN52" s="40">
        <f t="shared" si="21"/>
        <v>52.970829442721374</v>
      </c>
      <c r="AO52" s="40">
        <f t="shared" si="21"/>
        <v>52.837989160820371</v>
      </c>
      <c r="AP52" s="40">
        <f t="shared" si="21"/>
        <v>53.924580459671567</v>
      </c>
      <c r="AQ52" s="40">
        <f t="shared" si="21"/>
        <v>54.054003041161629</v>
      </c>
      <c r="AR52" s="40">
        <f t="shared" si="21"/>
        <v>53.268823859079532</v>
      </c>
      <c r="AS52" s="40">
        <f t="shared" si="21"/>
        <v>49.143076786739748</v>
      </c>
      <c r="AT52" s="40">
        <f t="shared" si="21"/>
        <v>43.485240587900378</v>
      </c>
      <c r="AU52" s="40">
        <f t="shared" si="21"/>
        <v>44.652901149800392</v>
      </c>
      <c r="AV52" s="40">
        <f t="shared" si="21"/>
        <v>44.514587768619258</v>
      </c>
      <c r="AW52" s="40">
        <f t="shared" si="21"/>
        <v>44.704740092574674</v>
      </c>
      <c r="AX52" s="40">
        <f t="shared" si="21"/>
        <v>46.346168074484808</v>
      </c>
      <c r="AY52" s="40">
        <f t="shared" si="21"/>
        <v>46.08479432149894</v>
      </c>
      <c r="AZ52" s="40">
        <f t="shared" si="21"/>
        <v>0</v>
      </c>
      <c r="BA52" s="40">
        <f t="shared" si="21"/>
        <v>0</v>
      </c>
      <c r="BB52" s="40">
        <f t="shared" si="21"/>
        <v>0</v>
      </c>
      <c r="BC52" s="40">
        <f t="shared" si="21"/>
        <v>0</v>
      </c>
      <c r="BD52" s="40">
        <f t="shared" si="21"/>
        <v>0</v>
      </c>
      <c r="BE52" s="40">
        <f t="shared" si="21"/>
        <v>0</v>
      </c>
      <c r="BF52" s="53"/>
      <c r="BG52" s="53"/>
    </row>
    <row r="53" spans="1:59" s="54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8" t="s">
        <v>38</v>
      </c>
      <c r="Z53" s="40"/>
      <c r="AA53" s="40">
        <f>AA36/10^3</f>
        <v>22.44224850647711</v>
      </c>
      <c r="AB53" s="40">
        <f>AB36/10^3</f>
        <v>22.77219793257968</v>
      </c>
      <c r="AC53" s="40">
        <f t="shared" ref="AC53:AP53" si="22">AC36/10^3</f>
        <v>24.185910196671525</v>
      </c>
      <c r="AD53" s="40">
        <f t="shared" si="22"/>
        <v>23.707083316130579</v>
      </c>
      <c r="AE53" s="40">
        <f t="shared" si="22"/>
        <v>26.885936655655431</v>
      </c>
      <c r="AF53" s="40">
        <f t="shared" si="22"/>
        <v>27.440469095845199</v>
      </c>
      <c r="AG53" s="40">
        <f t="shared" si="22"/>
        <v>28.14904044754384</v>
      </c>
      <c r="AH53" s="40">
        <f t="shared" si="22"/>
        <v>29.490905484674194</v>
      </c>
      <c r="AI53" s="40">
        <f t="shared" si="22"/>
        <v>29.874765113239672</v>
      </c>
      <c r="AJ53" s="40">
        <f t="shared" si="22"/>
        <v>29.939582269965388</v>
      </c>
      <c r="AK53" s="40">
        <f t="shared" si="22"/>
        <v>31.061232310627695</v>
      </c>
      <c r="AL53" s="40">
        <f t="shared" si="22"/>
        <v>30.851188800154922</v>
      </c>
      <c r="AM53" s="40">
        <f t="shared" si="22"/>
        <v>31.102248097184148</v>
      </c>
      <c r="AN53" s="40">
        <f t="shared" si="22"/>
        <v>31.861906549380794</v>
      </c>
      <c r="AO53" s="40">
        <f t="shared" si="22"/>
        <v>31.054425986611609</v>
      </c>
      <c r="AP53" s="40">
        <f t="shared" si="22"/>
        <v>30.064351555127843</v>
      </c>
      <c r="AQ53" s="40">
        <f t="shared" ref="AQ53:AX53" si="23">AQ36/10^3</f>
        <v>28.281644631780722</v>
      </c>
      <c r="AR53" s="40">
        <f t="shared" si="23"/>
        <v>28.838669705385605</v>
      </c>
      <c r="AS53" s="40">
        <f t="shared" si="23"/>
        <v>30.178492318356227</v>
      </c>
      <c r="AT53" s="40">
        <f t="shared" si="23"/>
        <v>26.394526582260958</v>
      </c>
      <c r="AU53" s="40">
        <f t="shared" si="23"/>
        <v>26.956950760676115</v>
      </c>
      <c r="AV53" s="40">
        <f t="shared" si="23"/>
        <v>26.749226620469106</v>
      </c>
      <c r="AW53" s="40">
        <f t="shared" si="23"/>
        <v>28.607890700641512</v>
      </c>
      <c r="AX53" s="40">
        <f t="shared" si="23"/>
        <v>28.264177466768224</v>
      </c>
      <c r="AY53" s="40">
        <f t="shared" ref="AY53:BE53" si="24">AY36/10^3</f>
        <v>28.539983477089415</v>
      </c>
      <c r="AZ53" s="40">
        <f t="shared" si="24"/>
        <v>0</v>
      </c>
      <c r="BA53" s="40">
        <f t="shared" si="24"/>
        <v>0</v>
      </c>
      <c r="BB53" s="40">
        <f t="shared" si="24"/>
        <v>0</v>
      </c>
      <c r="BC53" s="40">
        <f t="shared" si="24"/>
        <v>0</v>
      </c>
      <c r="BD53" s="40">
        <f t="shared" si="24"/>
        <v>0</v>
      </c>
      <c r="BE53" s="40">
        <f t="shared" si="24"/>
        <v>0</v>
      </c>
      <c r="BF53" s="53"/>
      <c r="BG53" s="53"/>
    </row>
    <row r="54" spans="1:59" s="54" customFormat="1" ht="14.4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9" t="s">
        <v>163</v>
      </c>
      <c r="Z54" s="41"/>
      <c r="AA54" s="41">
        <f>AA38/10^3</f>
        <v>1.1898195894962347</v>
      </c>
      <c r="AB54" s="41">
        <f t="shared" ref="AB54:AY54" si="25">AB38/10^3</f>
        <v>1.1791152090946744</v>
      </c>
      <c r="AC54" s="41">
        <f t="shared" si="25"/>
        <v>1.1548306278625093</v>
      </c>
      <c r="AD54" s="41">
        <f t="shared" si="25"/>
        <v>1.1740806123887304</v>
      </c>
      <c r="AE54" s="41">
        <f t="shared" si="25"/>
        <v>0.99612603274611433</v>
      </c>
      <c r="AF54" s="41">
        <f t="shared" si="25"/>
        <v>1.2835744841551602</v>
      </c>
      <c r="AG54" s="41">
        <f t="shared" si="25"/>
        <v>1.3762185705315935</v>
      </c>
      <c r="AH54" s="41">
        <f t="shared" si="25"/>
        <v>1.4982660374142382</v>
      </c>
      <c r="AI54" s="41">
        <f t="shared" si="25"/>
        <v>1.4410470247874125</v>
      </c>
      <c r="AJ54" s="41">
        <f t="shared" si="25"/>
        <v>1.4743105414807625</v>
      </c>
      <c r="AK54" s="41">
        <f t="shared" si="25"/>
        <v>1.4723368687135132</v>
      </c>
      <c r="AL54" s="41">
        <f t="shared" si="25"/>
        <v>1.441900865232056</v>
      </c>
      <c r="AM54" s="41">
        <f t="shared" si="25"/>
        <v>1.4304804700932787</v>
      </c>
      <c r="AN54" s="41">
        <f t="shared" si="25"/>
        <v>1.3970375688898033</v>
      </c>
      <c r="AO54" s="41">
        <f t="shared" si="25"/>
        <v>1.3272359055670497</v>
      </c>
      <c r="AP54" s="41">
        <f t="shared" si="25"/>
        <v>1.3723914721214461</v>
      </c>
      <c r="AQ54" s="41">
        <f t="shared" si="25"/>
        <v>1.373534641174553</v>
      </c>
      <c r="AR54" s="41">
        <f t="shared" si="25"/>
        <v>1.5329149228458372</v>
      </c>
      <c r="AS54" s="41">
        <f t="shared" si="25"/>
        <v>1.3876367068032787</v>
      </c>
      <c r="AT54" s="41">
        <f t="shared" si="25"/>
        <v>1.25425239661205</v>
      </c>
      <c r="AU54" s="41">
        <f t="shared" si="25"/>
        <v>1.2164886789925453</v>
      </c>
      <c r="AV54" s="41">
        <f t="shared" si="25"/>
        <v>1.1873292849814716</v>
      </c>
      <c r="AW54" s="41">
        <f t="shared" si="25"/>
        <v>1.2778904198082006</v>
      </c>
      <c r="AX54" s="41">
        <f t="shared" si="25"/>
        <v>1.2731462331992449</v>
      </c>
      <c r="AY54" s="41">
        <f t="shared" si="25"/>
        <v>1.2469831165554812</v>
      </c>
      <c r="AZ54" s="41">
        <f t="shared" ref="AZ54:BE54" si="26">SUM(AZ38)/10^3</f>
        <v>0</v>
      </c>
      <c r="BA54" s="41">
        <f t="shared" si="26"/>
        <v>0</v>
      </c>
      <c r="BB54" s="41">
        <f t="shared" si="26"/>
        <v>0</v>
      </c>
      <c r="BC54" s="41">
        <f t="shared" si="26"/>
        <v>0</v>
      </c>
      <c r="BD54" s="41">
        <f t="shared" si="26"/>
        <v>0</v>
      </c>
      <c r="BE54" s="41">
        <f t="shared" si="26"/>
        <v>0</v>
      </c>
      <c r="BF54" s="55"/>
      <c r="BG54" s="55"/>
    </row>
    <row r="55" spans="1:59" s="54" customFormat="1" ht="14.4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0" t="s">
        <v>36</v>
      </c>
      <c r="Z55" s="42"/>
      <c r="AA55" s="42">
        <f t="shared" ref="AA55:AQ55" si="27">SUM(AA47:AA54)</f>
        <v>1154.400612252881</v>
      </c>
      <c r="AB55" s="42">
        <f>SUM(AB47:AB54)</f>
        <v>1163.0281816867255</v>
      </c>
      <c r="AC55" s="42">
        <f t="shared" si="27"/>
        <v>1172.8175735861139</v>
      </c>
      <c r="AD55" s="42">
        <f t="shared" si="27"/>
        <v>1166.3957487564417</v>
      </c>
      <c r="AE55" s="42">
        <f t="shared" si="27"/>
        <v>1227.2195730445044</v>
      </c>
      <c r="AF55" s="42">
        <f t="shared" si="27"/>
        <v>1240.7591598357817</v>
      </c>
      <c r="AG55" s="42">
        <f t="shared" si="27"/>
        <v>1253.7774700511084</v>
      </c>
      <c r="AH55" s="42">
        <f t="shared" si="27"/>
        <v>1251.3426042002791</v>
      </c>
      <c r="AI55" s="42">
        <f t="shared" si="27"/>
        <v>1216.6998599043734</v>
      </c>
      <c r="AJ55" s="42">
        <f t="shared" si="27"/>
        <v>1251.6631490150921</v>
      </c>
      <c r="AK55" s="42">
        <f t="shared" si="27"/>
        <v>1272.5065838922749</v>
      </c>
      <c r="AL55" s="42">
        <f t="shared" si="27"/>
        <v>1255.7706419849953</v>
      </c>
      <c r="AM55" s="42">
        <f t="shared" si="27"/>
        <v>1292.7796366406676</v>
      </c>
      <c r="AN55" s="42">
        <f t="shared" si="27"/>
        <v>1297.8590824405205</v>
      </c>
      <c r="AO55" s="42">
        <f t="shared" si="27"/>
        <v>1296.8357429750592</v>
      </c>
      <c r="AP55" s="42">
        <f t="shared" si="27"/>
        <v>1304.3805104039752</v>
      </c>
      <c r="AQ55" s="42">
        <f t="shared" si="27"/>
        <v>1282.1958053948545</v>
      </c>
      <c r="AR55" s="42">
        <f t="shared" ref="AR55:AW55" si="28">SUM(AR47:AR54)</f>
        <v>1318.2401228648387</v>
      </c>
      <c r="AS55" s="42">
        <f t="shared" si="28"/>
        <v>1233.9577066895979</v>
      </c>
      <c r="AT55" s="42">
        <f t="shared" si="28"/>
        <v>1161.1275770698089</v>
      </c>
      <c r="AU55" s="42">
        <f t="shared" si="28"/>
        <v>1211.5846722952601</v>
      </c>
      <c r="AV55" s="42">
        <f t="shared" si="28"/>
        <v>1260.8135050920237</v>
      </c>
      <c r="AW55" s="42">
        <f t="shared" si="28"/>
        <v>1295.5230524162569</v>
      </c>
      <c r="AX55" s="42">
        <f>SUM(AX47:AX54)</f>
        <v>1310.9352295481042</v>
      </c>
      <c r="AY55" s="42">
        <f t="shared" ref="AY55:BE55" si="29">SUM(AY47:AY54)</f>
        <v>1265.972884479982</v>
      </c>
      <c r="AZ55" s="42">
        <f t="shared" si="29"/>
        <v>0</v>
      </c>
      <c r="BA55" s="42">
        <f t="shared" si="29"/>
        <v>0</v>
      </c>
      <c r="BB55" s="42">
        <f t="shared" si="29"/>
        <v>0</v>
      </c>
      <c r="BC55" s="42">
        <f t="shared" si="29"/>
        <v>0</v>
      </c>
      <c r="BD55" s="42">
        <f t="shared" si="29"/>
        <v>0</v>
      </c>
      <c r="BE55" s="42">
        <f t="shared" si="29"/>
        <v>0</v>
      </c>
      <c r="BF55" s="56"/>
      <c r="BG55" s="56"/>
    </row>
    <row r="56" spans="1:59">
      <c r="Z56" s="99"/>
      <c r="AA56" s="99"/>
    </row>
    <row r="57" spans="1:59">
      <c r="Y57" s="289" t="s">
        <v>128</v>
      </c>
    </row>
    <row r="58" spans="1:59">
      <c r="Y58" s="232" t="s">
        <v>24</v>
      </c>
      <c r="Z58" s="220">
        <v>1990</v>
      </c>
      <c r="AA58" s="219">
        <v>1990</v>
      </c>
      <c r="AB58" s="219">
        <f t="shared" ref="AB58:BE58" si="30">AA58+1</f>
        <v>1991</v>
      </c>
      <c r="AC58" s="219">
        <f t="shared" si="30"/>
        <v>1992</v>
      </c>
      <c r="AD58" s="219">
        <f t="shared" si="30"/>
        <v>1993</v>
      </c>
      <c r="AE58" s="219">
        <f t="shared" si="30"/>
        <v>1994</v>
      </c>
      <c r="AF58" s="219">
        <f t="shared" si="30"/>
        <v>1995</v>
      </c>
      <c r="AG58" s="219">
        <f t="shared" si="30"/>
        <v>1996</v>
      </c>
      <c r="AH58" s="219">
        <f t="shared" si="30"/>
        <v>1997</v>
      </c>
      <c r="AI58" s="219">
        <f t="shared" si="30"/>
        <v>1998</v>
      </c>
      <c r="AJ58" s="219">
        <f t="shared" si="30"/>
        <v>1999</v>
      </c>
      <c r="AK58" s="219">
        <f t="shared" si="30"/>
        <v>2000</v>
      </c>
      <c r="AL58" s="219">
        <f t="shared" si="30"/>
        <v>2001</v>
      </c>
      <c r="AM58" s="219">
        <f t="shared" si="30"/>
        <v>2002</v>
      </c>
      <c r="AN58" s="219">
        <f t="shared" si="30"/>
        <v>2003</v>
      </c>
      <c r="AO58" s="219">
        <f t="shared" si="30"/>
        <v>2004</v>
      </c>
      <c r="AP58" s="219">
        <f t="shared" si="30"/>
        <v>2005</v>
      </c>
      <c r="AQ58" s="219">
        <f t="shared" si="30"/>
        <v>2006</v>
      </c>
      <c r="AR58" s="219">
        <f t="shared" si="30"/>
        <v>2007</v>
      </c>
      <c r="AS58" s="220">
        <v>2008</v>
      </c>
      <c r="AT58" s="220">
        <v>2009</v>
      </c>
      <c r="AU58" s="220">
        <v>2010</v>
      </c>
      <c r="AV58" s="220">
        <v>2011</v>
      </c>
      <c r="AW58" s="220">
        <v>2012</v>
      </c>
      <c r="AX58" s="220">
        <v>2013</v>
      </c>
      <c r="AY58" s="219">
        <f t="shared" si="30"/>
        <v>2014</v>
      </c>
      <c r="AZ58" s="219">
        <f t="shared" si="30"/>
        <v>2015</v>
      </c>
      <c r="BA58" s="219">
        <f t="shared" si="30"/>
        <v>2016</v>
      </c>
      <c r="BB58" s="219">
        <f t="shared" si="30"/>
        <v>2017</v>
      </c>
      <c r="BC58" s="219">
        <f t="shared" si="30"/>
        <v>2018</v>
      </c>
      <c r="BD58" s="219">
        <f t="shared" si="30"/>
        <v>2019</v>
      </c>
      <c r="BE58" s="219">
        <f t="shared" si="30"/>
        <v>2020</v>
      </c>
      <c r="BF58" s="234" t="s">
        <v>25</v>
      </c>
      <c r="BG58" s="39" t="s">
        <v>26</v>
      </c>
    </row>
    <row r="59" spans="1:59" s="54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8" t="s">
        <v>27</v>
      </c>
      <c r="Z59" s="348">
        <f>AA47</f>
        <v>334.53601790551909</v>
      </c>
      <c r="AA59" s="44">
        <f t="shared" ref="AA59:AA67" si="31">AA47/$Z59-1</f>
        <v>0</v>
      </c>
      <c r="AB59" s="44">
        <f t="shared" ref="AB59:AY67" si="32">AB47/$Z59-1</f>
        <v>7.5378556254612761E-3</v>
      </c>
      <c r="AC59" s="44">
        <f t="shared" si="32"/>
        <v>2.7143056916551611E-2</v>
      </c>
      <c r="AD59" s="44">
        <f t="shared" si="32"/>
        <v>-2.3916848299082583E-2</v>
      </c>
      <c r="AE59" s="44">
        <f t="shared" si="32"/>
        <v>9.7921267071422902E-2</v>
      </c>
      <c r="AF59" s="44">
        <f t="shared" si="32"/>
        <v>6.4624095303522866E-2</v>
      </c>
      <c r="AG59" s="44">
        <f t="shared" si="32"/>
        <v>6.7598885582388801E-2</v>
      </c>
      <c r="AH59" s="44">
        <f t="shared" si="32"/>
        <v>5.9554520591746707E-2</v>
      </c>
      <c r="AI59" s="44">
        <f t="shared" si="32"/>
        <v>2.0238899555236722E-2</v>
      </c>
      <c r="AJ59" s="44">
        <f t="shared" si="32"/>
        <v>7.4610336670992927E-2</v>
      </c>
      <c r="AK59" s="44">
        <f t="shared" si="32"/>
        <v>9.7490869070907316E-2</v>
      </c>
      <c r="AL59" s="44">
        <f t="shared" si="32"/>
        <v>6.7120601720342288E-2</v>
      </c>
      <c r="AM59" s="44">
        <f t="shared" si="32"/>
        <v>0.15679589830880403</v>
      </c>
      <c r="AN59" s="44">
        <f t="shared" si="32"/>
        <v>0.19892737903245172</v>
      </c>
      <c r="AO59" s="44">
        <f t="shared" si="32"/>
        <v>0.18780154015361217</v>
      </c>
      <c r="AP59" s="44">
        <f t="shared" si="32"/>
        <v>0.25089249016747761</v>
      </c>
      <c r="AQ59" s="44">
        <f t="shared" si="32"/>
        <v>0.21796085555686395</v>
      </c>
      <c r="AR59" s="44">
        <f t="shared" si="32"/>
        <v>0.40675810329675088</v>
      </c>
      <c r="AS59" s="44">
        <f t="shared" si="32"/>
        <v>0.33118988074632205</v>
      </c>
      <c r="AT59" s="44">
        <f t="shared" si="32"/>
        <v>0.22209646148814577</v>
      </c>
      <c r="AU59" s="44">
        <f t="shared" si="32"/>
        <v>0.29900531719423307</v>
      </c>
      <c r="AV59" s="44">
        <f t="shared" si="32"/>
        <v>0.47182179350265541</v>
      </c>
      <c r="AW59" s="44">
        <f t="shared" si="32"/>
        <v>0.59998040980983003</v>
      </c>
      <c r="AX59" s="44">
        <f t="shared" si="32"/>
        <v>0.60473200166313501</v>
      </c>
      <c r="AY59" s="44">
        <f t="shared" ref="AY59" si="33">AY47/$Z59-1</f>
        <v>0.51724653219294181</v>
      </c>
      <c r="AZ59" s="53"/>
      <c r="BA59" s="53"/>
      <c r="BB59" s="53"/>
      <c r="BC59" s="53"/>
      <c r="BD59" s="53"/>
      <c r="BE59" s="53"/>
      <c r="BF59" s="53"/>
      <c r="BG59" s="53"/>
    </row>
    <row r="60" spans="1:59" s="54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8" t="s">
        <v>28</v>
      </c>
      <c r="Z60" s="348">
        <f t="shared" ref="Z60:Z67" si="34">AA48</f>
        <v>393.93060643059948</v>
      </c>
      <c r="AA60" s="44">
        <f t="shared" si="31"/>
        <v>0</v>
      </c>
      <c r="AB60" s="44">
        <f t="shared" ref="AB60:AP60" si="35">AB48/$Z60-1</f>
        <v>-1.2807021586294765E-2</v>
      </c>
      <c r="AC60" s="44">
        <f t="shared" si="35"/>
        <v>-3.2211573689038819E-2</v>
      </c>
      <c r="AD60" s="44">
        <f t="shared" si="35"/>
        <v>-3.3461582847090443E-2</v>
      </c>
      <c r="AE60" s="44">
        <f t="shared" si="35"/>
        <v>-1.2131692315096698E-2</v>
      </c>
      <c r="AF60" s="44">
        <f t="shared" si="35"/>
        <v>3.3971714706542144E-3</v>
      </c>
      <c r="AG60" s="44">
        <f t="shared" si="35"/>
        <v>1.5624217775364269E-2</v>
      </c>
      <c r="AH60" s="44">
        <f t="shared" si="35"/>
        <v>1.4484693880306931E-2</v>
      </c>
      <c r="AI60" s="44">
        <f t="shared" si="35"/>
        <v>-4.2578182735918735E-2</v>
      </c>
      <c r="AJ60" s="44">
        <f t="shared" si="35"/>
        <v>-2.4211356394898464E-2</v>
      </c>
      <c r="AK60" s="44">
        <f t="shared" si="35"/>
        <v>-1.4297589023107848E-3</v>
      </c>
      <c r="AL60" s="44">
        <f t="shared" si="35"/>
        <v>-1.7892839385274861E-2</v>
      </c>
      <c r="AM60" s="44">
        <f t="shared" si="35"/>
        <v>1.1109044796661971E-2</v>
      </c>
      <c r="AN60" s="44">
        <f t="shared" si="35"/>
        <v>1.2874297748224572E-2</v>
      </c>
      <c r="AO60" s="44">
        <f t="shared" si="35"/>
        <v>2.0556525070120957E-2</v>
      </c>
      <c r="AP60" s="44">
        <f t="shared" si="35"/>
        <v>-1.0986303826547639E-2</v>
      </c>
      <c r="AQ60" s="44">
        <f t="shared" si="32"/>
        <v>1.1027309144466813E-3</v>
      </c>
      <c r="AR60" s="44">
        <f t="shared" si="32"/>
        <v>-3.8699178869296857E-2</v>
      </c>
      <c r="AS60" s="44">
        <f t="shared" si="32"/>
        <v>-0.12265771380412527</v>
      </c>
      <c r="AT60" s="44">
        <f t="shared" si="32"/>
        <v>-0.19269157343033749</v>
      </c>
      <c r="AU60" s="44">
        <f t="shared" si="32"/>
        <v>-0.10559947485410048</v>
      </c>
      <c r="AV60" s="44">
        <f t="shared" si="32"/>
        <v>-0.11569199775094829</v>
      </c>
      <c r="AW60" s="44">
        <f t="shared" si="32"/>
        <v>-0.12065037389635269</v>
      </c>
      <c r="AX60" s="44">
        <f t="shared" si="32"/>
        <v>-9.7157858761712568E-2</v>
      </c>
      <c r="AY60" s="44">
        <f t="shared" ref="AY60" si="36">AY48/$Z60-1</f>
        <v>-0.10257496875515049</v>
      </c>
      <c r="AZ60" s="53"/>
      <c r="BA60" s="53"/>
      <c r="BB60" s="53"/>
      <c r="BC60" s="53"/>
      <c r="BD60" s="53"/>
      <c r="BE60" s="53"/>
      <c r="BF60" s="53"/>
      <c r="BG60" s="53"/>
    </row>
    <row r="61" spans="1:59" s="54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8" t="s">
        <v>29</v>
      </c>
      <c r="Z61" s="348">
        <f t="shared" si="34"/>
        <v>199.82562056360433</v>
      </c>
      <c r="AA61" s="44">
        <f t="shared" si="31"/>
        <v>0</v>
      </c>
      <c r="AB61" s="44">
        <f t="shared" si="32"/>
        <v>6.220713176064363E-2</v>
      </c>
      <c r="AC61" s="44">
        <f t="shared" si="32"/>
        <v>9.3328882794565748E-2</v>
      </c>
      <c r="AD61" s="44">
        <f t="shared" si="32"/>
        <v>0.11161616355685422</v>
      </c>
      <c r="AE61" s="44">
        <f t="shared" si="32"/>
        <v>0.15698614497594732</v>
      </c>
      <c r="AF61" s="44">
        <f t="shared" si="32"/>
        <v>0.20129799089072242</v>
      </c>
      <c r="AG61" s="44">
        <f t="shared" si="32"/>
        <v>0.23341331841612556</v>
      </c>
      <c r="AH61" s="44">
        <f t="shared" si="32"/>
        <v>0.23985570135089618</v>
      </c>
      <c r="AI61" s="44">
        <f t="shared" si="32"/>
        <v>0.23038285939443659</v>
      </c>
      <c r="AJ61" s="44">
        <f t="shared" si="32"/>
        <v>0.24953744686848922</v>
      </c>
      <c r="AK61" s="44">
        <f t="shared" si="32"/>
        <v>0.24356159582779324</v>
      </c>
      <c r="AL61" s="44">
        <f t="shared" si="32"/>
        <v>0.26365373016048688</v>
      </c>
      <c r="AM61" s="44">
        <f t="shared" si="32"/>
        <v>0.24208319606436191</v>
      </c>
      <c r="AN61" s="44">
        <f t="shared" si="32"/>
        <v>0.22095749675982335</v>
      </c>
      <c r="AO61" s="44">
        <f t="shared" si="32"/>
        <v>0.19174375214080031</v>
      </c>
      <c r="AP61" s="44">
        <f t="shared" si="32"/>
        <v>0.1623774311066648</v>
      </c>
      <c r="AQ61" s="44">
        <f t="shared" si="32"/>
        <v>0.14012276618792785</v>
      </c>
      <c r="AR61" s="44">
        <f t="shared" si="32"/>
        <v>0.13251056392128358</v>
      </c>
      <c r="AS61" s="44">
        <f t="shared" si="32"/>
        <v>9.0003757920913641E-2</v>
      </c>
      <c r="AT61" s="44">
        <f t="shared" si="32"/>
        <v>7.293872753978059E-2</v>
      </c>
      <c r="AU61" s="44">
        <f t="shared" si="32"/>
        <v>7.6580920012888409E-2</v>
      </c>
      <c r="AV61" s="44">
        <f t="shared" si="32"/>
        <v>6.2707413469205164E-2</v>
      </c>
      <c r="AW61" s="44">
        <f t="shared" si="32"/>
        <v>8.7669506104891104E-2</v>
      </c>
      <c r="AX61" s="44">
        <f t="shared" si="32"/>
        <v>7.929143412812345E-2</v>
      </c>
      <c r="AY61" s="44">
        <f t="shared" ref="AY61" si="37">AY49/$Z61-1</f>
        <v>4.2576162743898083E-2</v>
      </c>
      <c r="AZ61" s="53"/>
      <c r="BA61" s="53"/>
      <c r="BB61" s="53"/>
      <c r="BC61" s="53"/>
      <c r="BD61" s="53"/>
      <c r="BE61" s="53"/>
      <c r="BF61" s="53"/>
      <c r="BG61" s="53"/>
    </row>
    <row r="62" spans="1:59" s="54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8" t="s">
        <v>45</v>
      </c>
      <c r="Z62" s="348">
        <f t="shared" si="34"/>
        <v>80.185517418788606</v>
      </c>
      <c r="AA62" s="44">
        <f t="shared" si="31"/>
        <v>0</v>
      </c>
      <c r="AB62" s="44">
        <f t="shared" si="32"/>
        <v>-4.1245226505971289E-2</v>
      </c>
      <c r="AC62" s="44">
        <f t="shared" si="32"/>
        <v>-4.3023422883768148E-2</v>
      </c>
      <c r="AD62" s="44">
        <f t="shared" si="32"/>
        <v>1.6927994536292346E-2</v>
      </c>
      <c r="AE62" s="44">
        <f t="shared" si="32"/>
        <v>3.4556843185995723E-2</v>
      </c>
      <c r="AF62" s="44">
        <f t="shared" si="32"/>
        <v>8.333192189354377E-2</v>
      </c>
      <c r="AG62" s="44">
        <f t="shared" si="32"/>
        <v>7.9072207384702997E-2</v>
      </c>
      <c r="AH62" s="44">
        <f t="shared" si="32"/>
        <v>0.10131847026728313</v>
      </c>
      <c r="AI62" s="44">
        <f t="shared" si="32"/>
        <v>0.2119197898142231</v>
      </c>
      <c r="AJ62" s="44">
        <f t="shared" si="32"/>
        <v>0.25560659410780073</v>
      </c>
      <c r="AK62" s="44">
        <f t="shared" si="32"/>
        <v>0.2725549028006673</v>
      </c>
      <c r="AL62" s="44">
        <f t="shared" si="32"/>
        <v>0.28453962769121754</v>
      </c>
      <c r="AM62" s="44">
        <f t="shared" si="32"/>
        <v>0.28252325594865169</v>
      </c>
      <c r="AN62" s="44">
        <f t="shared" si="32"/>
        <v>0.2522525141549572</v>
      </c>
      <c r="AO62" s="44">
        <f t="shared" si="32"/>
        <v>0.34367341011301278</v>
      </c>
      <c r="AP62" s="44">
        <f t="shared" si="32"/>
        <v>0.36011166779100767</v>
      </c>
      <c r="AQ62" s="44">
        <f t="shared" si="32"/>
        <v>0.28907286270631305</v>
      </c>
      <c r="AR62" s="44">
        <f t="shared" si="32"/>
        <v>0.17782680225500935</v>
      </c>
      <c r="AS62" s="44">
        <f t="shared" si="32"/>
        <v>4.2550517606699145E-2</v>
      </c>
      <c r="AT62" s="44">
        <f t="shared" si="32"/>
        <v>0.11145715855039939</v>
      </c>
      <c r="AU62" s="44">
        <f t="shared" si="32"/>
        <v>-7.9001593083454891E-2</v>
      </c>
      <c r="AV62" s="44">
        <f t="shared" si="32"/>
        <v>-6.9624115846357193E-2</v>
      </c>
      <c r="AW62" s="44">
        <f t="shared" si="32"/>
        <v>-0.22809349352534036</v>
      </c>
      <c r="AX62" s="44">
        <f t="shared" si="32"/>
        <v>-0.13670480789081418</v>
      </c>
      <c r="AY62" s="44">
        <f t="shared" ref="AY62" si="38">AY50/$Z62-1</f>
        <v>-0.18286032663768115</v>
      </c>
      <c r="AZ62" s="53"/>
      <c r="BA62" s="53"/>
      <c r="BB62" s="53"/>
      <c r="BC62" s="53"/>
      <c r="BD62" s="53"/>
      <c r="BE62" s="53"/>
      <c r="BF62" s="53"/>
      <c r="BG62" s="53"/>
    </row>
    <row r="63" spans="1:59" s="54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8" t="s">
        <v>37</v>
      </c>
      <c r="Z63" s="348">
        <f t="shared" si="34"/>
        <v>58.366144410396345</v>
      </c>
      <c r="AA63" s="44">
        <f t="shared" si="31"/>
        <v>0</v>
      </c>
      <c r="AB63" s="44">
        <f t="shared" si="32"/>
        <v>1.0236790785474348E-2</v>
      </c>
      <c r="AC63" s="44">
        <f t="shared" si="32"/>
        <v>6.9076753257832912E-2</v>
      </c>
      <c r="AD63" s="44">
        <f t="shared" si="32"/>
        <v>0.14574653233416801</v>
      </c>
      <c r="AE63" s="44">
        <f t="shared" si="32"/>
        <v>8.9546913308196308E-2</v>
      </c>
      <c r="AF63" s="44">
        <f t="shared" si="32"/>
        <v>0.17036912213042199</v>
      </c>
      <c r="AG63" s="44">
        <f t="shared" si="32"/>
        <v>0.16754252401269909</v>
      </c>
      <c r="AH63" s="44">
        <f t="shared" si="32"/>
        <v>0.14810668255767445</v>
      </c>
      <c r="AI63" s="44">
        <f t="shared" si="32"/>
        <v>0.14121446514479064</v>
      </c>
      <c r="AJ63" s="44">
        <f t="shared" si="32"/>
        <v>0.174927408756689</v>
      </c>
      <c r="AK63" s="44">
        <f t="shared" si="32"/>
        <v>0.21709801072031421</v>
      </c>
      <c r="AL63" s="44">
        <f t="shared" si="32"/>
        <v>0.15844433616197762</v>
      </c>
      <c r="AM63" s="44">
        <f t="shared" si="32"/>
        <v>0.20226659338683328</v>
      </c>
      <c r="AN63" s="44">
        <f t="shared" si="32"/>
        <v>0.15052359223360745</v>
      </c>
      <c r="AO63" s="44">
        <f t="shared" si="32"/>
        <v>0.13663772060844526</v>
      </c>
      <c r="AP63" s="44">
        <f t="shared" si="32"/>
        <v>0.19270821639471691</v>
      </c>
      <c r="AQ63" s="44">
        <f t="shared" si="32"/>
        <v>0.12186832815710291</v>
      </c>
      <c r="AR63" s="44">
        <f t="shared" si="32"/>
        <v>0.10600704855911247</v>
      </c>
      <c r="AS63" s="44">
        <f t="shared" si="32"/>
        <v>4.3369076898941428E-2</v>
      </c>
      <c r="AT63" s="44">
        <f t="shared" si="32"/>
        <v>2.1334575427027547E-2</v>
      </c>
      <c r="AU63" s="44">
        <f t="shared" si="32"/>
        <v>7.7394109157055135E-2</v>
      </c>
      <c r="AV63" s="44">
        <f t="shared" si="32"/>
        <v>3.9474725110661968E-2</v>
      </c>
      <c r="AW63" s="44">
        <f t="shared" si="32"/>
        <v>2.8657429122002087E-2</v>
      </c>
      <c r="AX63" s="44">
        <f t="shared" si="32"/>
        <v>-1.2097162712682685E-2</v>
      </c>
      <c r="AY63" s="44">
        <f t="shared" ref="AY63" si="39">AY51/$Z63-1</f>
        <v>-5.5134992044310716E-2</v>
      </c>
      <c r="AZ63" s="53"/>
      <c r="BA63" s="53"/>
      <c r="BB63" s="53"/>
      <c r="BC63" s="53"/>
      <c r="BD63" s="53"/>
      <c r="BE63" s="53"/>
      <c r="BF63" s="53"/>
      <c r="BG63" s="53"/>
    </row>
    <row r="64" spans="1:59" s="54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8" t="s">
        <v>133</v>
      </c>
      <c r="Z64" s="348">
        <f t="shared" si="34"/>
        <v>63.924637427999841</v>
      </c>
      <c r="AA64" s="44">
        <f t="shared" si="31"/>
        <v>0</v>
      </c>
      <c r="AB64" s="44">
        <f>AB52/$Z64-1</f>
        <v>1.737869966904193E-2</v>
      </c>
      <c r="AC64" s="44">
        <f t="shared" si="32"/>
        <v>1.6983951402746555E-2</v>
      </c>
      <c r="AD64" s="44">
        <f t="shared" si="32"/>
        <v>-3.7416374447195588E-3</v>
      </c>
      <c r="AE64" s="44">
        <f t="shared" si="32"/>
        <v>1.9124083298302175E-2</v>
      </c>
      <c r="AF64" s="44">
        <f t="shared" si="32"/>
        <v>2.2822761748599651E-2</v>
      </c>
      <c r="AG64" s="44">
        <f t="shared" si="32"/>
        <v>3.0556748689904101E-2</v>
      </c>
      <c r="AH64" s="44">
        <f t="shared" si="32"/>
        <v>-1.1610738406587107E-2</v>
      </c>
      <c r="AI64" s="44">
        <f t="shared" si="32"/>
        <v>-0.10408706071902163</v>
      </c>
      <c r="AJ64" s="44">
        <f t="shared" si="32"/>
        <v>-0.10185899227540496</v>
      </c>
      <c r="AK64" s="44">
        <f t="shared" si="32"/>
        <v>-9.4525175261791827E-2</v>
      </c>
      <c r="AL64" s="44">
        <f t="shared" si="32"/>
        <v>-0.11646880463047815</v>
      </c>
      <c r="AM64" s="44">
        <f t="shared" si="32"/>
        <v>-0.15934269215730679</v>
      </c>
      <c r="AN64" s="44">
        <f t="shared" si="32"/>
        <v>-0.17135502720083562</v>
      </c>
      <c r="AO64" s="44">
        <f t="shared" si="32"/>
        <v>-0.17343310362403985</v>
      </c>
      <c r="AP64" s="44">
        <f t="shared" si="32"/>
        <v>-0.15643509874563821</v>
      </c>
      <c r="AQ64" s="44">
        <f t="shared" si="32"/>
        <v>-0.15441048684798242</v>
      </c>
      <c r="AR64" s="44">
        <f t="shared" si="32"/>
        <v>-0.16669337516262428</v>
      </c>
      <c r="AS64" s="44">
        <f t="shared" si="32"/>
        <v>-0.2312341725505912</v>
      </c>
      <c r="AT64" s="44">
        <f t="shared" si="32"/>
        <v>-0.31974208478101962</v>
      </c>
      <c r="AU64" s="44">
        <f t="shared" si="32"/>
        <v>-0.30147587931031694</v>
      </c>
      <c r="AV64" s="44">
        <f t="shared" si="32"/>
        <v>-0.30363957372840289</v>
      </c>
      <c r="AW64" s="44">
        <f t="shared" si="32"/>
        <v>-0.30066494091692098</v>
      </c>
      <c r="AX64" s="44">
        <f t="shared" si="32"/>
        <v>-0.27498739235422598</v>
      </c>
      <c r="AY64" s="44">
        <f t="shared" si="32"/>
        <v>-0.27907617194691847</v>
      </c>
      <c r="AZ64" s="53"/>
      <c r="BA64" s="53"/>
      <c r="BB64" s="53"/>
      <c r="BC64" s="53"/>
      <c r="BD64" s="53"/>
      <c r="BE64" s="53"/>
      <c r="BF64" s="53"/>
      <c r="BG64" s="53"/>
    </row>
    <row r="65" spans="1:59" s="54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8" t="s">
        <v>38</v>
      </c>
      <c r="Z65" s="348">
        <f t="shared" si="34"/>
        <v>22.44224850647711</v>
      </c>
      <c r="AA65" s="44">
        <f t="shared" si="31"/>
        <v>0</v>
      </c>
      <c r="AB65" s="44">
        <f t="shared" si="32"/>
        <v>1.4702155446115084E-2</v>
      </c>
      <c r="AC65" s="44">
        <f t="shared" si="32"/>
        <v>7.7695498723809875E-2</v>
      </c>
      <c r="AD65" s="44">
        <f t="shared" si="32"/>
        <v>5.6359540323618784E-2</v>
      </c>
      <c r="AE65" s="44">
        <f t="shared" si="32"/>
        <v>0.19800547827887294</v>
      </c>
      <c r="AF65" s="44">
        <f t="shared" si="32"/>
        <v>0.22271478670800482</v>
      </c>
      <c r="AG65" s="44">
        <f t="shared" si="32"/>
        <v>0.254287886502089</v>
      </c>
      <c r="AH65" s="44">
        <f t="shared" si="32"/>
        <v>0.31407980248337219</v>
      </c>
      <c r="AI65" s="44">
        <f t="shared" si="32"/>
        <v>0.33118413266912383</v>
      </c>
      <c r="AJ65" s="44">
        <f t="shared" si="32"/>
        <v>0.33407230836626978</v>
      </c>
      <c r="AK65" s="44">
        <f t="shared" si="32"/>
        <v>0.38405170505366426</v>
      </c>
      <c r="AL65" s="44">
        <f t="shared" si="32"/>
        <v>0.3746924151227935</v>
      </c>
      <c r="AM65" s="44">
        <f t="shared" si="32"/>
        <v>0.38587931990003832</v>
      </c>
      <c r="AN65" s="44">
        <f t="shared" si="32"/>
        <v>0.41972880035550153</v>
      </c>
      <c r="AO65" s="44">
        <f t="shared" si="32"/>
        <v>0.3837484233208146</v>
      </c>
      <c r="AP65" s="44">
        <f t="shared" si="32"/>
        <v>0.33963187986492982</v>
      </c>
      <c r="AQ65" s="44">
        <f t="shared" si="32"/>
        <v>0.26019657181936506</v>
      </c>
      <c r="AR65" s="44">
        <f t="shared" si="32"/>
        <v>0.28501694903977248</v>
      </c>
      <c r="AS65" s="44">
        <f t="shared" si="32"/>
        <v>0.34471785702071434</v>
      </c>
      <c r="AT65" s="44">
        <f t="shared" si="32"/>
        <v>0.17610882771586689</v>
      </c>
      <c r="AU65" s="44">
        <f t="shared" si="32"/>
        <v>0.20116978264882879</v>
      </c>
      <c r="AV65" s="44">
        <f t="shared" si="32"/>
        <v>0.19191384110861032</v>
      </c>
      <c r="AW65" s="44">
        <f t="shared" si="32"/>
        <v>0.27473371005516323</v>
      </c>
      <c r="AX65" s="44">
        <f t="shared" si="32"/>
        <v>0.25941825564451948</v>
      </c>
      <c r="AY65" s="44">
        <f t="shared" ref="AY65" si="40">AY53/$Z65-1</f>
        <v>0.27170784464187814</v>
      </c>
      <c r="AZ65" s="53"/>
      <c r="BA65" s="53"/>
      <c r="BB65" s="53"/>
      <c r="BC65" s="53"/>
      <c r="BD65" s="53"/>
      <c r="BE65" s="53"/>
      <c r="BF65" s="53"/>
      <c r="BG65" s="53"/>
    </row>
    <row r="66" spans="1:59" s="54" customFormat="1" ht="14.4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9" t="s">
        <v>163</v>
      </c>
      <c r="Z66" s="349">
        <f t="shared" si="34"/>
        <v>1.1898195894962347</v>
      </c>
      <c r="AA66" s="45">
        <f>AA54/$Z66-1</f>
        <v>0</v>
      </c>
      <c r="AB66" s="45">
        <f t="shared" si="32"/>
        <v>-8.9966415884046302E-3</v>
      </c>
      <c r="AC66" s="45">
        <f t="shared" si="32"/>
        <v>-2.9406947021724084E-2</v>
      </c>
      <c r="AD66" s="45">
        <f t="shared" si="32"/>
        <v>-1.3228036625424933E-2</v>
      </c>
      <c r="AE66" s="45">
        <f t="shared" si="32"/>
        <v>-0.16279237496176169</v>
      </c>
      <c r="AF66" s="45">
        <f t="shared" si="32"/>
        <v>7.8797571906360275E-2</v>
      </c>
      <c r="AG66" s="45">
        <f t="shared" si="32"/>
        <v>0.15666154993655756</v>
      </c>
      <c r="AH66" s="45">
        <f t="shared" si="32"/>
        <v>0.2592379976266812</v>
      </c>
      <c r="AI66" s="45">
        <f t="shared" si="32"/>
        <v>0.21114750295676887</v>
      </c>
      <c r="AJ66" s="45">
        <f t="shared" si="32"/>
        <v>0.23910427639284393</v>
      </c>
      <c r="AK66" s="45">
        <f t="shared" si="32"/>
        <v>0.23744547636578694</v>
      </c>
      <c r="AL66" s="45">
        <f t="shared" si="32"/>
        <v>0.21186512473084385</v>
      </c>
      <c r="AM66" s="45">
        <f t="shared" si="32"/>
        <v>0.20226669885216708</v>
      </c>
      <c r="AN66" s="45">
        <f>AN54/$Z66-1</f>
        <v>0.17415915927330117</v>
      </c>
      <c r="AO66" s="45">
        <f t="shared" si="32"/>
        <v>0.11549340528928131</v>
      </c>
      <c r="AP66" s="45">
        <f t="shared" si="32"/>
        <v>0.15344501320785242</v>
      </c>
      <c r="AQ66" s="45">
        <f t="shared" si="32"/>
        <v>0.15440580513227453</v>
      </c>
      <c r="AR66" s="45">
        <f t="shared" si="32"/>
        <v>0.28835912299516586</v>
      </c>
      <c r="AS66" s="45">
        <f t="shared" si="32"/>
        <v>0.16625807731977171</v>
      </c>
      <c r="AT66" s="45">
        <f t="shared" si="32"/>
        <v>5.4153426019062145E-2</v>
      </c>
      <c r="AU66" s="45">
        <f t="shared" si="32"/>
        <v>2.241439772192888E-2</v>
      </c>
      <c r="AV66" s="45">
        <f t="shared" si="32"/>
        <v>-2.0930101813313451E-3</v>
      </c>
      <c r="AW66" s="45">
        <f t="shared" si="32"/>
        <v>7.4020322988004317E-2</v>
      </c>
      <c r="AX66" s="45">
        <f t="shared" si="32"/>
        <v>7.0033007053019292E-2</v>
      </c>
      <c r="AY66" s="45">
        <f t="shared" ref="AY66" si="41">AY54/$Z66-1</f>
        <v>4.804386107262637E-2</v>
      </c>
      <c r="AZ66" s="55"/>
      <c r="BA66" s="55"/>
      <c r="BB66" s="55"/>
      <c r="BC66" s="55"/>
      <c r="BD66" s="55"/>
      <c r="BE66" s="55"/>
      <c r="BF66" s="55"/>
      <c r="BG66" s="55"/>
    </row>
    <row r="67" spans="1:59" s="54" customFormat="1" ht="14.4" thickTop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30" t="s">
        <v>36</v>
      </c>
      <c r="Z67" s="350">
        <f t="shared" si="34"/>
        <v>1154.400612252881</v>
      </c>
      <c r="AA67" s="46">
        <f t="shared" si="31"/>
        <v>0</v>
      </c>
      <c r="AB67" s="46">
        <f t="shared" si="32"/>
        <v>7.4736355319555692E-3</v>
      </c>
      <c r="AC67" s="46">
        <f t="shared" si="32"/>
        <v>1.5953700247343994E-2</v>
      </c>
      <c r="AD67" s="46">
        <f t="shared" si="32"/>
        <v>1.0390791876098815E-2</v>
      </c>
      <c r="AE67" s="46">
        <f t="shared" si="32"/>
        <v>6.3079454410122748E-2</v>
      </c>
      <c r="AF67" s="46">
        <f t="shared" si="32"/>
        <v>7.4808126976272815E-2</v>
      </c>
      <c r="AG67" s="46">
        <f t="shared" si="32"/>
        <v>8.6085243496438757E-2</v>
      </c>
      <c r="AH67" s="46">
        <f t="shared" si="32"/>
        <v>8.3976039962600169E-2</v>
      </c>
      <c r="AI67" s="46">
        <f t="shared" si="32"/>
        <v>5.396674862283013E-2</v>
      </c>
      <c r="AJ67" s="46">
        <f t="shared" si="32"/>
        <v>8.4253712038836692E-2</v>
      </c>
      <c r="AK67" s="46">
        <f t="shared" si="32"/>
        <v>0.1023093459807709</v>
      </c>
      <c r="AL67" s="46">
        <f t="shared" si="32"/>
        <v>8.7811829495035187E-2</v>
      </c>
      <c r="AM67" s="46">
        <f t="shared" si="32"/>
        <v>0.11987088617159669</v>
      </c>
      <c r="AN67" s="46">
        <f t="shared" si="32"/>
        <v>0.12427095816215128</v>
      </c>
      <c r="AO67" s="46">
        <f t="shared" si="32"/>
        <v>0.12338448993387807</v>
      </c>
      <c r="AP67" s="46">
        <f t="shared" si="32"/>
        <v>0.12992014778855632</v>
      </c>
      <c r="AQ67" s="46">
        <f t="shared" si="32"/>
        <v>0.11070263804917224</v>
      </c>
      <c r="AR67" s="46">
        <f t="shared" si="32"/>
        <v>0.14192604272117904</v>
      </c>
      <c r="AS67" s="46">
        <f t="shared" si="32"/>
        <v>6.8916365421408221E-2</v>
      </c>
      <c r="AT67" s="46">
        <f t="shared" si="32"/>
        <v>5.8272360093432063E-3</v>
      </c>
      <c r="AU67" s="46">
        <f t="shared" si="32"/>
        <v>4.9535715275463188E-2</v>
      </c>
      <c r="AV67" s="46">
        <f t="shared" si="32"/>
        <v>9.218021171304791E-2</v>
      </c>
      <c r="AW67" s="46">
        <f t="shared" si="32"/>
        <v>0.12224737120328366</v>
      </c>
      <c r="AX67" s="46">
        <f t="shared" si="32"/>
        <v>0.13559817591376411</v>
      </c>
      <c r="AY67" s="46">
        <f t="shared" ref="AY67" si="42">AY55/$Z67-1</f>
        <v>9.6649526206817438E-2</v>
      </c>
      <c r="AZ67" s="56"/>
      <c r="BA67" s="56"/>
      <c r="BB67" s="56"/>
      <c r="BC67" s="56"/>
      <c r="BD67" s="56"/>
      <c r="BE67" s="56"/>
      <c r="BF67" s="56"/>
      <c r="BG67" s="56"/>
    </row>
    <row r="69" spans="1:59">
      <c r="Y69" s="289" t="s">
        <v>129</v>
      </c>
    </row>
    <row r="70" spans="1:59">
      <c r="Y70" s="232" t="s">
        <v>24</v>
      </c>
      <c r="Z70" s="220">
        <v>2005</v>
      </c>
      <c r="AA70" s="219">
        <v>1990</v>
      </c>
      <c r="AB70" s="219">
        <f t="shared" ref="AB70:AR70" si="43">AA70+1</f>
        <v>1991</v>
      </c>
      <c r="AC70" s="219">
        <f t="shared" si="43"/>
        <v>1992</v>
      </c>
      <c r="AD70" s="219">
        <f t="shared" si="43"/>
        <v>1993</v>
      </c>
      <c r="AE70" s="219">
        <f t="shared" si="43"/>
        <v>1994</v>
      </c>
      <c r="AF70" s="219">
        <f t="shared" si="43"/>
        <v>1995</v>
      </c>
      <c r="AG70" s="219">
        <f t="shared" si="43"/>
        <v>1996</v>
      </c>
      <c r="AH70" s="219">
        <f t="shared" si="43"/>
        <v>1997</v>
      </c>
      <c r="AI70" s="219">
        <f t="shared" si="43"/>
        <v>1998</v>
      </c>
      <c r="AJ70" s="219">
        <f t="shared" si="43"/>
        <v>1999</v>
      </c>
      <c r="AK70" s="219">
        <f t="shared" si="43"/>
        <v>2000</v>
      </c>
      <c r="AL70" s="219">
        <f t="shared" si="43"/>
        <v>2001</v>
      </c>
      <c r="AM70" s="219">
        <f t="shared" si="43"/>
        <v>2002</v>
      </c>
      <c r="AN70" s="219">
        <f t="shared" si="43"/>
        <v>2003</v>
      </c>
      <c r="AO70" s="219">
        <f t="shared" si="43"/>
        <v>2004</v>
      </c>
      <c r="AP70" s="219">
        <f t="shared" si="43"/>
        <v>2005</v>
      </c>
      <c r="AQ70" s="219">
        <f t="shared" si="43"/>
        <v>2006</v>
      </c>
      <c r="AR70" s="219">
        <f t="shared" si="43"/>
        <v>2007</v>
      </c>
      <c r="AS70" s="220">
        <v>2008</v>
      </c>
      <c r="AT70" s="220">
        <v>2009</v>
      </c>
      <c r="AU70" s="220">
        <v>2010</v>
      </c>
      <c r="AV70" s="220">
        <v>2011</v>
      </c>
      <c r="AW70" s="220">
        <v>2012</v>
      </c>
      <c r="AX70" s="220">
        <v>2013</v>
      </c>
      <c r="AY70" s="219">
        <f t="shared" ref="AY70:BE70" si="44">AX70+1</f>
        <v>2014</v>
      </c>
      <c r="AZ70" s="219">
        <f t="shared" si="44"/>
        <v>2015</v>
      </c>
      <c r="BA70" s="219">
        <f t="shared" si="44"/>
        <v>2016</v>
      </c>
      <c r="BB70" s="219">
        <f t="shared" si="44"/>
        <v>2017</v>
      </c>
      <c r="BC70" s="219">
        <f t="shared" si="44"/>
        <v>2018</v>
      </c>
      <c r="BD70" s="219">
        <f t="shared" si="44"/>
        <v>2019</v>
      </c>
      <c r="BE70" s="219">
        <f t="shared" si="44"/>
        <v>2020</v>
      </c>
      <c r="BF70" s="234" t="s">
        <v>25</v>
      </c>
      <c r="BG70" s="39" t="s">
        <v>26</v>
      </c>
    </row>
    <row r="71" spans="1:59" s="54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8" t="s">
        <v>27</v>
      </c>
      <c r="Z71" s="348">
        <f>AP47</f>
        <v>418.46859248854662</v>
      </c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44">
        <f t="shared" ref="AP71:AX71" si="45">AP47/$Z71-1</f>
        <v>0</v>
      </c>
      <c r="AQ71" s="44">
        <f t="shared" si="45"/>
        <v>-2.6326510766888078E-2</v>
      </c>
      <c r="AR71" s="44">
        <f t="shared" si="45"/>
        <v>0.1246035245670114</v>
      </c>
      <c r="AS71" s="44">
        <f t="shared" si="45"/>
        <v>6.4192079823018E-2</v>
      </c>
      <c r="AT71" s="44">
        <f t="shared" si="45"/>
        <v>-2.3020386568534112E-2</v>
      </c>
      <c r="AU71" s="44">
        <f t="shared" si="45"/>
        <v>3.8462799485121213E-2</v>
      </c>
      <c r="AV71" s="44">
        <f t="shared" si="45"/>
        <v>0.17661733927717349</v>
      </c>
      <c r="AW71" s="44">
        <f t="shared" si="45"/>
        <v>0.27907108115711399</v>
      </c>
      <c r="AX71" s="44">
        <f t="shared" si="45"/>
        <v>0.2828696424968411</v>
      </c>
      <c r="AY71" s="44">
        <f t="shared" ref="AY71" si="46">AY47/$Z71-1</f>
        <v>0.21293120241676666</v>
      </c>
      <c r="AZ71" s="53"/>
      <c r="BA71" s="53"/>
      <c r="BB71" s="53"/>
      <c r="BC71" s="53"/>
      <c r="BD71" s="53"/>
      <c r="BE71" s="53"/>
      <c r="BF71" s="53"/>
      <c r="BG71" s="53"/>
    </row>
    <row r="72" spans="1:59" s="54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8" t="s">
        <v>28</v>
      </c>
      <c r="Z72" s="348">
        <f t="shared" ref="Z72:Z79" si="47">AP48</f>
        <v>389.60276510177675</v>
      </c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44">
        <f t="shared" ref="AP72:AX72" si="48">AP48/$Z72-1</f>
        <v>0</v>
      </c>
      <c r="AQ72" s="44">
        <f t="shared" si="48"/>
        <v>1.2223323891031423E-2</v>
      </c>
      <c r="AR72" s="44">
        <f t="shared" si="48"/>
        <v>-2.8020719177066833E-2</v>
      </c>
      <c r="AS72" s="44">
        <f t="shared" si="48"/>
        <v>-0.11291189435458815</v>
      </c>
      <c r="AT72" s="44">
        <f t="shared" si="48"/>
        <v>-0.18372371414755673</v>
      </c>
      <c r="AU72" s="44">
        <f t="shared" si="48"/>
        <v>-9.5664166627435265E-2</v>
      </c>
      <c r="AV72" s="44">
        <f t="shared" si="48"/>
        <v>-0.10586880073502791</v>
      </c>
      <c r="AW72" s="44">
        <f t="shared" si="48"/>
        <v>-0.11088225622567338</v>
      </c>
      <c r="AX72" s="44">
        <f t="shared" si="48"/>
        <v>-8.7128778164111687E-2</v>
      </c>
      <c r="AY72" s="44">
        <f t="shared" ref="AY72" si="49">AY48/$Z72-1</f>
        <v>-9.2606063275932682E-2</v>
      </c>
      <c r="AZ72" s="53"/>
      <c r="BA72" s="53"/>
      <c r="BB72" s="53"/>
      <c r="BC72" s="53"/>
      <c r="BD72" s="53"/>
      <c r="BE72" s="53"/>
      <c r="BF72" s="53"/>
      <c r="BG72" s="53"/>
    </row>
    <row r="73" spans="1:59" s="54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8" t="s">
        <v>29</v>
      </c>
      <c r="Z73" s="348">
        <f t="shared" si="47"/>
        <v>232.27279150001752</v>
      </c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44">
        <f t="shared" ref="AP73:AX73" si="50">AP49/$Z73-1</f>
        <v>0</v>
      </c>
      <c r="AQ73" s="44">
        <f t="shared" si="50"/>
        <v>-1.9145816430338747E-2</v>
      </c>
      <c r="AR73" s="44">
        <f t="shared" si="50"/>
        <v>-2.569463789136528E-2</v>
      </c>
      <c r="AS73" s="44">
        <f t="shared" si="50"/>
        <v>-6.2263487959196118E-2</v>
      </c>
      <c r="AT73" s="44">
        <f t="shared" si="50"/>
        <v>-7.694463190130274E-2</v>
      </c>
      <c r="AU73" s="44">
        <f t="shared" si="50"/>
        <v>-7.3811232735387811E-2</v>
      </c>
      <c r="AV73" s="44">
        <f t="shared" si="50"/>
        <v>-8.5746690334968623E-2</v>
      </c>
      <c r="AW73" s="44">
        <f t="shared" si="50"/>
        <v>-6.4271658243266527E-2</v>
      </c>
      <c r="AX73" s="44">
        <f t="shared" si="50"/>
        <v>-7.1479361827799459E-2</v>
      </c>
      <c r="AY73" s="44">
        <f t="shared" ref="AY73" si="51">AY49/$Z73-1</f>
        <v>-0.10306572130250968</v>
      </c>
      <c r="AZ73" s="53"/>
      <c r="BA73" s="53"/>
      <c r="BB73" s="53"/>
      <c r="BC73" s="53"/>
      <c r="BD73" s="53"/>
      <c r="BE73" s="53"/>
      <c r="BF73" s="53"/>
      <c r="BG73" s="53"/>
    </row>
    <row r="74" spans="1:59" s="54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8" t="s">
        <v>45</v>
      </c>
      <c r="Z74" s="348">
        <f t="shared" si="47"/>
        <v>109.06125782915348</v>
      </c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44">
        <f t="shared" ref="AP74:AX74" si="52">AP50/$Z74-1</f>
        <v>0</v>
      </c>
      <c r="AQ74" s="44">
        <f t="shared" si="52"/>
        <v>-5.2230126957200973E-2</v>
      </c>
      <c r="AR74" s="44">
        <f t="shared" si="52"/>
        <v>-0.13402198499778473</v>
      </c>
      <c r="AS74" s="44">
        <f t="shared" si="52"/>
        <v>-0.23348167485399762</v>
      </c>
      <c r="AT74" s="44">
        <f t="shared" si="52"/>
        <v>-0.18281918693077204</v>
      </c>
      <c r="AU74" s="44">
        <f t="shared" si="52"/>
        <v>-0.32285088884476509</v>
      </c>
      <c r="AV74" s="44">
        <f t="shared" si="52"/>
        <v>-0.31595625110349201</v>
      </c>
      <c r="AW74" s="44">
        <f t="shared" si="52"/>
        <v>-0.43246828568985607</v>
      </c>
      <c r="AX74" s="44">
        <f t="shared" si="52"/>
        <v>-0.36527623977280799</v>
      </c>
      <c r="AY74" s="44">
        <f t="shared" ref="AY74" si="53">AY50/$Z74-1</f>
        <v>-0.39921133483881044</v>
      </c>
      <c r="AZ74" s="53"/>
      <c r="BA74" s="53"/>
      <c r="BB74" s="53"/>
      <c r="BC74" s="53"/>
      <c r="BD74" s="53"/>
      <c r="BE74" s="53"/>
      <c r="BF74" s="53"/>
      <c r="BG74" s="53"/>
    </row>
    <row r="75" spans="1:59" s="54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8" t="s">
        <v>37</v>
      </c>
      <c r="Z75" s="348">
        <f t="shared" si="47"/>
        <v>69.6137799975603</v>
      </c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44">
        <f t="shared" ref="AP75:AX75" si="54">AP51/$Z75-1</f>
        <v>0</v>
      </c>
      <c r="AQ75" s="44">
        <f t="shared" si="54"/>
        <v>-5.9394147926428165E-2</v>
      </c>
      <c r="AR75" s="44">
        <f t="shared" si="54"/>
        <v>-7.2692689329903581E-2</v>
      </c>
      <c r="AS75" s="44">
        <f t="shared" si="54"/>
        <v>-0.12521012049970903</v>
      </c>
      <c r="AT75" s="44">
        <f t="shared" si="54"/>
        <v>-0.14368446415646607</v>
      </c>
      <c r="AU75" s="44">
        <f t="shared" si="54"/>
        <v>-9.6682579739602814E-2</v>
      </c>
      <c r="AV75" s="44">
        <f t="shared" si="54"/>
        <v>-0.12847525419691042</v>
      </c>
      <c r="AW75" s="44">
        <f>AW51/$Z75-1</f>
        <v>-0.13754477836046319</v>
      </c>
      <c r="AX75" s="44">
        <f t="shared" si="54"/>
        <v>-0.17171457049778638</v>
      </c>
      <c r="AY75" s="44">
        <f t="shared" ref="AY75" si="55">AY51/$Z75-1</f>
        <v>-0.20779869295124054</v>
      </c>
      <c r="AZ75" s="53"/>
      <c r="BA75" s="53"/>
      <c r="BB75" s="53"/>
      <c r="BC75" s="53"/>
      <c r="BD75" s="53"/>
      <c r="BE75" s="53"/>
      <c r="BF75" s="53"/>
      <c r="BG75" s="53"/>
    </row>
    <row r="76" spans="1:59" s="54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8" t="s">
        <v>133</v>
      </c>
      <c r="Z76" s="348">
        <f t="shared" si="47"/>
        <v>53.924580459671567</v>
      </c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44">
        <f t="shared" ref="AP76:AX76" si="56">AP52/$Z76-1</f>
        <v>0</v>
      </c>
      <c r="AQ76" s="44">
        <f t="shared" si="56"/>
        <v>2.4000665445482738E-3</v>
      </c>
      <c r="AR76" s="44">
        <f t="shared" si="56"/>
        <v>-1.2160624987754054E-2</v>
      </c>
      <c r="AS76" s="44">
        <f t="shared" si="56"/>
        <v>-8.8670206280190733E-2</v>
      </c>
      <c r="AT76" s="44">
        <f t="shared" si="56"/>
        <v>-0.19359148986941921</v>
      </c>
      <c r="AU76" s="44">
        <f t="shared" si="56"/>
        <v>-0.17193790347252047</v>
      </c>
      <c r="AV76" s="44">
        <f t="shared" si="56"/>
        <v>-0.17450284472940381</v>
      </c>
      <c r="AW76" s="44">
        <f t="shared" si="56"/>
        <v>-0.17097658041108188</v>
      </c>
      <c r="AX76" s="44">
        <f t="shared" si="56"/>
        <v>-0.14053725259586225</v>
      </c>
      <c r="AY76" s="44">
        <f t="shared" ref="AY76" si="57">AY52/$Z76-1</f>
        <v>-0.14538427691682732</v>
      </c>
      <c r="AZ76" s="53"/>
      <c r="BA76" s="53"/>
      <c r="BB76" s="53"/>
      <c r="BC76" s="53"/>
      <c r="BD76" s="53"/>
      <c r="BE76" s="53"/>
      <c r="BF76" s="53"/>
      <c r="BG76" s="53"/>
    </row>
    <row r="77" spans="1:59" s="54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8" t="s">
        <v>38</v>
      </c>
      <c r="Z77" s="348">
        <f t="shared" si="47"/>
        <v>30.064351555127843</v>
      </c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44">
        <f t="shared" ref="AP77:AX77" si="58">AP53/$Z77-1</f>
        <v>0</v>
      </c>
      <c r="AQ77" s="44">
        <f t="shared" si="58"/>
        <v>-5.9296370323445702E-2</v>
      </c>
      <c r="AR77" s="44">
        <f t="shared" si="58"/>
        <v>-4.07686108744022E-2</v>
      </c>
      <c r="AS77" s="44">
        <f t="shared" si="58"/>
        <v>3.7965483146737977E-3</v>
      </c>
      <c r="AT77" s="44">
        <f t="shared" si="58"/>
        <v>-0.12206566192314738</v>
      </c>
      <c r="AU77" s="44">
        <f t="shared" si="58"/>
        <v>-0.10335831753276992</v>
      </c>
      <c r="AV77" s="44">
        <f t="shared" si="58"/>
        <v>-0.11026763469619227</v>
      </c>
      <c r="AW77" s="44">
        <f t="shared" si="58"/>
        <v>-4.8444778588211834E-2</v>
      </c>
      <c r="AX77" s="44">
        <f t="shared" si="58"/>
        <v>-5.9877362898005937E-2</v>
      </c>
      <c r="AY77" s="44">
        <f t="shared" ref="AY77" si="59">AY53/$Z77-1</f>
        <v>-5.0703507615763921E-2</v>
      </c>
      <c r="AZ77" s="53"/>
      <c r="BA77" s="53"/>
      <c r="BB77" s="53"/>
      <c r="BC77" s="53"/>
      <c r="BD77" s="53"/>
      <c r="BE77" s="53"/>
      <c r="BF77" s="53"/>
      <c r="BG77" s="53"/>
    </row>
    <row r="78" spans="1:59" s="54" customFormat="1" ht="14.4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9" t="s">
        <v>163</v>
      </c>
      <c r="Z78" s="349">
        <f t="shared" si="47"/>
        <v>1.3723914721214461</v>
      </c>
      <c r="AA78" s="352"/>
      <c r="AB78" s="352"/>
      <c r="AC78" s="352"/>
      <c r="AD78" s="352"/>
      <c r="AE78" s="352"/>
      <c r="AF78" s="352"/>
      <c r="AG78" s="352"/>
      <c r="AH78" s="352"/>
      <c r="AI78" s="352"/>
      <c r="AJ78" s="352"/>
      <c r="AK78" s="352"/>
      <c r="AL78" s="352"/>
      <c r="AM78" s="352"/>
      <c r="AN78" s="352"/>
      <c r="AO78" s="352"/>
      <c r="AP78" s="45">
        <f t="shared" ref="AP78:AX78" si="60">AP54/$Z78-1</f>
        <v>0</v>
      </c>
      <c r="AQ78" s="45">
        <f t="shared" si="60"/>
        <v>8.3297592292663758E-4</v>
      </c>
      <c r="AR78" s="45">
        <f t="shared" si="60"/>
        <v>0.11696622573459559</v>
      </c>
      <c r="AS78" s="45">
        <f t="shared" si="60"/>
        <v>1.1108517497756321E-2</v>
      </c>
      <c r="AT78" s="45">
        <f t="shared" si="60"/>
        <v>-8.6082635974687571E-2</v>
      </c>
      <c r="AU78" s="45">
        <f t="shared" si="60"/>
        <v>-0.1135993601650015</v>
      </c>
      <c r="AV78" s="45">
        <f t="shared" si="60"/>
        <v>-0.13484650036035628</v>
      </c>
      <c r="AW78" s="45">
        <f t="shared" si="60"/>
        <v>-6.8858670600135286E-2</v>
      </c>
      <c r="AX78" s="45">
        <f t="shared" si="60"/>
        <v>-7.2315546211306314E-2</v>
      </c>
      <c r="AY78" s="45">
        <f t="shared" ref="AY78" si="61">AY54/$Z78-1</f>
        <v>-9.1379433720983672E-2</v>
      </c>
      <c r="AZ78" s="55"/>
      <c r="BA78" s="55"/>
      <c r="BB78" s="55"/>
      <c r="BC78" s="55"/>
      <c r="BD78" s="55"/>
      <c r="BE78" s="55"/>
      <c r="BF78" s="55"/>
      <c r="BG78" s="55"/>
    </row>
    <row r="79" spans="1:59" s="54" customFormat="1" ht="14.4" thickTop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0" t="s">
        <v>36</v>
      </c>
      <c r="Z79" s="350">
        <f t="shared" si="47"/>
        <v>1304.3805104039752</v>
      </c>
      <c r="AA79" s="353"/>
      <c r="AB79" s="353"/>
      <c r="AC79" s="353"/>
      <c r="AD79" s="353"/>
      <c r="AE79" s="353"/>
      <c r="AF79" s="353"/>
      <c r="AG79" s="353"/>
      <c r="AH79" s="353"/>
      <c r="AI79" s="353"/>
      <c r="AJ79" s="353"/>
      <c r="AK79" s="353"/>
      <c r="AL79" s="353"/>
      <c r="AM79" s="353"/>
      <c r="AN79" s="353"/>
      <c r="AO79" s="353"/>
      <c r="AP79" s="46">
        <f t="shared" ref="AP79:AX79" si="62">AP55/$Z79-1</f>
        <v>0</v>
      </c>
      <c r="AQ79" s="46">
        <f t="shared" si="62"/>
        <v>-1.7007847658081054E-2</v>
      </c>
      <c r="AR79" s="46">
        <f t="shared" si="62"/>
        <v>1.0625436634721819E-2</v>
      </c>
      <c r="AS79" s="46">
        <f t="shared" si="62"/>
        <v>-5.398946331432608E-2</v>
      </c>
      <c r="AT79" s="46">
        <f t="shared" si="62"/>
        <v>-0.10982449690987783</v>
      </c>
      <c r="AU79" s="46">
        <f t="shared" si="62"/>
        <v>-7.1141693216479895E-2</v>
      </c>
      <c r="AV79" s="46">
        <f t="shared" si="62"/>
        <v>-3.3400533789376019E-2</v>
      </c>
      <c r="AW79" s="46">
        <f t="shared" si="62"/>
        <v>-6.7905476332018599E-3</v>
      </c>
      <c r="AX79" s="46">
        <f t="shared" si="62"/>
        <v>5.0251587568561629E-3</v>
      </c>
      <c r="AY79" s="46">
        <f t="shared" ref="AY79" si="63">AY55/$Z79-1</f>
        <v>-2.9445108706889656E-2</v>
      </c>
      <c r="AZ79" s="56"/>
      <c r="BA79" s="56"/>
      <c r="BB79" s="56"/>
      <c r="BC79" s="56"/>
      <c r="BD79" s="56"/>
      <c r="BE79" s="56"/>
      <c r="BF79" s="56"/>
      <c r="BG79" s="56"/>
    </row>
    <row r="81" spans="1:59">
      <c r="Y81" s="289" t="s">
        <v>6</v>
      </c>
    </row>
    <row r="82" spans="1:59">
      <c r="Y82" s="232" t="s">
        <v>24</v>
      </c>
      <c r="Z82" s="233"/>
      <c r="AA82" s="219">
        <v>1990</v>
      </c>
      <c r="AB82" s="219">
        <f t="shared" ref="AB82:BE82" si="64">AA82+1</f>
        <v>1991</v>
      </c>
      <c r="AC82" s="219">
        <f t="shared" si="64"/>
        <v>1992</v>
      </c>
      <c r="AD82" s="219">
        <f t="shared" si="64"/>
        <v>1993</v>
      </c>
      <c r="AE82" s="219">
        <f t="shared" si="64"/>
        <v>1994</v>
      </c>
      <c r="AF82" s="219">
        <f t="shared" si="64"/>
        <v>1995</v>
      </c>
      <c r="AG82" s="219">
        <f t="shared" si="64"/>
        <v>1996</v>
      </c>
      <c r="AH82" s="219">
        <f t="shared" si="64"/>
        <v>1997</v>
      </c>
      <c r="AI82" s="219">
        <f t="shared" si="64"/>
        <v>1998</v>
      </c>
      <c r="AJ82" s="219">
        <f t="shared" si="64"/>
        <v>1999</v>
      </c>
      <c r="AK82" s="219">
        <f t="shared" si="64"/>
        <v>2000</v>
      </c>
      <c r="AL82" s="219">
        <f t="shared" si="64"/>
        <v>2001</v>
      </c>
      <c r="AM82" s="219">
        <f t="shared" si="64"/>
        <v>2002</v>
      </c>
      <c r="AN82" s="219">
        <f t="shared" si="64"/>
        <v>2003</v>
      </c>
      <c r="AO82" s="219">
        <f t="shared" si="64"/>
        <v>2004</v>
      </c>
      <c r="AP82" s="219">
        <f t="shared" si="64"/>
        <v>2005</v>
      </c>
      <c r="AQ82" s="219">
        <f t="shared" si="64"/>
        <v>2006</v>
      </c>
      <c r="AR82" s="219">
        <f t="shared" si="64"/>
        <v>2007</v>
      </c>
      <c r="AS82" s="220">
        <v>2008</v>
      </c>
      <c r="AT82" s="220">
        <v>2009</v>
      </c>
      <c r="AU82" s="220">
        <v>2010</v>
      </c>
      <c r="AV82" s="220">
        <v>2011</v>
      </c>
      <c r="AW82" s="220">
        <v>2012</v>
      </c>
      <c r="AX82" s="220">
        <v>2013</v>
      </c>
      <c r="AY82" s="219">
        <f t="shared" si="64"/>
        <v>2014</v>
      </c>
      <c r="AZ82" s="219">
        <f t="shared" si="64"/>
        <v>2015</v>
      </c>
      <c r="BA82" s="219">
        <f t="shared" si="64"/>
        <v>2016</v>
      </c>
      <c r="BB82" s="219">
        <f t="shared" si="64"/>
        <v>2017</v>
      </c>
      <c r="BC82" s="219">
        <f t="shared" si="64"/>
        <v>2018</v>
      </c>
      <c r="BD82" s="219">
        <f t="shared" si="64"/>
        <v>2019</v>
      </c>
      <c r="BE82" s="219">
        <f t="shared" si="64"/>
        <v>2020</v>
      </c>
      <c r="BF82" s="234" t="s">
        <v>25</v>
      </c>
      <c r="BG82" s="39" t="s">
        <v>26</v>
      </c>
    </row>
    <row r="83" spans="1:59" s="54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8" t="s">
        <v>27</v>
      </c>
      <c r="Z83" s="57"/>
      <c r="AA83" s="57"/>
      <c r="AB83" s="44">
        <f>AB47/AA47-1</f>
        <v>7.5378556254612761E-3</v>
      </c>
      <c r="AC83" s="44">
        <f t="shared" ref="AC83:AC91" si="65">AC47/AB47-1</f>
        <v>1.9458525733427434E-2</v>
      </c>
      <c r="AD83" s="44">
        <f t="shared" ref="AD83:AD91" si="66">AD47/AC47-1</f>
        <v>-4.9710607370422433E-2</v>
      </c>
      <c r="AE83" s="44">
        <f t="shared" ref="AE83:AE91" si="67">AE47/AD47-1</f>
        <v>0.12482350008622833</v>
      </c>
      <c r="AF83" s="44">
        <f t="shared" ref="AF83:AF91" si="68">AF47/AE47-1</f>
        <v>-3.0327467703322841E-2</v>
      </c>
      <c r="AG83" s="44">
        <f t="shared" ref="AG83:AG91" si="69">AG47/AF47-1</f>
        <v>2.7942165614971426E-3</v>
      </c>
      <c r="AH83" s="44">
        <f t="shared" ref="AH83:AH91" si="70">AH47/AG47-1</f>
        <v>-7.5350069199948688E-3</v>
      </c>
      <c r="AI83" s="44">
        <f t="shared" ref="AI83:AI91" si="71">AI47/AH47-1</f>
        <v>-3.7105802742979921E-2</v>
      </c>
      <c r="AJ83" s="44">
        <f t="shared" ref="AJ83:AJ91" si="72">AJ47/AI47-1</f>
        <v>5.3292848507794366E-2</v>
      </c>
      <c r="AK83" s="44">
        <f t="shared" ref="AK83:AK91" si="73">AK47/AJ47-1</f>
        <v>2.1291934033312421E-2</v>
      </c>
      <c r="AL83" s="44">
        <f t="shared" ref="AL83:AL91" si="74">AL47/AK47-1</f>
        <v>-2.7672455604368817E-2</v>
      </c>
      <c r="AM83" s="44">
        <f t="shared" ref="AM83:AM91" si="75">AM47/AL47-1</f>
        <v>8.4034828344512258E-2</v>
      </c>
      <c r="AN83" s="44">
        <f t="shared" ref="AN83:AN91" si="76">AN47/AM47-1</f>
        <v>3.6420842073560777E-2</v>
      </c>
      <c r="AO83" s="44">
        <f t="shared" ref="AO83:AO91" si="77">AO47/AN47-1</f>
        <v>-9.2798271800400567E-3</v>
      </c>
      <c r="AP83" s="44">
        <f t="shared" ref="AP83:AS91" si="78">AP47/AO47-1</f>
        <v>5.3115733463105386E-2</v>
      </c>
      <c r="AQ83" s="44">
        <f t="shared" si="78"/>
        <v>-2.6326510766888078E-2</v>
      </c>
      <c r="AR83" s="44">
        <f t="shared" si="78"/>
        <v>0.15501093231240737</v>
      </c>
      <c r="AS83" s="44">
        <f t="shared" si="78"/>
        <v>-5.3717993429953537E-2</v>
      </c>
      <c r="AT83" s="44">
        <f t="shared" ref="AT83:AW91" si="79">AT47/AS47-1</f>
        <v>-8.1951809306883949E-2</v>
      </c>
      <c r="AU83" s="46">
        <f t="shared" si="79"/>
        <v>6.2931902783218474E-2</v>
      </c>
      <c r="AV83" s="46">
        <f t="shared" si="79"/>
        <v>0.1330375434349218</v>
      </c>
      <c r="AW83" s="46">
        <f t="shared" si="79"/>
        <v>8.7074819025597883E-2</v>
      </c>
      <c r="AX83" s="44">
        <f>AX47/AW47-1</f>
        <v>2.9697812699280846E-3</v>
      </c>
      <c r="AY83" s="44">
        <f t="shared" ref="AY83:AY91" si="80">AY47/AX47-1</f>
        <v>-5.4517183791140122E-2</v>
      </c>
      <c r="AZ83" s="44">
        <f t="shared" ref="AZ83:AZ91" si="81">AZ47/AY47-1</f>
        <v>-1</v>
      </c>
      <c r="BA83" s="44" t="e">
        <f t="shared" ref="BA83:BA91" si="82">BA47/AZ47-1</f>
        <v>#DIV/0!</v>
      </c>
      <c r="BB83" s="44" t="e">
        <f t="shared" ref="BB83:BB91" si="83">BB47/BA47-1</f>
        <v>#DIV/0!</v>
      </c>
      <c r="BC83" s="44" t="e">
        <f t="shared" ref="BC83:BC91" si="84">BC47/BB47-1</f>
        <v>#DIV/0!</v>
      </c>
      <c r="BD83" s="44" t="e">
        <f t="shared" ref="BD83:BD91" si="85">BD47/BC47-1</f>
        <v>#DIV/0!</v>
      </c>
      <c r="BE83" s="44" t="e">
        <f t="shared" ref="BE83:BE91" si="86">BE47/BD47-1</f>
        <v>#DIV/0!</v>
      </c>
      <c r="BF83" s="53"/>
      <c r="BG83" s="53"/>
    </row>
    <row r="84" spans="1:59" s="54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8" t="s">
        <v>28</v>
      </c>
      <c r="Z84" s="57"/>
      <c r="AA84" s="57"/>
      <c r="AB84" s="44">
        <f t="shared" ref="AB84:AB91" si="87">AB48/AA48-1</f>
        <v>-1.2807021586294765E-2</v>
      </c>
      <c r="AC84" s="44">
        <f t="shared" si="65"/>
        <v>-1.9656290641293594E-2</v>
      </c>
      <c r="AD84" s="44">
        <f t="shared" si="66"/>
        <v>-1.2916140801728648E-3</v>
      </c>
      <c r="AE84" s="44">
        <f t="shared" si="67"/>
        <v>2.2068331846368139E-2</v>
      </c>
      <c r="AF84" s="44">
        <f t="shared" si="68"/>
        <v>1.5719568757239566E-2</v>
      </c>
      <c r="AG84" s="44">
        <f t="shared" si="69"/>
        <v>1.2185649563660972E-2</v>
      </c>
      <c r="AH84" s="44">
        <f t="shared" si="70"/>
        <v>-1.1219936223590965E-3</v>
      </c>
      <c r="AI84" s="44">
        <f t="shared" si="71"/>
        <v>-5.6248139533742525E-2</v>
      </c>
      <c r="AJ84" s="44">
        <f t="shared" si="72"/>
        <v>1.9183630464475021E-2</v>
      </c>
      <c r="AK84" s="44">
        <f t="shared" si="73"/>
        <v>2.3346856557399542E-2</v>
      </c>
      <c r="AL84" s="44">
        <f t="shared" si="74"/>
        <v>-1.6486652421032311E-2</v>
      </c>
      <c r="AM84" s="44">
        <f t="shared" si="75"/>
        <v>2.953026446094098E-2</v>
      </c>
      <c r="AN84" s="44">
        <f t="shared" si="76"/>
        <v>1.7458581353286817E-3</v>
      </c>
      <c r="AO84" s="44">
        <f t="shared" si="77"/>
        <v>7.5845811656738427E-3</v>
      </c>
      <c r="AP84" s="44">
        <f t="shared" si="78"/>
        <v>-3.0907478539222821E-2</v>
      </c>
      <c r="AQ84" s="44">
        <f t="shared" si="78"/>
        <v>1.2223323891031423E-2</v>
      </c>
      <c r="AR84" s="44">
        <f t="shared" si="78"/>
        <v>-3.9758067333795943E-2</v>
      </c>
      <c r="AS84" s="44">
        <f t="shared" si="78"/>
        <v>-8.7338461685775415E-2</v>
      </c>
      <c r="AT84" s="44">
        <f t="shared" si="79"/>
        <v>-7.9825013256657917E-2</v>
      </c>
      <c r="AU84" s="44">
        <f t="shared" si="79"/>
        <v>0.10787958568238976</v>
      </c>
      <c r="AV84" s="44">
        <f t="shared" si="79"/>
        <v>-1.1284120048119961E-2</v>
      </c>
      <c r="AW84" s="44">
        <f t="shared" si="79"/>
        <v>-5.6070691804144257E-3</v>
      </c>
      <c r="AX84" s="44">
        <f t="shared" ref="AX84:AX91" si="88">AX48/AW48-1</f>
        <v>2.6715784526723851E-2</v>
      </c>
      <c r="AY84" s="44">
        <f t="shared" si="80"/>
        <v>-6.0000632956810351E-3</v>
      </c>
      <c r="AZ84" s="44">
        <f t="shared" si="81"/>
        <v>-1</v>
      </c>
      <c r="BA84" s="44" t="e">
        <f t="shared" si="82"/>
        <v>#DIV/0!</v>
      </c>
      <c r="BB84" s="44" t="e">
        <f t="shared" si="83"/>
        <v>#DIV/0!</v>
      </c>
      <c r="BC84" s="44" t="e">
        <f t="shared" si="84"/>
        <v>#DIV/0!</v>
      </c>
      <c r="BD84" s="44" t="e">
        <f t="shared" si="85"/>
        <v>#DIV/0!</v>
      </c>
      <c r="BE84" s="44" t="e">
        <f t="shared" si="86"/>
        <v>#DIV/0!</v>
      </c>
      <c r="BF84" s="53"/>
      <c r="BG84" s="53"/>
    </row>
    <row r="85" spans="1:59" s="54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8" t="s">
        <v>29</v>
      </c>
      <c r="Z85" s="57"/>
      <c r="AA85" s="57"/>
      <c r="AB85" s="44">
        <f t="shared" si="87"/>
        <v>6.220713176064363E-2</v>
      </c>
      <c r="AC85" s="44">
        <f t="shared" si="65"/>
        <v>2.9299135830821221E-2</v>
      </c>
      <c r="AD85" s="44">
        <f t="shared" si="66"/>
        <v>1.6726239514999186E-2</v>
      </c>
      <c r="AE85" s="44">
        <f t="shared" si="67"/>
        <v>4.0814431191718237E-2</v>
      </c>
      <c r="AF85" s="44">
        <f t="shared" si="68"/>
        <v>3.8299374722154722E-2</v>
      </c>
      <c r="AG85" s="44">
        <f t="shared" si="69"/>
        <v>2.6733856019846236E-2</v>
      </c>
      <c r="AH85" s="44">
        <f t="shared" si="70"/>
        <v>5.2232149909354764E-3</v>
      </c>
      <c r="AI85" s="44">
        <f t="shared" si="71"/>
        <v>-7.6402777727587745E-3</v>
      </c>
      <c r="AJ85" s="44">
        <f t="shared" si="72"/>
        <v>1.5567989530900883E-2</v>
      </c>
      <c r="AK85" s="44">
        <f t="shared" si="73"/>
        <v>-4.7824505425366759E-3</v>
      </c>
      <c r="AL85" s="44">
        <f t="shared" si="74"/>
        <v>1.6156927328814019E-2</v>
      </c>
      <c r="AM85" s="44">
        <f t="shared" si="75"/>
        <v>-1.7069972241039011E-2</v>
      </c>
      <c r="AN85" s="44">
        <f t="shared" si="76"/>
        <v>-1.7008280420729438E-2</v>
      </c>
      <c r="AO85" s="44">
        <f t="shared" si="77"/>
        <v>-2.3926913669436001E-2</v>
      </c>
      <c r="AP85" s="44">
        <f t="shared" si="78"/>
        <v>-2.46414726163936E-2</v>
      </c>
      <c r="AQ85" s="44">
        <f t="shared" si="78"/>
        <v>-1.9145816430338747E-2</v>
      </c>
      <c r="AR85" s="44">
        <f t="shared" si="78"/>
        <v>-6.6766514031607604E-3</v>
      </c>
      <c r="AS85" s="44">
        <f t="shared" si="78"/>
        <v>-3.7533253423430724E-2</v>
      </c>
      <c r="AT85" s="44">
        <f t="shared" si="79"/>
        <v>-1.5655937199412162E-2</v>
      </c>
      <c r="AU85" s="44">
        <f t="shared" si="79"/>
        <v>3.3945950310316775E-3</v>
      </c>
      <c r="AV85" s="44">
        <f t="shared" si="79"/>
        <v>-1.2886636095610027E-2</v>
      </c>
      <c r="AW85" s="44">
        <f t="shared" si="79"/>
        <v>2.3489148865723175E-2</v>
      </c>
      <c r="AX85" s="44">
        <f t="shared" si="88"/>
        <v>-7.702773618036618E-3</v>
      </c>
      <c r="AY85" s="44">
        <f t="shared" si="80"/>
        <v>-3.4017940125583124E-2</v>
      </c>
      <c r="AZ85" s="44">
        <f t="shared" si="81"/>
        <v>-1</v>
      </c>
      <c r="BA85" s="44" t="e">
        <f t="shared" si="82"/>
        <v>#DIV/0!</v>
      </c>
      <c r="BB85" s="44" t="e">
        <f t="shared" si="83"/>
        <v>#DIV/0!</v>
      </c>
      <c r="BC85" s="44" t="e">
        <f t="shared" si="84"/>
        <v>#DIV/0!</v>
      </c>
      <c r="BD85" s="44" t="e">
        <f t="shared" si="85"/>
        <v>#DIV/0!</v>
      </c>
      <c r="BE85" s="44" t="e">
        <f t="shared" si="86"/>
        <v>#DIV/0!</v>
      </c>
      <c r="BF85" s="53"/>
      <c r="BG85" s="53"/>
    </row>
    <row r="86" spans="1:59" s="54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8" t="s">
        <v>45</v>
      </c>
      <c r="Z86" s="57"/>
      <c r="AA86" s="57"/>
      <c r="AB86" s="44">
        <f t="shared" si="87"/>
        <v>-4.1245226505971289E-2</v>
      </c>
      <c r="AC86" s="44">
        <f t="shared" si="65"/>
        <v>-1.8546936369520095E-3</v>
      </c>
      <c r="AD86" s="44">
        <f t="shared" si="66"/>
        <v>6.2646692566623807E-2</v>
      </c>
      <c r="AE86" s="44">
        <f t="shared" si="67"/>
        <v>1.7335395174898238E-2</v>
      </c>
      <c r="AF86" s="44">
        <f t="shared" si="68"/>
        <v>4.7145866395645886E-2</v>
      </c>
      <c r="AG86" s="44">
        <f t="shared" si="69"/>
        <v>-3.9320492849461708E-3</v>
      </c>
      <c r="AH86" s="44">
        <f t="shared" si="70"/>
        <v>2.0616102175865958E-2</v>
      </c>
      <c r="AI86" s="44">
        <f t="shared" si="71"/>
        <v>0.10042628225430339</v>
      </c>
      <c r="AJ86" s="44">
        <f t="shared" si="72"/>
        <v>3.6047603695187114E-2</v>
      </c>
      <c r="AK86" s="44">
        <f t="shared" si="73"/>
        <v>1.3498104240930342E-2</v>
      </c>
      <c r="AL86" s="44">
        <f t="shared" si="74"/>
        <v>9.4178450487079068E-3</v>
      </c>
      <c r="AM86" s="44">
        <f t="shared" si="75"/>
        <v>-1.569723268242007E-3</v>
      </c>
      <c r="AN86" s="44">
        <f t="shared" si="76"/>
        <v>-2.3602489587063236E-2</v>
      </c>
      <c r="AO86" s="44">
        <f t="shared" si="77"/>
        <v>7.3005160640262856E-2</v>
      </c>
      <c r="AP86" s="44">
        <f t="shared" si="78"/>
        <v>1.223381928545586E-2</v>
      </c>
      <c r="AQ86" s="44">
        <f t="shared" si="78"/>
        <v>-5.2230126957200973E-2</v>
      </c>
      <c r="AR86" s="44">
        <f t="shared" si="78"/>
        <v>-8.6299280412862611E-2</v>
      </c>
      <c r="AS86" s="44">
        <f t="shared" si="78"/>
        <v>-0.11485244213267753</v>
      </c>
      <c r="AT86" s="44">
        <f t="shared" si="79"/>
        <v>6.6094294501799045E-2</v>
      </c>
      <c r="AU86" s="44">
        <f t="shared" si="79"/>
        <v>-0.17135950780348308</v>
      </c>
      <c r="AV86" s="44">
        <f t="shared" si="79"/>
        <v>1.0181860431760281E-2</v>
      </c>
      <c r="AW86" s="44">
        <f t="shared" si="79"/>
        <v>-0.17032833758706223</v>
      </c>
      <c r="AX86" s="44">
        <f t="shared" si="88"/>
        <v>0.11839346458148592</v>
      </c>
      <c r="AY86" s="44">
        <f t="shared" si="80"/>
        <v>-5.3464352829419415E-2</v>
      </c>
      <c r="AZ86" s="44">
        <f t="shared" si="81"/>
        <v>-1</v>
      </c>
      <c r="BA86" s="44" t="e">
        <f t="shared" si="82"/>
        <v>#DIV/0!</v>
      </c>
      <c r="BB86" s="44" t="e">
        <f t="shared" si="83"/>
        <v>#DIV/0!</v>
      </c>
      <c r="BC86" s="44" t="e">
        <f t="shared" si="84"/>
        <v>#DIV/0!</v>
      </c>
      <c r="BD86" s="44" t="e">
        <f t="shared" si="85"/>
        <v>#DIV/0!</v>
      </c>
      <c r="BE86" s="44" t="e">
        <f t="shared" si="86"/>
        <v>#DIV/0!</v>
      </c>
      <c r="BF86" s="53"/>
      <c r="BG86" s="53"/>
    </row>
    <row r="87" spans="1:59" s="54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8" t="s">
        <v>37</v>
      </c>
      <c r="Z87" s="57"/>
      <c r="AA87" s="57"/>
      <c r="AB87" s="44">
        <f t="shared" si="87"/>
        <v>1.0236790785474348E-2</v>
      </c>
      <c r="AC87" s="44">
        <f t="shared" si="65"/>
        <v>5.8243733557366895E-2</v>
      </c>
      <c r="AD87" s="44">
        <f t="shared" si="66"/>
        <v>7.1715878998113824E-2</v>
      </c>
      <c r="AE87" s="44">
        <f t="shared" si="67"/>
        <v>-4.9050656004587023E-2</v>
      </c>
      <c r="AF87" s="44">
        <f t="shared" si="68"/>
        <v>7.4179650123393781E-2</v>
      </c>
      <c r="AG87" s="44">
        <f t="shared" si="69"/>
        <v>-2.4151338789404342E-3</v>
      </c>
      <c r="AH87" s="44">
        <f t="shared" si="70"/>
        <v>-1.6646795346028198E-2</v>
      </c>
      <c r="AI87" s="44">
        <f t="shared" si="71"/>
        <v>-6.0031158407073404E-3</v>
      </c>
      <c r="AJ87" s="44">
        <f t="shared" si="72"/>
        <v>2.9541286621898033E-2</v>
      </c>
      <c r="AK87" s="44">
        <f t="shared" si="73"/>
        <v>3.5892091417162764E-2</v>
      </c>
      <c r="AL87" s="44">
        <f t="shared" si="74"/>
        <v>-4.8191414365736818E-2</v>
      </c>
      <c r="AM87" s="44">
        <f t="shared" si="75"/>
        <v>3.7828539410052819E-2</v>
      </c>
      <c r="AN87" s="44">
        <f t="shared" si="76"/>
        <v>-4.3037876489160132E-2</v>
      </c>
      <c r="AO87" s="44">
        <f t="shared" si="77"/>
        <v>-1.2069175911642471E-2</v>
      </c>
      <c r="AP87" s="44">
        <f t="shared" si="78"/>
        <v>4.9330138151896685E-2</v>
      </c>
      <c r="AQ87" s="44">
        <f t="shared" si="78"/>
        <v>-5.9394147926428165E-2</v>
      </c>
      <c r="AR87" s="44">
        <f t="shared" si="78"/>
        <v>-1.4138272023460963E-2</v>
      </c>
      <c r="AS87" s="44">
        <f t="shared" si="78"/>
        <v>-5.6634333155267669E-2</v>
      </c>
      <c r="AT87" s="44">
        <f t="shared" si="79"/>
        <v>-2.1118606981724852E-2</v>
      </c>
      <c r="AU87" s="44">
        <f t="shared" si="79"/>
        <v>5.4888510659289791E-2</v>
      </c>
      <c r="AV87" s="44">
        <f t="shared" si="79"/>
        <v>-3.5195462574100222E-2</v>
      </c>
      <c r="AW87" s="44">
        <f t="shared" si="79"/>
        <v>-1.0406502175902554E-2</v>
      </c>
      <c r="AX87" s="44">
        <f t="shared" si="88"/>
        <v>-3.961920721213319E-2</v>
      </c>
      <c r="AY87" s="44">
        <f t="shared" si="80"/>
        <v>-4.3564840293206952E-2</v>
      </c>
      <c r="AZ87" s="44">
        <f t="shared" si="81"/>
        <v>-1</v>
      </c>
      <c r="BA87" s="44" t="e">
        <f t="shared" si="82"/>
        <v>#DIV/0!</v>
      </c>
      <c r="BB87" s="44" t="e">
        <f t="shared" si="83"/>
        <v>#DIV/0!</v>
      </c>
      <c r="BC87" s="44" t="e">
        <f t="shared" si="84"/>
        <v>#DIV/0!</v>
      </c>
      <c r="BD87" s="44" t="e">
        <f t="shared" si="85"/>
        <v>#DIV/0!</v>
      </c>
      <c r="BE87" s="44" t="e">
        <f t="shared" si="86"/>
        <v>#DIV/0!</v>
      </c>
      <c r="BF87" s="53"/>
      <c r="BG87" s="53"/>
    </row>
    <row r="88" spans="1:59" s="54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8" t="s">
        <v>133</v>
      </c>
      <c r="Z88" s="57"/>
      <c r="AA88" s="57"/>
      <c r="AB88" s="44">
        <f t="shared" si="87"/>
        <v>1.737869966904193E-2</v>
      </c>
      <c r="AC88" s="44">
        <f t="shared" si="65"/>
        <v>-3.8800523976367796E-4</v>
      </c>
      <c r="AD88" s="44">
        <f t="shared" si="66"/>
        <v>-2.0379465004220498E-2</v>
      </c>
      <c r="AE88" s="44">
        <f t="shared" si="67"/>
        <v>2.2951597298891402E-2</v>
      </c>
      <c r="AF88" s="44">
        <f t="shared" si="68"/>
        <v>3.6292719511907823E-3</v>
      </c>
      <c r="AG88" s="44">
        <f t="shared" si="69"/>
        <v>7.5614145779103747E-3</v>
      </c>
      <c r="AH88" s="44">
        <f t="shared" si="70"/>
        <v>-4.0917190780708101E-2</v>
      </c>
      <c r="AI88" s="44">
        <f t="shared" si="71"/>
        <v>-9.3562653810453811E-2</v>
      </c>
      <c r="AJ88" s="44">
        <f t="shared" si="72"/>
        <v>2.4869251753467658E-3</v>
      </c>
      <c r="AK88" s="44">
        <f t="shared" si="73"/>
        <v>8.1655519016918809E-3</v>
      </c>
      <c r="AL88" s="44">
        <f t="shared" si="74"/>
        <v>-2.4234389260939015E-2</v>
      </c>
      <c r="AM88" s="44">
        <f t="shared" si="75"/>
        <v>-4.8525606963880086E-2</v>
      </c>
      <c r="AN88" s="44">
        <f t="shared" si="76"/>
        <v>-1.4289217415304534E-2</v>
      </c>
      <c r="AO88" s="44">
        <f t="shared" si="77"/>
        <v>-2.5078006763070704E-3</v>
      </c>
      <c r="AP88" s="44">
        <f t="shared" si="78"/>
        <v>2.0564584612483783E-2</v>
      </c>
      <c r="AQ88" s="44">
        <f t="shared" si="78"/>
        <v>2.4000665445482738E-3</v>
      </c>
      <c r="AR88" s="44">
        <f t="shared" si="78"/>
        <v>-1.4525828577102606E-2</v>
      </c>
      <c r="AS88" s="44">
        <f t="shared" si="78"/>
        <v>-7.7451439199301197E-2</v>
      </c>
      <c r="AT88" s="44">
        <f t="shared" si="79"/>
        <v>-0.11512987319438694</v>
      </c>
      <c r="AU88" s="44">
        <f t="shared" si="79"/>
        <v>2.685188229647073E-2</v>
      </c>
      <c r="AV88" s="44">
        <f t="shared" si="79"/>
        <v>-3.0975228399410248E-3</v>
      </c>
      <c r="AW88" s="44">
        <f t="shared" si="79"/>
        <v>4.2716856088571564E-3</v>
      </c>
      <c r="AX88" s="44">
        <f t="shared" si="88"/>
        <v>3.6717090369188243E-2</v>
      </c>
      <c r="AY88" s="44">
        <f t="shared" si="80"/>
        <v>-5.6395979181235179E-3</v>
      </c>
      <c r="AZ88" s="44">
        <f t="shared" si="81"/>
        <v>-1</v>
      </c>
      <c r="BA88" s="44" t="e">
        <f t="shared" si="82"/>
        <v>#DIV/0!</v>
      </c>
      <c r="BB88" s="44" t="e">
        <f t="shared" si="83"/>
        <v>#DIV/0!</v>
      </c>
      <c r="BC88" s="44" t="e">
        <f t="shared" si="84"/>
        <v>#DIV/0!</v>
      </c>
      <c r="BD88" s="44" t="e">
        <f t="shared" si="85"/>
        <v>#DIV/0!</v>
      </c>
      <c r="BE88" s="44" t="e">
        <f t="shared" si="86"/>
        <v>#DIV/0!</v>
      </c>
      <c r="BF88" s="53"/>
      <c r="BG88" s="53"/>
    </row>
    <row r="89" spans="1:59" s="54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8" t="s">
        <v>38</v>
      </c>
      <c r="Z89" s="57"/>
      <c r="AA89" s="57"/>
      <c r="AB89" s="44">
        <f t="shared" si="87"/>
        <v>1.4702155446115084E-2</v>
      </c>
      <c r="AC89" s="44">
        <f t="shared" si="65"/>
        <v>6.2080624289203135E-2</v>
      </c>
      <c r="AD89" s="44">
        <f t="shared" si="66"/>
        <v>-1.9797761450666584E-2</v>
      </c>
      <c r="AE89" s="44">
        <f t="shared" si="67"/>
        <v>0.1340887572349283</v>
      </c>
      <c r="AF89" s="44">
        <f t="shared" si="68"/>
        <v>2.062537181769053E-2</v>
      </c>
      <c r="AG89" s="44">
        <f t="shared" si="69"/>
        <v>2.5822129688224837E-2</v>
      </c>
      <c r="AH89" s="44">
        <f t="shared" si="70"/>
        <v>4.7670009911383593E-2</v>
      </c>
      <c r="AI89" s="44">
        <f t="shared" si="71"/>
        <v>1.3016203546715843E-2</v>
      </c>
      <c r="AJ89" s="44">
        <f t="shared" si="72"/>
        <v>2.1696289989237005E-3</v>
      </c>
      <c r="AK89" s="44">
        <f t="shared" si="73"/>
        <v>3.7463783914831517E-2</v>
      </c>
      <c r="AL89" s="44">
        <f t="shared" si="74"/>
        <v>-6.7622400931242055E-3</v>
      </c>
      <c r="AM89" s="44">
        <f t="shared" si="75"/>
        <v>8.1377511464959529E-3</v>
      </c>
      <c r="AN89" s="44">
        <f t="shared" si="76"/>
        <v>2.4424551235748826E-2</v>
      </c>
      <c r="AO89" s="44">
        <f t="shared" si="77"/>
        <v>-2.5343133861676526E-2</v>
      </c>
      <c r="AP89" s="44">
        <f t="shared" si="78"/>
        <v>-3.1881910549903969E-2</v>
      </c>
      <c r="AQ89" s="44">
        <f t="shared" si="78"/>
        <v>-5.9296370323445702E-2</v>
      </c>
      <c r="AR89" s="44">
        <f t="shared" si="78"/>
        <v>1.969563937519192E-2</v>
      </c>
      <c r="AS89" s="44">
        <f t="shared" si="78"/>
        <v>4.6459237775465345E-2</v>
      </c>
      <c r="AT89" s="44">
        <f t="shared" si="79"/>
        <v>-0.12538617556429921</v>
      </c>
      <c r="AU89" s="44">
        <f t="shared" si="79"/>
        <v>2.1308363939103403E-2</v>
      </c>
      <c r="AV89" s="44">
        <f t="shared" si="79"/>
        <v>-7.7057728840025375E-3</v>
      </c>
      <c r="AW89" s="44">
        <f t="shared" si="79"/>
        <v>6.948477825336874E-2</v>
      </c>
      <c r="AX89" s="44">
        <f t="shared" si="88"/>
        <v>-1.2014630420326022E-2</v>
      </c>
      <c r="AY89" s="44">
        <f t="shared" si="80"/>
        <v>9.7581474162999893E-3</v>
      </c>
      <c r="AZ89" s="44">
        <f t="shared" si="81"/>
        <v>-1</v>
      </c>
      <c r="BA89" s="44" t="e">
        <f t="shared" si="82"/>
        <v>#DIV/0!</v>
      </c>
      <c r="BB89" s="44" t="e">
        <f t="shared" si="83"/>
        <v>#DIV/0!</v>
      </c>
      <c r="BC89" s="44" t="e">
        <f t="shared" si="84"/>
        <v>#DIV/0!</v>
      </c>
      <c r="BD89" s="44" t="e">
        <f t="shared" si="85"/>
        <v>#DIV/0!</v>
      </c>
      <c r="BE89" s="44" t="e">
        <f t="shared" si="86"/>
        <v>#DIV/0!</v>
      </c>
      <c r="BF89" s="53"/>
      <c r="BG89" s="53"/>
    </row>
    <row r="90" spans="1:59" s="54" customFormat="1" ht="14.4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9" t="s">
        <v>163</v>
      </c>
      <c r="Z90" s="58"/>
      <c r="AA90" s="58"/>
      <c r="AB90" s="45">
        <f t="shared" si="87"/>
        <v>-8.9966415884046302E-3</v>
      </c>
      <c r="AC90" s="45">
        <f t="shared" si="65"/>
        <v>-2.0595596634539803E-2</v>
      </c>
      <c r="AD90" s="45">
        <f t="shared" si="66"/>
        <v>1.6669097668331689E-2</v>
      </c>
      <c r="AE90" s="45">
        <f t="shared" si="67"/>
        <v>-0.15156930262272017</v>
      </c>
      <c r="AF90" s="45">
        <f t="shared" si="68"/>
        <v>0.2885663479917393</v>
      </c>
      <c r="AG90" s="45">
        <f t="shared" si="69"/>
        <v>7.2176634484449886E-2</v>
      </c>
      <c r="AH90" s="45">
        <f t="shared" si="70"/>
        <v>8.8683200107887883E-2</v>
      </c>
      <c r="AI90" s="45">
        <f t="shared" si="71"/>
        <v>-3.8190155284822724E-2</v>
      </c>
      <c r="AJ90" s="45">
        <f t="shared" si="72"/>
        <v>2.3082880795133764E-2</v>
      </c>
      <c r="AK90" s="45">
        <f t="shared" si="73"/>
        <v>-1.3387089841105926E-3</v>
      </c>
      <c r="AL90" s="45">
        <f t="shared" si="74"/>
        <v>-2.0671902013872256E-2</v>
      </c>
      <c r="AM90" s="45">
        <f t="shared" si="75"/>
        <v>-7.9203747040815786E-3</v>
      </c>
      <c r="AN90" s="45">
        <f t="shared" si="76"/>
        <v>-2.3378789087064367E-2</v>
      </c>
      <c r="AO90" s="45">
        <f t="shared" si="77"/>
        <v>-4.9964055997594681E-2</v>
      </c>
      <c r="AP90" s="45">
        <f t="shared" si="78"/>
        <v>3.4022261125541187E-2</v>
      </c>
      <c r="AQ90" s="45">
        <f t="shared" si="78"/>
        <v>8.3297592292663758E-4</v>
      </c>
      <c r="AR90" s="45">
        <f t="shared" si="78"/>
        <v>0.11603659412258649</v>
      </c>
      <c r="AS90" s="45">
        <f t="shared" si="78"/>
        <v>-9.4772523822034049E-2</v>
      </c>
      <c r="AT90" s="45">
        <f t="shared" si="79"/>
        <v>-9.6123365386109105E-2</v>
      </c>
      <c r="AU90" s="45">
        <f t="shared" si="79"/>
        <v>-3.0108547307950873E-2</v>
      </c>
      <c r="AV90" s="45">
        <f t="shared" si="79"/>
        <v>-2.3970131834866293E-2</v>
      </c>
      <c r="AW90" s="45">
        <f t="shared" si="79"/>
        <v>7.627297327896887E-2</v>
      </c>
      <c r="AX90" s="45">
        <f t="shared" si="88"/>
        <v>-3.7125144186210823E-3</v>
      </c>
      <c r="AY90" s="45">
        <f t="shared" si="80"/>
        <v>-2.0549969800420564E-2</v>
      </c>
      <c r="AZ90" s="45">
        <f t="shared" si="81"/>
        <v>-1</v>
      </c>
      <c r="BA90" s="45" t="e">
        <f t="shared" si="82"/>
        <v>#DIV/0!</v>
      </c>
      <c r="BB90" s="45" t="e">
        <f t="shared" si="83"/>
        <v>#DIV/0!</v>
      </c>
      <c r="BC90" s="45" t="e">
        <f t="shared" si="84"/>
        <v>#DIV/0!</v>
      </c>
      <c r="BD90" s="45" t="e">
        <f t="shared" si="85"/>
        <v>#DIV/0!</v>
      </c>
      <c r="BE90" s="45" t="e">
        <f t="shared" si="86"/>
        <v>#DIV/0!</v>
      </c>
      <c r="BF90" s="55"/>
      <c r="BG90" s="55"/>
    </row>
    <row r="91" spans="1:59" s="54" customFormat="1" ht="14.4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0" t="s">
        <v>36</v>
      </c>
      <c r="Z91" s="59"/>
      <c r="AA91" s="59"/>
      <c r="AB91" s="46">
        <f t="shared" si="87"/>
        <v>7.4736355319555692E-3</v>
      </c>
      <c r="AC91" s="46">
        <f t="shared" si="65"/>
        <v>8.4171579446947753E-3</v>
      </c>
      <c r="AD91" s="46">
        <f t="shared" si="66"/>
        <v>-5.475553039366754E-3</v>
      </c>
      <c r="AE91" s="46">
        <f t="shared" si="67"/>
        <v>5.2146815823797654E-2</v>
      </c>
      <c r="AF91" s="46">
        <f t="shared" si="68"/>
        <v>1.1032733741108913E-2</v>
      </c>
      <c r="AG91" s="46">
        <f t="shared" si="69"/>
        <v>1.0492213667840034E-2</v>
      </c>
      <c r="AH91" s="46">
        <f t="shared" si="70"/>
        <v>-1.9420239308735043E-3</v>
      </c>
      <c r="AI91" s="46">
        <f t="shared" si="71"/>
        <v>-2.7684460018881474E-2</v>
      </c>
      <c r="AJ91" s="46">
        <f t="shared" si="72"/>
        <v>2.8736165970682848E-2</v>
      </c>
      <c r="AK91" s="46">
        <f t="shared" si="73"/>
        <v>1.6652591309078701E-2</v>
      </c>
      <c r="AL91" s="46">
        <f t="shared" si="74"/>
        <v>-1.3151949167986676E-2</v>
      </c>
      <c r="AM91" s="46">
        <f t="shared" si="75"/>
        <v>2.947114179797361E-2</v>
      </c>
      <c r="AN91" s="46">
        <f t="shared" si="76"/>
        <v>3.9290886519933732E-3</v>
      </c>
      <c r="AO91" s="46">
        <f t="shared" si="77"/>
        <v>-7.884827245936421E-4</v>
      </c>
      <c r="AP91" s="46">
        <f t="shared" si="78"/>
        <v>5.8178281018130829E-3</v>
      </c>
      <c r="AQ91" s="46">
        <f t="shared" si="78"/>
        <v>-1.7007847658081054E-2</v>
      </c>
      <c r="AR91" s="46">
        <f t="shared" si="78"/>
        <v>2.8111398678990707E-2</v>
      </c>
      <c r="AS91" s="46">
        <f t="shared" si="78"/>
        <v>-6.3935556742178101E-2</v>
      </c>
      <c r="AT91" s="46">
        <f t="shared" si="79"/>
        <v>-5.9021576853856783E-2</v>
      </c>
      <c r="AU91" s="46">
        <f t="shared" si="79"/>
        <v>4.3455255238001866E-2</v>
      </c>
      <c r="AV91" s="46">
        <f t="shared" si="79"/>
        <v>4.0631772522759846E-2</v>
      </c>
      <c r="AW91" s="46">
        <f t="shared" si="79"/>
        <v>2.7529485672585619E-2</v>
      </c>
      <c r="AX91" s="46">
        <f t="shared" si="88"/>
        <v>1.1896490072563548E-2</v>
      </c>
      <c r="AY91" s="46">
        <f t="shared" si="80"/>
        <v>-3.4297914995862322E-2</v>
      </c>
      <c r="AZ91" s="46">
        <f t="shared" si="81"/>
        <v>-1</v>
      </c>
      <c r="BA91" s="46" t="e">
        <f t="shared" si="82"/>
        <v>#DIV/0!</v>
      </c>
      <c r="BB91" s="46" t="e">
        <f t="shared" si="83"/>
        <v>#DIV/0!</v>
      </c>
      <c r="BC91" s="46" t="e">
        <f t="shared" si="84"/>
        <v>#DIV/0!</v>
      </c>
      <c r="BD91" s="46" t="e">
        <f t="shared" si="85"/>
        <v>#DIV/0!</v>
      </c>
      <c r="BE91" s="46" t="e">
        <f t="shared" si="86"/>
        <v>#DIV/0!</v>
      </c>
      <c r="BF91" s="56"/>
      <c r="BG91" s="56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90"/>
  <sheetViews>
    <sheetView zoomScale="80" zoomScaleNormal="80" workbookViewId="0">
      <pane xSplit="26" ySplit="4" topLeftCell="BN5" activePane="bottomRight" state="frozenSplit"/>
      <selection pane="topRight" activeCell="AR1" sqref="AR1"/>
      <selection pane="bottomLeft" activeCell="A3" sqref="A3"/>
      <selection pane="bottomRight" activeCell="AA23" sqref="AA23"/>
    </sheetView>
  </sheetViews>
  <sheetFormatPr defaultColWidth="9" defaultRowHeight="13.8"/>
  <cols>
    <col min="1" max="1" width="1.6640625" style="1" customWidth="1"/>
    <col min="2" max="21" width="1.6640625" style="1" hidden="1" customWidth="1"/>
    <col min="22" max="24" width="1.6640625" style="1" customWidth="1"/>
    <col min="25" max="25" width="39.6640625" style="1" customWidth="1"/>
    <col min="26" max="26" width="12.6640625" style="1" hidden="1" customWidth="1"/>
    <col min="27" max="49" width="12.6640625" style="1" customWidth="1"/>
    <col min="50" max="50" width="12.33203125" style="1" customWidth="1"/>
    <col min="51" max="51" width="15.6640625" style="1" customWidth="1"/>
    <col min="52" max="57" width="15.6640625" style="1" hidden="1" customWidth="1"/>
    <col min="58" max="58" width="12.6640625" style="1" customWidth="1"/>
    <col min="59" max="59" width="12.6640625" style="1" hidden="1" customWidth="1"/>
    <col min="60" max="60" width="12.6640625" style="1" customWidth="1"/>
    <col min="61" max="16384" width="9" style="1"/>
  </cols>
  <sheetData>
    <row r="1" spans="1:60" ht="30" customHeight="1">
      <c r="A1" s="291" t="s">
        <v>185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111"/>
    </row>
    <row r="2" spans="1:60" ht="14.25" customHeight="1">
      <c r="A2" s="291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111"/>
    </row>
    <row r="3" spans="1:60" ht="14.4" thickBo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9" t="s">
        <v>197</v>
      </c>
      <c r="X3" s="285"/>
      <c r="Y3" s="285"/>
      <c r="AP3" s="320"/>
    </row>
    <row r="4" spans="1:60" ht="30.6" thickBot="1">
      <c r="W4" s="226" t="s">
        <v>24</v>
      </c>
      <c r="X4" s="227"/>
      <c r="Y4" s="228"/>
      <c r="Z4" s="229"/>
      <c r="AA4" s="237">
        <v>1990</v>
      </c>
      <c r="AB4" s="237">
        <v>1991</v>
      </c>
      <c r="AC4" s="237">
        <v>1992</v>
      </c>
      <c r="AD4" s="237">
        <v>1993</v>
      </c>
      <c r="AE4" s="237">
        <v>1994</v>
      </c>
      <c r="AF4" s="237">
        <v>1995</v>
      </c>
      <c r="AG4" s="237">
        <v>1996</v>
      </c>
      <c r="AH4" s="237">
        <v>1997</v>
      </c>
      <c r="AI4" s="237">
        <v>1998</v>
      </c>
      <c r="AJ4" s="238">
        <v>1999</v>
      </c>
      <c r="AK4" s="238">
        <v>2000</v>
      </c>
      <c r="AL4" s="238">
        <f t="shared" ref="AL4:AR4" si="0">AK4+1</f>
        <v>2001</v>
      </c>
      <c r="AM4" s="238">
        <f t="shared" si="0"/>
        <v>2002</v>
      </c>
      <c r="AN4" s="237">
        <f t="shared" si="0"/>
        <v>2003</v>
      </c>
      <c r="AO4" s="237">
        <f t="shared" si="0"/>
        <v>2004</v>
      </c>
      <c r="AP4" s="239">
        <f t="shared" si="0"/>
        <v>2005</v>
      </c>
      <c r="AQ4" s="237">
        <f t="shared" si="0"/>
        <v>2006</v>
      </c>
      <c r="AR4" s="237">
        <f t="shared" si="0"/>
        <v>2007</v>
      </c>
      <c r="AS4" s="246">
        <v>2008</v>
      </c>
      <c r="AT4" s="246">
        <v>2009</v>
      </c>
      <c r="AU4" s="246">
        <v>2010</v>
      </c>
      <c r="AV4" s="256">
        <v>2011</v>
      </c>
      <c r="AW4" s="246">
        <v>2012</v>
      </c>
      <c r="AX4" s="550">
        <v>2013</v>
      </c>
      <c r="AY4" s="337" t="s">
        <v>113</v>
      </c>
      <c r="AZ4" s="247" t="s">
        <v>114</v>
      </c>
      <c r="BA4" s="247" t="s">
        <v>115</v>
      </c>
      <c r="BB4" s="247" t="s">
        <v>116</v>
      </c>
      <c r="BC4" s="247" t="s">
        <v>117</v>
      </c>
      <c r="BD4" s="247" t="s">
        <v>118</v>
      </c>
      <c r="BE4" s="256" t="s">
        <v>119</v>
      </c>
      <c r="BF4" s="491" t="s">
        <v>25</v>
      </c>
      <c r="BG4" s="371" t="s">
        <v>26</v>
      </c>
    </row>
    <row r="5" spans="1:60">
      <c r="W5" s="461" t="s">
        <v>160</v>
      </c>
      <c r="X5" s="90"/>
      <c r="Y5" s="91"/>
      <c r="Z5" s="211"/>
      <c r="AA5" s="211">
        <f t="shared" ref="AA5" si="1">SUM(AA6,AA7,AA21,AA26)</f>
        <v>1066843.906728908</v>
      </c>
      <c r="AB5" s="211">
        <f t="shared" ref="AB5" si="2">SUM(AB6,AB7,AB21,AB26)</f>
        <v>1074041.3040417372</v>
      </c>
      <c r="AC5" s="211">
        <f t="shared" ref="AC5:AY5" si="3">SUM(AC6,AC7,AC21,AC26)</f>
        <v>1082466.5023980646</v>
      </c>
      <c r="AD5" s="211">
        <f t="shared" si="3"/>
        <v>1077829.1302169631</v>
      </c>
      <c r="AE5" s="211">
        <f t="shared" si="3"/>
        <v>1134190.372837116</v>
      </c>
      <c r="AF5" s="211">
        <f t="shared" si="3"/>
        <v>1146651.5420578965</v>
      </c>
      <c r="AG5" s="211">
        <f t="shared" si="3"/>
        <v>1158374.2445240521</v>
      </c>
      <c r="AH5" s="211">
        <f t="shared" si="3"/>
        <v>1157171.0074931034</v>
      </c>
      <c r="AI5" s="211">
        <f t="shared" si="3"/>
        <v>1128113.1379557559</v>
      </c>
      <c r="AJ5" s="211">
        <f t="shared" si="3"/>
        <v>1162835.9179256333</v>
      </c>
      <c r="AK5" s="211">
        <f t="shared" si="3"/>
        <v>1182090.8648413618</v>
      </c>
      <c r="AL5" s="211">
        <f t="shared" si="3"/>
        <v>1166998.1409992843</v>
      </c>
      <c r="AM5" s="211">
        <f t="shared" si="3"/>
        <v>1206508.1944683478</v>
      </c>
      <c r="AN5" s="211">
        <f t="shared" si="3"/>
        <v>1211629.3088795287</v>
      </c>
      <c r="AO5" s="211">
        <f t="shared" si="3"/>
        <v>1211616.0919220601</v>
      </c>
      <c r="AP5" s="211">
        <f t="shared" si="3"/>
        <v>1219019.1869170549</v>
      </c>
      <c r="AQ5" s="211">
        <f t="shared" si="3"/>
        <v>1198486.6230807377</v>
      </c>
      <c r="AR5" s="211">
        <f t="shared" si="3"/>
        <v>1234599.7143775276</v>
      </c>
      <c r="AS5" s="211">
        <f t="shared" si="3"/>
        <v>1153248.5008776989</v>
      </c>
      <c r="AT5" s="211">
        <f t="shared" si="3"/>
        <v>1089993.5575030358</v>
      </c>
      <c r="AU5" s="211">
        <f t="shared" si="3"/>
        <v>1138758.3317057912</v>
      </c>
      <c r="AV5" s="211">
        <f t="shared" si="3"/>
        <v>1188362.3614179539</v>
      </c>
      <c r="AW5" s="211">
        <f t="shared" si="3"/>
        <v>1220932.5312032325</v>
      </c>
      <c r="AX5" s="211">
        <f t="shared" si="3"/>
        <v>1235051.7377736517</v>
      </c>
      <c r="AY5" s="211">
        <f t="shared" si="3"/>
        <v>1190101.1235648384</v>
      </c>
      <c r="AZ5" s="92"/>
      <c r="BA5" s="92"/>
      <c r="BB5" s="92"/>
      <c r="BC5" s="92"/>
      <c r="BD5" s="92"/>
      <c r="BE5" s="364"/>
      <c r="BF5" s="93"/>
      <c r="BG5" s="372"/>
      <c r="BH5" s="166"/>
    </row>
    <row r="6" spans="1:60">
      <c r="W6" s="89"/>
      <c r="X6" s="60" t="s">
        <v>27</v>
      </c>
      <c r="Y6" s="62"/>
      <c r="Z6" s="199"/>
      <c r="AA6" s="199">
        <v>92358.910280417098</v>
      </c>
      <c r="AB6" s="199">
        <v>92631.286433763511</v>
      </c>
      <c r="AC6" s="199">
        <v>92869.638915252144</v>
      </c>
      <c r="AD6" s="199">
        <v>91426.598610600777</v>
      </c>
      <c r="AE6" s="199">
        <v>98502.812960250376</v>
      </c>
      <c r="AF6" s="199">
        <v>101233.03982042261</v>
      </c>
      <c r="AG6" s="199">
        <v>98029.41900308436</v>
      </c>
      <c r="AH6" s="199">
        <v>103993.02372864984</v>
      </c>
      <c r="AI6" s="199">
        <v>92879.354982319754</v>
      </c>
      <c r="AJ6" s="199">
        <v>93190.729515613071</v>
      </c>
      <c r="AK6" s="199">
        <v>90828.277937006875</v>
      </c>
      <c r="AL6" s="199">
        <v>88132.486197778184</v>
      </c>
      <c r="AM6" s="199">
        <v>94133.379138299832</v>
      </c>
      <c r="AN6" s="199">
        <v>93494.403018156096</v>
      </c>
      <c r="AO6" s="199">
        <v>90039.759732632418</v>
      </c>
      <c r="AP6" s="199">
        <v>103660.58877358455</v>
      </c>
      <c r="AQ6" s="199">
        <v>87967.991122941952</v>
      </c>
      <c r="AR6" s="199">
        <v>107604.44194007972</v>
      </c>
      <c r="AS6" s="199">
        <v>105764.48707513852</v>
      </c>
      <c r="AT6" s="199">
        <v>103199.46352265103</v>
      </c>
      <c r="AU6" s="199">
        <v>110229.29647617786</v>
      </c>
      <c r="AV6" s="199">
        <v>111250.65179206562</v>
      </c>
      <c r="AW6" s="199">
        <v>104577.48365712873</v>
      </c>
      <c r="AX6" s="199">
        <v>98293.611438731852</v>
      </c>
      <c r="AY6" s="199">
        <v>91113.980205640546</v>
      </c>
      <c r="AZ6" s="65"/>
      <c r="BA6" s="65"/>
      <c r="BB6" s="65"/>
      <c r="BC6" s="65"/>
      <c r="BD6" s="65"/>
      <c r="BE6" s="365"/>
      <c r="BF6" s="66"/>
      <c r="BG6" s="373"/>
    </row>
    <row r="7" spans="1:60">
      <c r="W7" s="89"/>
      <c r="X7" s="74" t="s">
        <v>28</v>
      </c>
      <c r="Y7" s="76"/>
      <c r="Z7" s="203"/>
      <c r="AA7" s="203">
        <f>SUM(AA8:AA20)</f>
        <v>503139.40852791024</v>
      </c>
      <c r="AB7" s="203">
        <f t="shared" ref="AB7" si="4">SUM(AB8:AB20)</f>
        <v>492165.15816087881</v>
      </c>
      <c r="AC7" s="203">
        <f t="shared" ref="AC7" si="5">SUM(AC8:AC20)</f>
        <v>481908.56897413422</v>
      </c>
      <c r="AD7" s="203">
        <f t="shared" ref="AD7" si="6">SUM(AD8:AD20)</f>
        <v>467983.58940287388</v>
      </c>
      <c r="AE7" s="203">
        <f t="shared" ref="AE7" si="7">SUM(AE8:AE20)</f>
        <v>484958.38188735844</v>
      </c>
      <c r="AF7" s="203">
        <f t="shared" ref="AF7" si="8">SUM(AF8:AF20)</f>
        <v>479070.43177207903</v>
      </c>
      <c r="AG7" s="203">
        <f t="shared" ref="AG7" si="9">SUM(AG8:AG20)</f>
        <v>483354.61564717873</v>
      </c>
      <c r="AH7" s="203">
        <f t="shared" ref="AH7" si="10">SUM(AH8:AH20)</f>
        <v>473206.37756735191</v>
      </c>
      <c r="AI7" s="203">
        <f t="shared" ref="AI7" si="11">SUM(AI8:AI20)</f>
        <v>444231.89564452326</v>
      </c>
      <c r="AJ7" s="203">
        <f t="shared" ref="AJ7" si="12">SUM(AJ8:AJ20)</f>
        <v>455861.0819115722</v>
      </c>
      <c r="AK7" s="203">
        <f t="shared" ref="AK7" si="13">SUM(AK8:AK20)</f>
        <v>467116.15722309169</v>
      </c>
      <c r="AL7" s="203">
        <f t="shared" ref="AL7" si="14">SUM(AL8:AL20)</f>
        <v>454624.35986011312</v>
      </c>
      <c r="AM7" s="203">
        <f t="shared" ref="AM7" si="15">SUM(AM8:AM20)</f>
        <v>469135.18137546943</v>
      </c>
      <c r="AN7" s="203">
        <f t="shared" ref="AN7" si="16">SUM(AN8:AN20)</f>
        <v>472259.16018817568</v>
      </c>
      <c r="AO7" s="203">
        <f t="shared" ref="AO7" si="17">SUM(AO8:AO20)</f>
        <v>469524.37522698031</v>
      </c>
      <c r="AP7" s="203">
        <f t="shared" ref="AP7" si="18">SUM(AP8:AP20)</f>
        <v>456904.62841954944</v>
      </c>
      <c r="AQ7" s="203">
        <f t="shared" ref="AQ7" si="19">SUM(AQ8:AQ20)</f>
        <v>471839.36936067411</v>
      </c>
      <c r="AR7" s="203">
        <f t="shared" ref="AR7" si="20">SUM(AR8:AR20)</f>
        <v>471954.19168740558</v>
      </c>
      <c r="AS7" s="203">
        <f t="shared" ref="AS7" si="21">SUM(AS8:AS20)</f>
        <v>417034.91491295281</v>
      </c>
      <c r="AT7" s="203">
        <f t="shared" ref="AT7" si="22">SUM(AT8:AT20)</f>
        <v>382145.55305518035</v>
      </c>
      <c r="AU7" s="203">
        <f t="shared" ref="AU7" si="23">SUM(AU8:AU20)</f>
        <v>413501.5383173498</v>
      </c>
      <c r="AV7" s="203">
        <f t="shared" ref="AV7" si="24">SUM(AV8:AV20)</f>
        <v>428968.83845650341</v>
      </c>
      <c r="AW7" s="203">
        <f t="shared" ref="AW7" si="25">SUM(AW8:AW20)</f>
        <v>432384.50225804187</v>
      </c>
      <c r="AX7" s="203">
        <f t="shared" ref="AX7" si="26">SUM(AX8:AX20)</f>
        <v>431764.20550389978</v>
      </c>
      <c r="AY7" s="203">
        <f t="shared" ref="AY7" si="27">SUM(AY8:AY20)</f>
        <v>427309.86431859049</v>
      </c>
      <c r="AZ7" s="77"/>
      <c r="BA7" s="77"/>
      <c r="BB7" s="77"/>
      <c r="BC7" s="77"/>
      <c r="BD7" s="77"/>
      <c r="BE7" s="366"/>
      <c r="BF7" s="78"/>
      <c r="BG7" s="374"/>
    </row>
    <row r="8" spans="1:60">
      <c r="W8" s="89"/>
      <c r="X8" s="75"/>
      <c r="Y8" s="26" t="s">
        <v>207</v>
      </c>
      <c r="Z8" s="200"/>
      <c r="AA8" s="200">
        <v>31598.998449659983</v>
      </c>
      <c r="AB8" s="200">
        <v>30391.892711028053</v>
      </c>
      <c r="AC8" s="200">
        <v>29901.674826555114</v>
      </c>
      <c r="AD8" s="200">
        <v>28951.185214603931</v>
      </c>
      <c r="AE8" s="200">
        <v>28661.162539015579</v>
      </c>
      <c r="AF8" s="200">
        <v>27958.373555698367</v>
      </c>
      <c r="AG8" s="200">
        <v>26706.171243408415</v>
      </c>
      <c r="AH8" s="200">
        <v>25273.095527387661</v>
      </c>
      <c r="AI8" s="200">
        <v>24095.586202525461</v>
      </c>
      <c r="AJ8" s="200">
        <v>23676.794940534164</v>
      </c>
      <c r="AK8" s="200">
        <v>22595.092184807614</v>
      </c>
      <c r="AL8" s="200">
        <v>21565.989240637049</v>
      </c>
      <c r="AM8" s="200">
        <v>20659.930494048</v>
      </c>
      <c r="AN8" s="200">
        <v>19382.022553421524</v>
      </c>
      <c r="AO8" s="200">
        <v>17996.245197177308</v>
      </c>
      <c r="AP8" s="200">
        <v>16741.384285495333</v>
      </c>
      <c r="AQ8" s="200">
        <v>16128.07732796325</v>
      </c>
      <c r="AR8" s="200">
        <v>16920.457632028629</v>
      </c>
      <c r="AS8" s="200">
        <v>14178.482317756087</v>
      </c>
      <c r="AT8" s="200">
        <v>14714.210053618133</v>
      </c>
      <c r="AU8" s="200">
        <v>16327.076171447292</v>
      </c>
      <c r="AV8" s="200">
        <v>16084.526003632436</v>
      </c>
      <c r="AW8" s="200">
        <v>17622.135165971056</v>
      </c>
      <c r="AX8" s="200">
        <v>16800.99916053678</v>
      </c>
      <c r="AY8" s="200">
        <v>16622.954497676925</v>
      </c>
      <c r="AZ8" s="63"/>
      <c r="BA8" s="63"/>
      <c r="BB8" s="63"/>
      <c r="BC8" s="63"/>
      <c r="BD8" s="63"/>
      <c r="BE8" s="367"/>
      <c r="BF8" s="71"/>
      <c r="BG8" s="375"/>
    </row>
    <row r="9" spans="1:60">
      <c r="W9" s="89"/>
      <c r="X9" s="75"/>
      <c r="Y9" s="574" t="s">
        <v>209</v>
      </c>
      <c r="Z9" s="200"/>
      <c r="AA9" s="200">
        <v>19400.617602372633</v>
      </c>
      <c r="AB9" s="200">
        <v>19892.375541235862</v>
      </c>
      <c r="AC9" s="200">
        <v>20386.553304181612</v>
      </c>
      <c r="AD9" s="200">
        <v>20057.499566309281</v>
      </c>
      <c r="AE9" s="200">
        <v>21616.449477160357</v>
      </c>
      <c r="AF9" s="200">
        <v>21829.842569470275</v>
      </c>
      <c r="AG9" s="200">
        <v>21882.995559251671</v>
      </c>
      <c r="AH9" s="200">
        <v>21819.316351146521</v>
      </c>
      <c r="AI9" s="200">
        <v>22541.250762747481</v>
      </c>
      <c r="AJ9" s="200">
        <v>23206.488645900277</v>
      </c>
      <c r="AK9" s="200">
        <v>23392.724080775126</v>
      </c>
      <c r="AL9" s="200">
        <v>23695.155445356515</v>
      </c>
      <c r="AM9" s="200">
        <v>24722.730631146002</v>
      </c>
      <c r="AN9" s="200">
        <v>25226.804188333172</v>
      </c>
      <c r="AO9" s="200">
        <v>25490.837982917699</v>
      </c>
      <c r="AP9" s="200">
        <v>21195.040358640643</v>
      </c>
      <c r="AQ9" s="200">
        <v>21971.544384035737</v>
      </c>
      <c r="AR9" s="200">
        <v>23946.47224706117</v>
      </c>
      <c r="AS9" s="200">
        <v>23996.62249126859</v>
      </c>
      <c r="AT9" s="200">
        <v>20070.010186026997</v>
      </c>
      <c r="AU9" s="200">
        <v>20549.896312196612</v>
      </c>
      <c r="AV9" s="200">
        <v>21295.633370348714</v>
      </c>
      <c r="AW9" s="200">
        <v>22678.614034147387</v>
      </c>
      <c r="AX9" s="200">
        <v>19902.498281597342</v>
      </c>
      <c r="AY9" s="200">
        <v>19633.639620109545</v>
      </c>
      <c r="AZ9" s="63"/>
      <c r="BA9" s="63"/>
      <c r="BB9" s="63"/>
      <c r="BC9" s="63"/>
      <c r="BD9" s="63"/>
      <c r="BE9" s="367"/>
      <c r="BF9" s="71"/>
      <c r="BG9" s="375"/>
    </row>
    <row r="10" spans="1:60">
      <c r="W10" s="89"/>
      <c r="X10" s="75"/>
      <c r="Y10" s="577" t="s">
        <v>210</v>
      </c>
      <c r="Z10" s="200"/>
      <c r="AA10" s="200">
        <v>18856.754751290409</v>
      </c>
      <c r="AB10" s="200">
        <v>18618.933221874246</v>
      </c>
      <c r="AC10" s="200">
        <v>18483.759045611991</v>
      </c>
      <c r="AD10" s="200">
        <v>17872.638237535022</v>
      </c>
      <c r="AE10" s="200">
        <v>18276.917278176406</v>
      </c>
      <c r="AF10" s="200">
        <v>17943.006076934307</v>
      </c>
      <c r="AG10" s="200">
        <v>17473.369237936327</v>
      </c>
      <c r="AH10" s="200">
        <v>17014.534501031336</v>
      </c>
      <c r="AI10" s="200">
        <v>16742.026638117295</v>
      </c>
      <c r="AJ10" s="200">
        <v>16453.314641264631</v>
      </c>
      <c r="AK10" s="200">
        <v>15886.123277304352</v>
      </c>
      <c r="AL10" s="200">
        <v>15237.043690639961</v>
      </c>
      <c r="AM10" s="200">
        <v>14908.755553972107</v>
      </c>
      <c r="AN10" s="200">
        <v>14766.38749492673</v>
      </c>
      <c r="AO10" s="200">
        <v>14033.919770617706</v>
      </c>
      <c r="AP10" s="200">
        <v>11900.139663803186</v>
      </c>
      <c r="AQ10" s="200">
        <v>11366.182571516543</v>
      </c>
      <c r="AR10" s="200">
        <v>11885.874211305603</v>
      </c>
      <c r="AS10" s="200">
        <v>12823.978629758338</v>
      </c>
      <c r="AT10" s="200">
        <v>9121.2184410936643</v>
      </c>
      <c r="AU10" s="200">
        <v>12380.635826632782</v>
      </c>
      <c r="AV10" s="200">
        <v>12040.138623431438</v>
      </c>
      <c r="AW10" s="200">
        <v>11691.895512630126</v>
      </c>
      <c r="AX10" s="200">
        <v>11982.168443308172</v>
      </c>
      <c r="AY10" s="200">
        <v>11532.33159792231</v>
      </c>
      <c r="AZ10" s="63"/>
      <c r="BA10" s="63"/>
      <c r="BB10" s="63"/>
      <c r="BC10" s="63"/>
      <c r="BD10" s="63"/>
      <c r="BE10" s="367"/>
      <c r="BF10" s="71"/>
      <c r="BG10" s="375"/>
    </row>
    <row r="11" spans="1:60">
      <c r="W11" s="89"/>
      <c r="X11" s="75"/>
      <c r="Y11" s="577" t="s">
        <v>211</v>
      </c>
      <c r="Z11" s="200"/>
      <c r="AA11" s="200">
        <v>4265.8868911196359</v>
      </c>
      <c r="AB11" s="200">
        <v>4165.4617854234084</v>
      </c>
      <c r="AC11" s="200">
        <v>4091.4708396930837</v>
      </c>
      <c r="AD11" s="200">
        <v>3869.6736848018427</v>
      </c>
      <c r="AE11" s="200">
        <v>4047.5562483405229</v>
      </c>
      <c r="AF11" s="200">
        <v>3899.6629203701996</v>
      </c>
      <c r="AG11" s="200">
        <v>3762.0995864000615</v>
      </c>
      <c r="AH11" s="200">
        <v>3536.9263647798848</v>
      </c>
      <c r="AI11" s="200">
        <v>3440.5401546802605</v>
      </c>
      <c r="AJ11" s="200">
        <v>3387.1936659144831</v>
      </c>
      <c r="AK11" s="200">
        <v>3258.8505912005662</v>
      </c>
      <c r="AL11" s="200">
        <v>3239.6439544574669</v>
      </c>
      <c r="AM11" s="200">
        <v>3340.6926265331722</v>
      </c>
      <c r="AN11" s="200">
        <v>3422.1301053747638</v>
      </c>
      <c r="AO11" s="200">
        <v>3386.7086921853688</v>
      </c>
      <c r="AP11" s="200">
        <v>2339.6908006386343</v>
      </c>
      <c r="AQ11" s="200">
        <v>2683.9272512658954</v>
      </c>
      <c r="AR11" s="200">
        <v>2441.3336318873035</v>
      </c>
      <c r="AS11" s="200">
        <v>2110.6035365180564</v>
      </c>
      <c r="AT11" s="200">
        <v>1715.7787950811078</v>
      </c>
      <c r="AU11" s="200">
        <v>2147.5031204396796</v>
      </c>
      <c r="AV11" s="200">
        <v>2229.0712787775628</v>
      </c>
      <c r="AW11" s="200">
        <v>2456.151104372454</v>
      </c>
      <c r="AX11" s="200">
        <v>2404.3822834682401</v>
      </c>
      <c r="AY11" s="200">
        <v>2360.2449151443857</v>
      </c>
      <c r="AZ11" s="63"/>
      <c r="BA11" s="63"/>
      <c r="BB11" s="63"/>
      <c r="BC11" s="63"/>
      <c r="BD11" s="63"/>
      <c r="BE11" s="367"/>
      <c r="BF11" s="71"/>
      <c r="BG11" s="375"/>
    </row>
    <row r="12" spans="1:60">
      <c r="W12" s="89"/>
      <c r="X12" s="75"/>
      <c r="Y12" s="577" t="s">
        <v>212</v>
      </c>
      <c r="Z12" s="200"/>
      <c r="AA12" s="200">
        <v>32383.770489495313</v>
      </c>
      <c r="AB12" s="200">
        <v>32279.632035588729</v>
      </c>
      <c r="AC12" s="200">
        <v>31582.124485829343</v>
      </c>
      <c r="AD12" s="200">
        <v>31335.157876107951</v>
      </c>
      <c r="AE12" s="200">
        <v>32580.175663950184</v>
      </c>
      <c r="AF12" s="200">
        <v>33680.103187379398</v>
      </c>
      <c r="AG12" s="200">
        <v>33925.144960550548</v>
      </c>
      <c r="AH12" s="200">
        <v>33745.811603959344</v>
      </c>
      <c r="AI12" s="200">
        <v>32176.391465408073</v>
      </c>
      <c r="AJ12" s="200">
        <v>32818.337002241067</v>
      </c>
      <c r="AK12" s="200">
        <v>33570.741300796726</v>
      </c>
      <c r="AL12" s="200">
        <v>32778.463433635814</v>
      </c>
      <c r="AM12" s="200">
        <v>32550.70826901534</v>
      </c>
      <c r="AN12" s="200">
        <v>32289.830541143765</v>
      </c>
      <c r="AO12" s="200">
        <v>31640.64009027314</v>
      </c>
      <c r="AP12" s="200">
        <v>29639.097787285456</v>
      </c>
      <c r="AQ12" s="200">
        <v>28853.86003855685</v>
      </c>
      <c r="AR12" s="200">
        <v>28258.874564316284</v>
      </c>
      <c r="AS12" s="200">
        <v>25863.293690140417</v>
      </c>
      <c r="AT12" s="200">
        <v>23516.241444942469</v>
      </c>
      <c r="AU12" s="200">
        <v>24225.766456816571</v>
      </c>
      <c r="AV12" s="200">
        <v>24310.390931680813</v>
      </c>
      <c r="AW12" s="200">
        <v>24068.851698302893</v>
      </c>
      <c r="AX12" s="200">
        <v>23729.062211195342</v>
      </c>
      <c r="AY12" s="200">
        <v>22952.081025485713</v>
      </c>
      <c r="AZ12" s="63"/>
      <c r="BA12" s="63"/>
      <c r="BB12" s="63"/>
      <c r="BC12" s="63"/>
      <c r="BD12" s="63"/>
      <c r="BE12" s="367"/>
      <c r="BF12" s="71"/>
      <c r="BG12" s="375"/>
    </row>
    <row r="13" spans="1:60">
      <c r="W13" s="89"/>
      <c r="X13" s="75"/>
      <c r="Y13" s="578" t="s">
        <v>213</v>
      </c>
      <c r="Z13" s="200"/>
      <c r="AA13" s="200">
        <v>4458.4334446611674</v>
      </c>
      <c r="AB13" s="200">
        <v>4261.1202106684796</v>
      </c>
      <c r="AC13" s="200">
        <v>4110.4364548455806</v>
      </c>
      <c r="AD13" s="200">
        <v>3741.6961998613806</v>
      </c>
      <c r="AE13" s="200">
        <v>3877.1693027404481</v>
      </c>
      <c r="AF13" s="200">
        <v>3599.0202300011856</v>
      </c>
      <c r="AG13" s="200">
        <v>3586.1882729546414</v>
      </c>
      <c r="AH13" s="200">
        <v>3463.3509858675275</v>
      </c>
      <c r="AI13" s="200">
        <v>3480.6500871770468</v>
      </c>
      <c r="AJ13" s="200">
        <v>3552.2073262399113</v>
      </c>
      <c r="AK13" s="200">
        <v>3538.5620802322633</v>
      </c>
      <c r="AL13" s="200">
        <v>3395.8707328888295</v>
      </c>
      <c r="AM13" s="200">
        <v>3439.0812960767371</v>
      </c>
      <c r="AN13" s="200">
        <v>3434.3442475741081</v>
      </c>
      <c r="AO13" s="200">
        <v>3263.7071142908662</v>
      </c>
      <c r="AP13" s="200">
        <v>2560.7406216228633</v>
      </c>
      <c r="AQ13" s="200">
        <v>3072.1353508376706</v>
      </c>
      <c r="AR13" s="200">
        <v>3362.2782337387325</v>
      </c>
      <c r="AS13" s="200">
        <v>2955.8216830272891</v>
      </c>
      <c r="AT13" s="200">
        <v>2317.0998873062667</v>
      </c>
      <c r="AU13" s="200">
        <v>2192.6598742420229</v>
      </c>
      <c r="AV13" s="200">
        <v>2758.0412730219978</v>
      </c>
      <c r="AW13" s="200">
        <v>2693.28912169877</v>
      </c>
      <c r="AX13" s="200">
        <v>2592.0798031666973</v>
      </c>
      <c r="AY13" s="200">
        <v>2537.8965877387968</v>
      </c>
      <c r="AZ13" s="63"/>
      <c r="BA13" s="63"/>
      <c r="BB13" s="63"/>
      <c r="BC13" s="63"/>
      <c r="BD13" s="63"/>
      <c r="BE13" s="367"/>
      <c r="BF13" s="71"/>
      <c r="BG13" s="375"/>
    </row>
    <row r="14" spans="1:60">
      <c r="W14" s="89"/>
      <c r="X14" s="75"/>
      <c r="Y14" s="577" t="s">
        <v>219</v>
      </c>
      <c r="Z14" s="200"/>
      <c r="AA14" s="200">
        <v>72719.411774402251</v>
      </c>
      <c r="AB14" s="200">
        <v>74057.824632257762</v>
      </c>
      <c r="AC14" s="200">
        <v>74171.919476871437</v>
      </c>
      <c r="AD14" s="200">
        <v>74381.472286536606</v>
      </c>
      <c r="AE14" s="200">
        <v>78015.930350563765</v>
      </c>
      <c r="AF14" s="200">
        <v>78136.725641387267</v>
      </c>
      <c r="AG14" s="200">
        <v>79022.942114695368</v>
      </c>
      <c r="AH14" s="200">
        <v>79284.084475942305</v>
      </c>
      <c r="AI14" s="200">
        <v>73483.351193081282</v>
      </c>
      <c r="AJ14" s="200">
        <v>76536.750658920442</v>
      </c>
      <c r="AK14" s="200">
        <v>78259.232445399728</v>
      </c>
      <c r="AL14" s="200">
        <v>76856.499434109835</v>
      </c>
      <c r="AM14" s="200">
        <v>79417.308932109794</v>
      </c>
      <c r="AN14" s="200">
        <v>80954.878423990711</v>
      </c>
      <c r="AO14" s="200">
        <v>82696.815486885927</v>
      </c>
      <c r="AP14" s="200">
        <v>82266.005853228853</v>
      </c>
      <c r="AQ14" s="200">
        <v>84739.62609848463</v>
      </c>
      <c r="AR14" s="200">
        <v>87642.537851053683</v>
      </c>
      <c r="AS14" s="200">
        <v>74989.791001281526</v>
      </c>
      <c r="AT14" s="200">
        <v>77558.813715805853</v>
      </c>
      <c r="AU14" s="200">
        <v>79681.456885493564</v>
      </c>
      <c r="AV14" s="200">
        <v>79389.820600874795</v>
      </c>
      <c r="AW14" s="200">
        <v>73116.284298579179</v>
      </c>
      <c r="AX14" s="200">
        <v>73020.814584576292</v>
      </c>
      <c r="AY14" s="200">
        <v>70798.168311958114</v>
      </c>
      <c r="AZ14" s="63"/>
      <c r="BA14" s="63"/>
      <c r="BB14" s="63"/>
      <c r="BC14" s="63"/>
      <c r="BD14" s="63"/>
      <c r="BE14" s="367"/>
      <c r="BF14" s="71"/>
      <c r="BG14" s="375"/>
    </row>
    <row r="15" spans="1:60">
      <c r="W15" s="89"/>
      <c r="X15" s="75"/>
      <c r="Y15" s="578" t="s">
        <v>214</v>
      </c>
      <c r="Z15" s="205"/>
      <c r="AA15" s="200">
        <v>12131.036905782034</v>
      </c>
      <c r="AB15" s="200">
        <v>11500.441039706788</v>
      </c>
      <c r="AC15" s="200">
        <v>11088.485114740963</v>
      </c>
      <c r="AD15" s="200">
        <v>9947.4041357776696</v>
      </c>
      <c r="AE15" s="200">
        <v>10421.213986397901</v>
      </c>
      <c r="AF15" s="200">
        <v>9525.1917940534531</v>
      </c>
      <c r="AG15" s="200">
        <v>9633.9034969809491</v>
      </c>
      <c r="AH15" s="200">
        <v>9395.5177978299544</v>
      </c>
      <c r="AI15" s="200">
        <v>9529.5477572261498</v>
      </c>
      <c r="AJ15" s="200">
        <v>9988.7257911559318</v>
      </c>
      <c r="AK15" s="200">
        <v>10121.624208428417</v>
      </c>
      <c r="AL15" s="200">
        <v>9895.0525257725403</v>
      </c>
      <c r="AM15" s="200">
        <v>10269.543738585664</v>
      </c>
      <c r="AN15" s="200">
        <v>10497.058710656727</v>
      </c>
      <c r="AO15" s="200">
        <v>10139.857125896997</v>
      </c>
      <c r="AP15" s="200">
        <v>9560.6849182737096</v>
      </c>
      <c r="AQ15" s="200">
        <v>12161.934533577751</v>
      </c>
      <c r="AR15" s="200">
        <v>12297.921099322439</v>
      </c>
      <c r="AS15" s="200">
        <v>10531.62159088149</v>
      </c>
      <c r="AT15" s="200">
        <v>9424.075260968355</v>
      </c>
      <c r="AU15" s="200">
        <v>8828.0839693831167</v>
      </c>
      <c r="AV15" s="200">
        <v>11004.720461183982</v>
      </c>
      <c r="AW15" s="200">
        <v>10042.603042752426</v>
      </c>
      <c r="AX15" s="200">
        <v>9317.4313925417555</v>
      </c>
      <c r="AY15" s="200">
        <v>9137.1675272967605</v>
      </c>
      <c r="AZ15" s="200" t="e">
        <f>#REF!-SUM(AZ8:AZ14)</f>
        <v>#REF!</v>
      </c>
      <c r="BA15" s="200" t="e">
        <f>#REF!-SUM(BA8:BA14)</f>
        <v>#REF!</v>
      </c>
      <c r="BB15" s="200" t="e">
        <f>#REF!-SUM(BB8:BB14)</f>
        <v>#REF!</v>
      </c>
      <c r="BC15" s="200" t="e">
        <f>#REF!-SUM(BC8:BC14)</f>
        <v>#REF!</v>
      </c>
      <c r="BD15" s="200" t="e">
        <f>#REF!-SUM(BD8:BD14)</f>
        <v>#REF!</v>
      </c>
      <c r="BE15" s="200" t="e">
        <f>#REF!-SUM(BE8:BE14)</f>
        <v>#REF!</v>
      </c>
      <c r="BF15" s="71"/>
      <c r="BG15" s="376"/>
    </row>
    <row r="16" spans="1:60">
      <c r="W16" s="89"/>
      <c r="X16" s="75"/>
      <c r="Y16" s="578" t="s">
        <v>215</v>
      </c>
      <c r="Z16" s="579"/>
      <c r="AA16" s="200">
        <v>55807.856168179387</v>
      </c>
      <c r="AB16" s="200">
        <v>55938.440173712457</v>
      </c>
      <c r="AC16" s="200">
        <v>56087.236715324987</v>
      </c>
      <c r="AD16" s="200">
        <v>54729.840567701802</v>
      </c>
      <c r="AE16" s="200">
        <v>56149.656754128016</v>
      </c>
      <c r="AF16" s="200">
        <v>55423.316068153123</v>
      </c>
      <c r="AG16" s="200">
        <v>55516.954787624942</v>
      </c>
      <c r="AH16" s="200">
        <v>54231.302571137247</v>
      </c>
      <c r="AI16" s="200">
        <v>50064.558797300124</v>
      </c>
      <c r="AJ16" s="200">
        <v>50754.812875269985</v>
      </c>
      <c r="AK16" s="200">
        <v>52030.592706859294</v>
      </c>
      <c r="AL16" s="200">
        <v>49898.605945427647</v>
      </c>
      <c r="AM16" s="200">
        <v>49241.595680864273</v>
      </c>
      <c r="AN16" s="200">
        <v>49799.420556585756</v>
      </c>
      <c r="AO16" s="200">
        <v>46799.277715785647</v>
      </c>
      <c r="AP16" s="200">
        <v>45092.117030276946</v>
      </c>
      <c r="AQ16" s="200">
        <v>45375.602753893538</v>
      </c>
      <c r="AR16" s="200">
        <v>45570.448560252873</v>
      </c>
      <c r="AS16" s="200">
        <v>44300.070673854032</v>
      </c>
      <c r="AT16" s="200">
        <v>39022.720212445107</v>
      </c>
      <c r="AU16" s="200">
        <v>39019.369558736129</v>
      </c>
      <c r="AV16" s="200">
        <v>40765.201645843736</v>
      </c>
      <c r="AW16" s="200">
        <v>41421.557780191157</v>
      </c>
      <c r="AX16" s="200">
        <v>45209.941927859181</v>
      </c>
      <c r="AY16" s="200">
        <v>44493.647611889915</v>
      </c>
      <c r="AZ16" s="200"/>
      <c r="BA16" s="200"/>
      <c r="BB16" s="200"/>
      <c r="BC16" s="200"/>
      <c r="BD16" s="200"/>
      <c r="BE16" s="200"/>
      <c r="BF16" s="71"/>
      <c r="BG16" s="580"/>
    </row>
    <row r="17" spans="23:59">
      <c r="W17" s="89"/>
      <c r="X17" s="75"/>
      <c r="Y17" s="578" t="s">
        <v>216</v>
      </c>
      <c r="Z17" s="579"/>
      <c r="AA17" s="200">
        <v>207936.7020720352</v>
      </c>
      <c r="AB17" s="200">
        <v>197546.89402469349</v>
      </c>
      <c r="AC17" s="200">
        <v>189677.6589233694</v>
      </c>
      <c r="AD17" s="200">
        <v>186555.10022773655</v>
      </c>
      <c r="AE17" s="200">
        <v>191140.83733266123</v>
      </c>
      <c r="AF17" s="200">
        <v>189920.3366373615</v>
      </c>
      <c r="AG17" s="200">
        <v>192227.56347759068</v>
      </c>
      <c r="AH17" s="200">
        <v>194047.86989072253</v>
      </c>
      <c r="AI17" s="200">
        <v>180275.71123213304</v>
      </c>
      <c r="AJ17" s="200">
        <v>187962.14746970427</v>
      </c>
      <c r="AK17" s="200">
        <v>193472.29463358075</v>
      </c>
      <c r="AL17" s="200">
        <v>188702.10992723328</v>
      </c>
      <c r="AM17" s="200">
        <v>199038.46076844589</v>
      </c>
      <c r="AN17" s="200">
        <v>201442.22710506283</v>
      </c>
      <c r="AO17" s="200">
        <v>203952.03070707392</v>
      </c>
      <c r="AP17" s="200">
        <v>204359.96833652965</v>
      </c>
      <c r="AQ17" s="200">
        <v>212455.43309792166</v>
      </c>
      <c r="AR17" s="200">
        <v>208380.96715018997</v>
      </c>
      <c r="AS17" s="200">
        <v>179411.98531900818</v>
      </c>
      <c r="AT17" s="200">
        <v>165667.28035445599</v>
      </c>
      <c r="AU17" s="200">
        <v>186643.45156002697</v>
      </c>
      <c r="AV17" s="200">
        <v>188790.56113379102</v>
      </c>
      <c r="AW17" s="200">
        <v>194621.14552624713</v>
      </c>
      <c r="AX17" s="200">
        <v>199898.96406004828</v>
      </c>
      <c r="AY17" s="200">
        <v>201499.11616119463</v>
      </c>
      <c r="AZ17" s="200"/>
      <c r="BA17" s="200"/>
      <c r="BB17" s="200"/>
      <c r="BC17" s="200"/>
      <c r="BD17" s="200"/>
      <c r="BE17" s="200"/>
      <c r="BF17" s="71"/>
      <c r="BG17" s="580"/>
    </row>
    <row r="18" spans="23:59">
      <c r="W18" s="89"/>
      <c r="X18" s="75"/>
      <c r="Y18" s="578" t="s">
        <v>217</v>
      </c>
      <c r="Z18" s="579"/>
      <c r="AA18" s="200">
        <v>58968.619898727491</v>
      </c>
      <c r="AB18" s="200">
        <v>58579.400796631846</v>
      </c>
      <c r="AC18" s="200">
        <v>57683.66453630825</v>
      </c>
      <c r="AD18" s="200">
        <v>53418.20418499966</v>
      </c>
      <c r="AE18" s="200">
        <v>57738.74449449277</v>
      </c>
      <c r="AF18" s="200">
        <v>55047.056899469593</v>
      </c>
      <c r="AG18" s="200">
        <v>56855.711794646748</v>
      </c>
      <c r="AH18" s="200">
        <v>45405.844377270427</v>
      </c>
      <c r="AI18" s="200">
        <v>41248.294356696177</v>
      </c>
      <c r="AJ18" s="200">
        <v>43391.605902787378</v>
      </c>
      <c r="AK18" s="200">
        <v>45065.052855411617</v>
      </c>
      <c r="AL18" s="200">
        <v>42578.154404106666</v>
      </c>
      <c r="AM18" s="200">
        <v>44251.185762988876</v>
      </c>
      <c r="AN18" s="200">
        <v>44933.850798093714</v>
      </c>
      <c r="AO18" s="200">
        <v>43262.674691174165</v>
      </c>
      <c r="AP18" s="200">
        <v>44281.465184016437</v>
      </c>
      <c r="AQ18" s="200">
        <v>45518.67244163507</v>
      </c>
      <c r="AR18" s="200">
        <v>46097.48590886272</v>
      </c>
      <c r="AS18" s="200">
        <v>38839.948959590503</v>
      </c>
      <c r="AT18" s="200">
        <v>31808.86504701227</v>
      </c>
      <c r="AU18" s="200">
        <v>35020.733385801788</v>
      </c>
      <c r="AV18" s="200">
        <v>42908.309937759681</v>
      </c>
      <c r="AW18" s="200">
        <v>43747.286764291603</v>
      </c>
      <c r="AX18" s="200">
        <v>38835.316834346791</v>
      </c>
      <c r="AY18" s="200">
        <v>37329.828569488149</v>
      </c>
      <c r="AZ18" s="200"/>
      <c r="BA18" s="200"/>
      <c r="BB18" s="200"/>
      <c r="BC18" s="200"/>
      <c r="BD18" s="200"/>
      <c r="BE18" s="200"/>
      <c r="BF18" s="71"/>
      <c r="BG18" s="580"/>
    </row>
    <row r="19" spans="23:59">
      <c r="W19" s="89"/>
      <c r="X19" s="75"/>
      <c r="Y19" s="578" t="s">
        <v>218</v>
      </c>
      <c r="Z19" s="579"/>
      <c r="AA19" s="200">
        <v>1128.3732107305348</v>
      </c>
      <c r="AB19" s="200">
        <v>1097.4854790745103</v>
      </c>
      <c r="AC19" s="200">
        <v>1086.8531983266664</v>
      </c>
      <c r="AD19" s="200">
        <v>1015.2266728933619</v>
      </c>
      <c r="AE19" s="200">
        <v>1070.6715360407491</v>
      </c>
      <c r="AF19" s="200">
        <v>1024.7529261524842</v>
      </c>
      <c r="AG19" s="200">
        <v>1042.8872066824531</v>
      </c>
      <c r="AH19" s="200">
        <v>1026.8870641366932</v>
      </c>
      <c r="AI19" s="200">
        <v>1056.4588631022436</v>
      </c>
      <c r="AJ19" s="200">
        <v>1123.9671937644537</v>
      </c>
      <c r="AK19" s="200">
        <v>1140.9352349924754</v>
      </c>
      <c r="AL19" s="200">
        <v>1109.54197356901</v>
      </c>
      <c r="AM19" s="200">
        <v>1139.1319631861961</v>
      </c>
      <c r="AN19" s="200">
        <v>1144.6005677317385</v>
      </c>
      <c r="AO19" s="200">
        <v>1085.8524096490821</v>
      </c>
      <c r="AP19" s="200">
        <v>1036.4580424080607</v>
      </c>
      <c r="AQ19" s="200">
        <v>901.84074670007215</v>
      </c>
      <c r="AR19" s="200">
        <v>833.64129120437303</v>
      </c>
      <c r="AS19" s="200">
        <v>815.21053095207787</v>
      </c>
      <c r="AT19" s="200">
        <v>994.92073892133396</v>
      </c>
      <c r="AU19" s="200">
        <v>1094.2208378451144</v>
      </c>
      <c r="AV19" s="200">
        <v>1356.0434380413062</v>
      </c>
      <c r="AW19" s="200">
        <v>1506.0301029712182</v>
      </c>
      <c r="AX19" s="200">
        <v>1443.4157525659518</v>
      </c>
      <c r="AY19" s="200">
        <v>1373.0891557881737</v>
      </c>
      <c r="AZ19" s="200"/>
      <c r="BA19" s="200"/>
      <c r="BB19" s="200"/>
      <c r="BC19" s="200"/>
      <c r="BD19" s="200"/>
      <c r="BE19" s="200"/>
      <c r="BF19" s="71"/>
      <c r="BG19" s="580"/>
    </row>
    <row r="20" spans="23:59">
      <c r="W20" s="89"/>
      <c r="X20" s="75"/>
      <c r="Y20" s="577" t="s">
        <v>220</v>
      </c>
      <c r="Z20" s="579"/>
      <c r="AA20" s="200">
        <v>-16517.053130545846</v>
      </c>
      <c r="AB20" s="200">
        <v>-16164.743491016789</v>
      </c>
      <c r="AC20" s="200">
        <v>-16443.26794752416</v>
      </c>
      <c r="AD20" s="200">
        <v>-17891.509451991191</v>
      </c>
      <c r="AE20" s="200">
        <v>-18638.103076309508</v>
      </c>
      <c r="AF20" s="200">
        <v>-18916.956734352156</v>
      </c>
      <c r="AG20" s="200">
        <v>-18281.316091544104</v>
      </c>
      <c r="AH20" s="200">
        <v>-15038.163943859508</v>
      </c>
      <c r="AI20" s="200">
        <v>-13902.471865671392</v>
      </c>
      <c r="AJ20" s="200">
        <v>-16991.26420212477</v>
      </c>
      <c r="AK20" s="200">
        <v>-15215.668376697247</v>
      </c>
      <c r="AL20" s="200">
        <v>-14327.770847721487</v>
      </c>
      <c r="AM20" s="200">
        <v>-13843.944341502644</v>
      </c>
      <c r="AN20" s="200">
        <v>-15034.395104719766</v>
      </c>
      <c r="AO20" s="200">
        <v>-14224.19175694751</v>
      </c>
      <c r="AP20" s="200">
        <v>-14068.164462670356</v>
      </c>
      <c r="AQ20" s="200">
        <v>-13389.467235714534</v>
      </c>
      <c r="AR20" s="200">
        <v>-15684.10069381824</v>
      </c>
      <c r="AS20" s="200">
        <v>-13782.515511083777</v>
      </c>
      <c r="AT20" s="200">
        <v>-13785.681082497244</v>
      </c>
      <c r="AU20" s="200">
        <v>-14609.315641711835</v>
      </c>
      <c r="AV20" s="200">
        <v>-13963.620241884017</v>
      </c>
      <c r="AW20" s="200">
        <v>-13281.341894113522</v>
      </c>
      <c r="AX20" s="200">
        <v>-13372.869231311053</v>
      </c>
      <c r="AY20" s="200">
        <v>-12960.30126310294</v>
      </c>
      <c r="AZ20" s="200"/>
      <c r="BA20" s="200"/>
      <c r="BB20" s="200"/>
      <c r="BC20" s="200"/>
      <c r="BD20" s="200"/>
      <c r="BE20" s="200"/>
      <c r="BF20" s="71"/>
      <c r="BG20" s="580"/>
    </row>
    <row r="21" spans="23:59">
      <c r="W21" s="89"/>
      <c r="X21" s="84" t="s">
        <v>29</v>
      </c>
      <c r="Y21" s="86"/>
      <c r="Z21" s="207"/>
      <c r="AA21" s="207">
        <f t="shared" ref="AA21" si="28">SUM(AA22:AA25)</f>
        <v>206300.78397732592</v>
      </c>
      <c r="AB21" s="207">
        <f t="shared" ref="AB21" si="29">SUM(AB22:AB25)</f>
        <v>218736.17651335907</v>
      </c>
      <c r="AC21" s="207">
        <f t="shared" ref="AC21:AY21" si="30">SUM(AC22:AC25)</f>
        <v>225204.4989009873</v>
      </c>
      <c r="AD21" s="207">
        <f t="shared" si="30"/>
        <v>228464.63716637992</v>
      </c>
      <c r="AE21" s="207">
        <f t="shared" si="30"/>
        <v>238045.7143585603</v>
      </c>
      <c r="AF21" s="207">
        <f t="shared" si="30"/>
        <v>246613.21251485383</v>
      </c>
      <c r="AG21" s="207">
        <f t="shared" si="30"/>
        <v>252873.15166883825</v>
      </c>
      <c r="AH21" s="207">
        <f t="shared" si="30"/>
        <v>253974.50965511068</v>
      </c>
      <c r="AI21" s="207">
        <f t="shared" si="30"/>
        <v>251939.5495705331</v>
      </c>
      <c r="AJ21" s="207">
        <f t="shared" si="30"/>
        <v>256081.32620399477</v>
      </c>
      <c r="AK21" s="207">
        <f t="shared" si="30"/>
        <v>254926.087591238</v>
      </c>
      <c r="AL21" s="207">
        <f t="shared" si="30"/>
        <v>258962.17609391423</v>
      </c>
      <c r="AM21" s="207">
        <f t="shared" si="30"/>
        <v>255176.34552284246</v>
      </c>
      <c r="AN21" s="207">
        <f t="shared" si="30"/>
        <v>251373.76766720842</v>
      </c>
      <c r="AO21" s="207">
        <f t="shared" si="30"/>
        <v>245333.90719306975</v>
      </c>
      <c r="AP21" s="207">
        <f t="shared" si="30"/>
        <v>239694.57441870784</v>
      </c>
      <c r="AQ21" s="207">
        <f t="shared" si="30"/>
        <v>234747.67125180174</v>
      </c>
      <c r="AR21" s="207">
        <f t="shared" si="30"/>
        <v>234049.52533328242</v>
      </c>
      <c r="AS21" s="207">
        <f t="shared" si="30"/>
        <v>225250.93071710313</v>
      </c>
      <c r="AT21" s="207">
        <f t="shared" si="30"/>
        <v>221416.99843362204</v>
      </c>
      <c r="AU21" s="207">
        <f t="shared" si="30"/>
        <v>222138.02484401426</v>
      </c>
      <c r="AV21" s="207">
        <f t="shared" si="30"/>
        <v>220461.18126190233</v>
      </c>
      <c r="AW21" s="207">
        <f t="shared" si="30"/>
        <v>226298.35891502351</v>
      </c>
      <c r="AX21" s="207">
        <f t="shared" si="30"/>
        <v>224788.66226891594</v>
      </c>
      <c r="AY21" s="207">
        <f t="shared" si="30"/>
        <v>217205.10651680283</v>
      </c>
      <c r="AZ21" s="87"/>
      <c r="BA21" s="87"/>
      <c r="BB21" s="87"/>
      <c r="BC21" s="87"/>
      <c r="BD21" s="87"/>
      <c r="BE21" s="368"/>
      <c r="BF21" s="88"/>
      <c r="BG21" s="377"/>
    </row>
    <row r="22" spans="23:59">
      <c r="W22" s="89"/>
      <c r="X22" s="85"/>
      <c r="Y22" s="26" t="s">
        <v>30</v>
      </c>
      <c r="Z22" s="200"/>
      <c r="AA22" s="200">
        <v>7162.4137346729703</v>
      </c>
      <c r="AB22" s="200">
        <v>7762.9604814168806</v>
      </c>
      <c r="AC22" s="200">
        <v>8291.4720276213466</v>
      </c>
      <c r="AD22" s="200">
        <v>8688.7643217319237</v>
      </c>
      <c r="AE22" s="200">
        <v>9153.1617710055089</v>
      </c>
      <c r="AF22" s="200">
        <v>10278.290579645152</v>
      </c>
      <c r="AG22" s="200">
        <v>10086.072696871746</v>
      </c>
      <c r="AH22" s="200">
        <v>10744.189447108489</v>
      </c>
      <c r="AI22" s="200">
        <v>10709.474289425118</v>
      </c>
      <c r="AJ22" s="200">
        <v>10531.51751020182</v>
      </c>
      <c r="AK22" s="200">
        <v>10677.130984677187</v>
      </c>
      <c r="AL22" s="200">
        <v>10724.198612064283</v>
      </c>
      <c r="AM22" s="200">
        <v>10933.837362880102</v>
      </c>
      <c r="AN22" s="200">
        <v>11063.17716772301</v>
      </c>
      <c r="AO22" s="200">
        <v>10663.394897683744</v>
      </c>
      <c r="AP22" s="200">
        <v>10798.818155999939</v>
      </c>
      <c r="AQ22" s="200">
        <v>11178.230719633706</v>
      </c>
      <c r="AR22" s="200">
        <v>10875.772004529685</v>
      </c>
      <c r="AS22" s="200">
        <v>10277.138163510699</v>
      </c>
      <c r="AT22" s="200">
        <v>9781.3186700965198</v>
      </c>
      <c r="AU22" s="200">
        <v>9193.0021715533057</v>
      </c>
      <c r="AV22" s="200">
        <v>9001.2233458441679</v>
      </c>
      <c r="AW22" s="200">
        <v>9523.5710714918278</v>
      </c>
      <c r="AX22" s="200">
        <v>10149.089243022792</v>
      </c>
      <c r="AY22" s="200">
        <v>10191.025133546371</v>
      </c>
      <c r="AZ22" s="63"/>
      <c r="BA22" s="63"/>
      <c r="BB22" s="63"/>
      <c r="BC22" s="63"/>
      <c r="BD22" s="63"/>
      <c r="BE22" s="367"/>
      <c r="BF22" s="71"/>
      <c r="BG22" s="375"/>
    </row>
    <row r="23" spans="23:59">
      <c r="W23" s="89"/>
      <c r="X23" s="85"/>
      <c r="Y23" s="27" t="s">
        <v>31</v>
      </c>
      <c r="Z23" s="200"/>
      <c r="AA23" s="200">
        <v>178427.71781758376</v>
      </c>
      <c r="AB23" s="200">
        <v>189684.26500279171</v>
      </c>
      <c r="AC23" s="200">
        <v>195643.73396030784</v>
      </c>
      <c r="AD23" s="200">
        <v>199090.1685505702</v>
      </c>
      <c r="AE23" s="200">
        <v>207403.72151639164</v>
      </c>
      <c r="AF23" s="200">
        <v>214668.45379943415</v>
      </c>
      <c r="AG23" s="200">
        <v>220442.82286924106</v>
      </c>
      <c r="AH23" s="200">
        <v>220092.29754499014</v>
      </c>
      <c r="AI23" s="200">
        <v>220043.60408117514</v>
      </c>
      <c r="AJ23" s="200">
        <v>224169.93426502633</v>
      </c>
      <c r="AK23" s="200">
        <v>222598.56119731246</v>
      </c>
      <c r="AL23" s="200">
        <v>227051.60641125712</v>
      </c>
      <c r="AM23" s="200">
        <v>222391.35645935853</v>
      </c>
      <c r="AN23" s="200">
        <v>218496.60477483051</v>
      </c>
      <c r="AO23" s="200">
        <v>214239.37992983704</v>
      </c>
      <c r="AP23" s="200">
        <v>208253.23978492583</v>
      </c>
      <c r="AQ23" s="200">
        <v>203725.14426424465</v>
      </c>
      <c r="AR23" s="200">
        <v>203047.75328853715</v>
      </c>
      <c r="AS23" s="200">
        <v>195989.65608543216</v>
      </c>
      <c r="AT23" s="200">
        <v>193918.27675987926</v>
      </c>
      <c r="AU23" s="200">
        <v>194943.10575705243</v>
      </c>
      <c r="AV23" s="200">
        <v>192649.16785414569</v>
      </c>
      <c r="AW23" s="200">
        <v>196754.40219245176</v>
      </c>
      <c r="AX23" s="200">
        <v>194160.74399237701</v>
      </c>
      <c r="AY23" s="200">
        <v>186740.66619200405</v>
      </c>
      <c r="AZ23" s="63"/>
      <c r="BA23" s="63"/>
      <c r="BB23" s="63"/>
      <c r="BC23" s="63"/>
      <c r="BD23" s="63"/>
      <c r="BE23" s="367"/>
      <c r="BF23" s="71"/>
      <c r="BG23" s="375"/>
    </row>
    <row r="24" spans="23:59">
      <c r="W24" s="89"/>
      <c r="X24" s="85"/>
      <c r="Y24" s="27" t="s">
        <v>32</v>
      </c>
      <c r="Z24" s="200"/>
      <c r="AA24" s="200">
        <v>7410.5657841126031</v>
      </c>
      <c r="AB24" s="200">
        <v>7404.7143563689833</v>
      </c>
      <c r="AC24" s="200">
        <v>7629.6012860370611</v>
      </c>
      <c r="AD24" s="200">
        <v>7186.2771025136681</v>
      </c>
      <c r="AE24" s="200">
        <v>7693.2402432289546</v>
      </c>
      <c r="AF24" s="200">
        <v>7385.2713373066745</v>
      </c>
      <c r="AG24" s="200">
        <v>7216.4436620624119</v>
      </c>
      <c r="AH24" s="200">
        <v>7002.0130171631845</v>
      </c>
      <c r="AI24" s="200">
        <v>6853.661163360257</v>
      </c>
      <c r="AJ24" s="200">
        <v>7122.9358692988808</v>
      </c>
      <c r="AK24" s="200">
        <v>7142.0234914019238</v>
      </c>
      <c r="AL24" s="200">
        <v>7133.4279769231707</v>
      </c>
      <c r="AM24" s="200">
        <v>7646.5102892400419</v>
      </c>
      <c r="AN24" s="200">
        <v>8027.4038893154375</v>
      </c>
      <c r="AO24" s="200">
        <v>7844.5352461613884</v>
      </c>
      <c r="AP24" s="200">
        <v>8068.8507164952298</v>
      </c>
      <c r="AQ24" s="200">
        <v>7535.6558030872075</v>
      </c>
      <c r="AR24" s="200">
        <v>8338.6926727057034</v>
      </c>
      <c r="AS24" s="200">
        <v>8044.0198127333288</v>
      </c>
      <c r="AT24" s="200">
        <v>7606.1789646526931</v>
      </c>
      <c r="AU24" s="200">
        <v>7583.2567471722705</v>
      </c>
      <c r="AV24" s="200">
        <v>8659.6194730128664</v>
      </c>
      <c r="AW24" s="200">
        <v>9507.9517862963912</v>
      </c>
      <c r="AX24" s="200">
        <v>9675.8010755795349</v>
      </c>
      <c r="AY24" s="200">
        <v>9428.8972119804039</v>
      </c>
      <c r="AZ24" s="63"/>
      <c r="BA24" s="63"/>
      <c r="BB24" s="63"/>
      <c r="BC24" s="63"/>
      <c r="BD24" s="63"/>
      <c r="BE24" s="367"/>
      <c r="BF24" s="71"/>
      <c r="BG24" s="375"/>
    </row>
    <row r="25" spans="23:59">
      <c r="W25" s="89"/>
      <c r="X25" s="85"/>
      <c r="Y25" s="27" t="s">
        <v>33</v>
      </c>
      <c r="Z25" s="200"/>
      <c r="AA25" s="200">
        <v>13300.086640956584</v>
      </c>
      <c r="AB25" s="200">
        <v>13884.236672781492</v>
      </c>
      <c r="AC25" s="200">
        <v>13639.691627021042</v>
      </c>
      <c r="AD25" s="200">
        <v>13499.427191564126</v>
      </c>
      <c r="AE25" s="200">
        <v>13795.590827934178</v>
      </c>
      <c r="AF25" s="200">
        <v>14281.196798467845</v>
      </c>
      <c r="AG25" s="200">
        <v>15127.812440663054</v>
      </c>
      <c r="AH25" s="200">
        <v>16136.009645848877</v>
      </c>
      <c r="AI25" s="200">
        <v>14332.810036572573</v>
      </c>
      <c r="AJ25" s="200">
        <v>14256.938559467755</v>
      </c>
      <c r="AK25" s="200">
        <v>14508.371917846438</v>
      </c>
      <c r="AL25" s="200">
        <v>14052.94309366963</v>
      </c>
      <c r="AM25" s="200">
        <v>14204.64141136378</v>
      </c>
      <c r="AN25" s="200">
        <v>13786.581835339459</v>
      </c>
      <c r="AO25" s="200">
        <v>12586.597119387574</v>
      </c>
      <c r="AP25" s="200">
        <v>12573.665761286848</v>
      </c>
      <c r="AQ25" s="200">
        <v>12308.6404648362</v>
      </c>
      <c r="AR25" s="200">
        <v>11787.307367509879</v>
      </c>
      <c r="AS25" s="200">
        <v>10940.116655426918</v>
      </c>
      <c r="AT25" s="200">
        <v>10111.22403899355</v>
      </c>
      <c r="AU25" s="200">
        <v>10418.660168236258</v>
      </c>
      <c r="AV25" s="200">
        <v>10151.170588899609</v>
      </c>
      <c r="AW25" s="200">
        <v>10512.43386478351</v>
      </c>
      <c r="AX25" s="200">
        <v>10803.027957936614</v>
      </c>
      <c r="AY25" s="200">
        <v>10844.517979271992</v>
      </c>
      <c r="AZ25" s="63"/>
      <c r="BA25" s="63"/>
      <c r="BB25" s="63"/>
      <c r="BC25" s="63"/>
      <c r="BD25" s="63"/>
      <c r="BE25" s="367"/>
      <c r="BF25" s="71"/>
      <c r="BG25" s="375"/>
    </row>
    <row r="26" spans="23:59">
      <c r="W26" s="89"/>
      <c r="X26" s="79" t="s">
        <v>34</v>
      </c>
      <c r="Y26" s="81"/>
      <c r="Z26" s="209"/>
      <c r="AA26" s="209">
        <f>SUM(AA27:AA28)</f>
        <v>265044.80394325469</v>
      </c>
      <c r="AB26" s="209">
        <f t="shared" ref="AB26" si="31">SUM(AB27:AB28)</f>
        <v>270508.68293373589</v>
      </c>
      <c r="AC26" s="209">
        <f t="shared" ref="AC26" si="32">SUM(AC27:AC28)</f>
        <v>282483.79560769087</v>
      </c>
      <c r="AD26" s="209">
        <f t="shared" ref="AD26" si="33">SUM(AD27:AD28)</f>
        <v>289954.30503710842</v>
      </c>
      <c r="AE26" s="209">
        <f t="shared" ref="AE26" si="34">SUM(AE27:AE28)</f>
        <v>312683.46363094694</v>
      </c>
      <c r="AF26" s="209">
        <f t="shared" ref="AF26" si="35">SUM(AF27:AF28)</f>
        <v>319734.85795054113</v>
      </c>
      <c r="AG26" s="209">
        <f t="shared" ref="AG26" si="36">SUM(AG27:AG28)</f>
        <v>324117.05820495082</v>
      </c>
      <c r="AH26" s="209">
        <f t="shared" ref="AH26" si="37">SUM(AH27:AH28)</f>
        <v>325997.09654199105</v>
      </c>
      <c r="AI26" s="209">
        <f t="shared" ref="AI26" si="38">SUM(AI27:AI28)</f>
        <v>339062.33775837999</v>
      </c>
      <c r="AJ26" s="209">
        <f t="shared" ref="AJ26" si="39">SUM(AJ27:AJ28)</f>
        <v>357702.78029445314</v>
      </c>
      <c r="AK26" s="209">
        <f t="shared" ref="AK26" si="40">SUM(AK27:AK28)</f>
        <v>369220.34209002519</v>
      </c>
      <c r="AL26" s="209">
        <f t="shared" ref="AL26" si="41">SUM(AL27:AL28)</f>
        <v>365279.11884747894</v>
      </c>
      <c r="AM26" s="209">
        <f t="shared" ref="AM26" si="42">SUM(AM27:AM28)</f>
        <v>388063.28843173606</v>
      </c>
      <c r="AN26" s="209">
        <f t="shared" ref="AN26" si="43">SUM(AN27:AN28)</f>
        <v>394501.97800598829</v>
      </c>
      <c r="AO26" s="209">
        <f t="shared" ref="AO26" si="44">SUM(AO27:AO28)</f>
        <v>406718.04976937763</v>
      </c>
      <c r="AP26" s="209">
        <f t="shared" ref="AP26" si="45">SUM(AP27:AP28)</f>
        <v>418759.39530521294</v>
      </c>
      <c r="AQ26" s="209">
        <f t="shared" ref="AQ26" si="46">SUM(AQ27:AQ28)</f>
        <v>403931.59134531982</v>
      </c>
      <c r="AR26" s="209">
        <f t="shared" ref="AR26" si="47">SUM(AR27:AR28)</f>
        <v>420991.55541676003</v>
      </c>
      <c r="AS26" s="209">
        <f t="shared" ref="AS26" si="48">SUM(AS27:AS28)</f>
        <v>405198.16817250452</v>
      </c>
      <c r="AT26" s="209">
        <f t="shared" ref="AT26" si="49">SUM(AT27:AT28)</f>
        <v>383231.54249158234</v>
      </c>
      <c r="AU26" s="209">
        <f t="shared" ref="AU26" si="50">SUM(AU27:AU28)</f>
        <v>392889.47206824919</v>
      </c>
      <c r="AV26" s="209">
        <f t="shared" ref="AV26" si="51">SUM(AV27:AV28)</f>
        <v>427681.68990748259</v>
      </c>
      <c r="AW26" s="209">
        <f t="shared" ref="AW26" si="52">SUM(AW27:AW28)</f>
        <v>457672.18637303833</v>
      </c>
      <c r="AX26" s="209">
        <f t="shared" ref="AX26" si="53">SUM(AX27:AX28)</f>
        <v>480205.25856210408</v>
      </c>
      <c r="AY26" s="209">
        <f t="shared" ref="AY26" si="54">SUM(AY27:AY28)</f>
        <v>454472.17252380459</v>
      </c>
      <c r="AZ26" s="82"/>
      <c r="BA26" s="82"/>
      <c r="BB26" s="82"/>
      <c r="BC26" s="82"/>
      <c r="BD26" s="82"/>
      <c r="BE26" s="369"/>
      <c r="BF26" s="83"/>
      <c r="BG26" s="378"/>
    </row>
    <row r="27" spans="23:59">
      <c r="W27" s="89"/>
      <c r="X27" s="80"/>
      <c r="Y27" s="26" t="s">
        <v>35</v>
      </c>
      <c r="Z27" s="200"/>
      <c r="AA27" s="200">
        <v>131333.5392979162</v>
      </c>
      <c r="AB27" s="200">
        <v>133231.54872839752</v>
      </c>
      <c r="AC27" s="200">
        <v>140580.31846528524</v>
      </c>
      <c r="AD27" s="200">
        <v>141769.01635430401</v>
      </c>
      <c r="AE27" s="200">
        <v>149282.36421630712</v>
      </c>
      <c r="AF27" s="200">
        <v>152825.60883291159</v>
      </c>
      <c r="AG27" s="200">
        <v>152380.3532359169</v>
      </c>
      <c r="AH27" s="200">
        <v>148782.68025640154</v>
      </c>
      <c r="AI27" s="200">
        <v>148726.98662093986</v>
      </c>
      <c r="AJ27" s="200">
        <v>157275.75804205562</v>
      </c>
      <c r="AK27" s="200">
        <v>162426.16018634927</v>
      </c>
      <c r="AL27" s="200">
        <v>158791.54257385118</v>
      </c>
      <c r="AM27" s="200">
        <v>170290.79980811046</v>
      </c>
      <c r="AN27" s="200">
        <v>172415.61018978991</v>
      </c>
      <c r="AO27" s="200">
        <v>171416.30028629099</v>
      </c>
      <c r="AP27" s="200">
        <v>179898.34153955377</v>
      </c>
      <c r="AQ27" s="200">
        <v>168255.78994315566</v>
      </c>
      <c r="AR27" s="200">
        <v>183724.62589359452</v>
      </c>
      <c r="AS27" s="200">
        <v>173728.55562669819</v>
      </c>
      <c r="AT27" s="200">
        <v>163354.14086451087</v>
      </c>
      <c r="AU27" s="200">
        <v>174056.10168575757</v>
      </c>
      <c r="AV27" s="200">
        <v>191795.47816104718</v>
      </c>
      <c r="AW27" s="200">
        <v>203923.58797745407</v>
      </c>
      <c r="AX27" s="200">
        <v>201234.82209599958</v>
      </c>
      <c r="AY27" s="200">
        <v>189300.66946357003</v>
      </c>
      <c r="AZ27" s="63"/>
      <c r="BA27" s="63"/>
      <c r="BB27" s="63"/>
      <c r="BC27" s="63"/>
      <c r="BD27" s="63"/>
      <c r="BE27" s="367"/>
      <c r="BF27" s="71"/>
      <c r="BG27" s="375"/>
    </row>
    <row r="28" spans="23:59" ht="14.4" thickBot="1">
      <c r="W28" s="476"/>
      <c r="X28" s="477"/>
      <c r="Y28" s="478" t="s">
        <v>208</v>
      </c>
      <c r="Z28" s="480"/>
      <c r="AA28" s="480">
        <v>133711.2646453385</v>
      </c>
      <c r="AB28" s="480">
        <v>137277.1342053384</v>
      </c>
      <c r="AC28" s="480">
        <v>141903.47714240564</v>
      </c>
      <c r="AD28" s="480">
        <v>148185.28868280441</v>
      </c>
      <c r="AE28" s="480">
        <v>163401.09941463984</v>
      </c>
      <c r="AF28" s="480">
        <v>166909.24911762954</v>
      </c>
      <c r="AG28" s="480">
        <v>171736.70496903392</v>
      </c>
      <c r="AH28" s="480">
        <v>177214.41628558951</v>
      </c>
      <c r="AI28" s="480">
        <v>190335.35113744016</v>
      </c>
      <c r="AJ28" s="480">
        <v>200427.0222523975</v>
      </c>
      <c r="AK28" s="480">
        <v>206794.18190367596</v>
      </c>
      <c r="AL28" s="480">
        <v>206487.57627362775</v>
      </c>
      <c r="AM28" s="480">
        <v>217772.4886236256</v>
      </c>
      <c r="AN28" s="480">
        <v>222086.36781619836</v>
      </c>
      <c r="AO28" s="480">
        <v>235301.74948308663</v>
      </c>
      <c r="AP28" s="480">
        <v>238861.05376565916</v>
      </c>
      <c r="AQ28" s="480">
        <v>235675.80140216416</v>
      </c>
      <c r="AR28" s="480">
        <v>237266.92952316548</v>
      </c>
      <c r="AS28" s="480">
        <v>231469.61254580636</v>
      </c>
      <c r="AT28" s="480">
        <v>219877.40162707149</v>
      </c>
      <c r="AU28" s="480">
        <v>218833.37038249162</v>
      </c>
      <c r="AV28" s="480">
        <v>235886.21174643541</v>
      </c>
      <c r="AW28" s="480">
        <v>253748.59839558427</v>
      </c>
      <c r="AX28" s="480">
        <v>278970.43646610447</v>
      </c>
      <c r="AY28" s="480">
        <v>265171.50306023459</v>
      </c>
      <c r="AZ28" s="481"/>
      <c r="BA28" s="481"/>
      <c r="BB28" s="481"/>
      <c r="BC28" s="481"/>
      <c r="BD28" s="481"/>
      <c r="BE28" s="498"/>
      <c r="BF28" s="499"/>
      <c r="BG28" s="376"/>
    </row>
    <row r="29" spans="23:59" ht="14.4" thickBot="1">
      <c r="W29" s="462" t="s">
        <v>161</v>
      </c>
      <c r="X29" s="463"/>
      <c r="Y29" s="464"/>
      <c r="Z29" s="495"/>
      <c r="AA29" s="495">
        <f t="shared" ref="AA29" si="55">SUM(AA30:AA31,AA33)</f>
        <v>87556.705523973185</v>
      </c>
      <c r="AB29" s="495">
        <f t="shared" ref="AB29" si="56">SUM(AB30:AB31,AB33)</f>
        <v>88986.877644987806</v>
      </c>
      <c r="AC29" s="495">
        <f t="shared" ref="AC29:AY29" si="57">SUM(AC30:AC31,AC33)</f>
        <v>90351.071188049216</v>
      </c>
      <c r="AD29" s="495">
        <f t="shared" si="57"/>
        <v>88566.618539478426</v>
      </c>
      <c r="AE29" s="495">
        <f t="shared" si="57"/>
        <v>93029.200207388218</v>
      </c>
      <c r="AF29" s="495">
        <f t="shared" si="57"/>
        <v>94107.617777885054</v>
      </c>
      <c r="AG29" s="495">
        <f t="shared" si="57"/>
        <v>95403.225527055896</v>
      </c>
      <c r="AH29" s="495">
        <f t="shared" si="57"/>
        <v>94171.59670717585</v>
      </c>
      <c r="AI29" s="495">
        <f t="shared" si="57"/>
        <v>88586.721948617269</v>
      </c>
      <c r="AJ29" s="495">
        <f t="shared" si="57"/>
        <v>88827.231089459296</v>
      </c>
      <c r="AK29" s="495">
        <f t="shared" si="57"/>
        <v>90415.71905091287</v>
      </c>
      <c r="AL29" s="495">
        <f t="shared" si="57"/>
        <v>88772.500985710954</v>
      </c>
      <c r="AM29" s="495">
        <f t="shared" si="57"/>
        <v>86271.442172320036</v>
      </c>
      <c r="AN29" s="495">
        <f t="shared" si="57"/>
        <v>86229.773560991976</v>
      </c>
      <c r="AO29" s="495">
        <f t="shared" si="57"/>
        <v>85219.651052999034</v>
      </c>
      <c r="AP29" s="495">
        <f t="shared" si="57"/>
        <v>85361.323486920854</v>
      </c>
      <c r="AQ29" s="495">
        <f t="shared" si="57"/>
        <v>83709.182314116901</v>
      </c>
      <c r="AR29" s="495">
        <f t="shared" si="57"/>
        <v>83640.408487310982</v>
      </c>
      <c r="AS29" s="495">
        <f t="shared" si="57"/>
        <v>80709.205811899257</v>
      </c>
      <c r="AT29" s="495">
        <f t="shared" si="57"/>
        <v>71134.019566773379</v>
      </c>
      <c r="AU29" s="495">
        <f t="shared" si="57"/>
        <v>72826.340589469051</v>
      </c>
      <c r="AV29" s="495">
        <f t="shared" si="57"/>
        <v>72451.143674069841</v>
      </c>
      <c r="AW29" s="495">
        <f t="shared" si="57"/>
        <v>74590.521213024389</v>
      </c>
      <c r="AX29" s="495">
        <f t="shared" si="57"/>
        <v>75883.491774452283</v>
      </c>
      <c r="AY29" s="495">
        <f t="shared" si="57"/>
        <v>75871.760915143837</v>
      </c>
      <c r="AZ29" s="495">
        <f t="shared" ref="AZ29:BE29" si="58">SUM(AZ30:AZ31)</f>
        <v>0</v>
      </c>
      <c r="BA29" s="495">
        <f t="shared" si="58"/>
        <v>0</v>
      </c>
      <c r="BB29" s="495">
        <f t="shared" si="58"/>
        <v>0</v>
      </c>
      <c r="BC29" s="495">
        <f t="shared" si="58"/>
        <v>0</v>
      </c>
      <c r="BD29" s="495">
        <f t="shared" si="58"/>
        <v>0</v>
      </c>
      <c r="BE29" s="496">
        <f t="shared" si="58"/>
        <v>0</v>
      </c>
      <c r="BF29" s="497"/>
      <c r="BG29" s="485"/>
    </row>
    <row r="30" spans="23:59">
      <c r="W30" s="467"/>
      <c r="X30" s="472" t="s">
        <v>162</v>
      </c>
      <c r="Y30" s="473"/>
      <c r="Z30" s="486"/>
      <c r="AA30" s="474">
        <f>'2) CO2-Sector'!AA35</f>
        <v>63924.637427999842</v>
      </c>
      <c r="AB30" s="474">
        <f>'2) CO2-Sector'!AB35</f>
        <v>65035.564503313457</v>
      </c>
      <c r="AC30" s="474">
        <f>'2) CO2-Sector'!AC35</f>
        <v>65010.330363515182</v>
      </c>
      <c r="AD30" s="474">
        <f>'2) CO2-Sector'!AD35</f>
        <v>63685.45461095911</v>
      </c>
      <c r="AE30" s="474">
        <f>'2) CO2-Sector'!AE35</f>
        <v>65147.137518986667</v>
      </c>
      <c r="AF30" s="474">
        <f>'2) CO2-Sector'!AF35</f>
        <v>65383.5741978847</v>
      </c>
      <c r="AG30" s="474">
        <f>'2) CO2-Sector'!AG35</f>
        <v>65877.966508980462</v>
      </c>
      <c r="AH30" s="474">
        <f>'2) CO2-Sector'!AH35</f>
        <v>63182.425185087413</v>
      </c>
      <c r="AI30" s="474">
        <f>'2) CO2-Sector'!AI35</f>
        <v>57270.909810590179</v>
      </c>
      <c r="AJ30" s="474">
        <f>'2) CO2-Sector'!AJ35</f>
        <v>57413.338278013143</v>
      </c>
      <c r="AK30" s="474">
        <f>'2) CO2-Sector'!AK35</f>
        <v>57882.149871571659</v>
      </c>
      <c r="AL30" s="474">
        <f>'2) CO2-Sector'!AL35</f>
        <v>56479.411320323976</v>
      </c>
      <c r="AM30" s="474">
        <f>'2) CO2-Sector'!AM35</f>
        <v>53738.713605042612</v>
      </c>
      <c r="AN30" s="474">
        <f>'2) CO2-Sector'!AN35</f>
        <v>52970.829442721377</v>
      </c>
      <c r="AO30" s="474">
        <f>'2) CO2-Sector'!AO35</f>
        <v>52837.989160820369</v>
      </c>
      <c r="AP30" s="474">
        <f>'2) CO2-Sector'!AP35</f>
        <v>53924.580459671568</v>
      </c>
      <c r="AQ30" s="474">
        <f>'2) CO2-Sector'!AQ35</f>
        <v>54054.003041161632</v>
      </c>
      <c r="AR30" s="474">
        <f>'2) CO2-Sector'!AR35</f>
        <v>53268.82385907953</v>
      </c>
      <c r="AS30" s="474">
        <f>'2) CO2-Sector'!AS35</f>
        <v>49143.076786739744</v>
      </c>
      <c r="AT30" s="474">
        <f>'2) CO2-Sector'!AT35</f>
        <v>43485.240587900378</v>
      </c>
      <c r="AU30" s="474">
        <f>'2) CO2-Sector'!AU35</f>
        <v>44652.901149800389</v>
      </c>
      <c r="AV30" s="474">
        <f>'2) CO2-Sector'!AV35</f>
        <v>44514.587768619254</v>
      </c>
      <c r="AW30" s="474">
        <f>'2) CO2-Sector'!AW35</f>
        <v>44704.740092574677</v>
      </c>
      <c r="AX30" s="474">
        <f>'2) CO2-Sector'!AX35</f>
        <v>46346.168074484805</v>
      </c>
      <c r="AY30" s="474">
        <f>'2) CO2-Sector'!AY35</f>
        <v>46084.794321498943</v>
      </c>
      <c r="AZ30" s="475"/>
      <c r="BA30" s="475"/>
      <c r="BB30" s="475"/>
      <c r="BC30" s="475"/>
      <c r="BD30" s="475"/>
      <c r="BE30" s="489"/>
      <c r="BF30" s="492"/>
      <c r="BG30" s="379"/>
    </row>
    <row r="31" spans="23:59" ht="14.4" thickBot="1">
      <c r="W31" s="467"/>
      <c r="X31" s="483" t="s">
        <v>21</v>
      </c>
      <c r="Y31" s="468"/>
      <c r="Z31" s="487"/>
      <c r="AA31" s="487">
        <f>'2) CO2-Sector'!AA36</f>
        <v>22442.24850647711</v>
      </c>
      <c r="AB31" s="487">
        <f>'2) CO2-Sector'!AB36</f>
        <v>22772.197932579678</v>
      </c>
      <c r="AC31" s="487">
        <f>'2) CO2-Sector'!AC36</f>
        <v>24185.910196671524</v>
      </c>
      <c r="AD31" s="487">
        <f>'2) CO2-Sector'!AD36</f>
        <v>23707.083316130578</v>
      </c>
      <c r="AE31" s="487">
        <f>'2) CO2-Sector'!AE36</f>
        <v>26885.936655655431</v>
      </c>
      <c r="AF31" s="487">
        <f>'2) CO2-Sector'!AF36</f>
        <v>27440.469095845197</v>
      </c>
      <c r="AG31" s="487">
        <f>'2) CO2-Sector'!AG36</f>
        <v>28149.040447543841</v>
      </c>
      <c r="AH31" s="487">
        <f>'2) CO2-Sector'!AH36</f>
        <v>29490.905484674193</v>
      </c>
      <c r="AI31" s="487">
        <f>'2) CO2-Sector'!AI36</f>
        <v>29874.765113239671</v>
      </c>
      <c r="AJ31" s="487">
        <f>'2) CO2-Sector'!AJ36</f>
        <v>29939.582269965387</v>
      </c>
      <c r="AK31" s="487">
        <f>'2) CO2-Sector'!AK36</f>
        <v>31061.232310627696</v>
      </c>
      <c r="AL31" s="487">
        <f>'2) CO2-Sector'!AL36</f>
        <v>30851.188800154923</v>
      </c>
      <c r="AM31" s="487">
        <f>'2) CO2-Sector'!AM36</f>
        <v>31102.248097184147</v>
      </c>
      <c r="AN31" s="487">
        <f>'2) CO2-Sector'!AN36</f>
        <v>31861.906549380794</v>
      </c>
      <c r="AO31" s="487">
        <f>'2) CO2-Sector'!AO36</f>
        <v>31054.425986611608</v>
      </c>
      <c r="AP31" s="487">
        <f>'2) CO2-Sector'!AP36</f>
        <v>30064.351555127843</v>
      </c>
      <c r="AQ31" s="487">
        <f>'2) CO2-Sector'!AQ36</f>
        <v>28281.64463178072</v>
      </c>
      <c r="AR31" s="487">
        <f>'2) CO2-Sector'!AR36</f>
        <v>28838.669705385604</v>
      </c>
      <c r="AS31" s="487">
        <f>'2) CO2-Sector'!AS36</f>
        <v>30178.492318356228</v>
      </c>
      <c r="AT31" s="487">
        <f>'2) CO2-Sector'!AT36</f>
        <v>26394.526582260958</v>
      </c>
      <c r="AU31" s="487">
        <f>'2) CO2-Sector'!AU36</f>
        <v>26956.950760676114</v>
      </c>
      <c r="AV31" s="487">
        <f>'2) CO2-Sector'!AV36</f>
        <v>26749.226620469104</v>
      </c>
      <c r="AW31" s="487">
        <f>'2) CO2-Sector'!AW36</f>
        <v>28607.890700641514</v>
      </c>
      <c r="AX31" s="487">
        <f>'2) CO2-Sector'!AX36</f>
        <v>28264.177466768226</v>
      </c>
      <c r="AY31" s="487">
        <f>'2) CO2-Sector'!AY36</f>
        <v>28539.983477089416</v>
      </c>
      <c r="AZ31" s="488"/>
      <c r="BA31" s="488"/>
      <c r="BB31" s="488"/>
      <c r="BC31" s="488"/>
      <c r="BD31" s="488"/>
      <c r="BE31" s="490"/>
      <c r="BF31" s="493"/>
      <c r="BG31" s="380"/>
    </row>
    <row r="32" spans="23:59" ht="15" thickTop="1" thickBot="1">
      <c r="W32" s="467"/>
      <c r="X32" s="538"/>
      <c r="Y32" s="532" t="s">
        <v>75</v>
      </c>
      <c r="Z32" s="533"/>
      <c r="AA32" s="534">
        <f>'2) CO2-Sector'!AA37</f>
        <v>9315.0599927560179</v>
      </c>
      <c r="AB32" s="534">
        <f>'2) CO2-Sector'!AB37</f>
        <v>9628.7012217324882</v>
      </c>
      <c r="AC32" s="534">
        <f>'2) CO2-Sector'!AC37</f>
        <v>9995.130637645374</v>
      </c>
      <c r="AD32" s="534">
        <f>'2) CO2-Sector'!AD37</f>
        <v>9763.6227229582637</v>
      </c>
      <c r="AE32" s="534">
        <f>'2) CO2-Sector'!AE37</f>
        <v>10429.142248187145</v>
      </c>
      <c r="AF32" s="534">
        <f>'2) CO2-Sector'!AF37</f>
        <v>10731.61484297592</v>
      </c>
      <c r="AG32" s="534">
        <f>'2) CO2-Sector'!AG37</f>
        <v>11023.852095558141</v>
      </c>
      <c r="AH32" s="534">
        <f>'2) CO2-Sector'!AH37</f>
        <v>11778.785475122942</v>
      </c>
      <c r="AI32" s="534">
        <f>'2) CO2-Sector'!AI37</f>
        <v>12179.416132261898</v>
      </c>
      <c r="AJ32" s="534">
        <f>'2) CO2-Sector'!AJ37</f>
        <v>12446.103732348589</v>
      </c>
      <c r="AK32" s="534">
        <f>'2) CO2-Sector'!AK37</f>
        <v>13419.088060887127</v>
      </c>
      <c r="AL32" s="534">
        <f>'2) CO2-Sector'!AL37</f>
        <v>14461.733227908544</v>
      </c>
      <c r="AM32" s="534">
        <f>'2) CO2-Sector'!AM37</f>
        <v>15332.134688283884</v>
      </c>
      <c r="AN32" s="534">
        <f>'2) CO2-Sector'!AN37</f>
        <v>16154.510023432984</v>
      </c>
      <c r="AO32" s="534">
        <f>'2) CO2-Sector'!AO37</f>
        <v>15900.55586729051</v>
      </c>
      <c r="AP32" s="534">
        <f>'2) CO2-Sector'!AP37</f>
        <v>15454.534262581448</v>
      </c>
      <c r="AQ32" s="534">
        <f>'2) CO2-Sector'!AQ37</f>
        <v>14511.466090776583</v>
      </c>
      <c r="AR32" s="534">
        <f>'2) CO2-Sector'!AR37</f>
        <v>15187.59294213976</v>
      </c>
      <c r="AS32" s="534">
        <f>'2) CO2-Sector'!AS37</f>
        <v>14914.129464018686</v>
      </c>
      <c r="AT32" s="534">
        <f>'2) CO2-Sector'!AT37</f>
        <v>13840.958301426022</v>
      </c>
      <c r="AU32" s="534">
        <f>'2) CO2-Sector'!AU37</f>
        <v>13881.473746598362</v>
      </c>
      <c r="AV32" s="534">
        <f>'2) CO2-Sector'!AV37</f>
        <v>14164.91053566894</v>
      </c>
      <c r="AW32" s="534">
        <f>'2) CO2-Sector'!AW37</f>
        <v>15437.676718936815</v>
      </c>
      <c r="AX32" s="534">
        <f>'2) CO2-Sector'!AX37</f>
        <v>14905.389941687121</v>
      </c>
      <c r="AY32" s="534">
        <f>'2) CO2-Sector'!AY37</f>
        <v>15168.071511175247</v>
      </c>
      <c r="AZ32" s="535"/>
      <c r="BA32" s="535"/>
      <c r="BB32" s="535"/>
      <c r="BC32" s="535"/>
      <c r="BD32" s="535"/>
      <c r="BE32" s="536"/>
      <c r="BF32" s="537"/>
      <c r="BG32" s="380"/>
    </row>
    <row r="33" spans="1:61" ht="15" thickTop="1" thickBot="1">
      <c r="W33" s="549"/>
      <c r="X33" s="551" t="s">
        <v>222</v>
      </c>
      <c r="Y33" s="552"/>
      <c r="Z33" s="553"/>
      <c r="AA33" s="554">
        <f>'2) CO2-Sector'!AA38</f>
        <v>1189.8195894962346</v>
      </c>
      <c r="AB33" s="554">
        <f>'2) CO2-Sector'!AB38</f>
        <v>1179.1152090946744</v>
      </c>
      <c r="AC33" s="554">
        <f>'2) CO2-Sector'!AC38</f>
        <v>1154.8306278625093</v>
      </c>
      <c r="AD33" s="554">
        <f>'2) CO2-Sector'!AD38</f>
        <v>1174.0806123887305</v>
      </c>
      <c r="AE33" s="554">
        <f>'2) CO2-Sector'!AE38</f>
        <v>996.12603274611433</v>
      </c>
      <c r="AF33" s="554">
        <f>'2) CO2-Sector'!AF38</f>
        <v>1283.5744841551602</v>
      </c>
      <c r="AG33" s="554">
        <f>'2) CO2-Sector'!AG38</f>
        <v>1376.2185705315935</v>
      </c>
      <c r="AH33" s="554">
        <f>'2) CO2-Sector'!AH38</f>
        <v>1498.2660374142383</v>
      </c>
      <c r="AI33" s="554">
        <f>'2) CO2-Sector'!AI38</f>
        <v>1441.0470247874125</v>
      </c>
      <c r="AJ33" s="554">
        <f>'2) CO2-Sector'!AJ38</f>
        <v>1474.3105414807624</v>
      </c>
      <c r="AK33" s="554">
        <f>'2) CO2-Sector'!AK38</f>
        <v>1472.3368687135132</v>
      </c>
      <c r="AL33" s="554">
        <f>'2) CO2-Sector'!AL38</f>
        <v>1441.900865232056</v>
      </c>
      <c r="AM33" s="554">
        <f>'2) CO2-Sector'!AM38</f>
        <v>1430.4804700932787</v>
      </c>
      <c r="AN33" s="554">
        <f>'2) CO2-Sector'!AN38</f>
        <v>1397.0375688898034</v>
      </c>
      <c r="AO33" s="554">
        <f>'2) CO2-Sector'!AO38</f>
        <v>1327.2359055670497</v>
      </c>
      <c r="AP33" s="554">
        <f>'2) CO2-Sector'!AP38</f>
        <v>1372.391472121446</v>
      </c>
      <c r="AQ33" s="554">
        <f>'2) CO2-Sector'!AQ38</f>
        <v>1373.5346411745531</v>
      </c>
      <c r="AR33" s="554">
        <f>'2) CO2-Sector'!AR38</f>
        <v>1532.9149228458373</v>
      </c>
      <c r="AS33" s="554">
        <f>'2) CO2-Sector'!AS38</f>
        <v>1387.6367068032787</v>
      </c>
      <c r="AT33" s="554">
        <f>'2) CO2-Sector'!AT38</f>
        <v>1254.25239661205</v>
      </c>
      <c r="AU33" s="554">
        <f>'2) CO2-Sector'!AU38</f>
        <v>1216.4886789925454</v>
      </c>
      <c r="AV33" s="554">
        <f>'2) CO2-Sector'!AV38</f>
        <v>1187.3292849814716</v>
      </c>
      <c r="AW33" s="554">
        <f>'2) CO2-Sector'!AW38</f>
        <v>1277.8904198082007</v>
      </c>
      <c r="AX33" s="554">
        <f>'2) CO2-Sector'!AX38</f>
        <v>1273.146233199245</v>
      </c>
      <c r="AY33" s="554">
        <f>'2) CO2-Sector'!AY38</f>
        <v>1246.9831165554813</v>
      </c>
      <c r="AZ33" s="555"/>
      <c r="BA33" s="555"/>
      <c r="BB33" s="555"/>
      <c r="BC33" s="555"/>
      <c r="BD33" s="555"/>
      <c r="BE33" s="555"/>
      <c r="BF33" s="556"/>
      <c r="BG33" s="541"/>
      <c r="BI33" s="460"/>
    </row>
    <row r="34" spans="1:61" ht="15" thickTop="1" thickBot="1">
      <c r="W34" s="539" t="s">
        <v>36</v>
      </c>
      <c r="X34" s="320"/>
      <c r="Y34" s="51"/>
      <c r="Z34" s="210"/>
      <c r="AA34" s="210">
        <f t="shared" ref="AA34:AX34" si="59">SUM(AA5,AA29)</f>
        <v>1154400.6122528811</v>
      </c>
      <c r="AB34" s="210">
        <f t="shared" si="59"/>
        <v>1163028.181686725</v>
      </c>
      <c r="AC34" s="210">
        <f t="shared" si="59"/>
        <v>1172817.5735861138</v>
      </c>
      <c r="AD34" s="210">
        <f t="shared" si="59"/>
        <v>1166395.7487564415</v>
      </c>
      <c r="AE34" s="210">
        <f t="shared" si="59"/>
        <v>1227219.5730445043</v>
      </c>
      <c r="AF34" s="210">
        <f t="shared" si="59"/>
        <v>1240759.1598357814</v>
      </c>
      <c r="AG34" s="210">
        <f t="shared" si="59"/>
        <v>1253777.4700511079</v>
      </c>
      <c r="AH34" s="210">
        <f t="shared" si="59"/>
        <v>1251342.6042002793</v>
      </c>
      <c r="AI34" s="210">
        <f t="shared" si="59"/>
        <v>1216699.8599043733</v>
      </c>
      <c r="AJ34" s="210">
        <f t="shared" si="59"/>
        <v>1251663.1490150925</v>
      </c>
      <c r="AK34" s="210">
        <f t="shared" si="59"/>
        <v>1272506.5838922746</v>
      </c>
      <c r="AL34" s="210">
        <f t="shared" si="59"/>
        <v>1255770.6419849952</v>
      </c>
      <c r="AM34" s="210">
        <f t="shared" si="59"/>
        <v>1292779.6366406679</v>
      </c>
      <c r="AN34" s="210">
        <f t="shared" si="59"/>
        <v>1297859.0824405206</v>
      </c>
      <c r="AO34" s="210">
        <f t="shared" si="59"/>
        <v>1296835.7429750592</v>
      </c>
      <c r="AP34" s="210">
        <f t="shared" si="59"/>
        <v>1304380.5104039758</v>
      </c>
      <c r="AQ34" s="210">
        <f t="shared" si="59"/>
        <v>1282195.8053948546</v>
      </c>
      <c r="AR34" s="210">
        <f t="shared" si="59"/>
        <v>1318240.1228648387</v>
      </c>
      <c r="AS34" s="210">
        <f t="shared" si="59"/>
        <v>1233957.706689598</v>
      </c>
      <c r="AT34" s="210">
        <f t="shared" si="59"/>
        <v>1161127.5770698092</v>
      </c>
      <c r="AU34" s="210">
        <f t="shared" si="59"/>
        <v>1211584.6722952602</v>
      </c>
      <c r="AV34" s="210">
        <f t="shared" si="59"/>
        <v>1260813.5050920236</v>
      </c>
      <c r="AW34" s="210">
        <f t="shared" si="59"/>
        <v>1295523.0524162569</v>
      </c>
      <c r="AX34" s="210">
        <f t="shared" si="59"/>
        <v>1310935.2295481041</v>
      </c>
      <c r="AY34" s="210">
        <f t="shared" ref="AY34" si="60">SUM(AY5,AY29)</f>
        <v>1265972.8844799823</v>
      </c>
      <c r="AZ34" s="96"/>
      <c r="BA34" s="96"/>
      <c r="BB34" s="96"/>
      <c r="BC34" s="96"/>
      <c r="BD34" s="96"/>
      <c r="BE34" s="370"/>
      <c r="BF34" s="494"/>
      <c r="BG34" s="381"/>
    </row>
    <row r="35" spans="1:61">
      <c r="Y35" s="21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1:61" ht="3.75" customHeight="1"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</row>
    <row r="37" spans="1:61" ht="3.75" customHeight="1"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</row>
    <row r="38" spans="1:61" ht="3.75" customHeight="1"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61" ht="3.75" customHeight="1"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</row>
    <row r="40" spans="1:61" s="354" customFormat="1" ht="3.75" customHeight="1">
      <c r="Y40" s="355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</row>
    <row r="41" spans="1:61" s="354" customFormat="1" ht="3.75" customHeight="1">
      <c r="Y41" s="357"/>
      <c r="Z41" s="358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60"/>
      <c r="AT41" s="360"/>
      <c r="AU41" s="360"/>
      <c r="AV41" s="360"/>
      <c r="AW41" s="360"/>
      <c r="AX41" s="360"/>
      <c r="AY41" s="359"/>
      <c r="AZ41" s="359"/>
      <c r="BA41" s="359"/>
      <c r="BB41" s="359"/>
      <c r="BC41" s="359"/>
      <c r="BD41" s="359"/>
      <c r="BE41" s="359"/>
      <c r="BF41" s="361"/>
      <c r="BG41" s="359"/>
    </row>
    <row r="42" spans="1:61" s="363" customFormat="1" ht="3.75" customHeight="1">
      <c r="A42" s="354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62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</row>
    <row r="43" spans="1:61" s="363" customFormat="1">
      <c r="A43" s="354"/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62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</row>
    <row r="44" spans="1:61" ht="16.2">
      <c r="Y44" s="289" t="s">
        <v>99</v>
      </c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</row>
    <row r="45" spans="1:61">
      <c r="Y45" s="232" t="s">
        <v>24</v>
      </c>
      <c r="Z45" s="233"/>
      <c r="AA45" s="219">
        <v>1990</v>
      </c>
      <c r="AB45" s="219">
        <f t="shared" ref="AB45:BE45" si="61">AA45+1</f>
        <v>1991</v>
      </c>
      <c r="AC45" s="219">
        <f t="shared" si="61"/>
        <v>1992</v>
      </c>
      <c r="AD45" s="219">
        <f t="shared" si="61"/>
        <v>1993</v>
      </c>
      <c r="AE45" s="219">
        <f t="shared" si="61"/>
        <v>1994</v>
      </c>
      <c r="AF45" s="219">
        <f t="shared" si="61"/>
        <v>1995</v>
      </c>
      <c r="AG45" s="219">
        <f t="shared" si="61"/>
        <v>1996</v>
      </c>
      <c r="AH45" s="219">
        <f t="shared" si="61"/>
        <v>1997</v>
      </c>
      <c r="AI45" s="219">
        <f t="shared" si="61"/>
        <v>1998</v>
      </c>
      <c r="AJ45" s="219">
        <f t="shared" si="61"/>
        <v>1999</v>
      </c>
      <c r="AK45" s="219">
        <f t="shared" si="61"/>
        <v>2000</v>
      </c>
      <c r="AL45" s="219">
        <f t="shared" si="61"/>
        <v>2001</v>
      </c>
      <c r="AM45" s="219">
        <f t="shared" si="61"/>
        <v>2002</v>
      </c>
      <c r="AN45" s="219">
        <f t="shared" si="61"/>
        <v>2003</v>
      </c>
      <c r="AO45" s="219">
        <f t="shared" si="61"/>
        <v>2004</v>
      </c>
      <c r="AP45" s="219">
        <f t="shared" si="61"/>
        <v>2005</v>
      </c>
      <c r="AQ45" s="219">
        <f t="shared" si="61"/>
        <v>2006</v>
      </c>
      <c r="AR45" s="219">
        <f t="shared" si="61"/>
        <v>2007</v>
      </c>
      <c r="AS45" s="220">
        <v>2008</v>
      </c>
      <c r="AT45" s="220">
        <v>2009</v>
      </c>
      <c r="AU45" s="220">
        <v>2010</v>
      </c>
      <c r="AV45" s="220">
        <v>2011</v>
      </c>
      <c r="AW45" s="220">
        <v>2012</v>
      </c>
      <c r="AX45" s="220">
        <v>2013</v>
      </c>
      <c r="AY45" s="219">
        <f t="shared" si="61"/>
        <v>2014</v>
      </c>
      <c r="AZ45" s="219">
        <f t="shared" si="61"/>
        <v>2015</v>
      </c>
      <c r="BA45" s="219">
        <f t="shared" si="61"/>
        <v>2016</v>
      </c>
      <c r="BB45" s="219">
        <f t="shared" si="61"/>
        <v>2017</v>
      </c>
      <c r="BC45" s="219">
        <f t="shared" si="61"/>
        <v>2018</v>
      </c>
      <c r="BD45" s="219">
        <f t="shared" si="61"/>
        <v>2019</v>
      </c>
      <c r="BE45" s="219">
        <f t="shared" si="61"/>
        <v>2020</v>
      </c>
      <c r="BF45" s="234" t="s">
        <v>25</v>
      </c>
      <c r="BG45" s="39" t="s">
        <v>26</v>
      </c>
    </row>
    <row r="46" spans="1:61" s="5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8" t="s">
        <v>27</v>
      </c>
      <c r="Z46" s="40"/>
      <c r="AA46" s="40">
        <f t="shared" ref="AA46:BE46" si="62">AA6/10^3</f>
        <v>92.358910280417092</v>
      </c>
      <c r="AB46" s="40">
        <f t="shared" si="62"/>
        <v>92.631286433763506</v>
      </c>
      <c r="AC46" s="40">
        <f t="shared" si="62"/>
        <v>92.869638915252139</v>
      </c>
      <c r="AD46" s="40">
        <f t="shared" si="62"/>
        <v>91.426598610600777</v>
      </c>
      <c r="AE46" s="40">
        <f t="shared" si="62"/>
        <v>98.502812960250381</v>
      </c>
      <c r="AF46" s="40">
        <f t="shared" si="62"/>
        <v>101.2330398204226</v>
      </c>
      <c r="AG46" s="40">
        <f t="shared" si="62"/>
        <v>98.029419003084357</v>
      </c>
      <c r="AH46" s="40">
        <f t="shared" si="62"/>
        <v>103.99302372864985</v>
      </c>
      <c r="AI46" s="40">
        <f t="shared" si="62"/>
        <v>92.879354982319754</v>
      </c>
      <c r="AJ46" s="40">
        <f t="shared" si="62"/>
        <v>93.190729515613071</v>
      </c>
      <c r="AK46" s="40">
        <f t="shared" si="62"/>
        <v>90.828277937006874</v>
      </c>
      <c r="AL46" s="40">
        <f t="shared" si="62"/>
        <v>88.132486197778178</v>
      </c>
      <c r="AM46" s="40">
        <f t="shared" si="62"/>
        <v>94.13337913829983</v>
      </c>
      <c r="AN46" s="40">
        <f t="shared" si="62"/>
        <v>93.494403018156092</v>
      </c>
      <c r="AO46" s="40">
        <f t="shared" si="62"/>
        <v>90.039759732632419</v>
      </c>
      <c r="AP46" s="40">
        <f t="shared" si="62"/>
        <v>103.66058877358455</v>
      </c>
      <c r="AQ46" s="40">
        <f t="shared" si="62"/>
        <v>87.967991122941953</v>
      </c>
      <c r="AR46" s="40">
        <f t="shared" si="62"/>
        <v>107.60444194007972</v>
      </c>
      <c r="AS46" s="40">
        <f t="shared" si="62"/>
        <v>105.76448707513852</v>
      </c>
      <c r="AT46" s="40">
        <f t="shared" si="62"/>
        <v>103.19946352265103</v>
      </c>
      <c r="AU46" s="40">
        <f t="shared" si="62"/>
        <v>110.22929647617785</v>
      </c>
      <c r="AV46" s="40">
        <f t="shared" si="62"/>
        <v>111.25065179206563</v>
      </c>
      <c r="AW46" s="40">
        <f t="shared" si="62"/>
        <v>104.57748365712872</v>
      </c>
      <c r="AX46" s="40">
        <f t="shared" si="62"/>
        <v>98.293611438731858</v>
      </c>
      <c r="AY46" s="40">
        <f t="shared" ref="AY46" si="63">AY6/10^3</f>
        <v>91.113980205640544</v>
      </c>
      <c r="AZ46" s="40">
        <f t="shared" si="62"/>
        <v>0</v>
      </c>
      <c r="BA46" s="40">
        <f t="shared" si="62"/>
        <v>0</v>
      </c>
      <c r="BB46" s="40">
        <f t="shared" si="62"/>
        <v>0</v>
      </c>
      <c r="BC46" s="40">
        <f t="shared" si="62"/>
        <v>0</v>
      </c>
      <c r="BD46" s="40">
        <f t="shared" si="62"/>
        <v>0</v>
      </c>
      <c r="BE46" s="40">
        <f t="shared" si="62"/>
        <v>0</v>
      </c>
      <c r="BF46" s="53"/>
      <c r="BG46" s="53"/>
    </row>
    <row r="47" spans="1:61" s="5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8" t="s">
        <v>28</v>
      </c>
      <c r="Z47" s="40"/>
      <c r="AA47" s="40">
        <f t="shared" ref="AA47:BE47" si="64">AA7/10^3</f>
        <v>503.13940852791023</v>
      </c>
      <c r="AB47" s="40">
        <f t="shared" si="64"/>
        <v>492.16515816087883</v>
      </c>
      <c r="AC47" s="40">
        <f t="shared" si="64"/>
        <v>481.9085689741342</v>
      </c>
      <c r="AD47" s="40">
        <f t="shared" si="64"/>
        <v>467.98358940287386</v>
      </c>
      <c r="AE47" s="40">
        <f t="shared" si="64"/>
        <v>484.95838188735843</v>
      </c>
      <c r="AF47" s="40">
        <f t="shared" si="64"/>
        <v>479.07043177207902</v>
      </c>
      <c r="AG47" s="40">
        <f t="shared" si="64"/>
        <v>483.35461564717872</v>
      </c>
      <c r="AH47" s="40">
        <f t="shared" si="64"/>
        <v>473.20637756735192</v>
      </c>
      <c r="AI47" s="40">
        <f t="shared" si="64"/>
        <v>444.23189564452326</v>
      </c>
      <c r="AJ47" s="40">
        <f t="shared" si="64"/>
        <v>455.86108191157217</v>
      </c>
      <c r="AK47" s="40">
        <f t="shared" si="64"/>
        <v>467.1161572230917</v>
      </c>
      <c r="AL47" s="40">
        <f t="shared" si="64"/>
        <v>454.62435986011315</v>
      </c>
      <c r="AM47" s="40">
        <f t="shared" si="64"/>
        <v>469.13518137546941</v>
      </c>
      <c r="AN47" s="40">
        <f t="shared" si="64"/>
        <v>472.25916018817566</v>
      </c>
      <c r="AO47" s="40">
        <f t="shared" si="64"/>
        <v>469.52437522698028</v>
      </c>
      <c r="AP47" s="40">
        <f t="shared" si="64"/>
        <v>456.90462841954945</v>
      </c>
      <c r="AQ47" s="40">
        <f t="shared" si="64"/>
        <v>471.83936936067414</v>
      </c>
      <c r="AR47" s="40">
        <f t="shared" si="64"/>
        <v>471.95419168740557</v>
      </c>
      <c r="AS47" s="40">
        <f t="shared" si="64"/>
        <v>417.03491491295279</v>
      </c>
      <c r="AT47" s="40">
        <f t="shared" si="64"/>
        <v>382.14555305518036</v>
      </c>
      <c r="AU47" s="40">
        <f t="shared" si="64"/>
        <v>413.5015383173498</v>
      </c>
      <c r="AV47" s="40">
        <f t="shared" si="64"/>
        <v>428.96883845650342</v>
      </c>
      <c r="AW47" s="40">
        <f t="shared" si="64"/>
        <v>432.38450225804189</v>
      </c>
      <c r="AX47" s="40">
        <f t="shared" si="64"/>
        <v>431.7642055038998</v>
      </c>
      <c r="AY47" s="40">
        <f t="shared" ref="AY47" si="65">AY7/10^3</f>
        <v>427.30986431859048</v>
      </c>
      <c r="AZ47" s="40">
        <f t="shared" si="64"/>
        <v>0</v>
      </c>
      <c r="BA47" s="40">
        <f t="shared" si="64"/>
        <v>0</v>
      </c>
      <c r="BB47" s="40">
        <f t="shared" si="64"/>
        <v>0</v>
      </c>
      <c r="BC47" s="40">
        <f t="shared" si="64"/>
        <v>0</v>
      </c>
      <c r="BD47" s="40">
        <f t="shared" si="64"/>
        <v>0</v>
      </c>
      <c r="BE47" s="40">
        <f t="shared" si="64"/>
        <v>0</v>
      </c>
      <c r="BF47" s="53"/>
      <c r="BG47" s="53"/>
    </row>
    <row r="48" spans="1:61" s="5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8" t="s">
        <v>29</v>
      </c>
      <c r="Z48" s="40"/>
      <c r="AA48" s="40">
        <f t="shared" ref="AA48:BE48" si="66">AA21/10^3</f>
        <v>206.30078397732592</v>
      </c>
      <c r="AB48" s="40">
        <f t="shared" si="66"/>
        <v>218.73617651335906</v>
      </c>
      <c r="AC48" s="40">
        <f t="shared" si="66"/>
        <v>225.20449890098729</v>
      </c>
      <c r="AD48" s="40">
        <f t="shared" si="66"/>
        <v>228.46463716637993</v>
      </c>
      <c r="AE48" s="40">
        <f t="shared" si="66"/>
        <v>238.0457143585603</v>
      </c>
      <c r="AF48" s="40">
        <f t="shared" si="66"/>
        <v>246.61321251485384</v>
      </c>
      <c r="AG48" s="40">
        <f t="shared" si="66"/>
        <v>252.87315166883826</v>
      </c>
      <c r="AH48" s="40">
        <f t="shared" si="66"/>
        <v>253.97450965511069</v>
      </c>
      <c r="AI48" s="40">
        <f t="shared" si="66"/>
        <v>251.9395495705331</v>
      </c>
      <c r="AJ48" s="40">
        <f t="shared" si="66"/>
        <v>256.08132620399476</v>
      </c>
      <c r="AK48" s="40">
        <f t="shared" si="66"/>
        <v>254.926087591238</v>
      </c>
      <c r="AL48" s="40">
        <f t="shared" si="66"/>
        <v>258.96217609391425</v>
      </c>
      <c r="AM48" s="40">
        <f t="shared" si="66"/>
        <v>255.17634552284247</v>
      </c>
      <c r="AN48" s="40">
        <f t="shared" si="66"/>
        <v>251.37376766720843</v>
      </c>
      <c r="AO48" s="40">
        <f t="shared" si="66"/>
        <v>245.33390719306976</v>
      </c>
      <c r="AP48" s="40">
        <f t="shared" si="66"/>
        <v>239.69457441870784</v>
      </c>
      <c r="AQ48" s="40">
        <f t="shared" si="66"/>
        <v>234.74767125180173</v>
      </c>
      <c r="AR48" s="40">
        <f t="shared" si="66"/>
        <v>234.04952533328242</v>
      </c>
      <c r="AS48" s="40">
        <f t="shared" si="66"/>
        <v>225.25093071710313</v>
      </c>
      <c r="AT48" s="40">
        <f t="shared" si="66"/>
        <v>221.41699843362204</v>
      </c>
      <c r="AU48" s="40">
        <f t="shared" si="66"/>
        <v>222.13802484401427</v>
      </c>
      <c r="AV48" s="40">
        <f t="shared" si="66"/>
        <v>220.46118126190234</v>
      </c>
      <c r="AW48" s="40">
        <f t="shared" si="66"/>
        <v>226.2983589150235</v>
      </c>
      <c r="AX48" s="40">
        <f t="shared" si="66"/>
        <v>224.78866226891594</v>
      </c>
      <c r="AY48" s="40">
        <f t="shared" ref="AY48" si="67">AY21/10^3</f>
        <v>217.20510651680283</v>
      </c>
      <c r="AZ48" s="40">
        <f t="shared" si="66"/>
        <v>0</v>
      </c>
      <c r="BA48" s="40">
        <f t="shared" si="66"/>
        <v>0</v>
      </c>
      <c r="BB48" s="40">
        <f t="shared" si="66"/>
        <v>0</v>
      </c>
      <c r="BC48" s="40">
        <f t="shared" si="66"/>
        <v>0</v>
      </c>
      <c r="BD48" s="40">
        <f t="shared" si="66"/>
        <v>0</v>
      </c>
      <c r="BE48" s="40">
        <f t="shared" si="66"/>
        <v>0</v>
      </c>
      <c r="BF48" s="53"/>
      <c r="BG48" s="53"/>
    </row>
    <row r="49" spans="1:59" s="54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8" t="s">
        <v>45</v>
      </c>
      <c r="Z49" s="40"/>
      <c r="AA49" s="40">
        <f t="shared" ref="AA49:BE49" si="68">(AA28)/10^3</f>
        <v>133.7112646453385</v>
      </c>
      <c r="AB49" s="40">
        <f t="shared" si="68"/>
        <v>137.2771342053384</v>
      </c>
      <c r="AC49" s="40">
        <f t="shared" si="68"/>
        <v>141.90347714240565</v>
      </c>
      <c r="AD49" s="40">
        <f t="shared" si="68"/>
        <v>148.18528868280441</v>
      </c>
      <c r="AE49" s="40">
        <f t="shared" si="68"/>
        <v>163.40109941463984</v>
      </c>
      <c r="AF49" s="40">
        <f t="shared" si="68"/>
        <v>166.90924911762954</v>
      </c>
      <c r="AG49" s="40">
        <f t="shared" si="68"/>
        <v>171.73670496903392</v>
      </c>
      <c r="AH49" s="40">
        <f t="shared" si="68"/>
        <v>177.21441628558952</v>
      </c>
      <c r="AI49" s="40">
        <f t="shared" si="68"/>
        <v>190.33535113744017</v>
      </c>
      <c r="AJ49" s="40">
        <f t="shared" si="68"/>
        <v>200.42702225239751</v>
      </c>
      <c r="AK49" s="40">
        <f t="shared" si="68"/>
        <v>206.79418190367596</v>
      </c>
      <c r="AL49" s="40">
        <f t="shared" si="68"/>
        <v>206.48757627362775</v>
      </c>
      <c r="AM49" s="40">
        <f t="shared" si="68"/>
        <v>217.77248862362561</v>
      </c>
      <c r="AN49" s="40">
        <f t="shared" si="68"/>
        <v>222.08636781619836</v>
      </c>
      <c r="AO49" s="40">
        <f t="shared" si="68"/>
        <v>235.30174948308664</v>
      </c>
      <c r="AP49" s="40">
        <f t="shared" si="68"/>
        <v>238.86105376565916</v>
      </c>
      <c r="AQ49" s="40">
        <f t="shared" si="68"/>
        <v>235.67580140216415</v>
      </c>
      <c r="AR49" s="40">
        <f t="shared" si="68"/>
        <v>237.26692952316549</v>
      </c>
      <c r="AS49" s="40">
        <f t="shared" si="68"/>
        <v>231.46961254580637</v>
      </c>
      <c r="AT49" s="40">
        <f t="shared" si="68"/>
        <v>219.87740162707149</v>
      </c>
      <c r="AU49" s="40">
        <f t="shared" si="68"/>
        <v>218.83337038249161</v>
      </c>
      <c r="AV49" s="40">
        <f t="shared" si="68"/>
        <v>235.88621174643541</v>
      </c>
      <c r="AW49" s="40">
        <f t="shared" si="68"/>
        <v>253.74859839558428</v>
      </c>
      <c r="AX49" s="40">
        <f t="shared" si="68"/>
        <v>278.97043646610445</v>
      </c>
      <c r="AY49" s="40">
        <f t="shared" ref="AY49" si="69">(AY28)/10^3</f>
        <v>265.17150306023461</v>
      </c>
      <c r="AZ49" s="40">
        <f t="shared" si="68"/>
        <v>0</v>
      </c>
      <c r="BA49" s="40">
        <f t="shared" si="68"/>
        <v>0</v>
      </c>
      <c r="BB49" s="40">
        <f t="shared" si="68"/>
        <v>0</v>
      </c>
      <c r="BC49" s="40">
        <f t="shared" si="68"/>
        <v>0</v>
      </c>
      <c r="BD49" s="40">
        <f t="shared" si="68"/>
        <v>0</v>
      </c>
      <c r="BE49" s="40">
        <f t="shared" si="68"/>
        <v>0</v>
      </c>
      <c r="BF49" s="53"/>
      <c r="BG49" s="53"/>
    </row>
    <row r="50" spans="1:59" s="54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8" t="s">
        <v>37</v>
      </c>
      <c r="Z50" s="40"/>
      <c r="AA50" s="40">
        <f t="shared" ref="AA50:BE50" si="70">AA27/10^3</f>
        <v>131.33353929791619</v>
      </c>
      <c r="AB50" s="40">
        <f t="shared" si="70"/>
        <v>133.23154872839751</v>
      </c>
      <c r="AC50" s="40">
        <f t="shared" si="70"/>
        <v>140.58031846528525</v>
      </c>
      <c r="AD50" s="40">
        <f t="shared" si="70"/>
        <v>141.769016354304</v>
      </c>
      <c r="AE50" s="40">
        <f t="shared" si="70"/>
        <v>149.28236421630712</v>
      </c>
      <c r="AF50" s="40">
        <f t="shared" si="70"/>
        <v>152.8256088329116</v>
      </c>
      <c r="AG50" s="40">
        <f t="shared" si="70"/>
        <v>152.38035323591691</v>
      </c>
      <c r="AH50" s="40">
        <f t="shared" si="70"/>
        <v>148.78268025640153</v>
      </c>
      <c r="AI50" s="40">
        <f t="shared" si="70"/>
        <v>148.72698662093987</v>
      </c>
      <c r="AJ50" s="40">
        <f t="shared" si="70"/>
        <v>157.27575804205563</v>
      </c>
      <c r="AK50" s="40">
        <f t="shared" si="70"/>
        <v>162.42616018634928</v>
      </c>
      <c r="AL50" s="40">
        <f t="shared" si="70"/>
        <v>158.79154257385119</v>
      </c>
      <c r="AM50" s="40">
        <f t="shared" si="70"/>
        <v>170.29079980811045</v>
      </c>
      <c r="AN50" s="40">
        <f t="shared" si="70"/>
        <v>172.4156101897899</v>
      </c>
      <c r="AO50" s="40">
        <f t="shared" si="70"/>
        <v>171.416300286291</v>
      </c>
      <c r="AP50" s="40">
        <f t="shared" si="70"/>
        <v>179.89834153955377</v>
      </c>
      <c r="AQ50" s="40">
        <f t="shared" si="70"/>
        <v>168.25578994315566</v>
      </c>
      <c r="AR50" s="40">
        <f t="shared" si="70"/>
        <v>183.72462589359452</v>
      </c>
      <c r="AS50" s="40">
        <f t="shared" si="70"/>
        <v>173.72855562669818</v>
      </c>
      <c r="AT50" s="40">
        <f t="shared" si="70"/>
        <v>163.35414086451087</v>
      </c>
      <c r="AU50" s="40">
        <f t="shared" si="70"/>
        <v>174.05610168575757</v>
      </c>
      <c r="AV50" s="40">
        <f t="shared" si="70"/>
        <v>191.79547816104719</v>
      </c>
      <c r="AW50" s="40">
        <f t="shared" si="70"/>
        <v>203.92358797745408</v>
      </c>
      <c r="AX50" s="40">
        <f t="shared" si="70"/>
        <v>201.23482209599959</v>
      </c>
      <c r="AY50" s="40">
        <f t="shared" ref="AY50" si="71">AY27/10^3</f>
        <v>189.30066946357002</v>
      </c>
      <c r="AZ50" s="40">
        <f t="shared" si="70"/>
        <v>0</v>
      </c>
      <c r="BA50" s="40">
        <f t="shared" si="70"/>
        <v>0</v>
      </c>
      <c r="BB50" s="40">
        <f t="shared" si="70"/>
        <v>0</v>
      </c>
      <c r="BC50" s="40">
        <f t="shared" si="70"/>
        <v>0</v>
      </c>
      <c r="BD50" s="40">
        <f t="shared" si="70"/>
        <v>0</v>
      </c>
      <c r="BE50" s="40">
        <f t="shared" si="70"/>
        <v>0</v>
      </c>
      <c r="BF50" s="53"/>
      <c r="BG50" s="53"/>
    </row>
    <row r="51" spans="1:59" s="5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8" t="s">
        <v>133</v>
      </c>
      <c r="Z51" s="40"/>
      <c r="AA51" s="40">
        <f t="shared" ref="AA51:BE51" si="72">AA30/10^3</f>
        <v>63.924637427999841</v>
      </c>
      <c r="AB51" s="40">
        <f t="shared" si="72"/>
        <v>65.035564503313452</v>
      </c>
      <c r="AC51" s="40">
        <f t="shared" si="72"/>
        <v>65.01033036351518</v>
      </c>
      <c r="AD51" s="40">
        <f t="shared" si="72"/>
        <v>63.685454610959113</v>
      </c>
      <c r="AE51" s="40">
        <f t="shared" si="72"/>
        <v>65.147137518986668</v>
      </c>
      <c r="AF51" s="40">
        <f t="shared" si="72"/>
        <v>65.383574197884698</v>
      </c>
      <c r="AG51" s="40">
        <f t="shared" si="72"/>
        <v>65.877966508980464</v>
      </c>
      <c r="AH51" s="40">
        <f t="shared" si="72"/>
        <v>63.182425185087411</v>
      </c>
      <c r="AI51" s="40">
        <f t="shared" si="72"/>
        <v>57.270909810590176</v>
      </c>
      <c r="AJ51" s="40">
        <f t="shared" si="72"/>
        <v>57.413338278013143</v>
      </c>
      <c r="AK51" s="40">
        <f t="shared" si="72"/>
        <v>57.882149871571656</v>
      </c>
      <c r="AL51" s="40">
        <f t="shared" si="72"/>
        <v>56.479411320323976</v>
      </c>
      <c r="AM51" s="40">
        <f t="shared" si="72"/>
        <v>53.738713605042612</v>
      </c>
      <c r="AN51" s="40">
        <f t="shared" si="72"/>
        <v>52.970829442721374</v>
      </c>
      <c r="AO51" s="40">
        <f t="shared" si="72"/>
        <v>52.837989160820371</v>
      </c>
      <c r="AP51" s="40">
        <f t="shared" si="72"/>
        <v>53.924580459671567</v>
      </c>
      <c r="AQ51" s="40">
        <f t="shared" si="72"/>
        <v>54.054003041161629</v>
      </c>
      <c r="AR51" s="40">
        <f t="shared" si="72"/>
        <v>53.268823859079532</v>
      </c>
      <c r="AS51" s="40">
        <f t="shared" si="72"/>
        <v>49.143076786739748</v>
      </c>
      <c r="AT51" s="40">
        <f t="shared" si="72"/>
        <v>43.485240587900378</v>
      </c>
      <c r="AU51" s="40">
        <f t="shared" si="72"/>
        <v>44.652901149800392</v>
      </c>
      <c r="AV51" s="40">
        <f t="shared" si="72"/>
        <v>44.514587768619258</v>
      </c>
      <c r="AW51" s="40">
        <f t="shared" si="72"/>
        <v>44.704740092574674</v>
      </c>
      <c r="AX51" s="40">
        <f t="shared" si="72"/>
        <v>46.346168074484808</v>
      </c>
      <c r="AY51" s="40">
        <f t="shared" ref="AY51" si="73">AY30/10^3</f>
        <v>46.08479432149894</v>
      </c>
      <c r="AZ51" s="40">
        <f t="shared" si="72"/>
        <v>0</v>
      </c>
      <c r="BA51" s="40">
        <f t="shared" si="72"/>
        <v>0</v>
      </c>
      <c r="BB51" s="40">
        <f t="shared" si="72"/>
        <v>0</v>
      </c>
      <c r="BC51" s="40">
        <f t="shared" si="72"/>
        <v>0</v>
      </c>
      <c r="BD51" s="40">
        <f t="shared" si="72"/>
        <v>0</v>
      </c>
      <c r="BE51" s="40">
        <f t="shared" si="72"/>
        <v>0</v>
      </c>
      <c r="BF51" s="53"/>
      <c r="BG51" s="53"/>
    </row>
    <row r="52" spans="1:59" s="54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8" t="s">
        <v>38</v>
      </c>
      <c r="Z52" s="40"/>
      <c r="AA52" s="40">
        <f t="shared" ref="AA52:BE52" si="74">AA31/10^3</f>
        <v>22.44224850647711</v>
      </c>
      <c r="AB52" s="40">
        <f t="shared" si="74"/>
        <v>22.77219793257968</v>
      </c>
      <c r="AC52" s="40">
        <f t="shared" si="74"/>
        <v>24.185910196671525</v>
      </c>
      <c r="AD52" s="40">
        <f t="shared" si="74"/>
        <v>23.707083316130579</v>
      </c>
      <c r="AE52" s="40">
        <f t="shared" si="74"/>
        <v>26.885936655655431</v>
      </c>
      <c r="AF52" s="40">
        <f t="shared" si="74"/>
        <v>27.440469095845199</v>
      </c>
      <c r="AG52" s="40">
        <f t="shared" si="74"/>
        <v>28.14904044754384</v>
      </c>
      <c r="AH52" s="40">
        <f t="shared" si="74"/>
        <v>29.490905484674194</v>
      </c>
      <c r="AI52" s="40">
        <f t="shared" si="74"/>
        <v>29.874765113239672</v>
      </c>
      <c r="AJ52" s="40">
        <f t="shared" si="74"/>
        <v>29.939582269965388</v>
      </c>
      <c r="AK52" s="40">
        <f t="shared" si="74"/>
        <v>31.061232310627695</v>
      </c>
      <c r="AL52" s="40">
        <f t="shared" si="74"/>
        <v>30.851188800154922</v>
      </c>
      <c r="AM52" s="40">
        <f t="shared" si="74"/>
        <v>31.102248097184148</v>
      </c>
      <c r="AN52" s="40">
        <f t="shared" si="74"/>
        <v>31.861906549380794</v>
      </c>
      <c r="AO52" s="40">
        <f t="shared" si="74"/>
        <v>31.054425986611609</v>
      </c>
      <c r="AP52" s="40">
        <f t="shared" si="74"/>
        <v>30.064351555127843</v>
      </c>
      <c r="AQ52" s="40">
        <f t="shared" si="74"/>
        <v>28.281644631780722</v>
      </c>
      <c r="AR52" s="40">
        <f t="shared" si="74"/>
        <v>28.838669705385605</v>
      </c>
      <c r="AS52" s="40">
        <f t="shared" si="74"/>
        <v>30.178492318356227</v>
      </c>
      <c r="AT52" s="40">
        <f t="shared" si="74"/>
        <v>26.394526582260958</v>
      </c>
      <c r="AU52" s="40">
        <f t="shared" si="74"/>
        <v>26.956950760676115</v>
      </c>
      <c r="AV52" s="40">
        <f t="shared" si="74"/>
        <v>26.749226620469106</v>
      </c>
      <c r="AW52" s="40">
        <f t="shared" si="74"/>
        <v>28.607890700641512</v>
      </c>
      <c r="AX52" s="40">
        <f t="shared" si="74"/>
        <v>28.264177466768224</v>
      </c>
      <c r="AY52" s="40">
        <f t="shared" ref="AY52" si="75">AY31/10^3</f>
        <v>28.539983477089415</v>
      </c>
      <c r="AZ52" s="40">
        <f t="shared" si="74"/>
        <v>0</v>
      </c>
      <c r="BA52" s="40">
        <f t="shared" si="74"/>
        <v>0</v>
      </c>
      <c r="BB52" s="40">
        <f t="shared" si="74"/>
        <v>0</v>
      </c>
      <c r="BC52" s="40">
        <f t="shared" si="74"/>
        <v>0</v>
      </c>
      <c r="BD52" s="40">
        <f t="shared" si="74"/>
        <v>0</v>
      </c>
      <c r="BE52" s="40">
        <f t="shared" si="74"/>
        <v>0</v>
      </c>
      <c r="BF52" s="53"/>
      <c r="BG52" s="53"/>
    </row>
    <row r="53" spans="1:59" s="54" customFormat="1" ht="14.4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9" t="s">
        <v>163</v>
      </c>
      <c r="Z53" s="41"/>
      <c r="AA53" s="41">
        <f t="shared" ref="AA53:AW53" si="76">SUM(AA33)/10^3</f>
        <v>1.1898195894962347</v>
      </c>
      <c r="AB53" s="41">
        <f t="shared" si="76"/>
        <v>1.1791152090946744</v>
      </c>
      <c r="AC53" s="41">
        <f t="shared" si="76"/>
        <v>1.1548306278625093</v>
      </c>
      <c r="AD53" s="41">
        <f t="shared" si="76"/>
        <v>1.1740806123887304</v>
      </c>
      <c r="AE53" s="41">
        <f t="shared" si="76"/>
        <v>0.99612603274611433</v>
      </c>
      <c r="AF53" s="41">
        <f t="shared" si="76"/>
        <v>1.2835744841551602</v>
      </c>
      <c r="AG53" s="41">
        <f t="shared" si="76"/>
        <v>1.3762185705315935</v>
      </c>
      <c r="AH53" s="41">
        <f t="shared" si="76"/>
        <v>1.4982660374142382</v>
      </c>
      <c r="AI53" s="41">
        <f t="shared" si="76"/>
        <v>1.4410470247874125</v>
      </c>
      <c r="AJ53" s="41">
        <f t="shared" si="76"/>
        <v>1.4743105414807625</v>
      </c>
      <c r="AK53" s="41">
        <f t="shared" si="76"/>
        <v>1.4723368687135132</v>
      </c>
      <c r="AL53" s="41">
        <f t="shared" si="76"/>
        <v>1.441900865232056</v>
      </c>
      <c r="AM53" s="41">
        <f t="shared" si="76"/>
        <v>1.4304804700932787</v>
      </c>
      <c r="AN53" s="41">
        <f t="shared" si="76"/>
        <v>1.3970375688898033</v>
      </c>
      <c r="AO53" s="41">
        <f t="shared" si="76"/>
        <v>1.3272359055670497</v>
      </c>
      <c r="AP53" s="41">
        <f t="shared" si="76"/>
        <v>1.3723914721214461</v>
      </c>
      <c r="AQ53" s="41">
        <f t="shared" si="76"/>
        <v>1.373534641174553</v>
      </c>
      <c r="AR53" s="41">
        <f t="shared" si="76"/>
        <v>1.5329149228458372</v>
      </c>
      <c r="AS53" s="41">
        <f t="shared" si="76"/>
        <v>1.3876367068032787</v>
      </c>
      <c r="AT53" s="41">
        <f t="shared" si="76"/>
        <v>1.25425239661205</v>
      </c>
      <c r="AU53" s="41">
        <f t="shared" si="76"/>
        <v>1.2164886789925453</v>
      </c>
      <c r="AV53" s="41">
        <f t="shared" si="76"/>
        <v>1.1873292849814716</v>
      </c>
      <c r="AW53" s="41">
        <f t="shared" si="76"/>
        <v>1.2778904198082006</v>
      </c>
      <c r="AX53" s="41">
        <f>SUM(AX33)/10^3</f>
        <v>1.2731462331992449</v>
      </c>
      <c r="AY53" s="41">
        <f>SUM(AY33)/10^3</f>
        <v>1.2469831165554812</v>
      </c>
      <c r="AZ53" s="41" t="e">
        <f>#REF!/10^3</f>
        <v>#REF!</v>
      </c>
      <c r="BA53" s="41" t="e">
        <f>#REF!/10^3</f>
        <v>#REF!</v>
      </c>
      <c r="BB53" s="41" t="e">
        <f>#REF!/10^3</f>
        <v>#REF!</v>
      </c>
      <c r="BC53" s="41" t="e">
        <f>#REF!/10^3</f>
        <v>#REF!</v>
      </c>
      <c r="BD53" s="41" t="e">
        <f>#REF!/10^3</f>
        <v>#REF!</v>
      </c>
      <c r="BE53" s="41" t="e">
        <f>#REF!/10^3</f>
        <v>#REF!</v>
      </c>
      <c r="BF53" s="55"/>
      <c r="BG53" s="55"/>
    </row>
    <row r="54" spans="1:59" s="54" customFormat="1" ht="14.4" thickTop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0" t="s">
        <v>36</v>
      </c>
      <c r="Z54" s="42"/>
      <c r="AA54" s="42">
        <f t="shared" ref="AA54:AX54" si="77">SUM(AA46:AA53)</f>
        <v>1154.4006122528813</v>
      </c>
      <c r="AB54" s="42">
        <f t="shared" si="77"/>
        <v>1163.028181686725</v>
      </c>
      <c r="AC54" s="42">
        <f t="shared" si="77"/>
        <v>1172.8175735861139</v>
      </c>
      <c r="AD54" s="42">
        <f t="shared" si="77"/>
        <v>1166.3957487564414</v>
      </c>
      <c r="AE54" s="42">
        <f t="shared" si="77"/>
        <v>1227.2195730445044</v>
      </c>
      <c r="AF54" s="42">
        <f t="shared" si="77"/>
        <v>1240.7591598357817</v>
      </c>
      <c r="AG54" s="42">
        <f t="shared" si="77"/>
        <v>1253.7774700511081</v>
      </c>
      <c r="AH54" s="42">
        <f t="shared" si="77"/>
        <v>1251.3426042002793</v>
      </c>
      <c r="AI54" s="42">
        <f t="shared" si="77"/>
        <v>1216.6998599043734</v>
      </c>
      <c r="AJ54" s="42">
        <f t="shared" si="77"/>
        <v>1251.6631490150921</v>
      </c>
      <c r="AK54" s="42">
        <f t="shared" si="77"/>
        <v>1272.5065838922746</v>
      </c>
      <c r="AL54" s="42">
        <f t="shared" si="77"/>
        <v>1255.7706419849956</v>
      </c>
      <c r="AM54" s="42">
        <f t="shared" si="77"/>
        <v>1292.7796366406678</v>
      </c>
      <c r="AN54" s="42">
        <f t="shared" si="77"/>
        <v>1297.8590824405205</v>
      </c>
      <c r="AO54" s="42">
        <f t="shared" si="77"/>
        <v>1296.8357429750592</v>
      </c>
      <c r="AP54" s="42">
        <f t="shared" si="77"/>
        <v>1304.3805104039754</v>
      </c>
      <c r="AQ54" s="42">
        <f t="shared" si="77"/>
        <v>1282.1958053948545</v>
      </c>
      <c r="AR54" s="42">
        <f t="shared" si="77"/>
        <v>1318.2401228648387</v>
      </c>
      <c r="AS54" s="42">
        <f t="shared" si="77"/>
        <v>1233.9577066895984</v>
      </c>
      <c r="AT54" s="42">
        <f t="shared" si="77"/>
        <v>1161.1275770698091</v>
      </c>
      <c r="AU54" s="42">
        <f t="shared" si="77"/>
        <v>1211.5846722952601</v>
      </c>
      <c r="AV54" s="42">
        <f t="shared" si="77"/>
        <v>1260.8135050920237</v>
      </c>
      <c r="AW54" s="42">
        <f t="shared" si="77"/>
        <v>1295.5230524162569</v>
      </c>
      <c r="AX54" s="42">
        <f t="shared" si="77"/>
        <v>1310.9352295481037</v>
      </c>
      <c r="AY54" s="42">
        <f t="shared" ref="AY54" si="78">SUM(AY46:AY53)</f>
        <v>1265.9728844799824</v>
      </c>
      <c r="AZ54" s="56"/>
      <c r="BA54" s="56"/>
      <c r="BB54" s="56"/>
      <c r="BC54" s="56"/>
      <c r="BD54" s="56"/>
      <c r="BE54" s="56"/>
      <c r="BF54" s="56"/>
      <c r="BG54" s="56"/>
    </row>
    <row r="55" spans="1:59">
      <c r="Z55" s="99"/>
      <c r="AA55" s="99"/>
    </row>
    <row r="56" spans="1:59">
      <c r="Y56" s="289" t="s">
        <v>128</v>
      </c>
    </row>
    <row r="57" spans="1:59">
      <c r="Y57" s="232" t="s">
        <v>24</v>
      </c>
      <c r="Z57" s="220">
        <v>1990</v>
      </c>
      <c r="AA57" s="219">
        <v>1990</v>
      </c>
      <c r="AB57" s="219">
        <f t="shared" ref="AB57:BE57" si="79">AA57+1</f>
        <v>1991</v>
      </c>
      <c r="AC57" s="219">
        <f t="shared" si="79"/>
        <v>1992</v>
      </c>
      <c r="AD57" s="219">
        <f t="shared" si="79"/>
        <v>1993</v>
      </c>
      <c r="AE57" s="219">
        <f t="shared" si="79"/>
        <v>1994</v>
      </c>
      <c r="AF57" s="219">
        <f t="shared" si="79"/>
        <v>1995</v>
      </c>
      <c r="AG57" s="219">
        <f t="shared" si="79"/>
        <v>1996</v>
      </c>
      <c r="AH57" s="219">
        <f t="shared" si="79"/>
        <v>1997</v>
      </c>
      <c r="AI57" s="219">
        <f t="shared" si="79"/>
        <v>1998</v>
      </c>
      <c r="AJ57" s="219">
        <f t="shared" si="79"/>
        <v>1999</v>
      </c>
      <c r="AK57" s="219">
        <f t="shared" si="79"/>
        <v>2000</v>
      </c>
      <c r="AL57" s="219">
        <f t="shared" si="79"/>
        <v>2001</v>
      </c>
      <c r="AM57" s="219">
        <f t="shared" si="79"/>
        <v>2002</v>
      </c>
      <c r="AN57" s="219">
        <f t="shared" si="79"/>
        <v>2003</v>
      </c>
      <c r="AO57" s="219">
        <f t="shared" si="79"/>
        <v>2004</v>
      </c>
      <c r="AP57" s="219">
        <f t="shared" si="79"/>
        <v>2005</v>
      </c>
      <c r="AQ57" s="219">
        <f t="shared" si="79"/>
        <v>2006</v>
      </c>
      <c r="AR57" s="219">
        <f t="shared" si="79"/>
        <v>2007</v>
      </c>
      <c r="AS57" s="220">
        <v>2008</v>
      </c>
      <c r="AT57" s="220">
        <v>2009</v>
      </c>
      <c r="AU57" s="220">
        <v>2010</v>
      </c>
      <c r="AV57" s="220">
        <v>2011</v>
      </c>
      <c r="AW57" s="220">
        <v>2012</v>
      </c>
      <c r="AX57" s="220">
        <v>2013</v>
      </c>
      <c r="AY57" s="219">
        <f t="shared" si="79"/>
        <v>2014</v>
      </c>
      <c r="AZ57" s="219">
        <f t="shared" si="79"/>
        <v>2015</v>
      </c>
      <c r="BA57" s="219">
        <f t="shared" si="79"/>
        <v>2016</v>
      </c>
      <c r="BB57" s="219">
        <f t="shared" si="79"/>
        <v>2017</v>
      </c>
      <c r="BC57" s="219">
        <f t="shared" si="79"/>
        <v>2018</v>
      </c>
      <c r="BD57" s="219">
        <f t="shared" si="79"/>
        <v>2019</v>
      </c>
      <c r="BE57" s="219">
        <f t="shared" si="79"/>
        <v>2020</v>
      </c>
      <c r="BF57" s="234" t="s">
        <v>25</v>
      </c>
      <c r="BG57" s="39" t="s">
        <v>26</v>
      </c>
    </row>
    <row r="58" spans="1:59" s="54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8" t="s">
        <v>27</v>
      </c>
      <c r="Z58" s="348">
        <f>AA46</f>
        <v>92.358910280417092</v>
      </c>
      <c r="AA58" s="44">
        <f t="shared" ref="AA58:AA66" si="80">AA46/$Z58-1</f>
        <v>0</v>
      </c>
      <c r="AB58" s="44">
        <f t="shared" ref="AB58:AX66" si="81">AB46/$Z58-1</f>
        <v>2.9491053166330605E-3</v>
      </c>
      <c r="AC58" s="44">
        <f t="shared" si="81"/>
        <v>5.5298252576214679E-3</v>
      </c>
      <c r="AD58" s="44">
        <f t="shared" si="81"/>
        <v>-1.0094442073706356E-2</v>
      </c>
      <c r="AE58" s="44">
        <f t="shared" si="81"/>
        <v>6.6522035190534012E-2</v>
      </c>
      <c r="AF58" s="44">
        <f t="shared" si="81"/>
        <v>9.6083090554686779E-2</v>
      </c>
      <c r="AG58" s="44">
        <f t="shared" si="81"/>
        <v>6.139644464676608E-2</v>
      </c>
      <c r="AH58" s="44">
        <f t="shared" si="81"/>
        <v>0.12596633516906652</v>
      </c>
      <c r="AI58" s="44">
        <f t="shared" si="81"/>
        <v>5.6350242799800832E-3</v>
      </c>
      <c r="AJ58" s="44">
        <f t="shared" si="81"/>
        <v>9.0063777568447634E-3</v>
      </c>
      <c r="AK58" s="44">
        <f t="shared" si="81"/>
        <v>-1.6572654860943725E-2</v>
      </c>
      <c r="AL58" s="44">
        <f t="shared" si="81"/>
        <v>-4.5760869956204431E-2</v>
      </c>
      <c r="AM58" s="44">
        <f t="shared" si="81"/>
        <v>1.9212752213025874E-2</v>
      </c>
      <c r="AN58" s="44">
        <f t="shared" si="81"/>
        <v>1.2294349665792348E-2</v>
      </c>
      <c r="AO58" s="44">
        <f t="shared" si="81"/>
        <v>-2.5110198255299254E-2</v>
      </c>
      <c r="AP58" s="44">
        <f t="shared" si="81"/>
        <v>0.12236695364695915</v>
      </c>
      <c r="AQ58" s="44">
        <f t="shared" si="81"/>
        <v>-4.7541911702331463E-2</v>
      </c>
      <c r="AR58" s="44">
        <f t="shared" si="81"/>
        <v>0.16506833626960993</v>
      </c>
      <c r="AS58" s="44">
        <f t="shared" si="81"/>
        <v>0.14514654573142804</v>
      </c>
      <c r="AT58" s="44">
        <f t="shared" si="81"/>
        <v>0.11737420038110247</v>
      </c>
      <c r="AU58" s="44">
        <f t="shared" si="81"/>
        <v>0.19348849116455868</v>
      </c>
      <c r="AV58" s="44">
        <f t="shared" si="81"/>
        <v>0.20454703779299743</v>
      </c>
      <c r="AW58" s="44">
        <f t="shared" si="81"/>
        <v>0.13229447315493448</v>
      </c>
      <c r="AX58" s="44">
        <f t="shared" si="81"/>
        <v>6.4256942186693422E-2</v>
      </c>
      <c r="AY58" s="44">
        <f t="shared" ref="AY58" si="82">AY46/$Z58-1</f>
        <v>-1.3479263354198689E-2</v>
      </c>
      <c r="AZ58" s="53"/>
      <c r="BA58" s="53"/>
      <c r="BB58" s="53"/>
      <c r="BC58" s="53"/>
      <c r="BD58" s="53"/>
      <c r="BE58" s="53"/>
      <c r="BF58" s="53"/>
      <c r="BG58" s="53"/>
    </row>
    <row r="59" spans="1:59" s="54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8" t="s">
        <v>28</v>
      </c>
      <c r="Z59" s="348">
        <f t="shared" ref="Z59:Z66" si="83">AA47</f>
        <v>503.13940852791023</v>
      </c>
      <c r="AA59" s="44">
        <f t="shared" si="80"/>
        <v>0</v>
      </c>
      <c r="AB59" s="44">
        <f t="shared" ref="AB59:AP59" si="84">AB47/$Z59-1</f>
        <v>-2.1811550001897051E-2</v>
      </c>
      <c r="AC59" s="44">
        <f t="shared" si="84"/>
        <v>-4.219673353731801E-2</v>
      </c>
      <c r="AD59" s="44">
        <f t="shared" si="84"/>
        <v>-6.9872918974674625E-2</v>
      </c>
      <c r="AE59" s="44">
        <f t="shared" si="84"/>
        <v>-3.6135167177116956E-2</v>
      </c>
      <c r="AF59" s="44">
        <f t="shared" si="84"/>
        <v>-4.7837590035438526E-2</v>
      </c>
      <c r="AG59" s="44">
        <f t="shared" si="84"/>
        <v>-3.9322685811111535E-2</v>
      </c>
      <c r="AH59" s="44">
        <f t="shared" si="84"/>
        <v>-5.9492519276390321E-2</v>
      </c>
      <c r="AI59" s="44">
        <f t="shared" si="84"/>
        <v>-0.11707990247819999</v>
      </c>
      <c r="AJ59" s="44">
        <f t="shared" si="84"/>
        <v>-9.3966653804092637E-2</v>
      </c>
      <c r="AK59" s="44">
        <f t="shared" si="84"/>
        <v>-7.1596958406052291E-2</v>
      </c>
      <c r="AL59" s="44">
        <f t="shared" si="84"/>
        <v>-9.6424664507482882E-2</v>
      </c>
      <c r="AM59" s="44">
        <f t="shared" si="84"/>
        <v>-6.7584106067005711E-2</v>
      </c>
      <c r="AN59" s="44">
        <f t="shared" si="84"/>
        <v>-6.1375133444792729E-2</v>
      </c>
      <c r="AO59" s="44">
        <f t="shared" si="84"/>
        <v>-6.6810575222642776E-2</v>
      </c>
      <c r="AP59" s="44">
        <f t="shared" si="84"/>
        <v>-9.1892583496162472E-2</v>
      </c>
      <c r="AQ59" s="44">
        <f t="shared" si="81"/>
        <v>-6.2209476412936948E-2</v>
      </c>
      <c r="AR59" s="44">
        <f t="shared" si="81"/>
        <v>-6.1981264659325075E-2</v>
      </c>
      <c r="AS59" s="44">
        <f t="shared" si="81"/>
        <v>-0.17113446523078513</v>
      </c>
      <c r="AT59" s="44">
        <f t="shared" si="81"/>
        <v>-0.24047779486551213</v>
      </c>
      <c r="AU59" s="44">
        <f t="shared" si="81"/>
        <v>-0.17815712442963616</v>
      </c>
      <c r="AV59" s="44">
        <f t="shared" si="81"/>
        <v>-0.14741554490516995</v>
      </c>
      <c r="AW59" s="44">
        <f t="shared" si="81"/>
        <v>-0.14062684232364875</v>
      </c>
      <c r="AX59" s="44">
        <f t="shared" si="81"/>
        <v>-0.14185969497567408</v>
      </c>
      <c r="AY59" s="44">
        <f t="shared" ref="AY59" si="85">AY47/$Z59-1</f>
        <v>-0.15071279037987206</v>
      </c>
      <c r="AZ59" s="53"/>
      <c r="BA59" s="53"/>
      <c r="BB59" s="53"/>
      <c r="BC59" s="53"/>
      <c r="BD59" s="53"/>
      <c r="BE59" s="53"/>
      <c r="BF59" s="53"/>
      <c r="BG59" s="53"/>
    </row>
    <row r="60" spans="1:59" s="54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8" t="s">
        <v>29</v>
      </c>
      <c r="Z60" s="348">
        <f t="shared" si="83"/>
        <v>206.30078397732592</v>
      </c>
      <c r="AA60" s="44">
        <f t="shared" si="80"/>
        <v>0</v>
      </c>
      <c r="AB60" s="44">
        <f t="shared" si="81"/>
        <v>6.0277970331900743E-2</v>
      </c>
      <c r="AC60" s="44">
        <f t="shared" si="81"/>
        <v>9.163181331263881E-2</v>
      </c>
      <c r="AD60" s="44">
        <f t="shared" si="81"/>
        <v>0.10743465323665458</v>
      </c>
      <c r="AE60" s="44">
        <f t="shared" si="81"/>
        <v>0.15387692557059496</v>
      </c>
      <c r="AF60" s="44">
        <f t="shared" si="81"/>
        <v>0.19540608503920454</v>
      </c>
      <c r="AG60" s="44">
        <f t="shared" si="81"/>
        <v>0.22574983377974478</v>
      </c>
      <c r="AH60" s="44">
        <f t="shared" si="81"/>
        <v>0.23108843678957847</v>
      </c>
      <c r="AI60" s="44">
        <f t="shared" si="81"/>
        <v>0.2212243924299544</v>
      </c>
      <c r="AJ60" s="44">
        <f t="shared" si="81"/>
        <v>0.24130079036510166</v>
      </c>
      <c r="AK60" s="44">
        <f t="shared" si="81"/>
        <v>0.23570101226205908</v>
      </c>
      <c r="AL60" s="44">
        <f t="shared" si="81"/>
        <v>0.25526510903795807</v>
      </c>
      <c r="AM60" s="44">
        <f t="shared" si="81"/>
        <v>0.23691408536231418</v>
      </c>
      <c r="AN60" s="44">
        <f t="shared" si="81"/>
        <v>0.21848188271953628</v>
      </c>
      <c r="AO60" s="44">
        <f t="shared" si="81"/>
        <v>0.18920491945408169</v>
      </c>
      <c r="AP60" s="44">
        <f t="shared" si="81"/>
        <v>0.16186943063217907</v>
      </c>
      <c r="AQ60" s="44">
        <f t="shared" si="81"/>
        <v>0.13789034983794513</v>
      </c>
      <c r="AR60" s="44">
        <f t="shared" si="81"/>
        <v>0.13450623318526178</v>
      </c>
      <c r="AS60" s="44">
        <f t="shared" si="81"/>
        <v>9.1856881851985595E-2</v>
      </c>
      <c r="AT60" s="44">
        <f t="shared" si="81"/>
        <v>7.3272695163182355E-2</v>
      </c>
      <c r="AU60" s="44">
        <f t="shared" si="81"/>
        <v>7.6767720225576097E-2</v>
      </c>
      <c r="AV60" s="44">
        <f t="shared" si="81"/>
        <v>6.8639570880800749E-2</v>
      </c>
      <c r="AW60" s="44">
        <f t="shared" si="81"/>
        <v>9.6934071466715732E-2</v>
      </c>
      <c r="AX60" s="44">
        <f t="shared" si="81"/>
        <v>8.9616132014418204E-2</v>
      </c>
      <c r="AY60" s="44">
        <f t="shared" ref="AY60" si="86">AY48/$Z60-1</f>
        <v>5.2856428023440705E-2</v>
      </c>
      <c r="AZ60" s="53"/>
      <c r="BA60" s="53"/>
      <c r="BB60" s="53"/>
      <c r="BC60" s="53"/>
      <c r="BD60" s="53"/>
      <c r="BE60" s="53"/>
      <c r="BF60" s="53"/>
      <c r="BG60" s="53"/>
    </row>
    <row r="61" spans="1:59" s="54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8" t="s">
        <v>45</v>
      </c>
      <c r="Z61" s="348">
        <f t="shared" si="83"/>
        <v>133.7112646453385</v>
      </c>
      <c r="AA61" s="44">
        <f t="shared" si="80"/>
        <v>0</v>
      </c>
      <c r="AB61" s="44">
        <f t="shared" si="81"/>
        <v>2.6668430438214541E-2</v>
      </c>
      <c r="AC61" s="44">
        <f t="shared" si="81"/>
        <v>6.1267930707233464E-2</v>
      </c>
      <c r="AD61" s="44">
        <f t="shared" si="81"/>
        <v>0.10824835196838078</v>
      </c>
      <c r="AE61" s="44">
        <f t="shared" si="81"/>
        <v>0.22204437934269738</v>
      </c>
      <c r="AF61" s="44">
        <f t="shared" si="81"/>
        <v>0.24828113443057176</v>
      </c>
      <c r="AG61" s="44">
        <f t="shared" si="81"/>
        <v>0.28438471825508294</v>
      </c>
      <c r="AH61" s="44">
        <f t="shared" si="81"/>
        <v>0.32535143359567087</v>
      </c>
      <c r="AI61" s="44">
        <f t="shared" si="81"/>
        <v>0.4234803001997911</v>
      </c>
      <c r="AJ61" s="44">
        <f t="shared" si="81"/>
        <v>0.4989539047739826</v>
      </c>
      <c r="AK61" s="44">
        <f t="shared" si="81"/>
        <v>0.54657262761058867</v>
      </c>
      <c r="AL61" s="44">
        <f t="shared" si="81"/>
        <v>0.54427958497980145</v>
      </c>
      <c r="AM61" s="44">
        <f t="shared" si="81"/>
        <v>0.62867720383360903</v>
      </c>
      <c r="AN61" s="44">
        <f t="shared" si="81"/>
        <v>0.66093984979702181</v>
      </c>
      <c r="AO61" s="44">
        <f t="shared" si="81"/>
        <v>0.75977506537845629</v>
      </c>
      <c r="AP61" s="44">
        <f t="shared" si="81"/>
        <v>0.78639439541032297</v>
      </c>
      <c r="AQ61" s="44">
        <f t="shared" si="81"/>
        <v>0.76257252541347786</v>
      </c>
      <c r="AR61" s="44">
        <f t="shared" si="81"/>
        <v>0.77447225671301867</v>
      </c>
      <c r="AS61" s="44">
        <f t="shared" si="81"/>
        <v>0.73111527409277222</v>
      </c>
      <c r="AT61" s="44">
        <f t="shared" si="81"/>
        <v>0.64441943025730675</v>
      </c>
      <c r="AU61" s="44">
        <f t="shared" si="81"/>
        <v>0.63661132787080166</v>
      </c>
      <c r="AV61" s="44">
        <f t="shared" si="81"/>
        <v>0.76414614260144886</v>
      </c>
      <c r="AW61" s="44">
        <f t="shared" si="81"/>
        <v>0.89773538578546797</v>
      </c>
      <c r="AX61" s="44">
        <f t="shared" si="81"/>
        <v>1.086364504935748</v>
      </c>
      <c r="AY61" s="44">
        <f t="shared" ref="AY61" si="87">AY49/$Z61-1</f>
        <v>0.98316502176227916</v>
      </c>
      <c r="AZ61" s="53"/>
      <c r="BA61" s="53"/>
      <c r="BB61" s="53"/>
      <c r="BC61" s="53"/>
      <c r="BD61" s="53"/>
      <c r="BE61" s="53"/>
      <c r="BF61" s="53"/>
      <c r="BG61" s="53"/>
    </row>
    <row r="62" spans="1:59" s="54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8" t="s">
        <v>37</v>
      </c>
      <c r="Z62" s="348">
        <f t="shared" si="83"/>
        <v>131.33353929791619</v>
      </c>
      <c r="AA62" s="44">
        <f t="shared" si="80"/>
        <v>0</v>
      </c>
      <c r="AB62" s="44">
        <f t="shared" si="81"/>
        <v>1.4451825791246486E-2</v>
      </c>
      <c r="AC62" s="44">
        <f t="shared" si="81"/>
        <v>7.0406837558787849E-2</v>
      </c>
      <c r="AD62" s="44">
        <f t="shared" si="81"/>
        <v>7.9457822519471089E-2</v>
      </c>
      <c r="AE62" s="44">
        <f t="shared" si="81"/>
        <v>0.13666596525413</v>
      </c>
      <c r="AF62" s="44">
        <f t="shared" si="81"/>
        <v>0.16364494286751019</v>
      </c>
      <c r="AG62" s="44">
        <f t="shared" si="81"/>
        <v>0.16025467714121566</v>
      </c>
      <c r="AH62" s="44">
        <f t="shared" si="81"/>
        <v>0.13286127101854639</v>
      </c>
      <c r="AI62" s="44">
        <f t="shared" si="81"/>
        <v>0.13243720846941076</v>
      </c>
      <c r="AJ62" s="44">
        <f t="shared" si="81"/>
        <v>0.19752927456932579</v>
      </c>
      <c r="AK62" s="44">
        <f t="shared" si="81"/>
        <v>0.23674547305013061</v>
      </c>
      <c r="AL62" s="44">
        <f t="shared" si="81"/>
        <v>0.20907076305656735</v>
      </c>
      <c r="AM62" s="44">
        <f t="shared" si="81"/>
        <v>0.29662842194349048</v>
      </c>
      <c r="AN62" s="44">
        <f t="shared" si="81"/>
        <v>0.31280715582242391</v>
      </c>
      <c r="AO62" s="44">
        <f t="shared" si="81"/>
        <v>0.30519820909913453</v>
      </c>
      <c r="AP62" s="44">
        <f t="shared" si="81"/>
        <v>0.36978217827110771</v>
      </c>
      <c r="AQ62" s="44">
        <f t="shared" si="81"/>
        <v>0.28113344727187517</v>
      </c>
      <c r="AR62" s="44">
        <f t="shared" si="81"/>
        <v>0.39891627740903801</v>
      </c>
      <c r="AS62" s="44">
        <f t="shared" si="81"/>
        <v>0.32280418661841881</v>
      </c>
      <c r="AT62" s="44">
        <f t="shared" si="81"/>
        <v>0.24381130469620049</v>
      </c>
      <c r="AU62" s="44">
        <f t="shared" si="81"/>
        <v>0.32529818823301326</v>
      </c>
      <c r="AV62" s="44">
        <f t="shared" si="81"/>
        <v>0.46036937088841801</v>
      </c>
      <c r="AW62" s="44">
        <f t="shared" si="81"/>
        <v>0.55271523989675675</v>
      </c>
      <c r="AX62" s="44">
        <f t="shared" si="81"/>
        <v>0.53224243534258031</v>
      </c>
      <c r="AY62" s="44">
        <f t="shared" ref="AY62" si="88">AY50/$Z62-1</f>
        <v>0.44137339536827325</v>
      </c>
      <c r="AZ62" s="53"/>
      <c r="BA62" s="53"/>
      <c r="BB62" s="53"/>
      <c r="BC62" s="53"/>
      <c r="BD62" s="53"/>
      <c r="BE62" s="53"/>
      <c r="BF62" s="53"/>
      <c r="BG62" s="53"/>
    </row>
    <row r="63" spans="1:59" s="54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8" t="s">
        <v>133</v>
      </c>
      <c r="Z63" s="348">
        <f t="shared" si="83"/>
        <v>63.924637427999841</v>
      </c>
      <c r="AA63" s="44">
        <f t="shared" si="80"/>
        <v>0</v>
      </c>
      <c r="AB63" s="44">
        <f t="shared" si="81"/>
        <v>1.737869966904193E-2</v>
      </c>
      <c r="AC63" s="44">
        <f t="shared" si="81"/>
        <v>1.6983951402746555E-2</v>
      </c>
      <c r="AD63" s="44">
        <f t="shared" si="81"/>
        <v>-3.7416374447195588E-3</v>
      </c>
      <c r="AE63" s="44">
        <f t="shared" si="81"/>
        <v>1.9124083298302175E-2</v>
      </c>
      <c r="AF63" s="44">
        <f t="shared" si="81"/>
        <v>2.2822761748599651E-2</v>
      </c>
      <c r="AG63" s="44">
        <f t="shared" si="81"/>
        <v>3.0556748689904101E-2</v>
      </c>
      <c r="AH63" s="44">
        <f t="shared" si="81"/>
        <v>-1.1610738406587107E-2</v>
      </c>
      <c r="AI63" s="44">
        <f t="shared" si="81"/>
        <v>-0.10408706071902163</v>
      </c>
      <c r="AJ63" s="44">
        <f t="shared" si="81"/>
        <v>-0.10185899227540496</v>
      </c>
      <c r="AK63" s="44">
        <f t="shared" si="81"/>
        <v>-9.4525175261791827E-2</v>
      </c>
      <c r="AL63" s="44">
        <f t="shared" si="81"/>
        <v>-0.11646880463047815</v>
      </c>
      <c r="AM63" s="44">
        <f t="shared" si="81"/>
        <v>-0.15934269215730679</v>
      </c>
      <c r="AN63" s="44">
        <f t="shared" si="81"/>
        <v>-0.17135502720083562</v>
      </c>
      <c r="AO63" s="44">
        <f t="shared" si="81"/>
        <v>-0.17343310362403985</v>
      </c>
      <c r="AP63" s="44">
        <f t="shared" si="81"/>
        <v>-0.15643509874563821</v>
      </c>
      <c r="AQ63" s="44">
        <f t="shared" si="81"/>
        <v>-0.15441048684798242</v>
      </c>
      <c r="AR63" s="44">
        <f t="shared" si="81"/>
        <v>-0.16669337516262428</v>
      </c>
      <c r="AS63" s="44">
        <f t="shared" si="81"/>
        <v>-0.2312341725505912</v>
      </c>
      <c r="AT63" s="44">
        <f t="shared" si="81"/>
        <v>-0.31974208478101962</v>
      </c>
      <c r="AU63" s="44">
        <f t="shared" si="81"/>
        <v>-0.30147587931031694</v>
      </c>
      <c r="AV63" s="44">
        <f t="shared" si="81"/>
        <v>-0.30363957372840289</v>
      </c>
      <c r="AW63" s="44">
        <f t="shared" si="81"/>
        <v>-0.30066494091692098</v>
      </c>
      <c r="AX63" s="44">
        <f t="shared" si="81"/>
        <v>-0.27498739235422598</v>
      </c>
      <c r="AY63" s="44">
        <f t="shared" ref="AY63" si="89">AY51/$Z63-1</f>
        <v>-0.27907617194691847</v>
      </c>
      <c r="AZ63" s="53"/>
      <c r="BA63" s="53"/>
      <c r="BB63" s="53"/>
      <c r="BC63" s="53"/>
      <c r="BD63" s="53"/>
      <c r="BE63" s="53"/>
      <c r="BF63" s="53"/>
      <c r="BG63" s="53"/>
    </row>
    <row r="64" spans="1:59" s="54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8" t="s">
        <v>38</v>
      </c>
      <c r="Z64" s="348">
        <f t="shared" si="83"/>
        <v>22.44224850647711</v>
      </c>
      <c r="AA64" s="44">
        <f t="shared" si="80"/>
        <v>0</v>
      </c>
      <c r="AB64" s="44">
        <f t="shared" si="81"/>
        <v>1.4702155446115084E-2</v>
      </c>
      <c r="AC64" s="44">
        <f t="shared" si="81"/>
        <v>7.7695498723809875E-2</v>
      </c>
      <c r="AD64" s="44">
        <f t="shared" si="81"/>
        <v>5.6359540323618784E-2</v>
      </c>
      <c r="AE64" s="44">
        <f t="shared" si="81"/>
        <v>0.19800547827887294</v>
      </c>
      <c r="AF64" s="44">
        <f t="shared" si="81"/>
        <v>0.22271478670800482</v>
      </c>
      <c r="AG64" s="44">
        <f t="shared" si="81"/>
        <v>0.254287886502089</v>
      </c>
      <c r="AH64" s="44">
        <f t="shared" si="81"/>
        <v>0.31407980248337219</v>
      </c>
      <c r="AI64" s="44">
        <f t="shared" si="81"/>
        <v>0.33118413266912383</v>
      </c>
      <c r="AJ64" s="44">
        <f t="shared" si="81"/>
        <v>0.33407230836626978</v>
      </c>
      <c r="AK64" s="44">
        <f t="shared" si="81"/>
        <v>0.38405170505366426</v>
      </c>
      <c r="AL64" s="44">
        <f t="shared" si="81"/>
        <v>0.3746924151227935</v>
      </c>
      <c r="AM64" s="44">
        <f t="shared" si="81"/>
        <v>0.38587931990003832</v>
      </c>
      <c r="AN64" s="44">
        <f t="shared" si="81"/>
        <v>0.41972880035550153</v>
      </c>
      <c r="AO64" s="44">
        <f t="shared" si="81"/>
        <v>0.3837484233208146</v>
      </c>
      <c r="AP64" s="44">
        <f t="shared" si="81"/>
        <v>0.33963187986492982</v>
      </c>
      <c r="AQ64" s="44">
        <f t="shared" si="81"/>
        <v>0.26019657181936506</v>
      </c>
      <c r="AR64" s="44">
        <f t="shared" si="81"/>
        <v>0.28501694903977248</v>
      </c>
      <c r="AS64" s="44">
        <f t="shared" si="81"/>
        <v>0.34471785702071434</v>
      </c>
      <c r="AT64" s="44">
        <f t="shared" si="81"/>
        <v>0.17610882771586689</v>
      </c>
      <c r="AU64" s="44">
        <f t="shared" si="81"/>
        <v>0.20116978264882879</v>
      </c>
      <c r="AV64" s="44">
        <f t="shared" si="81"/>
        <v>0.19191384110861032</v>
      </c>
      <c r="AW64" s="44">
        <f t="shared" si="81"/>
        <v>0.27473371005516323</v>
      </c>
      <c r="AX64" s="44">
        <f t="shared" si="81"/>
        <v>0.25941825564451948</v>
      </c>
      <c r="AY64" s="44">
        <f t="shared" ref="AY64" si="90">AY52/$Z64-1</f>
        <v>0.27170784464187814</v>
      </c>
      <c r="AZ64" s="53"/>
      <c r="BA64" s="53"/>
      <c r="BB64" s="53"/>
      <c r="BC64" s="53"/>
      <c r="BD64" s="53"/>
      <c r="BE64" s="53"/>
      <c r="BF64" s="53"/>
      <c r="BG64" s="53"/>
    </row>
    <row r="65" spans="1:59" s="54" customFormat="1" ht="14.4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9" t="s">
        <v>163</v>
      </c>
      <c r="Z65" s="349">
        <f t="shared" si="83"/>
        <v>1.1898195894962347</v>
      </c>
      <c r="AA65" s="45">
        <f>AA53/$Z65-1</f>
        <v>0</v>
      </c>
      <c r="AB65" s="45">
        <f t="shared" si="81"/>
        <v>-8.9966415884046302E-3</v>
      </c>
      <c r="AC65" s="45">
        <f t="shared" si="81"/>
        <v>-2.9406947021724084E-2</v>
      </c>
      <c r="AD65" s="45">
        <f t="shared" si="81"/>
        <v>-1.3228036625424933E-2</v>
      </c>
      <c r="AE65" s="45">
        <f t="shared" si="81"/>
        <v>-0.16279237496176169</v>
      </c>
      <c r="AF65" s="45">
        <f t="shared" si="81"/>
        <v>7.8797571906360275E-2</v>
      </c>
      <c r="AG65" s="45">
        <f t="shared" si="81"/>
        <v>0.15666154993655756</v>
      </c>
      <c r="AH65" s="45">
        <f t="shared" si="81"/>
        <v>0.2592379976266812</v>
      </c>
      <c r="AI65" s="45">
        <f t="shared" si="81"/>
        <v>0.21114750295676887</v>
      </c>
      <c r="AJ65" s="45">
        <f t="shared" si="81"/>
        <v>0.23910427639284393</v>
      </c>
      <c r="AK65" s="45">
        <f t="shared" si="81"/>
        <v>0.23744547636578694</v>
      </c>
      <c r="AL65" s="45">
        <f t="shared" si="81"/>
        <v>0.21186512473084385</v>
      </c>
      <c r="AM65" s="45">
        <f t="shared" si="81"/>
        <v>0.20226669885216708</v>
      </c>
      <c r="AN65" s="45">
        <f t="shared" si="81"/>
        <v>0.17415915927330117</v>
      </c>
      <c r="AO65" s="45">
        <f t="shared" si="81"/>
        <v>0.11549340528928131</v>
      </c>
      <c r="AP65" s="45">
        <f t="shared" si="81"/>
        <v>0.15344501320785242</v>
      </c>
      <c r="AQ65" s="45">
        <f>AQ53/$Z65-1</f>
        <v>0.15440580513227453</v>
      </c>
      <c r="AR65" s="45">
        <f t="shared" si="81"/>
        <v>0.28835912299516586</v>
      </c>
      <c r="AS65" s="45">
        <f t="shared" si="81"/>
        <v>0.16625807731977171</v>
      </c>
      <c r="AT65" s="45">
        <f t="shared" si="81"/>
        <v>5.4153426019062145E-2</v>
      </c>
      <c r="AU65" s="45">
        <f t="shared" si="81"/>
        <v>2.241439772192888E-2</v>
      </c>
      <c r="AV65" s="45">
        <f t="shared" si="81"/>
        <v>-2.0930101813313451E-3</v>
      </c>
      <c r="AW65" s="45">
        <f t="shared" si="81"/>
        <v>7.4020322988004317E-2</v>
      </c>
      <c r="AX65" s="45">
        <f>AX53/$Z65-1</f>
        <v>7.0033007053019292E-2</v>
      </c>
      <c r="AY65" s="45">
        <f>AY53/$Z65-1</f>
        <v>4.804386107262637E-2</v>
      </c>
      <c r="AZ65" s="55"/>
      <c r="BA65" s="55"/>
      <c r="BB65" s="55"/>
      <c r="BC65" s="55"/>
      <c r="BD65" s="55"/>
      <c r="BE65" s="55"/>
      <c r="BF65" s="55"/>
      <c r="BG65" s="55"/>
    </row>
    <row r="66" spans="1:59" s="54" customFormat="1" ht="14.4" thickTop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0" t="s">
        <v>36</v>
      </c>
      <c r="Z66" s="350">
        <f t="shared" si="83"/>
        <v>1154.4006122528813</v>
      </c>
      <c r="AA66" s="46">
        <f t="shared" si="80"/>
        <v>0</v>
      </c>
      <c r="AB66" s="46">
        <f t="shared" si="81"/>
        <v>7.473635531954903E-3</v>
      </c>
      <c r="AC66" s="46">
        <f t="shared" si="81"/>
        <v>1.5953700247343772E-2</v>
      </c>
      <c r="AD66" s="46">
        <f t="shared" si="81"/>
        <v>1.0390791876098371E-2</v>
      </c>
      <c r="AE66" s="46">
        <f t="shared" si="81"/>
        <v>6.3079454410122526E-2</v>
      </c>
      <c r="AF66" s="46">
        <f t="shared" si="81"/>
        <v>7.4808126976272593E-2</v>
      </c>
      <c r="AG66" s="46">
        <f t="shared" si="81"/>
        <v>8.6085243496438313E-2</v>
      </c>
      <c r="AH66" s="46">
        <f t="shared" si="81"/>
        <v>8.3976039962600169E-2</v>
      </c>
      <c r="AI66" s="46">
        <f t="shared" si="81"/>
        <v>5.3966748622829908E-2</v>
      </c>
      <c r="AJ66" s="46">
        <f t="shared" si="81"/>
        <v>8.425371203883647E-2</v>
      </c>
      <c r="AK66" s="46">
        <f t="shared" si="81"/>
        <v>0.10230934598077046</v>
      </c>
      <c r="AL66" s="46">
        <f t="shared" si="81"/>
        <v>8.7811829495035187E-2</v>
      </c>
      <c r="AM66" s="46">
        <f t="shared" si="81"/>
        <v>0.11987088617159669</v>
      </c>
      <c r="AN66" s="46">
        <f t="shared" si="81"/>
        <v>0.12427095816215106</v>
      </c>
      <c r="AO66" s="46">
        <f t="shared" si="81"/>
        <v>0.12338448993387785</v>
      </c>
      <c r="AP66" s="46">
        <f t="shared" si="81"/>
        <v>0.12992014778855632</v>
      </c>
      <c r="AQ66" s="46">
        <f t="shared" si="81"/>
        <v>0.11070263804917202</v>
      </c>
      <c r="AR66" s="46">
        <f t="shared" si="81"/>
        <v>0.14192604272117881</v>
      </c>
      <c r="AS66" s="46">
        <f t="shared" si="81"/>
        <v>6.8916365421408443E-2</v>
      </c>
      <c r="AT66" s="46">
        <f t="shared" si="81"/>
        <v>5.8272360093432063E-3</v>
      </c>
      <c r="AU66" s="46">
        <f t="shared" si="81"/>
        <v>4.9535715275462966E-2</v>
      </c>
      <c r="AV66" s="46">
        <f t="shared" si="81"/>
        <v>9.2180211713047688E-2</v>
      </c>
      <c r="AW66" s="46">
        <f t="shared" si="81"/>
        <v>0.12224737120328344</v>
      </c>
      <c r="AX66" s="46">
        <f t="shared" si="81"/>
        <v>0.13559817591376344</v>
      </c>
      <c r="AY66" s="46">
        <f t="shared" ref="AY66" si="91">AY54/$Z66-1</f>
        <v>9.664952620681766E-2</v>
      </c>
      <c r="AZ66" s="56"/>
      <c r="BA66" s="56"/>
      <c r="BB66" s="56"/>
      <c r="BC66" s="56"/>
      <c r="BD66" s="56"/>
      <c r="BE66" s="56"/>
      <c r="BF66" s="56"/>
      <c r="BG66" s="56"/>
    </row>
    <row r="68" spans="1:59">
      <c r="Y68" s="289" t="s">
        <v>129</v>
      </c>
    </row>
    <row r="69" spans="1:59">
      <c r="Y69" s="232" t="s">
        <v>24</v>
      </c>
      <c r="Z69" s="220">
        <v>2005</v>
      </c>
      <c r="AA69" s="219">
        <v>1990</v>
      </c>
      <c r="AB69" s="219">
        <f t="shared" ref="AB69:AR69" si="92">AA69+1</f>
        <v>1991</v>
      </c>
      <c r="AC69" s="219">
        <f t="shared" si="92"/>
        <v>1992</v>
      </c>
      <c r="AD69" s="219">
        <f t="shared" si="92"/>
        <v>1993</v>
      </c>
      <c r="AE69" s="219">
        <f t="shared" si="92"/>
        <v>1994</v>
      </c>
      <c r="AF69" s="219">
        <f t="shared" si="92"/>
        <v>1995</v>
      </c>
      <c r="AG69" s="219">
        <f t="shared" si="92"/>
        <v>1996</v>
      </c>
      <c r="AH69" s="219">
        <f t="shared" si="92"/>
        <v>1997</v>
      </c>
      <c r="AI69" s="219">
        <f t="shared" si="92"/>
        <v>1998</v>
      </c>
      <c r="AJ69" s="219">
        <f t="shared" si="92"/>
        <v>1999</v>
      </c>
      <c r="AK69" s="219">
        <f t="shared" si="92"/>
        <v>2000</v>
      </c>
      <c r="AL69" s="219">
        <f t="shared" si="92"/>
        <v>2001</v>
      </c>
      <c r="AM69" s="219">
        <f t="shared" si="92"/>
        <v>2002</v>
      </c>
      <c r="AN69" s="219">
        <f t="shared" si="92"/>
        <v>2003</v>
      </c>
      <c r="AO69" s="219">
        <f t="shared" si="92"/>
        <v>2004</v>
      </c>
      <c r="AP69" s="219">
        <f t="shared" si="92"/>
        <v>2005</v>
      </c>
      <c r="AQ69" s="219">
        <f t="shared" si="92"/>
        <v>2006</v>
      </c>
      <c r="AR69" s="219">
        <f t="shared" si="92"/>
        <v>2007</v>
      </c>
      <c r="AS69" s="220">
        <v>2008</v>
      </c>
      <c r="AT69" s="220">
        <v>2009</v>
      </c>
      <c r="AU69" s="220">
        <v>2010</v>
      </c>
      <c r="AV69" s="220">
        <v>2011</v>
      </c>
      <c r="AW69" s="220">
        <v>2012</v>
      </c>
      <c r="AX69" s="220">
        <v>2013</v>
      </c>
      <c r="AY69" s="219">
        <f t="shared" ref="AY69:BE69" si="93">AX69+1</f>
        <v>2014</v>
      </c>
      <c r="AZ69" s="219">
        <f t="shared" si="93"/>
        <v>2015</v>
      </c>
      <c r="BA69" s="219">
        <f t="shared" si="93"/>
        <v>2016</v>
      </c>
      <c r="BB69" s="219">
        <f t="shared" si="93"/>
        <v>2017</v>
      </c>
      <c r="BC69" s="219">
        <f t="shared" si="93"/>
        <v>2018</v>
      </c>
      <c r="BD69" s="219">
        <f t="shared" si="93"/>
        <v>2019</v>
      </c>
      <c r="BE69" s="219">
        <f t="shared" si="93"/>
        <v>2020</v>
      </c>
      <c r="BF69" s="234" t="s">
        <v>25</v>
      </c>
      <c r="BG69" s="39" t="s">
        <v>26</v>
      </c>
    </row>
    <row r="70" spans="1:59" s="54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8" t="s">
        <v>27</v>
      </c>
      <c r="Z70" s="348">
        <f>AP46</f>
        <v>103.66058877358455</v>
      </c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44">
        <f t="shared" ref="AP70:AX78" si="94">AP46/$Z70-1</f>
        <v>0</v>
      </c>
      <c r="AQ70" s="44">
        <f t="shared" si="94"/>
        <v>-0.15138441558458027</v>
      </c>
      <c r="AR70" s="44">
        <f t="shared" si="94"/>
        <v>3.8045830273155667E-2</v>
      </c>
      <c r="AS70" s="44">
        <f t="shared" si="94"/>
        <v>2.0296028861550353E-2</v>
      </c>
      <c r="AT70" s="44">
        <f t="shared" si="94"/>
        <v>-4.4484143529293085E-3</v>
      </c>
      <c r="AU70" s="44">
        <f t="shared" si="94"/>
        <v>6.336745507919761E-2</v>
      </c>
      <c r="AV70" s="44">
        <f t="shared" si="94"/>
        <v>7.3220334828111966E-2</v>
      </c>
      <c r="AW70" s="44">
        <f t="shared" si="94"/>
        <v>8.8451637637023683E-3</v>
      </c>
      <c r="AX70" s="44">
        <f t="shared" si="94"/>
        <v>-5.1774521043626787E-2</v>
      </c>
      <c r="AY70" s="44">
        <f t="shared" ref="AY70:BE70" si="95">AY46/$Z70-1</f>
        <v>-0.12103547468120512</v>
      </c>
      <c r="AZ70" s="44">
        <f t="shared" si="95"/>
        <v>-1</v>
      </c>
      <c r="BA70" s="44">
        <f t="shared" si="95"/>
        <v>-1</v>
      </c>
      <c r="BB70" s="44">
        <f t="shared" si="95"/>
        <v>-1</v>
      </c>
      <c r="BC70" s="44">
        <f t="shared" si="95"/>
        <v>-1</v>
      </c>
      <c r="BD70" s="44">
        <f t="shared" si="95"/>
        <v>-1</v>
      </c>
      <c r="BE70" s="44">
        <f t="shared" si="95"/>
        <v>-1</v>
      </c>
      <c r="BF70" s="53"/>
      <c r="BG70" s="53"/>
    </row>
    <row r="71" spans="1:59" s="54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8" t="s">
        <v>28</v>
      </c>
      <c r="Z71" s="348">
        <f t="shared" ref="Z71:Z78" si="96">AP47</f>
        <v>456.90462841954945</v>
      </c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44">
        <f t="shared" si="94"/>
        <v>0</v>
      </c>
      <c r="AQ71" s="44">
        <f t="shared" si="94"/>
        <v>3.2686779717650216E-2</v>
      </c>
      <c r="AR71" s="44">
        <f t="shared" si="94"/>
        <v>3.2938084518673305E-2</v>
      </c>
      <c r="AS71" s="44">
        <f t="shared" si="94"/>
        <v>-8.726047193811004E-2</v>
      </c>
      <c r="AT71" s="44">
        <f t="shared" si="94"/>
        <v>-0.16362074427427797</v>
      </c>
      <c r="AU71" s="44">
        <f t="shared" si="94"/>
        <v>-9.4993763254998309E-2</v>
      </c>
      <c r="AV71" s="44">
        <f t="shared" si="94"/>
        <v>-6.1141402878051365E-2</v>
      </c>
      <c r="AW71" s="44">
        <f t="shared" si="94"/>
        <v>-5.3665742556217033E-2</v>
      </c>
      <c r="AX71" s="44">
        <f t="shared" si="94"/>
        <v>-5.5023349189110449E-2</v>
      </c>
      <c r="AY71" s="44">
        <f t="shared" ref="AY71:BE71" si="97">AY47/$Z71-1</f>
        <v>-6.4772300957704032E-2</v>
      </c>
      <c r="AZ71" s="44">
        <f t="shared" si="97"/>
        <v>-1</v>
      </c>
      <c r="BA71" s="44">
        <f t="shared" si="97"/>
        <v>-1</v>
      </c>
      <c r="BB71" s="44">
        <f t="shared" si="97"/>
        <v>-1</v>
      </c>
      <c r="BC71" s="44">
        <f t="shared" si="97"/>
        <v>-1</v>
      </c>
      <c r="BD71" s="44">
        <f t="shared" si="97"/>
        <v>-1</v>
      </c>
      <c r="BE71" s="44">
        <f t="shared" si="97"/>
        <v>-1</v>
      </c>
      <c r="BF71" s="53"/>
      <c r="BG71" s="53"/>
    </row>
    <row r="72" spans="1:59" s="54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8" t="s">
        <v>29</v>
      </c>
      <c r="Z72" s="348">
        <f t="shared" si="96"/>
        <v>239.69457441870784</v>
      </c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44">
        <f t="shared" si="94"/>
        <v>0</v>
      </c>
      <c r="AQ72" s="44">
        <f t="shared" si="94"/>
        <v>-2.0638361043019082E-2</v>
      </c>
      <c r="AR72" s="44">
        <f t="shared" si="94"/>
        <v>-2.3551009025195691E-2</v>
      </c>
      <c r="AS72" s="44">
        <f t="shared" si="94"/>
        <v>-6.0258534164290278E-2</v>
      </c>
      <c r="AT72" s="44">
        <f t="shared" si="94"/>
        <v>-7.6253607447775651E-2</v>
      </c>
      <c r="AU72" s="44">
        <f t="shared" si="94"/>
        <v>-7.3245502603764057E-2</v>
      </c>
      <c r="AV72" s="44">
        <f t="shared" si="94"/>
        <v>-8.0241253701503701E-2</v>
      </c>
      <c r="AW72" s="44">
        <f t="shared" si="94"/>
        <v>-5.5888688912429485E-2</v>
      </c>
      <c r="AX72" s="44">
        <f t="shared" si="94"/>
        <v>-6.218710701291752E-2</v>
      </c>
      <c r="AY72" s="44">
        <f t="shared" ref="AY72:BE72" si="98">AY48/$Z72-1</f>
        <v>-9.3825519231901855E-2</v>
      </c>
      <c r="AZ72" s="44">
        <f t="shared" si="98"/>
        <v>-1</v>
      </c>
      <c r="BA72" s="44">
        <f t="shared" si="98"/>
        <v>-1</v>
      </c>
      <c r="BB72" s="44">
        <f t="shared" si="98"/>
        <v>-1</v>
      </c>
      <c r="BC72" s="44">
        <f t="shared" si="98"/>
        <v>-1</v>
      </c>
      <c r="BD72" s="44">
        <f t="shared" si="98"/>
        <v>-1</v>
      </c>
      <c r="BE72" s="44">
        <f t="shared" si="98"/>
        <v>-1</v>
      </c>
      <c r="BF72" s="53"/>
      <c r="BG72" s="53"/>
    </row>
    <row r="73" spans="1:59" s="54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8" t="s">
        <v>45</v>
      </c>
      <c r="Z73" s="348">
        <f t="shared" si="96"/>
        <v>238.86105376565916</v>
      </c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44">
        <f t="shared" si="94"/>
        <v>0</v>
      </c>
      <c r="AQ73" s="44">
        <f t="shared" si="94"/>
        <v>-1.3335168346950255E-2</v>
      </c>
      <c r="AR73" s="44">
        <f t="shared" si="94"/>
        <v>-6.673855856206834E-3</v>
      </c>
      <c r="AS73" s="44">
        <f t="shared" si="94"/>
        <v>-3.0944522362797433E-2</v>
      </c>
      <c r="AT73" s="44">
        <f t="shared" si="94"/>
        <v>-7.9475711252668613E-2</v>
      </c>
      <c r="AU73" s="44">
        <f>AU49/$Z73-1</f>
        <v>-8.3846583892308479E-2</v>
      </c>
      <c r="AV73" s="44">
        <f t="shared" si="94"/>
        <v>-1.2454278218760217E-2</v>
      </c>
      <c r="AW73" s="44">
        <f t="shared" si="94"/>
        <v>6.2327216577261479E-2</v>
      </c>
      <c r="AX73" s="44">
        <f t="shared" si="94"/>
        <v>0.1679193073467542</v>
      </c>
      <c r="AY73" s="44">
        <f t="shared" ref="AY73:BE73" si="99">AY49/$Z73-1</f>
        <v>0.11014959902332166</v>
      </c>
      <c r="AZ73" s="44">
        <f t="shared" si="99"/>
        <v>-1</v>
      </c>
      <c r="BA73" s="44">
        <f t="shared" si="99"/>
        <v>-1</v>
      </c>
      <c r="BB73" s="44">
        <f t="shared" si="99"/>
        <v>-1</v>
      </c>
      <c r="BC73" s="44">
        <f t="shared" si="99"/>
        <v>-1</v>
      </c>
      <c r="BD73" s="44">
        <f t="shared" si="99"/>
        <v>-1</v>
      </c>
      <c r="BE73" s="44">
        <f t="shared" si="99"/>
        <v>-1</v>
      </c>
      <c r="BF73" s="53"/>
      <c r="BG73" s="53"/>
    </row>
    <row r="74" spans="1:59" s="54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8" t="s">
        <v>37</v>
      </c>
      <c r="Z74" s="348">
        <f t="shared" si="96"/>
        <v>179.89834153955377</v>
      </c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44">
        <f t="shared" si="94"/>
        <v>0</v>
      </c>
      <c r="AQ74" s="44">
        <f t="shared" si="94"/>
        <v>-6.4717392593851675E-2</v>
      </c>
      <c r="AR74" s="44">
        <f t="shared" si="94"/>
        <v>2.126914746014763E-2</v>
      </c>
      <c r="AS74" s="44">
        <f t="shared" si="94"/>
        <v>-3.4295957706197422E-2</v>
      </c>
      <c r="AT74" s="44">
        <f t="shared" si="94"/>
        <v>-9.1964164502346901E-2</v>
      </c>
      <c r="AU74" s="44">
        <f t="shared" si="94"/>
        <v>-3.2475229086598834E-2</v>
      </c>
      <c r="AV74" s="44">
        <f t="shared" si="94"/>
        <v>6.6132553083473766E-2</v>
      </c>
      <c r="AW74" s="44">
        <f t="shared" si="94"/>
        <v>0.13354901569572242</v>
      </c>
      <c r="AX74" s="44">
        <f t="shared" si="94"/>
        <v>0.11860298640804667</v>
      </c>
      <c r="AY74" s="44">
        <f t="shared" ref="AY74:BE74" si="100">AY50/$Z74-1</f>
        <v>5.226467261205392E-2</v>
      </c>
      <c r="AZ74" s="44">
        <f t="shared" si="100"/>
        <v>-1</v>
      </c>
      <c r="BA74" s="44">
        <f t="shared" si="100"/>
        <v>-1</v>
      </c>
      <c r="BB74" s="44">
        <f t="shared" si="100"/>
        <v>-1</v>
      </c>
      <c r="BC74" s="44">
        <f t="shared" si="100"/>
        <v>-1</v>
      </c>
      <c r="BD74" s="44">
        <f t="shared" si="100"/>
        <v>-1</v>
      </c>
      <c r="BE74" s="44">
        <f t="shared" si="100"/>
        <v>-1</v>
      </c>
      <c r="BF74" s="53"/>
      <c r="BG74" s="53"/>
    </row>
    <row r="75" spans="1:59" s="54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8" t="s">
        <v>133</v>
      </c>
      <c r="Z75" s="348">
        <f t="shared" si="96"/>
        <v>53.924580459671567</v>
      </c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44">
        <f t="shared" si="94"/>
        <v>0</v>
      </c>
      <c r="AQ75" s="44">
        <f t="shared" si="94"/>
        <v>2.4000665445482738E-3</v>
      </c>
      <c r="AR75" s="44">
        <f t="shared" si="94"/>
        <v>-1.2160624987754054E-2</v>
      </c>
      <c r="AS75" s="44">
        <f t="shared" si="94"/>
        <v>-8.8670206280190733E-2</v>
      </c>
      <c r="AT75" s="44">
        <f t="shared" si="94"/>
        <v>-0.19359148986941921</v>
      </c>
      <c r="AU75" s="44">
        <f t="shared" si="94"/>
        <v>-0.17193790347252047</v>
      </c>
      <c r="AV75" s="44">
        <f t="shared" si="94"/>
        <v>-0.17450284472940381</v>
      </c>
      <c r="AW75" s="44">
        <f t="shared" si="94"/>
        <v>-0.17097658041108188</v>
      </c>
      <c r="AX75" s="44">
        <f t="shared" si="94"/>
        <v>-0.14053725259586225</v>
      </c>
      <c r="AY75" s="44">
        <f t="shared" ref="AY75:BE75" si="101">AY51/$Z75-1</f>
        <v>-0.14538427691682732</v>
      </c>
      <c r="AZ75" s="44">
        <f t="shared" si="101"/>
        <v>-1</v>
      </c>
      <c r="BA75" s="44">
        <f t="shared" si="101"/>
        <v>-1</v>
      </c>
      <c r="BB75" s="44">
        <f t="shared" si="101"/>
        <v>-1</v>
      </c>
      <c r="BC75" s="44">
        <f t="shared" si="101"/>
        <v>-1</v>
      </c>
      <c r="BD75" s="44">
        <f t="shared" si="101"/>
        <v>-1</v>
      </c>
      <c r="BE75" s="44">
        <f t="shared" si="101"/>
        <v>-1</v>
      </c>
      <c r="BF75" s="53"/>
      <c r="BG75" s="53"/>
    </row>
    <row r="76" spans="1:59" s="54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8" t="s">
        <v>38</v>
      </c>
      <c r="Z76" s="348">
        <f t="shared" si="96"/>
        <v>30.064351555127843</v>
      </c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44">
        <f t="shared" si="94"/>
        <v>0</v>
      </c>
      <c r="AQ76" s="44">
        <f t="shared" si="94"/>
        <v>-5.9296370323445702E-2</v>
      </c>
      <c r="AR76" s="44">
        <f t="shared" si="94"/>
        <v>-4.07686108744022E-2</v>
      </c>
      <c r="AS76" s="44">
        <f t="shared" si="94"/>
        <v>3.7965483146737977E-3</v>
      </c>
      <c r="AT76" s="44">
        <f t="shared" si="94"/>
        <v>-0.12206566192314738</v>
      </c>
      <c r="AU76" s="44">
        <f t="shared" si="94"/>
        <v>-0.10335831753276992</v>
      </c>
      <c r="AV76" s="44">
        <f t="shared" si="94"/>
        <v>-0.11026763469619227</v>
      </c>
      <c r="AW76" s="44">
        <f t="shared" si="94"/>
        <v>-4.8444778588211834E-2</v>
      </c>
      <c r="AX76" s="44">
        <f t="shared" si="94"/>
        <v>-5.9877362898005937E-2</v>
      </c>
      <c r="AY76" s="44">
        <f t="shared" ref="AY76:BE76" si="102">AY52/$Z76-1</f>
        <v>-5.0703507615763921E-2</v>
      </c>
      <c r="AZ76" s="44">
        <f t="shared" si="102"/>
        <v>-1</v>
      </c>
      <c r="BA76" s="44">
        <f t="shared" si="102"/>
        <v>-1</v>
      </c>
      <c r="BB76" s="44">
        <f t="shared" si="102"/>
        <v>-1</v>
      </c>
      <c r="BC76" s="44">
        <f t="shared" si="102"/>
        <v>-1</v>
      </c>
      <c r="BD76" s="44">
        <f t="shared" si="102"/>
        <v>-1</v>
      </c>
      <c r="BE76" s="44">
        <f t="shared" si="102"/>
        <v>-1</v>
      </c>
      <c r="BF76" s="53"/>
      <c r="BG76" s="53"/>
    </row>
    <row r="77" spans="1:59" s="54" customFormat="1" ht="14.4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9" t="s">
        <v>163</v>
      </c>
      <c r="Z77" s="349">
        <f t="shared" si="96"/>
        <v>1.3723914721214461</v>
      </c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  <c r="AN77" s="352"/>
      <c r="AO77" s="352"/>
      <c r="AP77" s="45">
        <f t="shared" si="94"/>
        <v>0</v>
      </c>
      <c r="AQ77" s="45">
        <f t="shared" si="94"/>
        <v>8.3297592292663758E-4</v>
      </c>
      <c r="AR77" s="45">
        <f t="shared" si="94"/>
        <v>0.11696622573459559</v>
      </c>
      <c r="AS77" s="45">
        <f t="shared" si="94"/>
        <v>1.1108517497756321E-2</v>
      </c>
      <c r="AT77" s="45">
        <f t="shared" si="94"/>
        <v>-8.6082635974687571E-2</v>
      </c>
      <c r="AU77" s="45">
        <f t="shared" si="94"/>
        <v>-0.1135993601650015</v>
      </c>
      <c r="AV77" s="45">
        <f t="shared" si="94"/>
        <v>-0.13484650036035628</v>
      </c>
      <c r="AW77" s="45">
        <f t="shared" si="94"/>
        <v>-6.8858670600135286E-2</v>
      </c>
      <c r="AX77" s="45">
        <f t="shared" si="94"/>
        <v>-7.2315546211306314E-2</v>
      </c>
      <c r="AY77" s="45">
        <f t="shared" ref="AY77:BE77" si="103">AY53/$Z77-1</f>
        <v>-9.1379433720983672E-2</v>
      </c>
      <c r="AZ77" s="45" t="e">
        <f t="shared" si="103"/>
        <v>#REF!</v>
      </c>
      <c r="BA77" s="45" t="e">
        <f t="shared" si="103"/>
        <v>#REF!</v>
      </c>
      <c r="BB77" s="45" t="e">
        <f t="shared" si="103"/>
        <v>#REF!</v>
      </c>
      <c r="BC77" s="45" t="e">
        <f t="shared" si="103"/>
        <v>#REF!</v>
      </c>
      <c r="BD77" s="45" t="e">
        <f t="shared" si="103"/>
        <v>#REF!</v>
      </c>
      <c r="BE77" s="45" t="e">
        <f t="shared" si="103"/>
        <v>#REF!</v>
      </c>
      <c r="BF77" s="55"/>
      <c r="BG77" s="55"/>
    </row>
    <row r="78" spans="1:59" s="54" customFormat="1" ht="14.4" thickTop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0" t="s">
        <v>36</v>
      </c>
      <c r="Z78" s="350">
        <f t="shared" si="96"/>
        <v>1304.3805104039754</v>
      </c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353"/>
      <c r="AM78" s="353"/>
      <c r="AN78" s="353"/>
      <c r="AO78" s="353"/>
      <c r="AP78" s="46">
        <f t="shared" si="94"/>
        <v>0</v>
      </c>
      <c r="AQ78" s="46">
        <f t="shared" si="94"/>
        <v>-1.7007847658081165E-2</v>
      </c>
      <c r="AR78" s="46">
        <f t="shared" si="94"/>
        <v>1.0625436634721597E-2</v>
      </c>
      <c r="AS78" s="46">
        <f t="shared" si="94"/>
        <v>-5.3989463314325858E-2</v>
      </c>
      <c r="AT78" s="46">
        <f t="shared" si="94"/>
        <v>-0.10982449690987783</v>
      </c>
      <c r="AU78" s="46">
        <f t="shared" si="94"/>
        <v>-7.1141693216480117E-2</v>
      </c>
      <c r="AV78" s="46">
        <f t="shared" si="94"/>
        <v>-3.3400533789376241E-2</v>
      </c>
      <c r="AW78" s="46">
        <f t="shared" si="94"/>
        <v>-6.790547633202082E-3</v>
      </c>
      <c r="AX78" s="46">
        <f t="shared" si="94"/>
        <v>5.0251587568554967E-3</v>
      </c>
      <c r="AY78" s="46">
        <f t="shared" ref="AY78:BE78" si="104">AY54/$Z78-1</f>
        <v>-2.9445108706889433E-2</v>
      </c>
      <c r="AZ78" s="46">
        <f t="shared" si="104"/>
        <v>-1</v>
      </c>
      <c r="BA78" s="46">
        <f t="shared" si="104"/>
        <v>-1</v>
      </c>
      <c r="BB78" s="46">
        <f t="shared" si="104"/>
        <v>-1</v>
      </c>
      <c r="BC78" s="46">
        <f t="shared" si="104"/>
        <v>-1</v>
      </c>
      <c r="BD78" s="46">
        <f t="shared" si="104"/>
        <v>-1</v>
      </c>
      <c r="BE78" s="46">
        <f t="shared" si="104"/>
        <v>-1</v>
      </c>
      <c r="BF78" s="56"/>
      <c r="BG78" s="56"/>
    </row>
    <row r="80" spans="1:59">
      <c r="Y80" s="289" t="s">
        <v>6</v>
      </c>
    </row>
    <row r="81" spans="1:59">
      <c r="Y81" s="232" t="s">
        <v>24</v>
      </c>
      <c r="Z81" s="233"/>
      <c r="AA81" s="219">
        <v>1990</v>
      </c>
      <c r="AB81" s="219">
        <f t="shared" ref="AB81:BE81" si="105">AA81+1</f>
        <v>1991</v>
      </c>
      <c r="AC81" s="219">
        <f t="shared" si="105"/>
        <v>1992</v>
      </c>
      <c r="AD81" s="219">
        <f t="shared" si="105"/>
        <v>1993</v>
      </c>
      <c r="AE81" s="219">
        <f t="shared" si="105"/>
        <v>1994</v>
      </c>
      <c r="AF81" s="219">
        <f t="shared" si="105"/>
        <v>1995</v>
      </c>
      <c r="AG81" s="219">
        <f t="shared" si="105"/>
        <v>1996</v>
      </c>
      <c r="AH81" s="219">
        <f t="shared" si="105"/>
        <v>1997</v>
      </c>
      <c r="AI81" s="219">
        <f t="shared" si="105"/>
        <v>1998</v>
      </c>
      <c r="AJ81" s="219">
        <f t="shared" si="105"/>
        <v>1999</v>
      </c>
      <c r="AK81" s="219">
        <f t="shared" si="105"/>
        <v>2000</v>
      </c>
      <c r="AL81" s="219">
        <f t="shared" si="105"/>
        <v>2001</v>
      </c>
      <c r="AM81" s="219">
        <f t="shared" si="105"/>
        <v>2002</v>
      </c>
      <c r="AN81" s="219">
        <f t="shared" si="105"/>
        <v>2003</v>
      </c>
      <c r="AO81" s="219">
        <f t="shared" si="105"/>
        <v>2004</v>
      </c>
      <c r="AP81" s="219">
        <f t="shared" si="105"/>
        <v>2005</v>
      </c>
      <c r="AQ81" s="219">
        <f t="shared" si="105"/>
        <v>2006</v>
      </c>
      <c r="AR81" s="219">
        <f t="shared" si="105"/>
        <v>2007</v>
      </c>
      <c r="AS81" s="220">
        <v>2008</v>
      </c>
      <c r="AT81" s="220">
        <v>2009</v>
      </c>
      <c r="AU81" s="220">
        <v>2010</v>
      </c>
      <c r="AV81" s="220">
        <v>2011</v>
      </c>
      <c r="AW81" s="220">
        <v>2012</v>
      </c>
      <c r="AX81" s="220">
        <v>2013</v>
      </c>
      <c r="AY81" s="219">
        <f t="shared" si="105"/>
        <v>2014</v>
      </c>
      <c r="AZ81" s="219">
        <f t="shared" si="105"/>
        <v>2015</v>
      </c>
      <c r="BA81" s="219">
        <f t="shared" si="105"/>
        <v>2016</v>
      </c>
      <c r="BB81" s="219">
        <f t="shared" si="105"/>
        <v>2017</v>
      </c>
      <c r="BC81" s="219">
        <f t="shared" si="105"/>
        <v>2018</v>
      </c>
      <c r="BD81" s="219">
        <f t="shared" si="105"/>
        <v>2019</v>
      </c>
      <c r="BE81" s="219">
        <f t="shared" si="105"/>
        <v>2020</v>
      </c>
      <c r="BF81" s="234" t="s">
        <v>25</v>
      </c>
      <c r="BG81" s="39" t="s">
        <v>26</v>
      </c>
    </row>
    <row r="82" spans="1:59" s="54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8" t="s">
        <v>27</v>
      </c>
      <c r="Z82" s="57"/>
      <c r="AA82" s="57"/>
      <c r="AB82" s="44">
        <f>AB46/AA46-1</f>
        <v>2.9491053166330605E-3</v>
      </c>
      <c r="AC82" s="44">
        <f t="shared" ref="AC82:BE90" si="106">AC46/AB46-1</f>
        <v>2.5731315051860104E-3</v>
      </c>
      <c r="AD82" s="44">
        <f t="shared" si="106"/>
        <v>-1.5538343009691258E-2</v>
      </c>
      <c r="AE82" s="44">
        <f t="shared" si="106"/>
        <v>7.7397764514769207E-2</v>
      </c>
      <c r="AF82" s="44">
        <f t="shared" si="106"/>
        <v>2.7717247641181331E-2</v>
      </c>
      <c r="AG82" s="44">
        <f t="shared" si="106"/>
        <v>-3.1646000387039241E-2</v>
      </c>
      <c r="AH82" s="44">
        <f t="shared" si="106"/>
        <v>6.0834847193961705E-2</v>
      </c>
      <c r="AI82" s="44">
        <f t="shared" si="106"/>
        <v>-0.10686936823117199</v>
      </c>
      <c r="AJ82" s="44">
        <f t="shared" si="106"/>
        <v>3.3524622705722873E-3</v>
      </c>
      <c r="AK82" s="44">
        <f t="shared" si="106"/>
        <v>-2.5350714506536809E-2</v>
      </c>
      <c r="AL82" s="44">
        <f t="shared" si="106"/>
        <v>-2.9680093033342958E-2</v>
      </c>
      <c r="AM82" s="44">
        <f t="shared" si="106"/>
        <v>6.8089454858394127E-2</v>
      </c>
      <c r="AN82" s="44">
        <f t="shared" si="106"/>
        <v>-6.7879866418580903E-3</v>
      </c>
      <c r="AO82" s="44">
        <f t="shared" si="106"/>
        <v>-3.6950268401123476E-2</v>
      </c>
      <c r="AP82" s="44">
        <f t="shared" si="106"/>
        <v>0.15127571509962223</v>
      </c>
      <c r="AQ82" s="44">
        <f t="shared" si="106"/>
        <v>-0.15138441558458027</v>
      </c>
      <c r="AR82" s="44">
        <f t="shared" si="106"/>
        <v>0.22322268096010434</v>
      </c>
      <c r="AS82" s="44">
        <f t="shared" si="106"/>
        <v>-1.7099246385811839E-2</v>
      </c>
      <c r="AT82" s="44">
        <f t="shared" si="106"/>
        <v>-2.4252219468196445E-2</v>
      </c>
      <c r="AU82" s="46">
        <f t="shared" si="106"/>
        <v>6.8118890482253835E-2</v>
      </c>
      <c r="AV82" s="46">
        <f t="shared" si="106"/>
        <v>9.2657337798440764E-3</v>
      </c>
      <c r="AW82" s="46">
        <f t="shared" si="106"/>
        <v>-5.9983182367411847E-2</v>
      </c>
      <c r="AX82" s="44">
        <f t="shared" si="106"/>
        <v>-6.0088194883320956E-2</v>
      </c>
      <c r="AY82" s="44">
        <f t="shared" si="106"/>
        <v>-7.3042704688559557E-2</v>
      </c>
      <c r="AZ82" s="44">
        <f t="shared" si="106"/>
        <v>-1</v>
      </c>
      <c r="BA82" s="44" t="e">
        <f t="shared" si="106"/>
        <v>#DIV/0!</v>
      </c>
      <c r="BB82" s="44" t="e">
        <f t="shared" si="106"/>
        <v>#DIV/0!</v>
      </c>
      <c r="BC82" s="44" t="e">
        <f t="shared" si="106"/>
        <v>#DIV/0!</v>
      </c>
      <c r="BD82" s="44" t="e">
        <f t="shared" si="106"/>
        <v>#DIV/0!</v>
      </c>
      <c r="BE82" s="44" t="e">
        <f t="shared" si="106"/>
        <v>#DIV/0!</v>
      </c>
      <c r="BF82" s="53"/>
      <c r="BG82" s="53"/>
    </row>
    <row r="83" spans="1:59" s="54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8" t="s">
        <v>28</v>
      </c>
      <c r="Z83" s="57"/>
      <c r="AA83" s="57"/>
      <c r="AB83" s="44">
        <f t="shared" ref="AB83:AB90" si="107">AB47/AA47-1</f>
        <v>-2.1811550001897051E-2</v>
      </c>
      <c r="AC83" s="44">
        <f t="shared" si="106"/>
        <v>-2.083973035610942E-2</v>
      </c>
      <c r="AD83" s="44">
        <f t="shared" si="106"/>
        <v>-2.8895480320889955E-2</v>
      </c>
      <c r="AE83" s="44">
        <f t="shared" si="106"/>
        <v>3.6272196010427749E-2</v>
      </c>
      <c r="AF83" s="44">
        <f t="shared" si="106"/>
        <v>-1.2141145168714673E-2</v>
      </c>
      <c r="AG83" s="44">
        <f t="shared" si="106"/>
        <v>8.942701513120932E-3</v>
      </c>
      <c r="AH83" s="44">
        <f t="shared" si="106"/>
        <v>-2.099543016929506E-2</v>
      </c>
      <c r="AI83" s="44">
        <f t="shared" si="106"/>
        <v>-6.1230117125174788E-2</v>
      </c>
      <c r="AJ83" s="44">
        <f t="shared" si="106"/>
        <v>2.6178188421559501E-2</v>
      </c>
      <c r="AK83" s="44">
        <f t="shared" si="106"/>
        <v>2.4689704293956005E-2</v>
      </c>
      <c r="AL83" s="44">
        <f t="shared" si="106"/>
        <v>-2.674237910595878E-2</v>
      </c>
      <c r="AM83" s="44">
        <f t="shared" si="106"/>
        <v>3.1918266587873223E-2</v>
      </c>
      <c r="AN83" s="44">
        <f t="shared" si="106"/>
        <v>6.6590162851289936E-3</v>
      </c>
      <c r="AO83" s="44">
        <f t="shared" si="106"/>
        <v>-5.790856359685348E-3</v>
      </c>
      <c r="AP83" s="44">
        <f t="shared" si="106"/>
        <v>-2.687772450861603E-2</v>
      </c>
      <c r="AQ83" s="44">
        <f t="shared" si="106"/>
        <v>3.2686779717650216E-2</v>
      </c>
      <c r="AR83" s="44">
        <f t="shared" si="106"/>
        <v>2.4335045820156331E-4</v>
      </c>
      <c r="AS83" s="44">
        <f t="shared" si="106"/>
        <v>-0.11636569341210146</v>
      </c>
      <c r="AT83" s="44">
        <f t="shared" si="106"/>
        <v>-8.3660529634682623E-2</v>
      </c>
      <c r="AU83" s="44">
        <f t="shared" si="106"/>
        <v>8.2052466688371295E-2</v>
      </c>
      <c r="AV83" s="44">
        <f t="shared" si="106"/>
        <v>3.7405665289890422E-2</v>
      </c>
      <c r="AW83" s="44">
        <f t="shared" si="106"/>
        <v>7.9624986603421544E-3</v>
      </c>
      <c r="AX83" s="44">
        <f t="shared" si="106"/>
        <v>-1.4345952523799888E-3</v>
      </c>
      <c r="AY83" s="44">
        <f t="shared" si="106"/>
        <v>-1.0316605981986804E-2</v>
      </c>
      <c r="AZ83" s="44">
        <f t="shared" si="106"/>
        <v>-1</v>
      </c>
      <c r="BA83" s="44" t="e">
        <f t="shared" si="106"/>
        <v>#DIV/0!</v>
      </c>
      <c r="BB83" s="44" t="e">
        <f t="shared" si="106"/>
        <v>#DIV/0!</v>
      </c>
      <c r="BC83" s="44" t="e">
        <f t="shared" si="106"/>
        <v>#DIV/0!</v>
      </c>
      <c r="BD83" s="44" t="e">
        <f t="shared" si="106"/>
        <v>#DIV/0!</v>
      </c>
      <c r="BE83" s="44" t="e">
        <f t="shared" si="106"/>
        <v>#DIV/0!</v>
      </c>
      <c r="BF83" s="53"/>
      <c r="BG83" s="53"/>
    </row>
    <row r="84" spans="1:59" s="54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8" t="s">
        <v>29</v>
      </c>
      <c r="Z84" s="57"/>
      <c r="AA84" s="57"/>
      <c r="AB84" s="44">
        <f t="shared" si="107"/>
        <v>6.0277970331900743E-2</v>
      </c>
      <c r="AC84" s="44">
        <f t="shared" si="106"/>
        <v>2.9571342476278462E-2</v>
      </c>
      <c r="AD84" s="44">
        <f t="shared" si="106"/>
        <v>1.4476346082348934E-2</v>
      </c>
      <c r="AE84" s="44">
        <f t="shared" si="106"/>
        <v>4.1936806111498637E-2</v>
      </c>
      <c r="AF84" s="44">
        <f t="shared" si="106"/>
        <v>3.5990978368922066E-2</v>
      </c>
      <c r="AG84" s="44">
        <f t="shared" si="106"/>
        <v>2.5383632491334573E-2</v>
      </c>
      <c r="AH84" s="44">
        <f t="shared" si="106"/>
        <v>4.3553773067801504E-3</v>
      </c>
      <c r="AI84" s="44">
        <f t="shared" si="106"/>
        <v>-8.0124579720264322E-3</v>
      </c>
      <c r="AJ84" s="44">
        <f t="shared" si="106"/>
        <v>1.6439565127912337E-2</v>
      </c>
      <c r="AK84" s="44">
        <f t="shared" si="106"/>
        <v>-4.5112177052554214E-3</v>
      </c>
      <c r="AL84" s="44">
        <f t="shared" si="106"/>
        <v>1.5832387108015045E-2</v>
      </c>
      <c r="AM84" s="44">
        <f t="shared" si="106"/>
        <v>-1.4619241420410489E-2</v>
      </c>
      <c r="AN84" s="44">
        <f t="shared" si="106"/>
        <v>-1.4901764690777974E-2</v>
      </c>
      <c r="AO84" s="44">
        <f t="shared" si="106"/>
        <v>-2.4027409582907611E-2</v>
      </c>
      <c r="AP84" s="44">
        <f t="shared" si="106"/>
        <v>-2.2986356997624302E-2</v>
      </c>
      <c r="AQ84" s="44">
        <f t="shared" si="106"/>
        <v>-2.0638361043019082E-2</v>
      </c>
      <c r="AR84" s="44">
        <f t="shared" si="106"/>
        <v>-2.9740270256842782E-3</v>
      </c>
      <c r="AS84" s="44">
        <f t="shared" si="106"/>
        <v>-3.7592875284195748E-2</v>
      </c>
      <c r="AT84" s="44">
        <f t="shared" si="106"/>
        <v>-1.7020716723679996E-2</v>
      </c>
      <c r="AU84" s="44">
        <f t="shared" si="106"/>
        <v>3.2564185021610736E-3</v>
      </c>
      <c r="AV84" s="44">
        <f t="shared" si="106"/>
        <v>-7.5486562162845328E-3</v>
      </c>
      <c r="AW84" s="44">
        <f t="shared" si="106"/>
        <v>2.6477122274813247E-2</v>
      </c>
      <c r="AX84" s="44">
        <f t="shared" si="106"/>
        <v>-6.6712664349212192E-3</v>
      </c>
      <c r="AY84" s="44">
        <f t="shared" si="106"/>
        <v>-3.3736380098391527E-2</v>
      </c>
      <c r="AZ84" s="44">
        <f t="shared" si="106"/>
        <v>-1</v>
      </c>
      <c r="BA84" s="44" t="e">
        <f t="shared" si="106"/>
        <v>#DIV/0!</v>
      </c>
      <c r="BB84" s="44" t="e">
        <f t="shared" si="106"/>
        <v>#DIV/0!</v>
      </c>
      <c r="BC84" s="44" t="e">
        <f t="shared" si="106"/>
        <v>#DIV/0!</v>
      </c>
      <c r="BD84" s="44" t="e">
        <f t="shared" si="106"/>
        <v>#DIV/0!</v>
      </c>
      <c r="BE84" s="44" t="e">
        <f t="shared" si="106"/>
        <v>#DIV/0!</v>
      </c>
      <c r="BF84" s="53"/>
      <c r="BG84" s="53"/>
    </row>
    <row r="85" spans="1:59" s="54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8" t="s">
        <v>45</v>
      </c>
      <c r="Z85" s="57"/>
      <c r="AA85" s="57"/>
      <c r="AB85" s="44">
        <f t="shared" si="107"/>
        <v>2.6668430438214541E-2</v>
      </c>
      <c r="AC85" s="44">
        <f t="shared" si="106"/>
        <v>3.3700754053819226E-2</v>
      </c>
      <c r="AD85" s="44">
        <f t="shared" si="106"/>
        <v>4.4268200236522226E-2</v>
      </c>
      <c r="AE85" s="44">
        <f t="shared" si="106"/>
        <v>0.10268098046092411</v>
      </c>
      <c r="AF85" s="44">
        <f t="shared" si="106"/>
        <v>2.1469559969652163E-2</v>
      </c>
      <c r="AG85" s="44">
        <f t="shared" si="106"/>
        <v>2.8922638361414066E-2</v>
      </c>
      <c r="AH85" s="44">
        <f t="shared" si="106"/>
        <v>3.1895984714177983E-2</v>
      </c>
      <c r="AI85" s="44">
        <f t="shared" si="106"/>
        <v>7.4039884152007351E-2</v>
      </c>
      <c r="AJ85" s="44">
        <f t="shared" si="106"/>
        <v>5.302047704039059E-2</v>
      </c>
      <c r="AK85" s="44">
        <f t="shared" si="106"/>
        <v>3.1767970105649246E-2</v>
      </c>
      <c r="AL85" s="44">
        <f t="shared" si="106"/>
        <v>-1.4826608138860387E-3</v>
      </c>
      <c r="AM85" s="44">
        <f t="shared" si="106"/>
        <v>5.4651773988782848E-2</v>
      </c>
      <c r="AN85" s="44">
        <f t="shared" si="106"/>
        <v>1.9809110048002454E-2</v>
      </c>
      <c r="AO85" s="44">
        <f t="shared" si="106"/>
        <v>5.9505595939258749E-2</v>
      </c>
      <c r="AP85" s="44">
        <f t="shared" si="106"/>
        <v>1.5126552566615548E-2</v>
      </c>
      <c r="AQ85" s="44">
        <f t="shared" si="106"/>
        <v>-1.3335168346950255E-2</v>
      </c>
      <c r="AR85" s="44">
        <f t="shared" si="106"/>
        <v>6.7513427833270079E-3</v>
      </c>
      <c r="AS85" s="44">
        <f t="shared" si="106"/>
        <v>-2.4433733723490114E-2</v>
      </c>
      <c r="AT85" s="44">
        <f t="shared" si="106"/>
        <v>-5.0080919008065661E-2</v>
      </c>
      <c r="AU85" s="44">
        <f t="shared" si="106"/>
        <v>-4.7482425972571463E-3</v>
      </c>
      <c r="AV85" s="44">
        <f t="shared" si="106"/>
        <v>7.7926146885814118E-2</v>
      </c>
      <c r="AW85" s="44">
        <f t="shared" si="106"/>
        <v>7.5724589906721373E-2</v>
      </c>
      <c r="AX85" s="44">
        <f t="shared" si="106"/>
        <v>9.9396955214705374E-2</v>
      </c>
      <c r="AY85" s="44">
        <f t="shared" si="106"/>
        <v>-4.9463783978939357E-2</v>
      </c>
      <c r="AZ85" s="44">
        <f t="shared" si="106"/>
        <v>-1</v>
      </c>
      <c r="BA85" s="44" t="e">
        <f t="shared" si="106"/>
        <v>#DIV/0!</v>
      </c>
      <c r="BB85" s="44" t="e">
        <f t="shared" si="106"/>
        <v>#DIV/0!</v>
      </c>
      <c r="BC85" s="44" t="e">
        <f t="shared" si="106"/>
        <v>#DIV/0!</v>
      </c>
      <c r="BD85" s="44" t="e">
        <f t="shared" si="106"/>
        <v>#DIV/0!</v>
      </c>
      <c r="BE85" s="44" t="e">
        <f t="shared" si="106"/>
        <v>#DIV/0!</v>
      </c>
      <c r="BF85" s="53"/>
      <c r="BG85" s="53"/>
    </row>
    <row r="86" spans="1:59" s="54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8" t="s">
        <v>37</v>
      </c>
      <c r="Z86" s="57"/>
      <c r="AA86" s="57"/>
      <c r="AB86" s="44">
        <f t="shared" si="107"/>
        <v>1.4451825791246486E-2</v>
      </c>
      <c r="AC86" s="44">
        <f t="shared" si="106"/>
        <v>5.5157879699115009E-2</v>
      </c>
      <c r="AD86" s="44">
        <f t="shared" si="106"/>
        <v>8.4556494251526448E-3</v>
      </c>
      <c r="AE86" s="44">
        <f t="shared" si="106"/>
        <v>5.2997107938070442E-2</v>
      </c>
      <c r="AF86" s="44">
        <f t="shared" si="106"/>
        <v>2.3735185567334671E-2</v>
      </c>
      <c r="AG86" s="44">
        <f t="shared" si="106"/>
        <v>-2.913488128036823E-3</v>
      </c>
      <c r="AH86" s="44">
        <f t="shared" si="106"/>
        <v>-2.3609821759275174E-2</v>
      </c>
      <c r="AI86" s="44">
        <f t="shared" si="106"/>
        <v>-3.7432875497123153E-4</v>
      </c>
      <c r="AJ86" s="44">
        <f t="shared" si="106"/>
        <v>5.7479625018585168E-2</v>
      </c>
      <c r="AK86" s="44">
        <f t="shared" si="106"/>
        <v>3.274759065485755E-2</v>
      </c>
      <c r="AL86" s="44">
        <f t="shared" si="106"/>
        <v>-2.2377045719286448E-2</v>
      </c>
      <c r="AM86" s="44">
        <f t="shared" si="106"/>
        <v>7.2417315480836519E-2</v>
      </c>
      <c r="AN86" s="44">
        <f t="shared" si="106"/>
        <v>1.2477540677909627E-2</v>
      </c>
      <c r="AO86" s="44">
        <f t="shared" si="106"/>
        <v>-5.7959363563362398E-3</v>
      </c>
      <c r="AP86" s="44">
        <f t="shared" si="106"/>
        <v>4.9482115989532449E-2</v>
      </c>
      <c r="AQ86" s="44">
        <f t="shared" si="106"/>
        <v>-6.4717392593851675E-2</v>
      </c>
      <c r="AR86" s="44">
        <f t="shared" si="106"/>
        <v>9.1936425817292333E-2</v>
      </c>
      <c r="AS86" s="44">
        <f t="shared" si="106"/>
        <v>-5.4407895611585766E-2</v>
      </c>
      <c r="AT86" s="44">
        <f t="shared" si="106"/>
        <v>-5.9716232168990691E-2</v>
      </c>
      <c r="AU86" s="44">
        <f t="shared" si="106"/>
        <v>6.5513863098965563E-2</v>
      </c>
      <c r="AV86" s="44">
        <f t="shared" si="106"/>
        <v>0.10191757889255992</v>
      </c>
      <c r="AW86" s="44">
        <f t="shared" si="106"/>
        <v>6.323459725272107E-2</v>
      </c>
      <c r="AX86" s="44">
        <f t="shared" si="106"/>
        <v>-1.3185163659202415E-2</v>
      </c>
      <c r="AY86" s="44">
        <f t="shared" si="106"/>
        <v>-5.9304609948353515E-2</v>
      </c>
      <c r="AZ86" s="44">
        <f t="shared" si="106"/>
        <v>-1</v>
      </c>
      <c r="BA86" s="44" t="e">
        <f t="shared" si="106"/>
        <v>#DIV/0!</v>
      </c>
      <c r="BB86" s="44" t="e">
        <f t="shared" si="106"/>
        <v>#DIV/0!</v>
      </c>
      <c r="BC86" s="44" t="e">
        <f t="shared" si="106"/>
        <v>#DIV/0!</v>
      </c>
      <c r="BD86" s="44" t="e">
        <f t="shared" si="106"/>
        <v>#DIV/0!</v>
      </c>
      <c r="BE86" s="44" t="e">
        <f t="shared" si="106"/>
        <v>#DIV/0!</v>
      </c>
      <c r="BF86" s="53"/>
      <c r="BG86" s="53"/>
    </row>
    <row r="87" spans="1:59" s="54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8" t="s">
        <v>133</v>
      </c>
      <c r="Z87" s="57"/>
      <c r="AA87" s="57"/>
      <c r="AB87" s="44">
        <f t="shared" si="107"/>
        <v>1.737869966904193E-2</v>
      </c>
      <c r="AC87" s="44">
        <f t="shared" si="106"/>
        <v>-3.8800523976367796E-4</v>
      </c>
      <c r="AD87" s="44">
        <f t="shared" si="106"/>
        <v>-2.0379465004220498E-2</v>
      </c>
      <c r="AE87" s="44">
        <f t="shared" si="106"/>
        <v>2.2951597298891402E-2</v>
      </c>
      <c r="AF87" s="44">
        <f t="shared" si="106"/>
        <v>3.6292719511907823E-3</v>
      </c>
      <c r="AG87" s="44">
        <f t="shared" si="106"/>
        <v>7.5614145779103747E-3</v>
      </c>
      <c r="AH87" s="44">
        <f t="shared" si="106"/>
        <v>-4.0917190780708101E-2</v>
      </c>
      <c r="AI87" s="44">
        <f t="shared" si="106"/>
        <v>-9.3562653810453811E-2</v>
      </c>
      <c r="AJ87" s="44">
        <f t="shared" si="106"/>
        <v>2.4869251753467658E-3</v>
      </c>
      <c r="AK87" s="44">
        <f t="shared" si="106"/>
        <v>8.1655519016918809E-3</v>
      </c>
      <c r="AL87" s="44">
        <f t="shared" si="106"/>
        <v>-2.4234389260939015E-2</v>
      </c>
      <c r="AM87" s="44">
        <f t="shared" si="106"/>
        <v>-4.8525606963880086E-2</v>
      </c>
      <c r="AN87" s="44">
        <f t="shared" si="106"/>
        <v>-1.4289217415304534E-2</v>
      </c>
      <c r="AO87" s="44">
        <f t="shared" si="106"/>
        <v>-2.5078006763070704E-3</v>
      </c>
      <c r="AP87" s="44">
        <f t="shared" si="106"/>
        <v>2.0564584612483783E-2</v>
      </c>
      <c r="AQ87" s="44">
        <f t="shared" si="106"/>
        <v>2.4000665445482738E-3</v>
      </c>
      <c r="AR87" s="44">
        <f t="shared" si="106"/>
        <v>-1.4525828577102606E-2</v>
      </c>
      <c r="AS87" s="44">
        <f t="shared" si="106"/>
        <v>-7.7451439199301197E-2</v>
      </c>
      <c r="AT87" s="44">
        <f t="shared" si="106"/>
        <v>-0.11512987319438694</v>
      </c>
      <c r="AU87" s="44">
        <f t="shared" si="106"/>
        <v>2.685188229647073E-2</v>
      </c>
      <c r="AV87" s="44">
        <f t="shared" si="106"/>
        <v>-3.0975228399410248E-3</v>
      </c>
      <c r="AW87" s="44">
        <f t="shared" si="106"/>
        <v>4.2716856088571564E-3</v>
      </c>
      <c r="AX87" s="44">
        <f t="shared" si="106"/>
        <v>3.6717090369188243E-2</v>
      </c>
      <c r="AY87" s="44">
        <f t="shared" si="106"/>
        <v>-5.6395979181235179E-3</v>
      </c>
      <c r="AZ87" s="44">
        <f t="shared" si="106"/>
        <v>-1</v>
      </c>
      <c r="BA87" s="44" t="e">
        <f t="shared" si="106"/>
        <v>#DIV/0!</v>
      </c>
      <c r="BB87" s="44" t="e">
        <f t="shared" si="106"/>
        <v>#DIV/0!</v>
      </c>
      <c r="BC87" s="44" t="e">
        <f t="shared" si="106"/>
        <v>#DIV/0!</v>
      </c>
      <c r="BD87" s="44" t="e">
        <f t="shared" si="106"/>
        <v>#DIV/0!</v>
      </c>
      <c r="BE87" s="44" t="e">
        <f t="shared" si="106"/>
        <v>#DIV/0!</v>
      </c>
      <c r="BF87" s="53"/>
      <c r="BG87" s="53"/>
    </row>
    <row r="88" spans="1:59" s="54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8" t="s">
        <v>38</v>
      </c>
      <c r="Z88" s="57"/>
      <c r="AA88" s="57"/>
      <c r="AB88" s="44">
        <f t="shared" si="107"/>
        <v>1.4702155446115084E-2</v>
      </c>
      <c r="AC88" s="44">
        <f t="shared" si="106"/>
        <v>6.2080624289203135E-2</v>
      </c>
      <c r="AD88" s="44">
        <f t="shared" si="106"/>
        <v>-1.9797761450666584E-2</v>
      </c>
      <c r="AE88" s="44">
        <f t="shared" si="106"/>
        <v>0.1340887572349283</v>
      </c>
      <c r="AF88" s="44">
        <f t="shared" si="106"/>
        <v>2.062537181769053E-2</v>
      </c>
      <c r="AG88" s="44">
        <f t="shared" si="106"/>
        <v>2.5822129688224837E-2</v>
      </c>
      <c r="AH88" s="44">
        <f t="shared" si="106"/>
        <v>4.7670009911383593E-2</v>
      </c>
      <c r="AI88" s="44">
        <f t="shared" si="106"/>
        <v>1.3016203546715843E-2</v>
      </c>
      <c r="AJ88" s="44">
        <f t="shared" si="106"/>
        <v>2.1696289989237005E-3</v>
      </c>
      <c r="AK88" s="44">
        <f t="shared" si="106"/>
        <v>3.7463783914831517E-2</v>
      </c>
      <c r="AL88" s="44">
        <f t="shared" si="106"/>
        <v>-6.7622400931242055E-3</v>
      </c>
      <c r="AM88" s="44">
        <f t="shared" si="106"/>
        <v>8.1377511464959529E-3</v>
      </c>
      <c r="AN88" s="44">
        <f t="shared" si="106"/>
        <v>2.4424551235748826E-2</v>
      </c>
      <c r="AO88" s="44">
        <f t="shared" si="106"/>
        <v>-2.5343133861676526E-2</v>
      </c>
      <c r="AP88" s="44">
        <f t="shared" si="106"/>
        <v>-3.1881910549903969E-2</v>
      </c>
      <c r="AQ88" s="44">
        <f t="shared" si="106"/>
        <v>-5.9296370323445702E-2</v>
      </c>
      <c r="AR88" s="44">
        <f t="shared" si="106"/>
        <v>1.969563937519192E-2</v>
      </c>
      <c r="AS88" s="44">
        <f t="shared" si="106"/>
        <v>4.6459237775465345E-2</v>
      </c>
      <c r="AT88" s="44">
        <f t="shared" si="106"/>
        <v>-0.12538617556429921</v>
      </c>
      <c r="AU88" s="44">
        <f t="shared" si="106"/>
        <v>2.1308363939103403E-2</v>
      </c>
      <c r="AV88" s="44">
        <f t="shared" si="106"/>
        <v>-7.7057728840025375E-3</v>
      </c>
      <c r="AW88" s="44">
        <f t="shared" si="106"/>
        <v>6.948477825336874E-2</v>
      </c>
      <c r="AX88" s="44">
        <f t="shared" si="106"/>
        <v>-1.2014630420326022E-2</v>
      </c>
      <c r="AY88" s="44">
        <f t="shared" si="106"/>
        <v>9.7581474162999893E-3</v>
      </c>
      <c r="AZ88" s="44">
        <f t="shared" si="106"/>
        <v>-1</v>
      </c>
      <c r="BA88" s="44" t="e">
        <f t="shared" si="106"/>
        <v>#DIV/0!</v>
      </c>
      <c r="BB88" s="44" t="e">
        <f t="shared" si="106"/>
        <v>#DIV/0!</v>
      </c>
      <c r="BC88" s="44" t="e">
        <f t="shared" si="106"/>
        <v>#DIV/0!</v>
      </c>
      <c r="BD88" s="44" t="e">
        <f t="shared" si="106"/>
        <v>#DIV/0!</v>
      </c>
      <c r="BE88" s="44" t="e">
        <f t="shared" si="106"/>
        <v>#DIV/0!</v>
      </c>
      <c r="BF88" s="53"/>
      <c r="BG88" s="53"/>
    </row>
    <row r="89" spans="1:59" s="54" customFormat="1" ht="14.4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9" t="s">
        <v>163</v>
      </c>
      <c r="Z89" s="58"/>
      <c r="AA89" s="58"/>
      <c r="AB89" s="45">
        <f t="shared" si="107"/>
        <v>-8.9966415884046302E-3</v>
      </c>
      <c r="AC89" s="45">
        <f t="shared" si="106"/>
        <v>-2.0595596634539803E-2</v>
      </c>
      <c r="AD89" s="45">
        <f t="shared" si="106"/>
        <v>1.6669097668331689E-2</v>
      </c>
      <c r="AE89" s="45">
        <f t="shared" si="106"/>
        <v>-0.15156930262272017</v>
      </c>
      <c r="AF89" s="45">
        <f t="shared" si="106"/>
        <v>0.2885663479917393</v>
      </c>
      <c r="AG89" s="45">
        <f t="shared" si="106"/>
        <v>7.2176634484449886E-2</v>
      </c>
      <c r="AH89" s="45">
        <f t="shared" si="106"/>
        <v>8.8683200107887883E-2</v>
      </c>
      <c r="AI89" s="45">
        <f t="shared" si="106"/>
        <v>-3.8190155284822724E-2</v>
      </c>
      <c r="AJ89" s="45">
        <f t="shared" si="106"/>
        <v>2.3082880795133764E-2</v>
      </c>
      <c r="AK89" s="45">
        <f t="shared" si="106"/>
        <v>-1.3387089841105926E-3</v>
      </c>
      <c r="AL89" s="45">
        <f t="shared" si="106"/>
        <v>-2.0671902013872256E-2</v>
      </c>
      <c r="AM89" s="45">
        <f t="shared" si="106"/>
        <v>-7.9203747040815786E-3</v>
      </c>
      <c r="AN89" s="45">
        <f t="shared" si="106"/>
        <v>-2.3378789087064367E-2</v>
      </c>
      <c r="AO89" s="45">
        <f t="shared" si="106"/>
        <v>-4.9964055997594681E-2</v>
      </c>
      <c r="AP89" s="45">
        <f t="shared" si="106"/>
        <v>3.4022261125541187E-2</v>
      </c>
      <c r="AQ89" s="45">
        <f t="shared" si="106"/>
        <v>8.3297592292663758E-4</v>
      </c>
      <c r="AR89" s="45">
        <f t="shared" si="106"/>
        <v>0.11603659412258649</v>
      </c>
      <c r="AS89" s="45">
        <f t="shared" si="106"/>
        <v>-9.4772523822034049E-2</v>
      </c>
      <c r="AT89" s="45">
        <f t="shared" si="106"/>
        <v>-9.6123365386109105E-2</v>
      </c>
      <c r="AU89" s="45">
        <f t="shared" si="106"/>
        <v>-3.0108547307950873E-2</v>
      </c>
      <c r="AV89" s="45">
        <f t="shared" si="106"/>
        <v>-2.3970131834866293E-2</v>
      </c>
      <c r="AW89" s="45">
        <f t="shared" si="106"/>
        <v>7.627297327896887E-2</v>
      </c>
      <c r="AX89" s="45">
        <f t="shared" si="106"/>
        <v>-3.7125144186210823E-3</v>
      </c>
      <c r="AY89" s="45">
        <f t="shared" si="106"/>
        <v>-2.0549969800420564E-2</v>
      </c>
      <c r="AZ89" s="45" t="e">
        <f t="shared" si="106"/>
        <v>#REF!</v>
      </c>
      <c r="BA89" s="45" t="e">
        <f t="shared" si="106"/>
        <v>#REF!</v>
      </c>
      <c r="BB89" s="45" t="e">
        <f t="shared" si="106"/>
        <v>#REF!</v>
      </c>
      <c r="BC89" s="45" t="e">
        <f t="shared" si="106"/>
        <v>#REF!</v>
      </c>
      <c r="BD89" s="45" t="e">
        <f t="shared" si="106"/>
        <v>#REF!</v>
      </c>
      <c r="BE89" s="45" t="e">
        <f t="shared" si="106"/>
        <v>#REF!</v>
      </c>
      <c r="BF89" s="55"/>
      <c r="BG89" s="55"/>
    </row>
    <row r="90" spans="1:59" s="54" customFormat="1" ht="14.4" thickTop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0" t="s">
        <v>36</v>
      </c>
      <c r="Z90" s="59"/>
      <c r="AA90" s="59"/>
      <c r="AB90" s="46">
        <f t="shared" si="107"/>
        <v>7.473635531954903E-3</v>
      </c>
      <c r="AC90" s="46">
        <f t="shared" si="106"/>
        <v>8.4171579446952194E-3</v>
      </c>
      <c r="AD90" s="46">
        <f t="shared" si="106"/>
        <v>-5.475553039366976E-3</v>
      </c>
      <c r="AE90" s="46">
        <f t="shared" si="106"/>
        <v>5.2146815823797876E-2</v>
      </c>
      <c r="AF90" s="46">
        <f t="shared" si="106"/>
        <v>1.1032733741108913E-2</v>
      </c>
      <c r="AG90" s="46">
        <f t="shared" si="106"/>
        <v>1.0492213667839811E-2</v>
      </c>
      <c r="AH90" s="46">
        <f t="shared" si="106"/>
        <v>-1.9420239308731713E-3</v>
      </c>
      <c r="AI90" s="46">
        <f t="shared" si="106"/>
        <v>-2.7684460018881696E-2</v>
      </c>
      <c r="AJ90" s="46">
        <f t="shared" si="106"/>
        <v>2.8736165970682848E-2</v>
      </c>
      <c r="AK90" s="46">
        <f t="shared" si="106"/>
        <v>1.6652591309078479E-2</v>
      </c>
      <c r="AL90" s="46">
        <f t="shared" si="106"/>
        <v>-1.3151949167986343E-2</v>
      </c>
      <c r="AM90" s="46">
        <f t="shared" si="106"/>
        <v>2.947114179797361E-2</v>
      </c>
      <c r="AN90" s="46">
        <f t="shared" si="106"/>
        <v>3.9290886519931512E-3</v>
      </c>
      <c r="AO90" s="46">
        <f t="shared" si="106"/>
        <v>-7.884827245936421E-4</v>
      </c>
      <c r="AP90" s="46">
        <f t="shared" si="106"/>
        <v>5.8178281018133049E-3</v>
      </c>
      <c r="AQ90" s="46">
        <f t="shared" si="106"/>
        <v>-1.7007847658081165E-2</v>
      </c>
      <c r="AR90" s="46">
        <f t="shared" si="106"/>
        <v>2.8111398678990707E-2</v>
      </c>
      <c r="AS90" s="46">
        <f t="shared" si="106"/>
        <v>-6.3935556742177768E-2</v>
      </c>
      <c r="AT90" s="46">
        <f t="shared" si="106"/>
        <v>-5.9021576853857005E-2</v>
      </c>
      <c r="AU90" s="46">
        <f t="shared" si="106"/>
        <v>4.3455255238001644E-2</v>
      </c>
      <c r="AV90" s="46">
        <f t="shared" si="106"/>
        <v>4.0631772522759846E-2</v>
      </c>
      <c r="AW90" s="46">
        <f t="shared" si="106"/>
        <v>2.7529485672585619E-2</v>
      </c>
      <c r="AX90" s="46">
        <f t="shared" si="106"/>
        <v>1.1896490072563326E-2</v>
      </c>
      <c r="AY90" s="46">
        <f t="shared" si="106"/>
        <v>-3.4297914995861656E-2</v>
      </c>
      <c r="AZ90" s="46">
        <f t="shared" ref="AZ90:BE90" si="108">AZ54/AY54-1</f>
        <v>-1</v>
      </c>
      <c r="BA90" s="46" t="e">
        <f t="shared" si="108"/>
        <v>#DIV/0!</v>
      </c>
      <c r="BB90" s="46" t="e">
        <f t="shared" si="108"/>
        <v>#DIV/0!</v>
      </c>
      <c r="BC90" s="46" t="e">
        <f t="shared" si="108"/>
        <v>#DIV/0!</v>
      </c>
      <c r="BD90" s="46" t="e">
        <f t="shared" si="108"/>
        <v>#DIV/0!</v>
      </c>
      <c r="BE90" s="46" t="e">
        <f t="shared" si="108"/>
        <v>#DIV/0!</v>
      </c>
      <c r="BF90" s="56"/>
      <c r="BG90" s="56"/>
    </row>
  </sheetData>
  <phoneticPr fontId="9"/>
  <pageMargins left="0.19685039370078741" right="0.19685039370078741" top="0.2" bottom="0.27559055118110237" header="0.51181102362204722" footer="0.27559055118110237"/>
  <pageSetup paperSize="9" scale="45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topLeftCell="A10" zoomScaleNormal="100" workbookViewId="0">
      <selection activeCell="H8" sqref="H8"/>
    </sheetView>
  </sheetViews>
  <sheetFormatPr defaultColWidth="9" defaultRowHeight="15.6"/>
  <cols>
    <col min="1" max="1" width="1.6640625" style="156" customWidth="1"/>
    <col min="2" max="2" width="25.77734375" style="156" bestFit="1" customWidth="1"/>
    <col min="3" max="4" width="14.109375" style="156" bestFit="1" customWidth="1"/>
    <col min="5" max="5" width="14.109375" style="162" customWidth="1"/>
    <col min="6" max="6" width="15.21875" style="156" customWidth="1"/>
    <col min="7" max="16384" width="9" style="156"/>
  </cols>
  <sheetData>
    <row r="1" spans="1:9" s="282" customFormat="1" ht="30" customHeight="1">
      <c r="A1" s="292" t="s">
        <v>135</v>
      </c>
    </row>
    <row r="2" spans="1:9" ht="13.2">
      <c r="C2" s="31"/>
      <c r="E2" s="156"/>
    </row>
    <row r="3" spans="1:9" ht="13.8" thickBot="1">
      <c r="D3" s="293" t="s">
        <v>198</v>
      </c>
      <c r="E3" s="156"/>
    </row>
    <row r="4" spans="1:9" ht="36">
      <c r="B4" s="221"/>
      <c r="C4" s="222" t="s">
        <v>191</v>
      </c>
      <c r="D4" s="223" t="s">
        <v>186</v>
      </c>
      <c r="E4" s="224" t="s">
        <v>190</v>
      </c>
      <c r="F4" s="225" t="s">
        <v>187</v>
      </c>
      <c r="H4" s="32"/>
      <c r="I4" s="157"/>
    </row>
    <row r="5" spans="1:9" ht="13.2">
      <c r="B5" s="33" t="s">
        <v>50</v>
      </c>
      <c r="C5" s="214">
        <f>'2) CO2-Sector'!$AA$6</f>
        <v>334536.01790551911</v>
      </c>
      <c r="D5" s="215">
        <f>'3) Allocated_CO2-Sector'!$AA$6</f>
        <v>92358.910280417098</v>
      </c>
      <c r="E5" s="251">
        <f>C5/C$13</f>
        <v>0.28979196160737675</v>
      </c>
      <c r="F5" s="252">
        <f t="shared" ref="E5:F12" si="0">D5/D$13</f>
        <v>8.0005943604077978E-2</v>
      </c>
      <c r="H5" s="32"/>
      <c r="I5" s="158"/>
    </row>
    <row r="6" spans="1:9" ht="13.2">
      <c r="B6" s="33" t="s">
        <v>0</v>
      </c>
      <c r="C6" s="214">
        <f>'2) CO2-Sector'!$AA$12</f>
        <v>393930.60643059947</v>
      </c>
      <c r="D6" s="215">
        <f>'3) Allocated_CO2-Sector'!$AA$7</f>
        <v>503139.40852791024</v>
      </c>
      <c r="E6" s="251">
        <f t="shared" si="0"/>
        <v>0.34124254808027221</v>
      </c>
      <c r="F6" s="252">
        <f t="shared" si="0"/>
        <v>0.43584471732564656</v>
      </c>
      <c r="H6" s="32"/>
      <c r="I6" s="157"/>
    </row>
    <row r="7" spans="1:9" ht="13.2">
      <c r="B7" s="33" t="s">
        <v>39</v>
      </c>
      <c r="C7" s="214">
        <f>'2) CO2-Sector'!$AA$26</f>
        <v>199825.62056360435</v>
      </c>
      <c r="D7" s="215">
        <f>'3) Allocated_CO2-Sector'!$AA$21</f>
        <v>206300.78397732592</v>
      </c>
      <c r="E7" s="251">
        <f t="shared" si="0"/>
        <v>0.17309902510674594</v>
      </c>
      <c r="F7" s="252">
        <f t="shared" si="0"/>
        <v>0.1787081380481233</v>
      </c>
      <c r="H7" s="158"/>
      <c r="I7" s="157"/>
    </row>
    <row r="8" spans="1:9" ht="13.2">
      <c r="B8" s="33" t="s">
        <v>46</v>
      </c>
      <c r="C8" s="214">
        <f>'2) CO2-Sector'!$AA$33</f>
        <v>80185.5174187886</v>
      </c>
      <c r="D8" s="215">
        <f>'3) Allocated_CO2-Sector'!$AA$28</f>
        <v>133711.2646453385</v>
      </c>
      <c r="E8" s="251">
        <f t="shared" si="0"/>
        <v>6.9460737085284302E-2</v>
      </c>
      <c r="F8" s="252">
        <f t="shared" si="0"/>
        <v>0.11582743739575212</v>
      </c>
    </row>
    <row r="9" spans="1:9" ht="13.2">
      <c r="B9" s="33" t="s">
        <v>20</v>
      </c>
      <c r="C9" s="214">
        <f>'2) CO2-Sector'!$AA$32</f>
        <v>58366.144410396344</v>
      </c>
      <c r="D9" s="215">
        <f>'3) Allocated_CO2-Sector'!$AA$27</f>
        <v>131333.5392979162</v>
      </c>
      <c r="E9" s="251">
        <f t="shared" si="0"/>
        <v>5.0559696340156439E-2</v>
      </c>
      <c r="F9" s="252">
        <f t="shared" si="0"/>
        <v>0.1137677318462358</v>
      </c>
    </row>
    <row r="10" spans="1:9" ht="13.2">
      <c r="B10" s="33" t="s">
        <v>156</v>
      </c>
      <c r="C10" s="214">
        <f>'2) CO2-Sector'!$AA$35</f>
        <v>63924.637427999842</v>
      </c>
      <c r="D10" s="215">
        <f>'3) Allocated_CO2-Sector'!$AA$30</f>
        <v>63924.637427999842</v>
      </c>
      <c r="E10" s="251">
        <f t="shared" si="0"/>
        <v>5.5374743177974528E-2</v>
      </c>
      <c r="F10" s="252">
        <f t="shared" si="0"/>
        <v>5.5374743177974528E-2</v>
      </c>
    </row>
    <row r="11" spans="1:9" ht="13.2">
      <c r="B11" s="33" t="s">
        <v>21</v>
      </c>
      <c r="C11" s="214">
        <f>'2) CO2-Sector'!$AA$36</f>
        <v>22442.24850647711</v>
      </c>
      <c r="D11" s="215">
        <f>'3) Allocated_CO2-Sector'!$AA$31</f>
        <v>22442.24850647711</v>
      </c>
      <c r="E11" s="251">
        <f t="shared" si="0"/>
        <v>1.9440606898743527E-2</v>
      </c>
      <c r="F11" s="252">
        <f t="shared" si="0"/>
        <v>1.9440606898743527E-2</v>
      </c>
    </row>
    <row r="12" spans="1:9" ht="13.8" thickBot="1">
      <c r="B12" s="34" t="s">
        <v>22</v>
      </c>
      <c r="C12" s="216">
        <f>'2) CO2-Sector'!$AA$38</f>
        <v>1189.8195894962346</v>
      </c>
      <c r="D12" s="217">
        <f>'3) Allocated_CO2-Sector'!$AA$33</f>
        <v>1189.8195894962346</v>
      </c>
      <c r="E12" s="581">
        <f t="shared" si="0"/>
        <v>1.0306817034462857E-3</v>
      </c>
      <c r="F12" s="582">
        <f t="shared" si="0"/>
        <v>1.0306817034462857E-3</v>
      </c>
      <c r="H12" s="157"/>
      <c r="I12" s="157"/>
    </row>
    <row r="13" spans="1:9" ht="13.8" thickBot="1">
      <c r="B13" s="35" t="s">
        <v>23</v>
      </c>
      <c r="C13" s="159">
        <f>SUM(C5:C12)</f>
        <v>1154400.6122528811</v>
      </c>
      <c r="D13" s="160">
        <f>SUM(D5:D12)</f>
        <v>1154400.6122528811</v>
      </c>
      <c r="E13" s="161"/>
      <c r="F13" s="161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Normal="100" workbookViewId="0">
      <selection activeCell="J33" sqref="J33"/>
    </sheetView>
  </sheetViews>
  <sheetFormatPr defaultColWidth="9" defaultRowHeight="15.6"/>
  <cols>
    <col min="1" max="1" width="1.6640625" style="156" customWidth="1"/>
    <col min="2" max="2" width="25.77734375" style="156" bestFit="1" customWidth="1"/>
    <col min="3" max="4" width="14.109375" style="156" bestFit="1" customWidth="1"/>
    <col min="5" max="5" width="14.109375" style="162" customWidth="1"/>
    <col min="6" max="6" width="15.21875" style="156" customWidth="1"/>
    <col min="7" max="16384" width="9" style="156"/>
  </cols>
  <sheetData>
    <row r="1" spans="1:9" s="282" customFormat="1" ht="30" customHeight="1">
      <c r="A1" s="292" t="s">
        <v>134</v>
      </c>
    </row>
    <row r="2" spans="1:9" ht="13.2">
      <c r="C2" s="31"/>
      <c r="E2" s="156"/>
    </row>
    <row r="3" spans="1:9" ht="13.8" thickBot="1">
      <c r="D3" s="293" t="s">
        <v>198</v>
      </c>
      <c r="E3" s="156"/>
    </row>
    <row r="4" spans="1:9" ht="36">
      <c r="B4" s="221"/>
      <c r="C4" s="222" t="s">
        <v>188</v>
      </c>
      <c r="D4" s="223" t="s">
        <v>186</v>
      </c>
      <c r="E4" s="224" t="s">
        <v>190</v>
      </c>
      <c r="F4" s="225" t="s">
        <v>187</v>
      </c>
      <c r="H4" s="32"/>
      <c r="I4" s="157"/>
    </row>
    <row r="5" spans="1:9" ht="13.2">
      <c r="B5" s="33" t="s">
        <v>50</v>
      </c>
      <c r="C5" s="214">
        <f>'2) CO2-Sector'!$AP$6</f>
        <v>418468.59248854662</v>
      </c>
      <c r="D5" s="215">
        <f>'3) Allocated_CO2-Sector'!$AP$6</f>
        <v>103660.58877358455</v>
      </c>
      <c r="E5" s="251">
        <f t="shared" ref="E5:F12" si="0">C5/C$13</f>
        <v>0.32081788186097943</v>
      </c>
      <c r="F5" s="252">
        <f t="shared" si="0"/>
        <v>7.9471126674132947E-2</v>
      </c>
      <c r="H5" s="32"/>
      <c r="I5" s="158"/>
    </row>
    <row r="6" spans="1:9" ht="13.2">
      <c r="B6" s="33" t="s">
        <v>0</v>
      </c>
      <c r="C6" s="214">
        <f>'2) CO2-Sector'!$AP$12</f>
        <v>389602.76510177675</v>
      </c>
      <c r="D6" s="215">
        <f>'3) Allocated_CO2-Sector'!$AP$7</f>
        <v>456904.62841954944</v>
      </c>
      <c r="E6" s="251">
        <f t="shared" si="0"/>
        <v>0.29868796872862979</v>
      </c>
      <c r="F6" s="252">
        <f t="shared" si="0"/>
        <v>0.35028477102746869</v>
      </c>
      <c r="H6" s="32"/>
      <c r="I6" s="157"/>
    </row>
    <row r="7" spans="1:9" ht="13.2">
      <c r="B7" s="33" t="s">
        <v>39</v>
      </c>
      <c r="C7" s="214">
        <f>'2) CO2-Sector'!$AP$26</f>
        <v>232272.79150001751</v>
      </c>
      <c r="D7" s="215">
        <f>'3) Allocated_CO2-Sector'!$AP$21</f>
        <v>239694.57441870784</v>
      </c>
      <c r="E7" s="251">
        <f t="shared" si="0"/>
        <v>0.17807134470913022</v>
      </c>
      <c r="F7" s="252">
        <f t="shared" si="0"/>
        <v>0.18376123570297193</v>
      </c>
      <c r="H7" s="158"/>
      <c r="I7" s="157"/>
    </row>
    <row r="8" spans="1:9" ht="13.2">
      <c r="B8" s="33" t="s">
        <v>46</v>
      </c>
      <c r="C8" s="214">
        <f>'2) CO2-Sector'!$AP$33</f>
        <v>109061.25782915347</v>
      </c>
      <c r="D8" s="215">
        <f>'3) Allocated_CO2-Sector'!$AP$28</f>
        <v>238861.05376565916</v>
      </c>
      <c r="E8" s="251">
        <f t="shared" si="0"/>
        <v>8.3611535866460071E-2</v>
      </c>
      <c r="F8" s="252">
        <f t="shared" si="0"/>
        <v>0.18312221921476135</v>
      </c>
    </row>
    <row r="9" spans="1:9" ht="13.2">
      <c r="B9" s="33" t="s">
        <v>20</v>
      </c>
      <c r="C9" s="214">
        <f>'2) CO2-Sector'!$AP$32</f>
        <v>69613.779997560297</v>
      </c>
      <c r="D9" s="215">
        <f>'3) Allocated_CO2-Sector'!$AP$27</f>
        <v>179898.34153955377</v>
      </c>
      <c r="E9" s="251">
        <f t="shared" si="0"/>
        <v>5.3369227339958067E-2</v>
      </c>
      <c r="F9" s="252">
        <f t="shared" si="0"/>
        <v>0.13791860588582236</v>
      </c>
    </row>
    <row r="10" spans="1:9" ht="13.2">
      <c r="B10" s="33" t="s">
        <v>157</v>
      </c>
      <c r="C10" s="214">
        <f>'2) CO2-Sector'!$AP$35</f>
        <v>53924.580459671568</v>
      </c>
      <c r="D10" s="215">
        <f>'3) Allocated_CO2-Sector'!$AP$30</f>
        <v>53924.580459671568</v>
      </c>
      <c r="E10" s="251">
        <f t="shared" si="0"/>
        <v>4.1341142427044363E-2</v>
      </c>
      <c r="F10" s="252">
        <f t="shared" si="0"/>
        <v>4.1341142427044349E-2</v>
      </c>
    </row>
    <row r="11" spans="1:9" ht="13.2">
      <c r="B11" s="33" t="s">
        <v>21</v>
      </c>
      <c r="C11" s="214">
        <f>'2) CO2-Sector'!$AP$36</f>
        <v>30064.351555127843</v>
      </c>
      <c r="D11" s="215">
        <f>'3) Allocated_CO2-Sector'!$AP$31</f>
        <v>30064.351555127843</v>
      </c>
      <c r="E11" s="251">
        <f t="shared" si="0"/>
        <v>2.3048758637015138E-2</v>
      </c>
      <c r="F11" s="252">
        <f t="shared" si="0"/>
        <v>2.3048758637015131E-2</v>
      </c>
    </row>
    <row r="12" spans="1:9" ht="13.8" thickBot="1">
      <c r="B12" s="34" t="s">
        <v>22</v>
      </c>
      <c r="C12" s="214">
        <f>'2) CO2-Sector'!$AP$38</f>
        <v>1372.391472121446</v>
      </c>
      <c r="D12" s="215">
        <f>'3) Allocated_CO2-Sector'!$AP$33</f>
        <v>1372.391472121446</v>
      </c>
      <c r="E12" s="581">
        <f>C12/C$13</f>
        <v>1.0521404307830445E-3</v>
      </c>
      <c r="F12" s="582">
        <f t="shared" si="0"/>
        <v>1.052140430783044E-3</v>
      </c>
      <c r="H12" s="157"/>
      <c r="I12" s="157"/>
    </row>
    <row r="13" spans="1:9" ht="13.8" thickBot="1">
      <c r="B13" s="35" t="s">
        <v>23</v>
      </c>
      <c r="C13" s="159">
        <f>SUM(C5:C12)</f>
        <v>1304380.5104039754</v>
      </c>
      <c r="D13" s="160">
        <f>SUM(D5:D12)</f>
        <v>1304380.5104039758</v>
      </c>
      <c r="E13" s="161"/>
      <c r="F13" s="161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Normal="100" workbookViewId="0">
      <selection activeCell="H17" sqref="H17"/>
    </sheetView>
  </sheetViews>
  <sheetFormatPr defaultColWidth="9" defaultRowHeight="15.6"/>
  <cols>
    <col min="1" max="1" width="1.6640625" style="156" customWidth="1"/>
    <col min="2" max="2" width="25.77734375" style="156" bestFit="1" customWidth="1"/>
    <col min="3" max="4" width="14.109375" style="156" bestFit="1" customWidth="1"/>
    <col min="5" max="5" width="14.109375" style="162" customWidth="1"/>
    <col min="6" max="6" width="15.21875" style="156" customWidth="1"/>
    <col min="7" max="16384" width="9" style="156"/>
  </cols>
  <sheetData>
    <row r="1" spans="1:9" s="282" customFormat="1" ht="30" customHeight="1">
      <c r="A1" s="292" t="s">
        <v>193</v>
      </c>
    </row>
    <row r="2" spans="1:9" ht="13.2">
      <c r="E2" s="156"/>
    </row>
    <row r="3" spans="1:9" ht="13.8" thickBot="1">
      <c r="D3" s="293" t="s">
        <v>198</v>
      </c>
      <c r="E3" s="156"/>
    </row>
    <row r="4" spans="1:9" ht="36">
      <c r="B4" s="221"/>
      <c r="C4" s="222" t="s">
        <v>188</v>
      </c>
      <c r="D4" s="223" t="s">
        <v>186</v>
      </c>
      <c r="E4" s="224" t="s">
        <v>190</v>
      </c>
      <c r="F4" s="225" t="s">
        <v>187</v>
      </c>
      <c r="H4" s="32"/>
      <c r="I4" s="157"/>
    </row>
    <row r="5" spans="1:9" ht="13.2">
      <c r="B5" s="33" t="s">
        <v>50</v>
      </c>
      <c r="C5" s="214">
        <f>'2) CO2-Sector'!$AY$6</f>
        <v>507573.61306078476</v>
      </c>
      <c r="D5" s="215">
        <f>'3) Allocated_CO2-Sector'!$AY$6</f>
        <v>91113.980205640546</v>
      </c>
      <c r="E5" s="251">
        <f t="shared" ref="E5:F12" si="0">C5/C$13</f>
        <v>0.40093561187866877</v>
      </c>
      <c r="F5" s="252">
        <f t="shared" si="0"/>
        <v>7.1971510071534447E-2</v>
      </c>
      <c r="H5" s="32"/>
      <c r="I5" s="158"/>
    </row>
    <row r="6" spans="1:9" ht="13.2">
      <c r="B6" s="33" t="s">
        <v>0</v>
      </c>
      <c r="C6" s="214">
        <f>'2) CO2-Sector'!$AY$12</f>
        <v>353523.18678428326</v>
      </c>
      <c r="D6" s="215">
        <f>'3) Allocated_CO2-Sector'!$AY$7</f>
        <v>427309.86431859049</v>
      </c>
      <c r="E6" s="251">
        <f t="shared" si="0"/>
        <v>0.27925020442242604</v>
      </c>
      <c r="F6" s="252">
        <f t="shared" si="0"/>
        <v>0.33753476836442248</v>
      </c>
      <c r="H6" s="32"/>
      <c r="I6" s="157"/>
    </row>
    <row r="7" spans="1:9" ht="13.2">
      <c r="B7" s="33" t="s">
        <v>39</v>
      </c>
      <c r="C7" s="214">
        <f>'2) CO2-Sector'!$AY$26</f>
        <v>208333.42870512078</v>
      </c>
      <c r="D7" s="215">
        <f>'3) Allocated_CO2-Sector'!$AY$21</f>
        <v>217205.10651680283</v>
      </c>
      <c r="E7" s="251">
        <f t="shared" si="0"/>
        <v>0.16456389489787293</v>
      </c>
      <c r="F7" s="252">
        <f t="shared" si="0"/>
        <v>0.17157168939366596</v>
      </c>
      <c r="H7" s="158"/>
      <c r="I7" s="157"/>
    </row>
    <row r="8" spans="1:9" ht="13.2">
      <c r="B8" s="33" t="s">
        <v>46</v>
      </c>
      <c r="C8" s="214">
        <f>'2) CO2-Sector'!$AY$33</f>
        <v>65522.76751197745</v>
      </c>
      <c r="D8" s="215">
        <f>'3) Allocated_CO2-Sector'!$AY$28</f>
        <v>265171.50306023459</v>
      </c>
      <c r="E8" s="251">
        <f t="shared" si="0"/>
        <v>5.1756849072554942E-2</v>
      </c>
      <c r="F8" s="252">
        <f t="shared" si="0"/>
        <v>0.20946064983781851</v>
      </c>
      <c r="H8" s="157"/>
      <c r="I8" s="157"/>
    </row>
    <row r="9" spans="1:9" ht="13.2">
      <c r="B9" s="33" t="s">
        <v>20</v>
      </c>
      <c r="C9" s="214">
        <f>'2) CO2-Sector'!$AY$32</f>
        <v>55148.127502672054</v>
      </c>
      <c r="D9" s="215">
        <f>'3) Allocated_CO2-Sector'!$AY$27</f>
        <v>189300.66946357003</v>
      </c>
      <c r="E9" s="251">
        <f t="shared" si="0"/>
        <v>4.3561855217242672E-2</v>
      </c>
      <c r="F9" s="252">
        <f t="shared" si="0"/>
        <v>0.14952979782132395</v>
      </c>
      <c r="H9" s="157"/>
      <c r="I9" s="157"/>
    </row>
    <row r="10" spans="1:9" ht="13.2">
      <c r="B10" s="33" t="s">
        <v>156</v>
      </c>
      <c r="C10" s="214">
        <f>'2) CO2-Sector'!$AY$35</f>
        <v>46084.794321498943</v>
      </c>
      <c r="D10" s="215">
        <f>'3) Allocated_CO2-Sector'!$AY$30</f>
        <v>46084.794321498943</v>
      </c>
      <c r="E10" s="251">
        <f t="shared" si="0"/>
        <v>3.6402670931162159E-2</v>
      </c>
      <c r="F10" s="252">
        <f t="shared" si="0"/>
        <v>3.6402670931162152E-2</v>
      </c>
      <c r="H10" s="158"/>
      <c r="I10" s="158"/>
    </row>
    <row r="11" spans="1:9" ht="13.2">
      <c r="B11" s="33" t="s">
        <v>21</v>
      </c>
      <c r="C11" s="214">
        <f>'2) CO2-Sector'!$AY$36</f>
        <v>28539.983477089416</v>
      </c>
      <c r="D11" s="215">
        <f>'3) Allocated_CO2-Sector'!$AY$31</f>
        <v>28539.983477089416</v>
      </c>
      <c r="E11" s="251">
        <f t="shared" si="0"/>
        <v>2.2543913718035644E-2</v>
      </c>
      <c r="F11" s="252">
        <f t="shared" si="0"/>
        <v>2.254391371803564E-2</v>
      </c>
      <c r="H11" s="157"/>
      <c r="I11" s="157"/>
    </row>
    <row r="12" spans="1:9" ht="13.8" thickBot="1">
      <c r="B12" s="34" t="s">
        <v>22</v>
      </c>
      <c r="C12" s="214">
        <f>'2) CO2-Sector'!$AY$38</f>
        <v>1246.9831165554813</v>
      </c>
      <c r="D12" s="215">
        <f>'3) Allocated_CO2-Sector'!$AY$33</f>
        <v>1246.9831165554813</v>
      </c>
      <c r="E12" s="581">
        <f t="shared" si="0"/>
        <v>9.8499986203709174E-4</v>
      </c>
      <c r="F12" s="582">
        <f t="shared" si="0"/>
        <v>9.8499986203709152E-4</v>
      </c>
      <c r="H12" s="157"/>
      <c r="I12" s="157"/>
    </row>
    <row r="13" spans="1:9" ht="13.8" thickBot="1">
      <c r="B13" s="35" t="s">
        <v>23</v>
      </c>
      <c r="C13" s="159">
        <f>SUM(C5:C12)</f>
        <v>1265972.8844799818</v>
      </c>
      <c r="D13" s="160">
        <f>SUM(D5:D12)</f>
        <v>1265972.8844799821</v>
      </c>
      <c r="E13" s="161"/>
      <c r="F13" s="161"/>
    </row>
    <row r="14" spans="1:9" ht="13.2">
      <c r="B14" s="171"/>
      <c r="C14" s="172"/>
      <c r="D14" s="172"/>
      <c r="E14" s="161"/>
      <c r="F14" s="161"/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0"/>
  <sheetViews>
    <sheetView zoomScaleNormal="100" workbookViewId="0">
      <pane xSplit="25" topLeftCell="BF1" activePane="topRight" state="frozen"/>
      <selection pane="topRight" activeCell="BK37" sqref="BK37"/>
    </sheetView>
  </sheetViews>
  <sheetFormatPr defaultColWidth="9.6640625" defaultRowHeight="13.8"/>
  <cols>
    <col min="1" max="1" width="1.6640625" style="38" customWidth="1"/>
    <col min="2" max="23" width="1.6640625" style="38" hidden="1" customWidth="1"/>
    <col min="24" max="24" width="1.6640625" style="38" customWidth="1"/>
    <col min="25" max="25" width="31" style="38" customWidth="1"/>
    <col min="26" max="26" width="9.6640625" style="38" hidden="1" customWidth="1"/>
    <col min="27" max="51" width="9.6640625" style="38" customWidth="1"/>
    <col min="52" max="57" width="9.6640625" style="38" hidden="1" customWidth="1"/>
    <col min="58" max="58" width="3.109375" style="38" customWidth="1"/>
    <col min="59" max="63" width="9.6640625" style="38" customWidth="1"/>
    <col min="64" max="64" width="16.6640625" style="38" bestFit="1" customWidth="1"/>
    <col min="65" max="65" width="9.109375" style="38" customWidth="1"/>
    <col min="66" max="66" width="9" style="38" customWidth="1"/>
    <col min="67" max="16384" width="9.6640625" style="38"/>
  </cols>
  <sheetData>
    <row r="1" spans="1:66" s="285" customFormat="1" ht="30" customHeight="1">
      <c r="A1" s="284" t="s">
        <v>107</v>
      </c>
      <c r="BG1" s="312"/>
    </row>
    <row r="2" spans="1:66" s="287" customFormat="1" ht="9.9" customHeight="1">
      <c r="Z2" s="288"/>
    </row>
    <row r="3" spans="1:66" s="287" customFormat="1" ht="9.9" customHeight="1"/>
    <row r="4" spans="1:66" s="287" customFormat="1">
      <c r="Y4" s="289" t="s">
        <v>200</v>
      </c>
      <c r="BG4" s="290"/>
    </row>
    <row r="5" spans="1:66">
      <c r="Y5" s="219"/>
      <c r="Z5" s="218"/>
      <c r="AA5" s="219">
        <v>1990</v>
      </c>
      <c r="AB5" s="219">
        <f t="shared" ref="AB5:AR5" si="0">AA5+1</f>
        <v>1991</v>
      </c>
      <c r="AC5" s="219">
        <f t="shared" si="0"/>
        <v>1992</v>
      </c>
      <c r="AD5" s="219">
        <f t="shared" si="0"/>
        <v>1993</v>
      </c>
      <c r="AE5" s="219">
        <f t="shared" si="0"/>
        <v>1994</v>
      </c>
      <c r="AF5" s="219">
        <f t="shared" si="0"/>
        <v>1995</v>
      </c>
      <c r="AG5" s="219">
        <f t="shared" si="0"/>
        <v>1996</v>
      </c>
      <c r="AH5" s="219">
        <f t="shared" si="0"/>
        <v>1997</v>
      </c>
      <c r="AI5" s="219">
        <f t="shared" si="0"/>
        <v>1998</v>
      </c>
      <c r="AJ5" s="219">
        <f t="shared" si="0"/>
        <v>1999</v>
      </c>
      <c r="AK5" s="219">
        <f t="shared" si="0"/>
        <v>2000</v>
      </c>
      <c r="AL5" s="219">
        <f t="shared" si="0"/>
        <v>2001</v>
      </c>
      <c r="AM5" s="219">
        <f t="shared" si="0"/>
        <v>2002</v>
      </c>
      <c r="AN5" s="219">
        <f t="shared" si="0"/>
        <v>2003</v>
      </c>
      <c r="AO5" s="219">
        <f t="shared" si="0"/>
        <v>2004</v>
      </c>
      <c r="AP5" s="219">
        <f t="shared" si="0"/>
        <v>2005</v>
      </c>
      <c r="AQ5" s="219">
        <f t="shared" si="0"/>
        <v>2006</v>
      </c>
      <c r="AR5" s="219">
        <f t="shared" si="0"/>
        <v>2007</v>
      </c>
      <c r="AS5" s="220">
        <v>2008</v>
      </c>
      <c r="AT5" s="220">
        <v>2009</v>
      </c>
      <c r="AU5" s="220">
        <v>2010</v>
      </c>
      <c r="AV5" s="220">
        <v>2011</v>
      </c>
      <c r="AW5" s="220">
        <v>2012</v>
      </c>
      <c r="AX5" s="220">
        <v>2013</v>
      </c>
      <c r="AY5" s="220">
        <v>2014</v>
      </c>
      <c r="AZ5" s="287"/>
      <c r="BA5" s="287"/>
      <c r="BB5" s="287"/>
      <c r="BC5" s="287"/>
      <c r="BD5" s="287"/>
      <c r="BE5" s="287"/>
    </row>
    <row r="6" spans="1:66">
      <c r="Y6" s="452" t="s">
        <v>4</v>
      </c>
      <c r="Z6" s="453"/>
      <c r="AA6" s="453">
        <v>1363.9434424745741</v>
      </c>
      <c r="AB6" s="453">
        <v>1348.8152900481386</v>
      </c>
      <c r="AC6" s="453">
        <v>1338.9574578948436</v>
      </c>
      <c r="AD6" s="453">
        <v>1359.9447730739357</v>
      </c>
      <c r="AE6" s="453">
        <v>1365.4012326938528</v>
      </c>
      <c r="AF6" s="453">
        <v>1409.0065509335316</v>
      </c>
      <c r="AG6" s="453">
        <v>1395.362063056677</v>
      </c>
      <c r="AH6" s="453">
        <v>1326.4839567736583</v>
      </c>
      <c r="AI6" s="453">
        <v>1275.9790909984702</v>
      </c>
      <c r="AJ6" s="453">
        <v>1284.7646118082416</v>
      </c>
      <c r="AK6" s="453">
        <v>1273.7354869940896</v>
      </c>
      <c r="AL6" s="453">
        <v>1223.2674927753685</v>
      </c>
      <c r="AM6" s="453">
        <v>1249.4065021442093</v>
      </c>
      <c r="AN6" s="453">
        <v>1228.3242726319334</v>
      </c>
      <c r="AO6" s="453">
        <v>1338.0317386857989</v>
      </c>
      <c r="AP6" s="453">
        <v>1400.9473715361019</v>
      </c>
      <c r="AQ6" s="453">
        <v>1445.3222249613</v>
      </c>
      <c r="AR6" s="453">
        <v>1444.5592195329998</v>
      </c>
      <c r="AS6" s="453">
        <v>1431.4800591163894</v>
      </c>
      <c r="AT6" s="453">
        <v>1343.2890099501617</v>
      </c>
      <c r="AU6" s="453">
        <v>1962.0048749737346</v>
      </c>
      <c r="AV6" s="453">
        <v>1605.8695145157112</v>
      </c>
      <c r="AW6" s="453">
        <v>1614.7582264512821</v>
      </c>
      <c r="AX6" s="453">
        <v>1587.7081771798571</v>
      </c>
      <c r="AY6" s="453">
        <v>1581.7343977276255</v>
      </c>
      <c r="AZ6" s="287"/>
      <c r="BA6" s="287"/>
      <c r="BB6" s="287"/>
      <c r="BC6" s="287"/>
      <c r="BD6" s="287"/>
      <c r="BE6" s="287"/>
    </row>
    <row r="7" spans="1:66">
      <c r="Y7" s="454" t="s">
        <v>3</v>
      </c>
      <c r="Z7" s="455"/>
      <c r="AA7" s="455">
        <v>4973.1512402748012</v>
      </c>
      <c r="AB7" s="455">
        <v>4469.1339347518333</v>
      </c>
      <c r="AC7" s="455">
        <v>4004.6671337154357</v>
      </c>
      <c r="AD7" s="455">
        <v>3365.4135099275363</v>
      </c>
      <c r="AE7" s="455">
        <v>2936.9523808807558</v>
      </c>
      <c r="AF7" s="455">
        <v>2647.0479504808582</v>
      </c>
      <c r="AG7" s="455">
        <v>2313.4266975860273</v>
      </c>
      <c r="AH7" s="455">
        <v>2196.1729728063574</v>
      </c>
      <c r="AI7" s="455">
        <v>2007.8739768030105</v>
      </c>
      <c r="AJ7" s="455">
        <v>1953.6008791257952</v>
      </c>
      <c r="AK7" s="455">
        <v>1835.7748707150279</v>
      </c>
      <c r="AL7" s="455">
        <v>1600.2684921109385</v>
      </c>
      <c r="AM7" s="455">
        <v>1057.9449485980213</v>
      </c>
      <c r="AN7" s="455">
        <v>1017.6230597178494</v>
      </c>
      <c r="AO7" s="455">
        <v>976.5925358332438</v>
      </c>
      <c r="AP7" s="455">
        <v>976.43027911263027</v>
      </c>
      <c r="AQ7" s="455">
        <v>982.39565252214197</v>
      </c>
      <c r="AR7" s="455">
        <v>975.03070328131093</v>
      </c>
      <c r="AS7" s="455">
        <v>946.84500876147388</v>
      </c>
      <c r="AT7" s="455">
        <v>916.43301864872979</v>
      </c>
      <c r="AU7" s="455">
        <v>884.8782814917563</v>
      </c>
      <c r="AV7" s="455">
        <v>867.33246772772964</v>
      </c>
      <c r="AW7" s="455">
        <v>850.58746936408761</v>
      </c>
      <c r="AX7" s="455">
        <v>816.32494568343134</v>
      </c>
      <c r="AY7" s="455">
        <v>807.15647537562006</v>
      </c>
      <c r="AZ7" s="287"/>
      <c r="BA7" s="287"/>
      <c r="BB7" s="287"/>
      <c r="BC7" s="287"/>
      <c r="BD7" s="287"/>
      <c r="BE7" s="287"/>
    </row>
    <row r="8" spans="1:66">
      <c r="Y8" s="507" t="s">
        <v>158</v>
      </c>
      <c r="Z8" s="508"/>
      <c r="AA8" s="508">
        <v>59.904806457799999</v>
      </c>
      <c r="AB8" s="508">
        <v>57.681570136799998</v>
      </c>
      <c r="AC8" s="508">
        <v>54.718722341200007</v>
      </c>
      <c r="AD8" s="508">
        <v>51.809267422400005</v>
      </c>
      <c r="AE8" s="508">
        <v>55.457524736599993</v>
      </c>
      <c r="AF8" s="508">
        <v>57.865997907199997</v>
      </c>
      <c r="AG8" s="508">
        <v>55.533115812799991</v>
      </c>
      <c r="AH8" s="508">
        <v>55.0172602986</v>
      </c>
      <c r="AI8" s="508">
        <v>52.613575124800008</v>
      </c>
      <c r="AJ8" s="508">
        <v>51.981409927600012</v>
      </c>
      <c r="AK8" s="508">
        <v>54.189144663</v>
      </c>
      <c r="AL8" s="508">
        <v>51.790044354200006</v>
      </c>
      <c r="AM8" s="508">
        <v>52.873253192400007</v>
      </c>
      <c r="AN8" s="508">
        <v>50.183866741199999</v>
      </c>
      <c r="AO8" s="508">
        <v>53.674694951199996</v>
      </c>
      <c r="AP8" s="508">
        <v>53.792058405599995</v>
      </c>
      <c r="AQ8" s="508">
        <v>54.584801918800011</v>
      </c>
      <c r="AR8" s="508">
        <v>50.89279293900001</v>
      </c>
      <c r="AS8" s="508">
        <v>49.625457674999993</v>
      </c>
      <c r="AT8" s="508">
        <v>51.258287602200006</v>
      </c>
      <c r="AU8" s="508">
        <v>53.857598568</v>
      </c>
      <c r="AV8" s="508">
        <v>53.597956152799995</v>
      </c>
      <c r="AW8" s="508">
        <v>46.223424274000003</v>
      </c>
      <c r="AX8" s="508">
        <v>46.458551624000002</v>
      </c>
      <c r="AY8" s="508">
        <v>42.907368251400001</v>
      </c>
      <c r="AZ8" s="287"/>
      <c r="BA8" s="287"/>
      <c r="BB8" s="287"/>
      <c r="BC8" s="287"/>
      <c r="BD8" s="287"/>
      <c r="BE8" s="287"/>
      <c r="BL8" s="7"/>
      <c r="BM8" s="136"/>
      <c r="BN8" s="136"/>
    </row>
    <row r="9" spans="1:66">
      <c r="Y9" s="559" t="s">
        <v>1</v>
      </c>
      <c r="Z9" s="558"/>
      <c r="AA9" s="558">
        <v>29836.939992751511</v>
      </c>
      <c r="AB9" s="558">
        <v>28776.033511734699</v>
      </c>
      <c r="AC9" s="558">
        <v>30527.236765183483</v>
      </c>
      <c r="AD9" s="558">
        <v>26062.350414530254</v>
      </c>
      <c r="AE9" s="558">
        <v>31742.571103938535</v>
      </c>
      <c r="AF9" s="558">
        <v>30184.448807602083</v>
      </c>
      <c r="AG9" s="558">
        <v>29498.620849551982</v>
      </c>
      <c r="AH9" s="558">
        <v>29160.629592414585</v>
      </c>
      <c r="AI9" s="558">
        <v>27463.625653742281</v>
      </c>
      <c r="AJ9" s="558">
        <v>27897.726866592649</v>
      </c>
      <c r="AK9" s="558">
        <v>28369.849969015984</v>
      </c>
      <c r="AL9" s="558">
        <v>27979.78303869587</v>
      </c>
      <c r="AM9" s="558">
        <v>28022.937669095001</v>
      </c>
      <c r="AN9" s="558">
        <v>26469.367862796276</v>
      </c>
      <c r="AO9" s="558">
        <v>28175.667400137179</v>
      </c>
      <c r="AP9" s="558">
        <v>28369.644637735069</v>
      </c>
      <c r="AQ9" s="558">
        <v>27919.890786697233</v>
      </c>
      <c r="AR9" s="558">
        <v>28546.170482358128</v>
      </c>
      <c r="AS9" s="558">
        <v>28703.593336031343</v>
      </c>
      <c r="AT9" s="558">
        <v>28110.082816670671</v>
      </c>
      <c r="AU9" s="558">
        <v>29008.945029672628</v>
      </c>
      <c r="AV9" s="558">
        <v>28634.520326987895</v>
      </c>
      <c r="AW9" s="558">
        <v>28063.817068555916</v>
      </c>
      <c r="AX9" s="558">
        <v>27953.96420937145</v>
      </c>
      <c r="AY9" s="558">
        <v>27559.571329170631</v>
      </c>
      <c r="AZ9" s="287"/>
      <c r="BA9" s="287"/>
      <c r="BB9" s="287"/>
      <c r="BC9" s="287"/>
      <c r="BD9" s="287"/>
      <c r="BE9" s="287"/>
    </row>
    <row r="10" spans="1:66" ht="14.4" thickBot="1">
      <c r="Y10" s="509" t="s">
        <v>38</v>
      </c>
      <c r="Z10" s="510"/>
      <c r="AA10" s="510">
        <v>12349.469022355139</v>
      </c>
      <c r="AB10" s="510">
        <v>12207.426231391144</v>
      </c>
      <c r="AC10" s="510">
        <v>12161.523521273359</v>
      </c>
      <c r="AD10" s="510">
        <v>11967.786814412246</v>
      </c>
      <c r="AE10" s="510">
        <v>11795.12969710271</v>
      </c>
      <c r="AF10" s="510">
        <v>11514.714772924777</v>
      </c>
      <c r="AG10" s="510">
        <v>11248.359104354759</v>
      </c>
      <c r="AH10" s="510">
        <v>10949.299848944134</v>
      </c>
      <c r="AI10" s="510">
        <v>10575.207218142872</v>
      </c>
      <c r="AJ10" s="510">
        <v>10252.46292399131</v>
      </c>
      <c r="AK10" s="510">
        <v>9951.2607051152772</v>
      </c>
      <c r="AL10" s="510">
        <v>9403.3269486293357</v>
      </c>
      <c r="AM10" s="510">
        <v>9098.3434382657288</v>
      </c>
      <c r="AN10" s="510">
        <v>8806.7337557580631</v>
      </c>
      <c r="AO10" s="510">
        <v>8465.5961470806469</v>
      </c>
      <c r="AP10" s="510">
        <v>8145.748657122127</v>
      </c>
      <c r="AQ10" s="510">
        <v>7800.3787789732869</v>
      </c>
      <c r="AR10" s="510">
        <v>7441.2077072524853</v>
      </c>
      <c r="AS10" s="510">
        <v>7126.4504758437024</v>
      </c>
      <c r="AT10" s="510">
        <v>6764.3120265653924</v>
      </c>
      <c r="AU10" s="510">
        <v>6374.5110558098741</v>
      </c>
      <c r="AV10" s="510">
        <v>6130.4161473039676</v>
      </c>
      <c r="AW10" s="510">
        <v>5887.0301790905787</v>
      </c>
      <c r="AX10" s="510">
        <v>5668.6164111002963</v>
      </c>
      <c r="AY10" s="510">
        <v>5547.5443516433388</v>
      </c>
      <c r="AZ10" s="287"/>
      <c r="BA10" s="287"/>
      <c r="BB10" s="287"/>
      <c r="BC10" s="287"/>
      <c r="BD10" s="287"/>
      <c r="BE10" s="287"/>
    </row>
    <row r="11" spans="1:66" ht="14.4" thickTop="1">
      <c r="Y11" s="30" t="s">
        <v>5</v>
      </c>
      <c r="Z11" s="42"/>
      <c r="AA11" s="42">
        <f t="shared" ref="AA11" si="1">SUM(AA6:AA10)</f>
        <v>48583.408504313826</v>
      </c>
      <c r="AB11" s="42">
        <f t="shared" ref="AB11:AY11" si="2">SUM(AB6:AB10)</f>
        <v>46859.090538062614</v>
      </c>
      <c r="AC11" s="42">
        <f t="shared" si="2"/>
        <v>48087.103600408322</v>
      </c>
      <c r="AD11" s="42">
        <f t="shared" si="2"/>
        <v>42807.304779366372</v>
      </c>
      <c r="AE11" s="42">
        <f t="shared" si="2"/>
        <v>47895.511939352458</v>
      </c>
      <c r="AF11" s="42">
        <f t="shared" si="2"/>
        <v>45813.084079848457</v>
      </c>
      <c r="AG11" s="42">
        <f t="shared" si="2"/>
        <v>44511.301830362245</v>
      </c>
      <c r="AH11" s="42">
        <f t="shared" si="2"/>
        <v>43687.603631237333</v>
      </c>
      <c r="AI11" s="42">
        <f t="shared" si="2"/>
        <v>41375.299514811435</v>
      </c>
      <c r="AJ11" s="42">
        <f t="shared" si="2"/>
        <v>41440.536691445595</v>
      </c>
      <c r="AK11" s="42">
        <f t="shared" si="2"/>
        <v>41484.810176503379</v>
      </c>
      <c r="AL11" s="42">
        <f t="shared" si="2"/>
        <v>40258.436016565713</v>
      </c>
      <c r="AM11" s="42">
        <f t="shared" si="2"/>
        <v>39481.505811295356</v>
      </c>
      <c r="AN11" s="42">
        <f t="shared" si="2"/>
        <v>37572.232817645323</v>
      </c>
      <c r="AO11" s="42">
        <f t="shared" si="2"/>
        <v>39009.562516688064</v>
      </c>
      <c r="AP11" s="42">
        <f t="shared" si="2"/>
        <v>38946.563003911528</v>
      </c>
      <c r="AQ11" s="42">
        <f t="shared" si="2"/>
        <v>38202.572245072763</v>
      </c>
      <c r="AR11" s="42">
        <f t="shared" si="2"/>
        <v>38457.860905363923</v>
      </c>
      <c r="AS11" s="42">
        <f t="shared" si="2"/>
        <v>38257.99433742791</v>
      </c>
      <c r="AT11" s="42">
        <f t="shared" si="2"/>
        <v>37185.375159437157</v>
      </c>
      <c r="AU11" s="42">
        <f t="shared" si="2"/>
        <v>38284.196840515993</v>
      </c>
      <c r="AV11" s="42">
        <f t="shared" si="2"/>
        <v>37291.7364126881</v>
      </c>
      <c r="AW11" s="42">
        <f t="shared" si="2"/>
        <v>36462.416367735867</v>
      </c>
      <c r="AX11" s="42">
        <f t="shared" si="2"/>
        <v>36073.072294959034</v>
      </c>
      <c r="AY11" s="42">
        <f t="shared" si="2"/>
        <v>35538.913922168613</v>
      </c>
      <c r="AZ11" s="287"/>
      <c r="BA11" s="287"/>
      <c r="BB11" s="287"/>
      <c r="BC11" s="287"/>
      <c r="BD11" s="287"/>
      <c r="BE11" s="287"/>
      <c r="BL11" s="132"/>
      <c r="BM11" s="135"/>
      <c r="BN11" s="135"/>
    </row>
    <row r="12" spans="1:66">
      <c r="Z12" s="424" t="e">
        <f>#REF!</f>
        <v>#REF!</v>
      </c>
      <c r="AA12" s="630">
        <v>48583.408504313833</v>
      </c>
      <c r="AB12" s="630">
        <v>46859.090538062614</v>
      </c>
      <c r="AC12" s="630">
        <v>48087.103600408314</v>
      </c>
      <c r="AD12" s="630">
        <v>42807.304779366372</v>
      </c>
      <c r="AE12" s="630">
        <v>47895.511939352458</v>
      </c>
      <c r="AF12" s="630">
        <v>45813.08407984845</v>
      </c>
      <c r="AG12" s="630">
        <v>44511.301830362245</v>
      </c>
      <c r="AH12" s="630">
        <v>43687.603631237333</v>
      </c>
      <c r="AI12" s="630">
        <v>41375.299514811435</v>
      </c>
      <c r="AJ12" s="630">
        <v>41440.536691445595</v>
      </c>
      <c r="AK12" s="630">
        <v>41484.810176503379</v>
      </c>
      <c r="AL12" s="630">
        <v>40258.436016565713</v>
      </c>
      <c r="AM12" s="630">
        <v>39481.505811295356</v>
      </c>
      <c r="AN12" s="630">
        <v>37572.232817645323</v>
      </c>
      <c r="AO12" s="630">
        <v>39009.562516688064</v>
      </c>
      <c r="AP12" s="630">
        <v>38946.56300391152</v>
      </c>
      <c r="AQ12" s="630">
        <v>38202.572245072763</v>
      </c>
      <c r="AR12" s="630">
        <v>38457.860905363916</v>
      </c>
      <c r="AS12" s="630">
        <v>38257.99433742791</v>
      </c>
      <c r="AT12" s="630">
        <v>37185.375159437157</v>
      </c>
      <c r="AU12" s="630">
        <v>38284.196840515993</v>
      </c>
      <c r="AV12" s="630">
        <v>37291.736412688108</v>
      </c>
      <c r="AW12" s="630">
        <v>36462.416367735867</v>
      </c>
      <c r="AX12" s="630">
        <v>36073.072294959034</v>
      </c>
      <c r="AY12" s="630">
        <v>35538.913922168613</v>
      </c>
      <c r="AZ12" s="287"/>
      <c r="BA12" s="287"/>
      <c r="BB12" s="287"/>
      <c r="BC12" s="287"/>
      <c r="BD12" s="287"/>
      <c r="BE12" s="287"/>
      <c r="BL12" s="132"/>
      <c r="BM12" s="135"/>
      <c r="BN12" s="135"/>
    </row>
    <row r="13" spans="1:66">
      <c r="Z13" s="38" t="e">
        <f t="shared" ref="Z13:AY13" si="3">Z11=Z12</f>
        <v>#REF!</v>
      </c>
      <c r="AA13" s="631" t="b">
        <f t="shared" si="3"/>
        <v>1</v>
      </c>
      <c r="AB13" s="631" t="b">
        <f t="shared" si="3"/>
        <v>1</v>
      </c>
      <c r="AC13" s="631" t="b">
        <f t="shared" si="3"/>
        <v>1</v>
      </c>
      <c r="AD13" s="631" t="b">
        <f t="shared" si="3"/>
        <v>1</v>
      </c>
      <c r="AE13" s="631" t="b">
        <f t="shared" si="3"/>
        <v>1</v>
      </c>
      <c r="AF13" s="631" t="b">
        <f t="shared" si="3"/>
        <v>0</v>
      </c>
      <c r="AG13" s="631" t="b">
        <f t="shared" si="3"/>
        <v>1</v>
      </c>
      <c r="AH13" s="631" t="b">
        <f t="shared" si="3"/>
        <v>1</v>
      </c>
      <c r="AI13" s="631" t="b">
        <f t="shared" si="3"/>
        <v>1</v>
      </c>
      <c r="AJ13" s="631" t="b">
        <f t="shared" si="3"/>
        <v>1</v>
      </c>
      <c r="AK13" s="631" t="b">
        <f t="shared" si="3"/>
        <v>1</v>
      </c>
      <c r="AL13" s="631" t="b">
        <f t="shared" si="3"/>
        <v>1</v>
      </c>
      <c r="AM13" s="631" t="b">
        <f t="shared" si="3"/>
        <v>1</v>
      </c>
      <c r="AN13" s="631" t="b">
        <f t="shared" si="3"/>
        <v>1</v>
      </c>
      <c r="AO13" s="631" t="b">
        <f t="shared" si="3"/>
        <v>1</v>
      </c>
      <c r="AP13" s="631" t="b">
        <f t="shared" si="3"/>
        <v>1</v>
      </c>
      <c r="AQ13" s="631" t="b">
        <f t="shared" si="3"/>
        <v>1</v>
      </c>
      <c r="AR13" s="631" t="b">
        <f t="shared" si="3"/>
        <v>1</v>
      </c>
      <c r="AS13" s="631" t="b">
        <f t="shared" si="3"/>
        <v>1</v>
      </c>
      <c r="AT13" s="631" t="b">
        <f t="shared" si="3"/>
        <v>1</v>
      </c>
      <c r="AU13" s="631" t="b">
        <f t="shared" si="3"/>
        <v>1</v>
      </c>
      <c r="AV13" s="631" t="b">
        <f t="shared" si="3"/>
        <v>1</v>
      </c>
      <c r="AW13" s="631" t="b">
        <f t="shared" si="3"/>
        <v>1</v>
      </c>
      <c r="AX13" s="631" t="b">
        <f t="shared" si="3"/>
        <v>1</v>
      </c>
      <c r="AY13" s="631" t="b">
        <f t="shared" si="3"/>
        <v>1</v>
      </c>
      <c r="BL13" s="132"/>
      <c r="BM13" s="135"/>
      <c r="BN13" s="135"/>
    </row>
    <row r="14" spans="1:66">
      <c r="Y14" s="36" t="s">
        <v>59</v>
      </c>
      <c r="BL14" s="132"/>
      <c r="BM14" s="135"/>
      <c r="BN14" s="135"/>
    </row>
    <row r="15" spans="1:66">
      <c r="Y15" s="219"/>
      <c r="Z15" s="218"/>
      <c r="AA15" s="219">
        <v>1990</v>
      </c>
      <c r="AB15" s="219">
        <f t="shared" ref="AB15:AP15" si="4">AA15+1</f>
        <v>1991</v>
      </c>
      <c r="AC15" s="219">
        <f t="shared" si="4"/>
        <v>1992</v>
      </c>
      <c r="AD15" s="219">
        <f t="shared" si="4"/>
        <v>1993</v>
      </c>
      <c r="AE15" s="219">
        <f t="shared" si="4"/>
        <v>1994</v>
      </c>
      <c r="AF15" s="219">
        <f t="shared" si="4"/>
        <v>1995</v>
      </c>
      <c r="AG15" s="219">
        <f t="shared" si="4"/>
        <v>1996</v>
      </c>
      <c r="AH15" s="219">
        <f t="shared" si="4"/>
        <v>1997</v>
      </c>
      <c r="AI15" s="219">
        <f t="shared" si="4"/>
        <v>1998</v>
      </c>
      <c r="AJ15" s="219">
        <f t="shared" si="4"/>
        <v>1999</v>
      </c>
      <c r="AK15" s="219">
        <f t="shared" si="4"/>
        <v>2000</v>
      </c>
      <c r="AL15" s="219">
        <f t="shared" si="4"/>
        <v>2001</v>
      </c>
      <c r="AM15" s="219">
        <f t="shared" si="4"/>
        <v>2002</v>
      </c>
      <c r="AN15" s="219">
        <f t="shared" si="4"/>
        <v>2003</v>
      </c>
      <c r="AO15" s="219">
        <f t="shared" si="4"/>
        <v>2004</v>
      </c>
      <c r="AP15" s="219">
        <f t="shared" si="4"/>
        <v>2005</v>
      </c>
      <c r="AQ15" s="219">
        <f>AP15+1</f>
        <v>2006</v>
      </c>
      <c r="AR15" s="219">
        <f>AQ15+1</f>
        <v>2007</v>
      </c>
      <c r="AS15" s="220">
        <v>2008</v>
      </c>
      <c r="AT15" s="220">
        <v>2009</v>
      </c>
      <c r="AU15" s="220">
        <v>2010</v>
      </c>
      <c r="AV15" s="220">
        <v>2011</v>
      </c>
      <c r="AW15" s="220">
        <v>2012</v>
      </c>
      <c r="AX15" s="220">
        <v>2013</v>
      </c>
      <c r="AY15" s="220">
        <v>2014</v>
      </c>
      <c r="BL15" s="132"/>
      <c r="BM15" s="135"/>
      <c r="BN15" s="135"/>
    </row>
    <row r="16" spans="1:66">
      <c r="Y16" s="28" t="s">
        <v>4</v>
      </c>
      <c r="Z16" s="248"/>
      <c r="AA16" s="248">
        <f t="shared" ref="AA16:AX16" si="5">AA6/AA$11</f>
        <v>2.8074264125652417E-2</v>
      </c>
      <c r="AB16" s="248">
        <f t="shared" si="5"/>
        <v>2.8784495698919412E-2</v>
      </c>
      <c r="AC16" s="248">
        <f t="shared" si="5"/>
        <v>2.7844418932386567E-2</v>
      </c>
      <c r="AD16" s="248">
        <f t="shared" si="5"/>
        <v>3.176898849584768E-2</v>
      </c>
      <c r="AE16" s="248">
        <f t="shared" si="5"/>
        <v>2.850791603235785E-2</v>
      </c>
      <c r="AF16" s="248">
        <f t="shared" si="5"/>
        <v>3.0755548971070107E-2</v>
      </c>
      <c r="AG16" s="248">
        <f t="shared" si="5"/>
        <v>3.1348489162922356E-2</v>
      </c>
      <c r="AH16" s="248">
        <f t="shared" si="5"/>
        <v>3.0362937000856717E-2</v>
      </c>
      <c r="AI16" s="248">
        <f t="shared" si="5"/>
        <v>3.0839150555072067E-2</v>
      </c>
      <c r="AJ16" s="248">
        <f t="shared" si="5"/>
        <v>3.100260552546006E-2</v>
      </c>
      <c r="AK16" s="248">
        <f t="shared" si="5"/>
        <v>3.070365952199829E-2</v>
      </c>
      <c r="AL16" s="248">
        <f t="shared" si="5"/>
        <v>3.0385370466751695E-2</v>
      </c>
      <c r="AM16" s="248">
        <f t="shared" si="5"/>
        <v>3.1645360947372067E-2</v>
      </c>
      <c r="AN16" s="248">
        <f t="shared" si="5"/>
        <v>3.2692341671402253E-2</v>
      </c>
      <c r="AO16" s="248">
        <f t="shared" si="5"/>
        <v>3.4300095985782889E-2</v>
      </c>
      <c r="AP16" s="248">
        <f t="shared" si="5"/>
        <v>3.5971014217490778E-2</v>
      </c>
      <c r="AQ16" s="248">
        <f t="shared" si="5"/>
        <v>3.783311279903967E-2</v>
      </c>
      <c r="AR16" s="248">
        <f t="shared" si="5"/>
        <v>3.7562131265899905E-2</v>
      </c>
      <c r="AS16" s="248">
        <f t="shared" si="5"/>
        <v>3.7416495138010104E-2</v>
      </c>
      <c r="AT16" s="248">
        <f t="shared" si="5"/>
        <v>3.612412149106025E-2</v>
      </c>
      <c r="AU16" s="248">
        <f t="shared" si="5"/>
        <v>5.1248427207368073E-2</v>
      </c>
      <c r="AV16" s="248">
        <f t="shared" si="5"/>
        <v>4.3062342196791135E-2</v>
      </c>
      <c r="AW16" s="248">
        <f t="shared" si="5"/>
        <v>4.428555173540602E-2</v>
      </c>
      <c r="AX16" s="17">
        <f t="shared" si="5"/>
        <v>4.401366659866475E-2</v>
      </c>
      <c r="AY16" s="17">
        <f>AY6/AY$11</f>
        <v>4.4507111308794513E-2</v>
      </c>
    </row>
    <row r="17" spans="19:66">
      <c r="S17" s="132"/>
      <c r="Y17" s="180" t="s">
        <v>61</v>
      </c>
      <c r="Z17" s="248"/>
      <c r="AA17" s="248">
        <f t="shared" ref="AA17:AX17" si="6">AA7/AA$11</f>
        <v>0.10236316045699478</v>
      </c>
      <c r="AB17" s="248">
        <f t="shared" si="6"/>
        <v>9.5373894017888663E-2</v>
      </c>
      <c r="AC17" s="248">
        <f t="shared" si="6"/>
        <v>8.3279441552421368E-2</v>
      </c>
      <c r="AD17" s="248">
        <f t="shared" si="6"/>
        <v>7.861773889464084E-2</v>
      </c>
      <c r="AE17" s="248">
        <f t="shared" si="6"/>
        <v>6.1319991413802247E-2</v>
      </c>
      <c r="AF17" s="248">
        <f t="shared" si="6"/>
        <v>5.7779300469430743E-2</v>
      </c>
      <c r="AG17" s="248">
        <f t="shared" si="6"/>
        <v>5.1973916790903261E-2</v>
      </c>
      <c r="AH17" s="248">
        <f t="shared" si="6"/>
        <v>5.0269934495469987E-2</v>
      </c>
      <c r="AI17" s="248">
        <f t="shared" si="6"/>
        <v>4.8528324878572449E-2</v>
      </c>
      <c r="AJ17" s="248">
        <f t="shared" si="6"/>
        <v>4.7142267815490656E-2</v>
      </c>
      <c r="AK17" s="248">
        <f t="shared" si="6"/>
        <v>4.4251736066874763E-2</v>
      </c>
      <c r="AL17" s="248">
        <f t="shared" si="6"/>
        <v>3.9749892207746301E-2</v>
      </c>
      <c r="AM17" s="248">
        <f t="shared" si="6"/>
        <v>2.6795962485689981E-2</v>
      </c>
      <c r="AN17" s="248">
        <f t="shared" si="6"/>
        <v>2.7084444639125509E-2</v>
      </c>
      <c r="AO17" s="248">
        <f t="shared" si="6"/>
        <v>2.5034695926555526E-2</v>
      </c>
      <c r="AP17" s="248">
        <f t="shared" si="6"/>
        <v>2.507102562592145E-2</v>
      </c>
      <c r="AQ17" s="248">
        <f t="shared" si="6"/>
        <v>2.5715432097608244E-2</v>
      </c>
      <c r="AR17" s="248">
        <f t="shared" si="6"/>
        <v>2.5353222470709966E-2</v>
      </c>
      <c r="AS17" s="248">
        <f t="shared" si="6"/>
        <v>2.4748945289982768E-2</v>
      </c>
      <c r="AT17" s="248">
        <f t="shared" si="6"/>
        <v>2.4644985151269911E-2</v>
      </c>
      <c r="AU17" s="248">
        <f t="shared" si="6"/>
        <v>2.311340852148408E-2</v>
      </c>
      <c r="AV17" s="248">
        <f t="shared" si="6"/>
        <v>2.3258033847751571E-2</v>
      </c>
      <c r="AW17" s="248">
        <f t="shared" si="6"/>
        <v>2.3327786638867368E-2</v>
      </c>
      <c r="AX17" s="17">
        <f t="shared" si="6"/>
        <v>2.2629759367557588E-2</v>
      </c>
      <c r="AY17" s="17">
        <f t="shared" ref="AY17" si="7">AY7/AY$11</f>
        <v>2.271190608534969E-2</v>
      </c>
    </row>
    <row r="18" spans="19:66">
      <c r="Y18" s="511" t="s">
        <v>155</v>
      </c>
      <c r="Z18" s="512"/>
      <c r="AA18" s="513">
        <f t="shared" ref="AA18:AX18" si="8">AA8/AA$11</f>
        <v>1.2330301290507627E-3</v>
      </c>
      <c r="AB18" s="513">
        <f t="shared" si="8"/>
        <v>1.2309579523304345E-3</v>
      </c>
      <c r="AC18" s="513">
        <f t="shared" si="8"/>
        <v>1.1379084670164116E-3</v>
      </c>
      <c r="AD18" s="513">
        <f t="shared" si="8"/>
        <v>1.2102903392173544E-3</v>
      </c>
      <c r="AE18" s="513">
        <f t="shared" si="8"/>
        <v>1.1578856241650137E-3</v>
      </c>
      <c r="AF18" s="513">
        <f t="shared" si="8"/>
        <v>1.263088898497737E-3</v>
      </c>
      <c r="AG18" s="513">
        <f t="shared" si="8"/>
        <v>1.2476183245424535E-3</v>
      </c>
      <c r="AH18" s="513">
        <f t="shared" si="8"/>
        <v>1.2593334430287173E-3</v>
      </c>
      <c r="AI18" s="513">
        <f t="shared" si="8"/>
        <v>1.2716179880695611E-3</v>
      </c>
      <c r="AJ18" s="513">
        <f t="shared" si="8"/>
        <v>1.2543614073977551E-3</v>
      </c>
      <c r="AK18" s="513">
        <f t="shared" si="8"/>
        <v>1.3062406319914233E-3</v>
      </c>
      <c r="AL18" s="513">
        <f t="shared" si="8"/>
        <v>1.2864395510270002E-3</v>
      </c>
      <c r="AM18" s="513">
        <f t="shared" si="8"/>
        <v>1.3391903906885278E-3</v>
      </c>
      <c r="AN18" s="513">
        <f t="shared" si="8"/>
        <v>1.335663679738293E-3</v>
      </c>
      <c r="AO18" s="513">
        <f t="shared" si="8"/>
        <v>1.3759368597952943E-3</v>
      </c>
      <c r="AP18" s="513">
        <f t="shared" si="8"/>
        <v>1.3811760077570257E-3</v>
      </c>
      <c r="AQ18" s="513">
        <f t="shared" si="8"/>
        <v>1.4288253044489739E-3</v>
      </c>
      <c r="AR18" s="513">
        <f t="shared" si="8"/>
        <v>1.3233391494195592E-3</v>
      </c>
      <c r="AS18" s="513">
        <f t="shared" si="8"/>
        <v>1.2971264838745418E-3</v>
      </c>
      <c r="AT18" s="513">
        <f t="shared" si="8"/>
        <v>1.3784528832215192E-3</v>
      </c>
      <c r="AU18" s="513">
        <f t="shared" si="8"/>
        <v>1.4067840783590045E-3</v>
      </c>
      <c r="AV18" s="513">
        <f t="shared" si="8"/>
        <v>1.4372609405917576E-3</v>
      </c>
      <c r="AW18" s="513">
        <f t="shared" si="8"/>
        <v>1.2677005223082599E-3</v>
      </c>
      <c r="AX18" s="513">
        <f t="shared" si="8"/>
        <v>1.2879011591838344E-3</v>
      </c>
      <c r="AY18" s="513">
        <f t="shared" ref="AY18" si="9">AY8/AY$11</f>
        <v>1.2073348202302566E-3</v>
      </c>
    </row>
    <row r="19" spans="19:66">
      <c r="Y19" s="28" t="s">
        <v>1</v>
      </c>
      <c r="Z19" s="248"/>
      <c r="AA19" s="248">
        <f t="shared" ref="AA19:AX19" si="10">AA9/AA$11</f>
        <v>0.61413846642938252</v>
      </c>
      <c r="AB19" s="248">
        <f t="shared" si="10"/>
        <v>0.61409714062547915</v>
      </c>
      <c r="AC19" s="248">
        <f t="shared" si="10"/>
        <v>0.63483209591613388</v>
      </c>
      <c r="AD19" s="248">
        <f t="shared" si="10"/>
        <v>0.6088295104972975</v>
      </c>
      <c r="AE19" s="248">
        <f t="shared" si="10"/>
        <v>0.66274625363922335</v>
      </c>
      <c r="AF19" s="248">
        <f t="shared" si="10"/>
        <v>0.65886087814985472</v>
      </c>
      <c r="AG19" s="248">
        <f t="shared" si="10"/>
        <v>0.66272204218997377</v>
      </c>
      <c r="AH19" s="248">
        <f t="shared" si="10"/>
        <v>0.66748063909745492</v>
      </c>
      <c r="AI19" s="248">
        <f t="shared" si="10"/>
        <v>0.66376862465759112</v>
      </c>
      <c r="AJ19" s="248">
        <f t="shared" si="10"/>
        <v>0.67319897602463885</v>
      </c>
      <c r="AK19" s="248">
        <f t="shared" si="10"/>
        <v>0.68386114937761988</v>
      </c>
      <c r="AL19" s="248">
        <f t="shared" si="10"/>
        <v>0.69500422289585795</v>
      </c>
      <c r="AM19" s="248">
        <f t="shared" si="10"/>
        <v>0.70977378124919066</v>
      </c>
      <c r="AN19" s="248">
        <f t="shared" si="10"/>
        <v>0.70449280965716987</v>
      </c>
      <c r="AO19" s="248">
        <f t="shared" si="10"/>
        <v>0.72227591345285647</v>
      </c>
      <c r="AP19" s="248">
        <f t="shared" si="10"/>
        <v>0.72842485830869885</v>
      </c>
      <c r="AQ19" s="248">
        <f t="shared" si="10"/>
        <v>0.73083798147383239</v>
      </c>
      <c r="AR19" s="248">
        <f t="shared" si="10"/>
        <v>0.74227140590590257</v>
      </c>
      <c r="AS19" s="248">
        <f t="shared" si="10"/>
        <v>0.75026393393420865</v>
      </c>
      <c r="AT19" s="248">
        <f t="shared" si="10"/>
        <v>0.75594458025890598</v>
      </c>
      <c r="AU19" s="248">
        <f t="shared" si="10"/>
        <v>0.7577263577062322</v>
      </c>
      <c r="AV19" s="248">
        <f t="shared" si="10"/>
        <v>0.7678516229468284</v>
      </c>
      <c r="AW19" s="248">
        <f t="shared" si="10"/>
        <v>0.76966421494183979</v>
      </c>
      <c r="AX19" s="248">
        <f t="shared" si="10"/>
        <v>0.77492607174681449</v>
      </c>
      <c r="AY19" s="248">
        <f t="shared" ref="AY19" si="11">AY9/AY$11</f>
        <v>0.77547590197964389</v>
      </c>
      <c r="BL19" s="132"/>
      <c r="BM19" s="135"/>
      <c r="BN19" s="135"/>
    </row>
    <row r="20" spans="19:66" ht="14.4" thickBot="1">
      <c r="Y20" s="29" t="s">
        <v>2</v>
      </c>
      <c r="Z20" s="249"/>
      <c r="AA20" s="249">
        <f t="shared" ref="AA20:AX20" si="12">AA10/AA$11</f>
        <v>0.25419107885891956</v>
      </c>
      <c r="AB20" s="249">
        <f t="shared" si="12"/>
        <v>0.26051351170538228</v>
      </c>
      <c r="AC20" s="249">
        <f t="shared" si="12"/>
        <v>0.25290613513204174</v>
      </c>
      <c r="AD20" s="249">
        <f t="shared" si="12"/>
        <v>0.27957347177299657</v>
      </c>
      <c r="AE20" s="249">
        <f t="shared" si="12"/>
        <v>0.24626795329045142</v>
      </c>
      <c r="AF20" s="249">
        <f t="shared" si="12"/>
        <v>0.25134118351114654</v>
      </c>
      <c r="AG20" s="249">
        <f t="shared" si="12"/>
        <v>0.25270793353165821</v>
      </c>
      <c r="AH20" s="249">
        <f t="shared" si="12"/>
        <v>0.25062715596318974</v>
      </c>
      <c r="AI20" s="249">
        <f t="shared" si="12"/>
        <v>0.25559228192069483</v>
      </c>
      <c r="AJ20" s="249">
        <f t="shared" si="12"/>
        <v>0.24740178922701273</v>
      </c>
      <c r="AK20" s="249">
        <f t="shared" si="12"/>
        <v>0.2398772144015156</v>
      </c>
      <c r="AL20" s="249">
        <f t="shared" si="12"/>
        <v>0.23357407487861712</v>
      </c>
      <c r="AM20" s="249">
        <f t="shared" si="12"/>
        <v>0.23044570492705885</v>
      </c>
      <c r="AN20" s="249">
        <f t="shared" si="12"/>
        <v>0.23439474035256411</v>
      </c>
      <c r="AO20" s="249">
        <f t="shared" si="12"/>
        <v>0.21701335777501002</v>
      </c>
      <c r="AP20" s="249">
        <f t="shared" si="12"/>
        <v>0.20915192584013187</v>
      </c>
      <c r="AQ20" s="249">
        <f t="shared" si="12"/>
        <v>0.20418464832507066</v>
      </c>
      <c r="AR20" s="249">
        <f t="shared" si="12"/>
        <v>0.19348990120806797</v>
      </c>
      <c r="AS20" s="249">
        <f t="shared" si="12"/>
        <v>0.18627349915392388</v>
      </c>
      <c r="AT20" s="249">
        <f t="shared" si="12"/>
        <v>0.18190786021554228</v>
      </c>
      <c r="AU20" s="249">
        <f t="shared" si="12"/>
        <v>0.16650502248655658</v>
      </c>
      <c r="AV20" s="249">
        <f t="shared" si="12"/>
        <v>0.16439074006803719</v>
      </c>
      <c r="AW20" s="249">
        <f t="shared" si="12"/>
        <v>0.16145474616157848</v>
      </c>
      <c r="AX20" s="249">
        <f t="shared" si="12"/>
        <v>0.15714260112777936</v>
      </c>
      <c r="AY20" s="249">
        <f t="shared" ref="AY20" si="13">AY10/AY$11</f>
        <v>0.15609774580598165</v>
      </c>
      <c r="BL20" s="131"/>
      <c r="BM20" s="131"/>
      <c r="BN20" s="131"/>
    </row>
    <row r="21" spans="19:66" ht="14.4" thickTop="1">
      <c r="Y21" s="30" t="s">
        <v>5</v>
      </c>
      <c r="Z21" s="250"/>
      <c r="AA21" s="250">
        <f t="shared" ref="AA21:AW21" si="14">SUM(AA16:AA20)</f>
        <v>1</v>
      </c>
      <c r="AB21" s="250">
        <f t="shared" si="14"/>
        <v>1</v>
      </c>
      <c r="AC21" s="250">
        <f t="shared" si="14"/>
        <v>1</v>
      </c>
      <c r="AD21" s="250">
        <f t="shared" si="14"/>
        <v>1</v>
      </c>
      <c r="AE21" s="250">
        <f t="shared" si="14"/>
        <v>0.99999999999999978</v>
      </c>
      <c r="AF21" s="250">
        <f t="shared" si="14"/>
        <v>0.99999999999999989</v>
      </c>
      <c r="AG21" s="250">
        <f t="shared" si="14"/>
        <v>1</v>
      </c>
      <c r="AH21" s="250">
        <f t="shared" si="14"/>
        <v>1</v>
      </c>
      <c r="AI21" s="250">
        <f t="shared" si="14"/>
        <v>1</v>
      </c>
      <c r="AJ21" s="250">
        <f t="shared" si="14"/>
        <v>1</v>
      </c>
      <c r="AK21" s="250">
        <f t="shared" si="14"/>
        <v>1</v>
      </c>
      <c r="AL21" s="250">
        <f t="shared" si="14"/>
        <v>1</v>
      </c>
      <c r="AM21" s="250">
        <f t="shared" si="14"/>
        <v>1</v>
      </c>
      <c r="AN21" s="250">
        <f t="shared" si="14"/>
        <v>1</v>
      </c>
      <c r="AO21" s="250">
        <f t="shared" si="14"/>
        <v>1.0000000000000002</v>
      </c>
      <c r="AP21" s="250">
        <f t="shared" si="14"/>
        <v>1</v>
      </c>
      <c r="AQ21" s="250">
        <f t="shared" si="14"/>
        <v>0.99999999999999989</v>
      </c>
      <c r="AR21" s="250">
        <f t="shared" si="14"/>
        <v>1</v>
      </c>
      <c r="AS21" s="250">
        <f t="shared" si="14"/>
        <v>1</v>
      </c>
      <c r="AT21" s="250">
        <f t="shared" si="14"/>
        <v>1</v>
      </c>
      <c r="AU21" s="250">
        <f t="shared" si="14"/>
        <v>1</v>
      </c>
      <c r="AV21" s="250">
        <f t="shared" si="14"/>
        <v>1</v>
      </c>
      <c r="AW21" s="250">
        <f t="shared" si="14"/>
        <v>1</v>
      </c>
      <c r="AX21" s="250">
        <f>SUM(AX16:AX20)</f>
        <v>1</v>
      </c>
      <c r="AY21" s="250">
        <f>SUM(AY16:AY20)</f>
        <v>1</v>
      </c>
    </row>
    <row r="23" spans="19:66">
      <c r="Y23" s="36" t="s">
        <v>128</v>
      </c>
    </row>
    <row r="24" spans="19:66">
      <c r="Y24" s="219"/>
      <c r="Z24" s="219">
        <v>1990</v>
      </c>
      <c r="AA24" s="219">
        <v>1990</v>
      </c>
      <c r="AB24" s="219">
        <f t="shared" ref="AB24:AP24" si="15">AA24+1</f>
        <v>1991</v>
      </c>
      <c r="AC24" s="219">
        <f t="shared" si="15"/>
        <v>1992</v>
      </c>
      <c r="AD24" s="219">
        <f t="shared" si="15"/>
        <v>1993</v>
      </c>
      <c r="AE24" s="219">
        <f t="shared" si="15"/>
        <v>1994</v>
      </c>
      <c r="AF24" s="219">
        <f t="shared" si="15"/>
        <v>1995</v>
      </c>
      <c r="AG24" s="219">
        <f t="shared" si="15"/>
        <v>1996</v>
      </c>
      <c r="AH24" s="219">
        <f t="shared" si="15"/>
        <v>1997</v>
      </c>
      <c r="AI24" s="219">
        <f t="shared" si="15"/>
        <v>1998</v>
      </c>
      <c r="AJ24" s="219">
        <f t="shared" si="15"/>
        <v>1999</v>
      </c>
      <c r="AK24" s="219">
        <f t="shared" si="15"/>
        <v>2000</v>
      </c>
      <c r="AL24" s="219">
        <f t="shared" si="15"/>
        <v>2001</v>
      </c>
      <c r="AM24" s="219">
        <f t="shared" si="15"/>
        <v>2002</v>
      </c>
      <c r="AN24" s="219">
        <f t="shared" si="15"/>
        <v>2003</v>
      </c>
      <c r="AO24" s="219">
        <f t="shared" si="15"/>
        <v>2004</v>
      </c>
      <c r="AP24" s="219">
        <f t="shared" si="15"/>
        <v>2005</v>
      </c>
      <c r="AQ24" s="219">
        <f>AP24+1</f>
        <v>2006</v>
      </c>
      <c r="AR24" s="219">
        <f>AQ24+1</f>
        <v>2007</v>
      </c>
      <c r="AS24" s="220">
        <v>2008</v>
      </c>
      <c r="AT24" s="220">
        <v>2009</v>
      </c>
      <c r="AU24" s="220">
        <v>2010</v>
      </c>
      <c r="AV24" s="220">
        <v>2011</v>
      </c>
      <c r="AW24" s="220">
        <v>2012</v>
      </c>
      <c r="AX24" s="220">
        <v>2013</v>
      </c>
      <c r="AY24" s="220">
        <v>2014</v>
      </c>
    </row>
    <row r="25" spans="19:66">
      <c r="Y25" s="28" t="s">
        <v>4</v>
      </c>
      <c r="Z25" s="64">
        <f>AA$6</f>
        <v>1363.9434424745741</v>
      </c>
      <c r="AA25" s="44">
        <f t="shared" ref="AA25:AX25" si="16">AA$6/$Z25-1</f>
        <v>0</v>
      </c>
      <c r="AB25" s="44">
        <f t="shared" si="16"/>
        <v>-1.1091480742770998E-2</v>
      </c>
      <c r="AC25" s="44">
        <f t="shared" si="16"/>
        <v>-1.8318930097569797E-2</v>
      </c>
      <c r="AD25" s="44">
        <f t="shared" si="16"/>
        <v>-2.9316973681721148E-3</v>
      </c>
      <c r="AE25" s="44">
        <f t="shared" si="16"/>
        <v>1.0688054752723275E-3</v>
      </c>
      <c r="AF25" s="44">
        <f t="shared" si="16"/>
        <v>3.3038839482376403E-2</v>
      </c>
      <c r="AG25" s="44">
        <f t="shared" si="16"/>
        <v>2.3035134451836692E-2</v>
      </c>
      <c r="AH25" s="44">
        <f t="shared" si="16"/>
        <v>-2.7464104840706494E-2</v>
      </c>
      <c r="AI25" s="44">
        <f t="shared" si="16"/>
        <v>-6.4492667904551881E-2</v>
      </c>
      <c r="AJ25" s="44">
        <f t="shared" si="16"/>
        <v>-5.8051403159855353E-2</v>
      </c>
      <c r="AK25" s="44">
        <f t="shared" si="16"/>
        <v>-6.6137607082022543E-2</v>
      </c>
      <c r="AL25" s="44">
        <f t="shared" si="16"/>
        <v>-0.10313913709206313</v>
      </c>
      <c r="AM25" s="44">
        <f t="shared" si="16"/>
        <v>-8.3974845850325552E-2</v>
      </c>
      <c r="AN25" s="44">
        <f t="shared" si="16"/>
        <v>-9.9431666753417414E-2</v>
      </c>
      <c r="AO25" s="44">
        <f t="shared" si="16"/>
        <v>-1.8997638011854945E-2</v>
      </c>
      <c r="AP25" s="44">
        <f t="shared" si="16"/>
        <v>2.7130105185587672E-2</v>
      </c>
      <c r="AQ25" s="44">
        <f t="shared" si="16"/>
        <v>5.966433794284165E-2</v>
      </c>
      <c r="AR25" s="44">
        <f t="shared" si="16"/>
        <v>5.9104926603236629E-2</v>
      </c>
      <c r="AS25" s="44">
        <f t="shared" si="16"/>
        <v>4.9515701706285498E-2</v>
      </c>
      <c r="AT25" s="44">
        <f t="shared" si="16"/>
        <v>-1.5143173742556026E-2</v>
      </c>
      <c r="AU25" s="44">
        <f t="shared" si="16"/>
        <v>0.43847964209872958</v>
      </c>
      <c r="AV25" s="44">
        <f t="shared" si="16"/>
        <v>0.17737251011098798</v>
      </c>
      <c r="AW25" s="44">
        <f t="shared" si="16"/>
        <v>0.18388943131077329</v>
      </c>
      <c r="AX25" s="44">
        <f t="shared" si="16"/>
        <v>0.16405719455589107</v>
      </c>
      <c r="AY25" s="44">
        <f>AY$6/$Z25-1</f>
        <v>0.15967740924646967</v>
      </c>
    </row>
    <row r="26" spans="19:66">
      <c r="Y26" s="28" t="s">
        <v>3</v>
      </c>
      <c r="Z26" s="64">
        <f>AA$7</f>
        <v>4973.1512402748012</v>
      </c>
      <c r="AA26" s="44">
        <f t="shared" ref="AA26:AY26" si="17">AA$7/$Z26-1</f>
        <v>0</v>
      </c>
      <c r="AB26" s="44">
        <f t="shared" si="17"/>
        <v>-0.10134767296864222</v>
      </c>
      <c r="AC26" s="44">
        <f t="shared" si="17"/>
        <v>-0.1947425404472215</v>
      </c>
      <c r="AD26" s="44">
        <f t="shared" si="17"/>
        <v>-0.32328349826305025</v>
      </c>
      <c r="AE26" s="44">
        <f t="shared" si="17"/>
        <v>-0.40943835427806763</v>
      </c>
      <c r="AF26" s="44">
        <f t="shared" si="17"/>
        <v>-0.46773226419420333</v>
      </c>
      <c r="AG26" s="44">
        <f t="shared" si="17"/>
        <v>-0.53481674177715255</v>
      </c>
      <c r="AH26" s="44">
        <f t="shared" si="17"/>
        <v>-0.55839409125128403</v>
      </c>
      <c r="AI26" s="44">
        <f t="shared" si="17"/>
        <v>-0.59625720598594523</v>
      </c>
      <c r="AJ26" s="44">
        <f t="shared" si="17"/>
        <v>-0.60717042681013556</v>
      </c>
      <c r="AK26" s="44">
        <f t="shared" si="17"/>
        <v>-0.63086285093280448</v>
      </c>
      <c r="AL26" s="44">
        <f t="shared" si="17"/>
        <v>-0.67821841428202523</v>
      </c>
      <c r="AM26" s="44">
        <f t="shared" si="17"/>
        <v>-0.78726869594668458</v>
      </c>
      <c r="AN26" s="44">
        <f t="shared" si="17"/>
        <v>-0.79537661121650938</v>
      </c>
      <c r="AO26" s="44">
        <f t="shared" si="17"/>
        <v>-0.80362701863471175</v>
      </c>
      <c r="AP26" s="44">
        <f t="shared" si="17"/>
        <v>-0.803659645175264</v>
      </c>
      <c r="AQ26" s="44">
        <f t="shared" si="17"/>
        <v>-0.80246012939114686</v>
      </c>
      <c r="AR26" s="44">
        <f t="shared" si="17"/>
        <v>-0.80394107153125027</v>
      </c>
      <c r="AS26" s="44">
        <f t="shared" si="17"/>
        <v>-0.80960864389293052</v>
      </c>
      <c r="AT26" s="44">
        <f t="shared" si="17"/>
        <v>-0.81572387921222955</v>
      </c>
      <c r="AU26" s="44">
        <f t="shared" si="17"/>
        <v>-0.82206889781963266</v>
      </c>
      <c r="AV26" s="44">
        <f t="shared" si="17"/>
        <v>-0.82559700563624849</v>
      </c>
      <c r="AW26" s="44">
        <f t="shared" si="17"/>
        <v>-0.82896408569366442</v>
      </c>
      <c r="AX26" s="44">
        <f t="shared" si="17"/>
        <v>-0.83585358533388909</v>
      </c>
      <c r="AY26" s="44">
        <f t="shared" si="17"/>
        <v>-0.83769717903632079</v>
      </c>
    </row>
    <row r="27" spans="19:66">
      <c r="Y27" s="511" t="s">
        <v>155</v>
      </c>
      <c r="Z27" s="514">
        <f>AA$8</f>
        <v>59.904806457799999</v>
      </c>
      <c r="AA27" s="515">
        <f t="shared" ref="AA27:AY27" si="18">AA$8/$Z27-1</f>
        <v>0</v>
      </c>
      <c r="AB27" s="515">
        <f t="shared" si="18"/>
        <v>-3.7112820363857879E-2</v>
      </c>
      <c r="AC27" s="515">
        <f t="shared" si="18"/>
        <v>-8.6572087003625287E-2</v>
      </c>
      <c r="AD27" s="515">
        <f t="shared" si="18"/>
        <v>-0.13514005827066489</v>
      </c>
      <c r="AE27" s="515">
        <f t="shared" si="18"/>
        <v>-7.4239146809244705E-2</v>
      </c>
      <c r="AF27" s="515">
        <f t="shared" si="18"/>
        <v>-3.4034139681867526E-2</v>
      </c>
      <c r="AG27" s="515">
        <f t="shared" si="18"/>
        <v>-7.2977293534528864E-2</v>
      </c>
      <c r="AH27" s="515">
        <f t="shared" si="18"/>
        <v>-8.1588547700976788E-2</v>
      </c>
      <c r="AI27" s="515">
        <f t="shared" si="18"/>
        <v>-0.12171362807317154</v>
      </c>
      <c r="AJ27" s="515">
        <f t="shared" si="18"/>
        <v>-0.13226645737987042</v>
      </c>
      <c r="AK27" s="515">
        <f t="shared" si="18"/>
        <v>-9.5412407330393467E-2</v>
      </c>
      <c r="AL27" s="515">
        <f t="shared" si="18"/>
        <v>-0.13546095185728457</v>
      </c>
      <c r="AM27" s="515">
        <f t="shared" si="18"/>
        <v>-0.11737878279188463</v>
      </c>
      <c r="AN27" s="515">
        <f t="shared" si="18"/>
        <v>-0.16227311782482634</v>
      </c>
      <c r="AO27" s="515">
        <f t="shared" si="18"/>
        <v>-0.10400019422462892</v>
      </c>
      <c r="AP27" s="515">
        <f t="shared" si="18"/>
        <v>-0.10204102831892359</v>
      </c>
      <c r="AQ27" s="515">
        <f t="shared" si="18"/>
        <v>-8.8807640881832572E-2</v>
      </c>
      <c r="AR27" s="515">
        <f t="shared" si="18"/>
        <v>-0.15043890551834949</v>
      </c>
      <c r="AS27" s="515">
        <f t="shared" si="18"/>
        <v>-0.17159472487472782</v>
      </c>
      <c r="AT27" s="515">
        <f t="shared" si="18"/>
        <v>-0.14433764779277003</v>
      </c>
      <c r="AU27" s="515">
        <f t="shared" si="18"/>
        <v>-0.10094695646934371</v>
      </c>
      <c r="AV27" s="515">
        <f t="shared" si="18"/>
        <v>-0.10528120659972207</v>
      </c>
      <c r="AW27" s="515">
        <f t="shared" si="18"/>
        <v>-0.2283853832903685</v>
      </c>
      <c r="AX27" s="515">
        <f t="shared" si="18"/>
        <v>-0.22446036685340476</v>
      </c>
      <c r="AY27" s="515">
        <f t="shared" si="18"/>
        <v>-0.28374080831683945</v>
      </c>
    </row>
    <row r="28" spans="19:66">
      <c r="Y28" s="28" t="s">
        <v>1</v>
      </c>
      <c r="Z28" s="64">
        <f>AA$9</f>
        <v>29836.939992751511</v>
      </c>
      <c r="AA28" s="44">
        <f t="shared" ref="AA28:AY28" si="19">AA$9/$Z28-1</f>
        <v>0</v>
      </c>
      <c r="AB28" s="44">
        <f t="shared" si="19"/>
        <v>-3.5556812504048518E-2</v>
      </c>
      <c r="AC28" s="44">
        <f t="shared" si="19"/>
        <v>2.3135642348031338E-2</v>
      </c>
      <c r="AD28" s="44">
        <f t="shared" si="19"/>
        <v>-0.12650726177477467</v>
      </c>
      <c r="AE28" s="44">
        <f t="shared" si="19"/>
        <v>6.3868181913090627E-2</v>
      </c>
      <c r="AF28" s="44">
        <f t="shared" si="19"/>
        <v>1.1646932122898468E-2</v>
      </c>
      <c r="AG28" s="44">
        <f t="shared" si="19"/>
        <v>-1.1338935671074801E-2</v>
      </c>
      <c r="AH28" s="44">
        <f t="shared" si="19"/>
        <v>-2.2666882076420314E-2</v>
      </c>
      <c r="AI28" s="44">
        <f t="shared" si="19"/>
        <v>-7.9542819725675451E-2</v>
      </c>
      <c r="AJ28" s="44">
        <f t="shared" si="19"/>
        <v>-6.4993699978280861E-2</v>
      </c>
      <c r="AK28" s="44">
        <f t="shared" si="19"/>
        <v>-4.9170257542896056E-2</v>
      </c>
      <c r="AL28" s="44">
        <f t="shared" si="19"/>
        <v>-6.2243546238548997E-2</v>
      </c>
      <c r="AM28" s="44">
        <f t="shared" si="19"/>
        <v>-6.0797197168918737E-2</v>
      </c>
      <c r="AN28" s="44">
        <f t="shared" si="19"/>
        <v>-0.1128658679735034</v>
      </c>
      <c r="AO28" s="44">
        <f t="shared" si="19"/>
        <v>-5.5678383675333842E-2</v>
      </c>
      <c r="AP28" s="44">
        <f t="shared" si="19"/>
        <v>-4.9177139323700825E-2</v>
      </c>
      <c r="AQ28" s="44">
        <f t="shared" si="19"/>
        <v>-6.425086508603095E-2</v>
      </c>
      <c r="AR28" s="44">
        <f t="shared" si="19"/>
        <v>-4.3260787155350311E-2</v>
      </c>
      <c r="AS28" s="44">
        <f t="shared" si="19"/>
        <v>-3.7984681304299328E-2</v>
      </c>
      <c r="AT28" s="44">
        <f t="shared" si="19"/>
        <v>-5.7876483865314521E-2</v>
      </c>
      <c r="AU28" s="44">
        <f t="shared" si="19"/>
        <v>-2.7750666230519361E-2</v>
      </c>
      <c r="AV28" s="44">
        <f t="shared" si="19"/>
        <v>-4.0299697826108427E-2</v>
      </c>
      <c r="AW28" s="44">
        <f t="shared" si="19"/>
        <v>-5.9427103604670961E-2</v>
      </c>
      <c r="AX28" s="44">
        <f t="shared" si="19"/>
        <v>-6.3108877245371175E-2</v>
      </c>
      <c r="AY28" s="44">
        <f t="shared" si="19"/>
        <v>-7.6327152319712988E-2</v>
      </c>
    </row>
    <row r="29" spans="19:66" ht="14.4" thickBot="1">
      <c r="Y29" s="29" t="s">
        <v>2</v>
      </c>
      <c r="Z29" s="382">
        <f>AA$10</f>
        <v>12349.469022355139</v>
      </c>
      <c r="AA29" s="45">
        <f t="shared" ref="AA29:AY29" si="20">AA$10/$Z29-1</f>
        <v>0</v>
      </c>
      <c r="AB29" s="45">
        <f t="shared" si="20"/>
        <v>-1.1501935079708092E-2</v>
      </c>
      <c r="AC29" s="45">
        <f t="shared" si="20"/>
        <v>-1.5218913521023336E-2</v>
      </c>
      <c r="AD29" s="45">
        <f t="shared" si="20"/>
        <v>-3.0906770748764023E-2</v>
      </c>
      <c r="AE29" s="45">
        <f t="shared" si="20"/>
        <v>-4.4887705232424024E-2</v>
      </c>
      <c r="AF29" s="45">
        <f t="shared" si="20"/>
        <v>-6.7594343361587539E-2</v>
      </c>
      <c r="AG29" s="45">
        <f t="shared" si="20"/>
        <v>-8.916253128026308E-2</v>
      </c>
      <c r="AH29" s="45">
        <f t="shared" si="20"/>
        <v>-0.11337889676684909</v>
      </c>
      <c r="AI29" s="45">
        <f t="shared" si="20"/>
        <v>-0.14367110043358777</v>
      </c>
      <c r="AJ29" s="45">
        <f t="shared" si="20"/>
        <v>-0.16980536528071011</v>
      </c>
      <c r="AK29" s="45">
        <f t="shared" si="20"/>
        <v>-0.19419525753687061</v>
      </c>
      <c r="AL29" s="45">
        <f t="shared" si="20"/>
        <v>-0.2385642709328365</v>
      </c>
      <c r="AM29" s="45">
        <f t="shared" si="20"/>
        <v>-0.26326035380178603</v>
      </c>
      <c r="AN29" s="45">
        <f t="shared" si="20"/>
        <v>-0.28687348906936638</v>
      </c>
      <c r="AO29" s="45">
        <f t="shared" si="20"/>
        <v>-0.3144971551605874</v>
      </c>
      <c r="AP29" s="45">
        <f t="shared" si="20"/>
        <v>-0.34039685087864047</v>
      </c>
      <c r="AQ29" s="45">
        <f t="shared" si="20"/>
        <v>-0.36836322558865009</v>
      </c>
      <c r="AR29" s="45">
        <f t="shared" si="20"/>
        <v>-0.39744715389930263</v>
      </c>
      <c r="AS29" s="45">
        <f t="shared" si="20"/>
        <v>-0.42293466521165191</v>
      </c>
      <c r="AT29" s="45">
        <f t="shared" si="20"/>
        <v>-0.45225887733953873</v>
      </c>
      <c r="AU29" s="45">
        <f t="shared" si="20"/>
        <v>-0.48382306605485081</v>
      </c>
      <c r="AV29" s="45">
        <f t="shared" si="20"/>
        <v>-0.50358868578020455</v>
      </c>
      <c r="AW29" s="45">
        <f t="shared" si="20"/>
        <v>-0.52329689896514453</v>
      </c>
      <c r="AX29" s="45">
        <f t="shared" si="20"/>
        <v>-0.54098298470655637</v>
      </c>
      <c r="AY29" s="45">
        <f t="shared" si="20"/>
        <v>-0.55078681183773037</v>
      </c>
    </row>
    <row r="30" spans="19:66" ht="14.4" thickTop="1">
      <c r="Y30" s="30" t="s">
        <v>5</v>
      </c>
      <c r="Z30" s="173">
        <f>AA$11</f>
        <v>48583.408504313826</v>
      </c>
      <c r="AA30" s="46">
        <f>AA$11/$Z30-1</f>
        <v>0</v>
      </c>
      <c r="AB30" s="46">
        <f t="shared" ref="AB30:AY30" si="21">AB$11/$Z30-1</f>
        <v>-3.5491910084861744E-2</v>
      </c>
      <c r="AC30" s="46">
        <f t="shared" si="21"/>
        <v>-1.0215522524761433E-2</v>
      </c>
      <c r="AD30" s="46">
        <f t="shared" si="21"/>
        <v>-0.11889045875475335</v>
      </c>
      <c r="AE30" s="46">
        <f t="shared" si="21"/>
        <v>-1.415908406056543E-2</v>
      </c>
      <c r="AF30" s="46">
        <f t="shared" si="21"/>
        <v>-5.7022026855513608E-2</v>
      </c>
      <c r="AG30" s="46">
        <f t="shared" si="21"/>
        <v>-8.3816817290413237E-2</v>
      </c>
      <c r="AH30" s="46">
        <f t="shared" si="21"/>
        <v>-0.10077112791791432</v>
      </c>
      <c r="AI30" s="46">
        <f t="shared" si="21"/>
        <v>-0.14836565015528635</v>
      </c>
      <c r="AJ30" s="46">
        <f t="shared" si="21"/>
        <v>-0.14702286300546408</v>
      </c>
      <c r="AK30" s="46">
        <f t="shared" si="21"/>
        <v>-0.14611157484308968</v>
      </c>
      <c r="AL30" s="46">
        <f t="shared" si="21"/>
        <v>-0.17135422861508209</v>
      </c>
      <c r="AM30" s="46">
        <f t="shared" si="21"/>
        <v>-0.18734590621014768</v>
      </c>
      <c r="AN30" s="46">
        <f t="shared" si="21"/>
        <v>-0.22664477494803181</v>
      </c>
      <c r="AO30" s="46">
        <f t="shared" si="21"/>
        <v>-0.1970599898682629</v>
      </c>
      <c r="AP30" s="46">
        <f t="shared" si="21"/>
        <v>-0.19835671882812878</v>
      </c>
      <c r="AQ30" s="46">
        <f t="shared" si="21"/>
        <v>-0.21367039857484116</v>
      </c>
      <c r="AR30" s="46">
        <f t="shared" si="21"/>
        <v>-0.2084157516048063</v>
      </c>
      <c r="AS30" s="46">
        <f t="shared" si="21"/>
        <v>-0.21252963686088633</v>
      </c>
      <c r="AT30" s="46">
        <f t="shared" si="21"/>
        <v>-0.23460752746206792</v>
      </c>
      <c r="AU30" s="46">
        <f t="shared" si="21"/>
        <v>-0.211990306585495</v>
      </c>
      <c r="AV30" s="46">
        <f t="shared" si="21"/>
        <v>-0.23241827692314165</v>
      </c>
      <c r="AW30" s="46">
        <f t="shared" si="21"/>
        <v>-0.24948830289463342</v>
      </c>
      <c r="AX30" s="46">
        <f t="shared" si="21"/>
        <v>-0.25750223367395009</v>
      </c>
      <c r="AY30" s="46">
        <f t="shared" si="21"/>
        <v>-0.26849690015032524</v>
      </c>
    </row>
    <row r="31" spans="19:66"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</row>
    <row r="32" spans="19:66">
      <c r="Y32" s="36" t="s">
        <v>129</v>
      </c>
    </row>
    <row r="33" spans="25:51">
      <c r="Y33" s="219"/>
      <c r="Z33" s="219">
        <v>2005</v>
      </c>
      <c r="AA33" s="219">
        <v>1990</v>
      </c>
      <c r="AB33" s="219">
        <f t="shared" ref="AB33:AR33" si="22">AA33+1</f>
        <v>1991</v>
      </c>
      <c r="AC33" s="219">
        <f t="shared" si="22"/>
        <v>1992</v>
      </c>
      <c r="AD33" s="219">
        <f t="shared" si="22"/>
        <v>1993</v>
      </c>
      <c r="AE33" s="219">
        <f t="shared" si="22"/>
        <v>1994</v>
      </c>
      <c r="AF33" s="219">
        <f t="shared" si="22"/>
        <v>1995</v>
      </c>
      <c r="AG33" s="219">
        <f t="shared" si="22"/>
        <v>1996</v>
      </c>
      <c r="AH33" s="219">
        <f t="shared" si="22"/>
        <v>1997</v>
      </c>
      <c r="AI33" s="219">
        <f t="shared" si="22"/>
        <v>1998</v>
      </c>
      <c r="AJ33" s="219">
        <f t="shared" si="22"/>
        <v>1999</v>
      </c>
      <c r="AK33" s="219">
        <f t="shared" si="22"/>
        <v>2000</v>
      </c>
      <c r="AL33" s="219">
        <f t="shared" si="22"/>
        <v>2001</v>
      </c>
      <c r="AM33" s="219">
        <f t="shared" si="22"/>
        <v>2002</v>
      </c>
      <c r="AN33" s="219">
        <f t="shared" si="22"/>
        <v>2003</v>
      </c>
      <c r="AO33" s="219">
        <f t="shared" si="22"/>
        <v>2004</v>
      </c>
      <c r="AP33" s="219">
        <f t="shared" si="22"/>
        <v>2005</v>
      </c>
      <c r="AQ33" s="219">
        <f t="shared" si="22"/>
        <v>2006</v>
      </c>
      <c r="AR33" s="219">
        <f t="shared" si="22"/>
        <v>2007</v>
      </c>
      <c r="AS33" s="220">
        <v>2008</v>
      </c>
      <c r="AT33" s="220">
        <v>2009</v>
      </c>
      <c r="AU33" s="220">
        <v>2010</v>
      </c>
      <c r="AV33" s="220">
        <v>2011</v>
      </c>
      <c r="AW33" s="220">
        <v>2012</v>
      </c>
      <c r="AX33" s="220">
        <v>2013</v>
      </c>
      <c r="AY33" s="220">
        <v>2014</v>
      </c>
    </row>
    <row r="34" spans="25:51">
      <c r="Y34" s="28" t="s">
        <v>4</v>
      </c>
      <c r="Z34" s="64">
        <f>AP$6</f>
        <v>1400.9473715361019</v>
      </c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44">
        <f t="shared" ref="AP34:AY34" si="23">AP$6/$Z34-1</f>
        <v>0</v>
      </c>
      <c r="AQ34" s="44">
        <f t="shared" si="23"/>
        <v>3.1674889668797723E-2</v>
      </c>
      <c r="AR34" s="44">
        <f t="shared" si="23"/>
        <v>3.1130254342872865E-2</v>
      </c>
      <c r="AS34" s="44">
        <f t="shared" si="23"/>
        <v>2.1794314476502707E-2</v>
      </c>
      <c r="AT34" s="44">
        <f t="shared" si="23"/>
        <v>-4.1156693504281527E-2</v>
      </c>
      <c r="AU34" s="44">
        <f t="shared" si="23"/>
        <v>0.40048435425696827</v>
      </c>
      <c r="AV34" s="44">
        <f t="shared" si="23"/>
        <v>0.14627397655553454</v>
      </c>
      <c r="AW34" s="44">
        <f t="shared" si="23"/>
        <v>0.15261876303086419</v>
      </c>
      <c r="AX34" s="44">
        <f t="shared" si="23"/>
        <v>0.13331036514168049</v>
      </c>
      <c r="AY34" s="44">
        <f t="shared" si="23"/>
        <v>0.12904626530923524</v>
      </c>
    </row>
    <row r="35" spans="25:51">
      <c r="Y35" s="28" t="s">
        <v>3</v>
      </c>
      <c r="Z35" s="64">
        <f>AP$7</f>
        <v>976.43027911263027</v>
      </c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44">
        <f t="shared" ref="AP35:AY35" si="24">AP$7/$Z35-1</f>
        <v>0</v>
      </c>
      <c r="AQ35" s="44">
        <f t="shared" si="24"/>
        <v>6.1093695444727203E-3</v>
      </c>
      <c r="AR35" s="44">
        <f t="shared" si="24"/>
        <v>-1.4333597198473713E-3</v>
      </c>
      <c r="AS35" s="44">
        <f t="shared" si="24"/>
        <v>-3.0299419204864453E-2</v>
      </c>
      <c r="AT35" s="44">
        <f t="shared" si="24"/>
        <v>-6.1445514080560204E-2</v>
      </c>
      <c r="AU35" s="44">
        <f t="shared" si="24"/>
        <v>-9.3761940385621245E-2</v>
      </c>
      <c r="AV35" s="44">
        <f t="shared" si="24"/>
        <v>-0.11173128662503951</v>
      </c>
      <c r="AW35" s="44">
        <f t="shared" si="24"/>
        <v>-0.12888048685145992</v>
      </c>
      <c r="AX35" s="44">
        <f t="shared" si="24"/>
        <v>-0.16397006202501319</v>
      </c>
      <c r="AY35" s="44">
        <f t="shared" si="24"/>
        <v>-0.1733598469425226</v>
      </c>
    </row>
    <row r="36" spans="25:51">
      <c r="Y36" s="511" t="s">
        <v>155</v>
      </c>
      <c r="Z36" s="514">
        <f>AP$8</f>
        <v>53.792058405599995</v>
      </c>
      <c r="AA36" s="516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16"/>
      <c r="AM36" s="516"/>
      <c r="AN36" s="516"/>
      <c r="AO36" s="516"/>
      <c r="AP36" s="515">
        <f t="shared" ref="AP36:AY36" si="25">AP$8/$Z36-1</f>
        <v>0</v>
      </c>
      <c r="AQ36" s="515">
        <f t="shared" si="25"/>
        <v>1.4737184943223625E-2</v>
      </c>
      <c r="AR36" s="515">
        <f t="shared" si="25"/>
        <v>-5.3897648696376366E-2</v>
      </c>
      <c r="AS36" s="515">
        <f t="shared" si="25"/>
        <v>-7.745754399623872E-2</v>
      </c>
      <c r="AT36" s="515">
        <f t="shared" si="25"/>
        <v>-4.7103064625171776E-2</v>
      </c>
      <c r="AU36" s="515">
        <f t="shared" si="25"/>
        <v>1.2183984837654815E-3</v>
      </c>
      <c r="AV36" s="515">
        <f t="shared" si="25"/>
        <v>-3.6083812100373702E-3</v>
      </c>
      <c r="AW36" s="515">
        <f>AW$8/$Z36-1</f>
        <v>-0.1407017012535825</v>
      </c>
      <c r="AX36" s="515">
        <f t="shared" si="25"/>
        <v>-0.13633065918958298</v>
      </c>
      <c r="AY36" s="515">
        <f t="shared" si="25"/>
        <v>-0.20234753004110451</v>
      </c>
    </row>
    <row r="37" spans="25:51">
      <c r="Y37" s="28" t="s">
        <v>1</v>
      </c>
      <c r="Z37" s="64">
        <f>AP$9</f>
        <v>28369.644637735069</v>
      </c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44">
        <f t="shared" ref="AP37:AY37" si="26">AP$9/$Z37-1</f>
        <v>0</v>
      </c>
      <c r="AQ37" s="44">
        <f t="shared" si="26"/>
        <v>-1.5853348069069906E-2</v>
      </c>
      <c r="AR37" s="44">
        <f t="shared" si="26"/>
        <v>6.2223495174928978E-3</v>
      </c>
      <c r="AS37" s="44">
        <f t="shared" si="26"/>
        <v>1.1771338786954022E-2</v>
      </c>
      <c r="AT37" s="44">
        <f t="shared" si="26"/>
        <v>-9.149279956758738E-3</v>
      </c>
      <c r="AU37" s="44">
        <f t="shared" si="26"/>
        <v>2.2534663373513286E-2</v>
      </c>
      <c r="AV37" s="44">
        <f t="shared" si="26"/>
        <v>9.3365881961209318E-3</v>
      </c>
      <c r="AW37" s="44">
        <f t="shared" si="26"/>
        <v>-1.078009869649077E-2</v>
      </c>
      <c r="AX37" s="44">
        <f t="shared" si="26"/>
        <v>-1.4652295919516556E-2</v>
      </c>
      <c r="AY37" s="44">
        <f t="shared" si="26"/>
        <v>-2.855422825730225E-2</v>
      </c>
    </row>
    <row r="38" spans="25:51" ht="14.4" thickBot="1">
      <c r="Y38" s="29" t="s">
        <v>2</v>
      </c>
      <c r="Z38" s="382">
        <f>AP$10</f>
        <v>8145.748657122127</v>
      </c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45">
        <f t="shared" ref="AP38:AY38" si="27">AP$10/$Z38-1</f>
        <v>0</v>
      </c>
      <c r="AQ38" s="45">
        <f t="shared" si="27"/>
        <v>-4.2398788949481125E-2</v>
      </c>
      <c r="AR38" s="45">
        <f t="shared" si="27"/>
        <v>-8.6491859683595296E-2</v>
      </c>
      <c r="AS38" s="45">
        <f t="shared" si="27"/>
        <v>-0.12513253528725254</v>
      </c>
      <c r="AT38" s="45">
        <f t="shared" si="27"/>
        <v>-0.16958989145201453</v>
      </c>
      <c r="AU38" s="45">
        <f t="shared" si="27"/>
        <v>-0.21744319348272489</v>
      </c>
      <c r="AV38" s="45">
        <f t="shared" si="27"/>
        <v>-0.24740912034599549</v>
      </c>
      <c r="AW38" s="45">
        <f t="shared" si="27"/>
        <v>-0.27728801527121361</v>
      </c>
      <c r="AX38" s="45">
        <f t="shared" si="27"/>
        <v>-0.30410123738055472</v>
      </c>
      <c r="AY38" s="45">
        <f t="shared" si="27"/>
        <v>-0.31896445800682582</v>
      </c>
    </row>
    <row r="39" spans="25:51" ht="14.4" thickTop="1">
      <c r="Y39" s="30" t="s">
        <v>5</v>
      </c>
      <c r="Z39" s="173">
        <f>AP$11</f>
        <v>38946.563003911528</v>
      </c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46">
        <f t="shared" ref="AP39:AW39" si="28">AP$11/$Z39-1</f>
        <v>0</v>
      </c>
      <c r="AQ39" s="46">
        <f t="shared" si="28"/>
        <v>-1.9102860469716987E-2</v>
      </c>
      <c r="AR39" s="46">
        <f t="shared" si="28"/>
        <v>-1.2548016072651214E-2</v>
      </c>
      <c r="AS39" s="46">
        <f t="shared" si="28"/>
        <v>-1.767983137342477E-2</v>
      </c>
      <c r="AT39" s="46">
        <f t="shared" si="28"/>
        <v>-4.5220623044387454E-2</v>
      </c>
      <c r="AU39" s="46">
        <f t="shared" si="28"/>
        <v>-1.700705048938489E-2</v>
      </c>
      <c r="AV39" s="46">
        <f t="shared" si="28"/>
        <v>-4.248966952635147E-2</v>
      </c>
      <c r="AW39" s="46">
        <f t="shared" si="28"/>
        <v>-6.37834623796244E-2</v>
      </c>
      <c r="AX39" s="46">
        <f>AX$11/$Z39-1</f>
        <v>-7.3780341250238135E-2</v>
      </c>
      <c r="AY39" s="46">
        <f>AY$11/$Z39-1</f>
        <v>-8.7495502013892001E-2</v>
      </c>
    </row>
    <row r="40" spans="25:51"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</row>
    <row r="41" spans="25:51">
      <c r="Y41" s="36" t="s">
        <v>6</v>
      </c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</row>
    <row r="42" spans="25:51">
      <c r="Y42" s="219"/>
      <c r="Z42" s="218"/>
      <c r="AA42" s="219">
        <v>1990</v>
      </c>
      <c r="AB42" s="219">
        <f t="shared" ref="AB42:AP42" si="29">AA42+1</f>
        <v>1991</v>
      </c>
      <c r="AC42" s="219">
        <f t="shared" si="29"/>
        <v>1992</v>
      </c>
      <c r="AD42" s="219">
        <f t="shared" si="29"/>
        <v>1993</v>
      </c>
      <c r="AE42" s="219">
        <f t="shared" si="29"/>
        <v>1994</v>
      </c>
      <c r="AF42" s="219">
        <f t="shared" si="29"/>
        <v>1995</v>
      </c>
      <c r="AG42" s="219">
        <f t="shared" si="29"/>
        <v>1996</v>
      </c>
      <c r="AH42" s="219">
        <f t="shared" si="29"/>
        <v>1997</v>
      </c>
      <c r="AI42" s="219">
        <f t="shared" si="29"/>
        <v>1998</v>
      </c>
      <c r="AJ42" s="219">
        <f t="shared" si="29"/>
        <v>1999</v>
      </c>
      <c r="AK42" s="219">
        <f t="shared" si="29"/>
        <v>2000</v>
      </c>
      <c r="AL42" s="219">
        <f t="shared" si="29"/>
        <v>2001</v>
      </c>
      <c r="AM42" s="219">
        <f t="shared" si="29"/>
        <v>2002</v>
      </c>
      <c r="AN42" s="219">
        <f t="shared" si="29"/>
        <v>2003</v>
      </c>
      <c r="AO42" s="219">
        <f t="shared" si="29"/>
        <v>2004</v>
      </c>
      <c r="AP42" s="219">
        <f t="shared" si="29"/>
        <v>2005</v>
      </c>
      <c r="AQ42" s="219">
        <f>AP42+1</f>
        <v>2006</v>
      </c>
      <c r="AR42" s="219">
        <f>AQ42+1</f>
        <v>2007</v>
      </c>
      <c r="AS42" s="220">
        <v>2008</v>
      </c>
      <c r="AT42" s="220">
        <v>2009</v>
      </c>
      <c r="AU42" s="220">
        <v>2010</v>
      </c>
      <c r="AV42" s="220">
        <v>2011</v>
      </c>
      <c r="AW42" s="220">
        <v>2012</v>
      </c>
      <c r="AX42" s="220">
        <v>2013</v>
      </c>
      <c r="AY42" s="220">
        <v>2014</v>
      </c>
    </row>
    <row r="43" spans="25:51">
      <c r="Y43" s="28" t="s">
        <v>4</v>
      </c>
      <c r="Z43" s="37"/>
      <c r="AA43" s="37"/>
      <c r="AB43" s="44">
        <f t="shared" ref="AB43:AY43" si="30">AB6/AA6-1</f>
        <v>-1.1091480742770998E-2</v>
      </c>
      <c r="AC43" s="44">
        <f t="shared" si="30"/>
        <v>-7.3085115701373438E-3</v>
      </c>
      <c r="AD43" s="44">
        <f t="shared" si="30"/>
        <v>1.5674370425546647E-2</v>
      </c>
      <c r="AE43" s="44">
        <f t="shared" si="30"/>
        <v>4.012265591920805E-3</v>
      </c>
      <c r="AF43" s="44">
        <f t="shared" si="30"/>
        <v>3.1935900741533851E-2</v>
      </c>
      <c r="AG43" s="44">
        <f t="shared" si="30"/>
        <v>-9.6837646835740143E-3</v>
      </c>
      <c r="AH43" s="44">
        <f t="shared" si="30"/>
        <v>-4.9362174955605798E-2</v>
      </c>
      <c r="AI43" s="44">
        <f t="shared" si="30"/>
        <v>-3.8074237925974308E-2</v>
      </c>
      <c r="AJ43" s="44">
        <f t="shared" si="30"/>
        <v>6.8853172216927216E-3</v>
      </c>
      <c r="AK43" s="44">
        <f t="shared" si="30"/>
        <v>-8.5845490393988699E-3</v>
      </c>
      <c r="AL43" s="44">
        <f t="shared" si="30"/>
        <v>-3.9622036705455499E-2</v>
      </c>
      <c r="AM43" s="44">
        <f t="shared" si="30"/>
        <v>2.1368187680305573E-2</v>
      </c>
      <c r="AN43" s="44">
        <f t="shared" si="30"/>
        <v>-1.6873795258864899E-2</v>
      </c>
      <c r="AO43" s="44">
        <f t="shared" si="30"/>
        <v>8.9314742448909801E-2</v>
      </c>
      <c r="AP43" s="44">
        <f t="shared" si="30"/>
        <v>4.7021031737332297E-2</v>
      </c>
      <c r="AQ43" s="44">
        <f t="shared" si="30"/>
        <v>3.1674889668797723E-2</v>
      </c>
      <c r="AR43" s="44">
        <f t="shared" si="30"/>
        <v>-5.2791371717864077E-4</v>
      </c>
      <c r="AS43" s="44">
        <f t="shared" si="30"/>
        <v>-9.0540839307637899E-3</v>
      </c>
      <c r="AT43" s="44">
        <f t="shared" si="30"/>
        <v>-6.160829737346496E-2</v>
      </c>
      <c r="AU43" s="44">
        <f t="shared" si="30"/>
        <v>0.46059772725046577</v>
      </c>
      <c r="AV43" s="44">
        <f t="shared" si="30"/>
        <v>-0.18151604259535337</v>
      </c>
      <c r="AW43" s="44">
        <f t="shared" si="30"/>
        <v>5.535139595854055E-3</v>
      </c>
      <c r="AX43" s="44">
        <f t="shared" si="30"/>
        <v>-1.675176433742176E-2</v>
      </c>
      <c r="AY43" s="44">
        <f t="shared" si="30"/>
        <v>-3.7625172799968798E-3</v>
      </c>
    </row>
    <row r="44" spans="25:51">
      <c r="Y44" s="28" t="s">
        <v>3</v>
      </c>
      <c r="Z44" s="37"/>
      <c r="AA44" s="37"/>
      <c r="AB44" s="44">
        <f t="shared" ref="AB44:AY44" si="31">AB7/AA7-1</f>
        <v>-0.10134767296864222</v>
      </c>
      <c r="AC44" s="44">
        <f t="shared" si="31"/>
        <v>-0.10392769780845446</v>
      </c>
      <c r="AD44" s="44">
        <f t="shared" si="31"/>
        <v>-0.15962715562699337</v>
      </c>
      <c r="AE44" s="44">
        <f t="shared" si="31"/>
        <v>-0.12731307097415379</v>
      </c>
      <c r="AF44" s="44">
        <f t="shared" si="31"/>
        <v>-9.870927165423049E-2</v>
      </c>
      <c r="AG44" s="44">
        <f t="shared" si="31"/>
        <v>-0.12603521323980016</v>
      </c>
      <c r="AH44" s="44">
        <f t="shared" si="31"/>
        <v>-5.0684002610508316E-2</v>
      </c>
      <c r="AI44" s="44">
        <f t="shared" si="31"/>
        <v>-8.5739601723051395E-2</v>
      </c>
      <c r="AJ44" s="44">
        <f t="shared" si="31"/>
        <v>-2.7030131524305223E-2</v>
      </c>
      <c r="AK44" s="44">
        <f t="shared" si="31"/>
        <v>-6.0312221226831442E-2</v>
      </c>
      <c r="AL44" s="44">
        <f t="shared" si="31"/>
        <v>-0.12828717854295524</v>
      </c>
      <c r="AM44" s="44">
        <f t="shared" si="31"/>
        <v>-0.33889534549138689</v>
      </c>
      <c r="AN44" s="44">
        <f t="shared" si="31"/>
        <v>-3.8113409335340243E-2</v>
      </c>
      <c r="AO44" s="44">
        <f t="shared" si="31"/>
        <v>-4.0319962772838447E-2</v>
      </c>
      <c r="AP44" s="44">
        <f t="shared" si="31"/>
        <v>-1.6614577181373047E-4</v>
      </c>
      <c r="AQ44" s="44">
        <f t="shared" si="31"/>
        <v>6.1093695444727203E-3</v>
      </c>
      <c r="AR44" s="44">
        <f t="shared" si="31"/>
        <v>-7.4969277621727004E-3</v>
      </c>
      <c r="AS44" s="44">
        <f t="shared" si="31"/>
        <v>-2.8907494322981453E-2</v>
      </c>
      <c r="AT44" s="44">
        <f t="shared" si="31"/>
        <v>-3.2119290730089678E-2</v>
      </c>
      <c r="AU44" s="44">
        <f t="shared" si="31"/>
        <v>-3.443212598723322E-2</v>
      </c>
      <c r="AV44" s="44">
        <f t="shared" si="31"/>
        <v>-1.9828505378668981E-2</v>
      </c>
      <c r="AW44" s="44">
        <f t="shared" si="31"/>
        <v>-1.930632022517409E-2</v>
      </c>
      <c r="AX44" s="44">
        <f t="shared" si="31"/>
        <v>-4.0281011553428447E-2</v>
      </c>
      <c r="AY44" s="44">
        <f t="shared" si="31"/>
        <v>-1.1231397933252452E-2</v>
      </c>
    </row>
    <row r="45" spans="25:51">
      <c r="Y45" s="511" t="s">
        <v>155</v>
      </c>
      <c r="Z45" s="409"/>
      <c r="AA45" s="409"/>
      <c r="AB45" s="515">
        <f t="shared" ref="AB45:AY45" si="32">AB8/AA8-1</f>
        <v>-3.7112820363857879E-2</v>
      </c>
      <c r="AC45" s="515">
        <f t="shared" si="32"/>
        <v>-5.1365588498599846E-2</v>
      </c>
      <c r="AD45" s="515">
        <f t="shared" si="32"/>
        <v>-5.3171104775766143E-2</v>
      </c>
      <c r="AE45" s="515">
        <f t="shared" si="32"/>
        <v>7.0417079717723263E-2</v>
      </c>
      <c r="AF45" s="515">
        <f t="shared" si="32"/>
        <v>4.3429150183663001E-2</v>
      </c>
      <c r="AG45" s="515">
        <f t="shared" si="32"/>
        <v>-4.031524865675451E-2</v>
      </c>
      <c r="AH45" s="515">
        <f t="shared" si="32"/>
        <v>-9.289151286575037E-3</v>
      </c>
      <c r="AI45" s="515">
        <f t="shared" si="32"/>
        <v>-4.3689655950773676E-2</v>
      </c>
      <c r="AJ45" s="515">
        <f t="shared" si="32"/>
        <v>-1.2015248834554404E-2</v>
      </c>
      <c r="AK45" s="515">
        <f t="shared" si="32"/>
        <v>4.2471620882829741E-2</v>
      </c>
      <c r="AL45" s="515">
        <f t="shared" si="32"/>
        <v>-4.4272710405744542E-2</v>
      </c>
      <c r="AM45" s="515">
        <f t="shared" si="32"/>
        <v>2.0915387343400704E-2</v>
      </c>
      <c r="AN45" s="515">
        <f t="shared" si="32"/>
        <v>-5.0864781128818093E-2</v>
      </c>
      <c r="AO45" s="515">
        <f t="shared" si="32"/>
        <v>6.9560765972903615E-2</v>
      </c>
      <c r="AP45" s="515">
        <f t="shared" si="32"/>
        <v>2.1865695651686057E-3</v>
      </c>
      <c r="AQ45" s="515">
        <f t="shared" si="32"/>
        <v>1.4737184943223625E-2</v>
      </c>
      <c r="AR45" s="515">
        <f t="shared" si="32"/>
        <v>-6.7638039344581791E-2</v>
      </c>
      <c r="AS45" s="515">
        <f t="shared" si="32"/>
        <v>-2.4902057655178056E-2</v>
      </c>
      <c r="AT45" s="515">
        <f t="shared" si="32"/>
        <v>3.2903070393698108E-2</v>
      </c>
      <c r="AU45" s="515">
        <f t="shared" si="32"/>
        <v>5.0710062458044991E-2</v>
      </c>
      <c r="AV45" s="515">
        <f t="shared" si="32"/>
        <v>-4.8209059093524687E-3</v>
      </c>
      <c r="AW45" s="515">
        <f t="shared" si="32"/>
        <v>-0.13758979647985592</v>
      </c>
      <c r="AX45" s="515">
        <f t="shared" si="32"/>
        <v>5.0867574978050722E-3</v>
      </c>
      <c r="AY45" s="515">
        <f t="shared" si="32"/>
        <v>-7.6437668598465236E-2</v>
      </c>
    </row>
    <row r="46" spans="25:51">
      <c r="Y46" s="28" t="s">
        <v>1</v>
      </c>
      <c r="Z46" s="37"/>
      <c r="AA46" s="37"/>
      <c r="AB46" s="44">
        <f t="shared" ref="AB46:AY46" si="33">AB9/AA9-1</f>
        <v>-3.5556812504048518E-2</v>
      </c>
      <c r="AC46" s="44">
        <f t="shared" si="33"/>
        <v>6.0856311302760036E-2</v>
      </c>
      <c r="AD46" s="44">
        <f t="shared" si="33"/>
        <v>-0.14625910576175905</v>
      </c>
      <c r="AE46" s="44">
        <f t="shared" si="33"/>
        <v>0.21794736848605378</v>
      </c>
      <c r="AF46" s="44">
        <f t="shared" si="33"/>
        <v>-4.9086203232702963E-2</v>
      </c>
      <c r="AG46" s="44">
        <f t="shared" si="33"/>
        <v>-2.2721235110888305E-2</v>
      </c>
      <c r="AH46" s="44">
        <f t="shared" si="33"/>
        <v>-1.1457866415559237E-2</v>
      </c>
      <c r="AI46" s="44">
        <f t="shared" si="33"/>
        <v>-5.8195037706378461E-2</v>
      </c>
      <c r="AJ46" s="44">
        <f t="shared" si="33"/>
        <v>1.5806405837432314E-2</v>
      </c>
      <c r="AK46" s="44">
        <f t="shared" si="33"/>
        <v>1.6923353815923248E-2</v>
      </c>
      <c r="AL46" s="44">
        <f t="shared" si="33"/>
        <v>-1.3749347661201061E-2</v>
      </c>
      <c r="AM46" s="44">
        <f t="shared" si="33"/>
        <v>1.5423504299318935E-3</v>
      </c>
      <c r="AN46" s="44">
        <f t="shared" si="33"/>
        <v>-5.543921999341539E-2</v>
      </c>
      <c r="AO46" s="44">
        <f t="shared" si="33"/>
        <v>6.4463176687312274E-2</v>
      </c>
      <c r="AP46" s="44">
        <f t="shared" si="33"/>
        <v>6.8845658504950169E-3</v>
      </c>
      <c r="AQ46" s="44">
        <f t="shared" si="33"/>
        <v>-1.5853348069069906E-2</v>
      </c>
      <c r="AR46" s="44">
        <f t="shared" si="33"/>
        <v>2.2431308934750316E-2</v>
      </c>
      <c r="AS46" s="44">
        <f t="shared" si="33"/>
        <v>5.5146750339245543E-3</v>
      </c>
      <c r="AT46" s="44">
        <f t="shared" si="33"/>
        <v>-2.067722017980389E-2</v>
      </c>
      <c r="AU46" s="44">
        <f t="shared" si="33"/>
        <v>3.1976505329571303E-2</v>
      </c>
      <c r="AV46" s="44">
        <f t="shared" si="33"/>
        <v>-1.2907215422751195E-2</v>
      </c>
      <c r="AW46" s="44">
        <f t="shared" si="33"/>
        <v>-1.9930603059346241E-2</v>
      </c>
      <c r="AX46" s="44">
        <f t="shared" si="33"/>
        <v>-3.9143947851466576E-3</v>
      </c>
      <c r="AY46" s="44">
        <f t="shared" si="33"/>
        <v>-1.4108656548562082E-2</v>
      </c>
    </row>
    <row r="47" spans="25:51" ht="14.4" thickBot="1">
      <c r="Y47" s="29" t="s">
        <v>2</v>
      </c>
      <c r="Z47" s="48"/>
      <c r="AA47" s="48"/>
      <c r="AB47" s="45">
        <f t="shared" ref="AB47:AY47" si="34">AB10/AA10-1</f>
        <v>-1.1501935079708092E-2</v>
      </c>
      <c r="AC47" s="45">
        <f t="shared" si="34"/>
        <v>-3.7602283436083406E-3</v>
      </c>
      <c r="AD47" s="45">
        <f t="shared" si="34"/>
        <v>-1.5930299071676535E-2</v>
      </c>
      <c r="AE47" s="45">
        <f t="shared" si="34"/>
        <v>-1.4426820930801831E-2</v>
      </c>
      <c r="AF47" s="45">
        <f t="shared" si="34"/>
        <v>-2.3773788960269937E-2</v>
      </c>
      <c r="AG47" s="45">
        <f t="shared" si="34"/>
        <v>-2.3131764340035277E-2</v>
      </c>
      <c r="AH47" s="45">
        <f t="shared" si="34"/>
        <v>-2.6586922824578418E-2</v>
      </c>
      <c r="AI47" s="45">
        <f t="shared" si="34"/>
        <v>-3.4165895167930449E-2</v>
      </c>
      <c r="AJ47" s="45">
        <f t="shared" si="34"/>
        <v>-3.0518956980612244E-2</v>
      </c>
      <c r="AK47" s="45">
        <f t="shared" si="34"/>
        <v>-2.9378523103088083E-2</v>
      </c>
      <c r="AL47" s="45">
        <f t="shared" si="34"/>
        <v>-5.5061742700026506E-2</v>
      </c>
      <c r="AM47" s="45">
        <f t="shared" si="34"/>
        <v>-3.2433575055907493E-2</v>
      </c>
      <c r="AN47" s="45">
        <f t="shared" si="34"/>
        <v>-3.2050854585376043E-2</v>
      </c>
      <c r="AO47" s="45">
        <f t="shared" si="34"/>
        <v>-3.8735996583792676E-2</v>
      </c>
      <c r="AP47" s="45">
        <f t="shared" si="34"/>
        <v>-3.7782039728982197E-2</v>
      </c>
      <c r="AQ47" s="45">
        <f t="shared" si="34"/>
        <v>-4.2398788949481125E-2</v>
      </c>
      <c r="AR47" s="45">
        <f t="shared" si="34"/>
        <v>-4.6045337271182762E-2</v>
      </c>
      <c r="AS47" s="45">
        <f t="shared" si="34"/>
        <v>-4.2299213218038312E-2</v>
      </c>
      <c r="AT47" s="45">
        <f t="shared" si="34"/>
        <v>-5.081610410481896E-2</v>
      </c>
      <c r="AU47" s="45">
        <f t="shared" si="34"/>
        <v>-5.7626107315076225E-2</v>
      </c>
      <c r="AV47" s="45">
        <f t="shared" si="34"/>
        <v>-3.8292334324753097E-2</v>
      </c>
      <c r="AW47" s="45">
        <f t="shared" si="34"/>
        <v>-3.9701377910604796E-2</v>
      </c>
      <c r="AX47" s="45">
        <f t="shared" si="34"/>
        <v>-3.7100840550476466E-2</v>
      </c>
      <c r="AY47" s="45">
        <f t="shared" si="34"/>
        <v>-2.1358308743536392E-2</v>
      </c>
    </row>
    <row r="48" spans="25:51" ht="14.4" thickTop="1">
      <c r="Y48" s="30" t="s">
        <v>5</v>
      </c>
      <c r="Z48" s="49"/>
      <c r="AA48" s="49"/>
      <c r="AB48" s="46">
        <f t="shared" ref="AB48:AY48" si="35">AB11/AA11-1</f>
        <v>-3.5491910084861744E-2</v>
      </c>
      <c r="AC48" s="46">
        <f t="shared" si="35"/>
        <v>2.6206506533630325E-2</v>
      </c>
      <c r="AD48" s="46">
        <f t="shared" si="35"/>
        <v>-0.10979656551818429</v>
      </c>
      <c r="AE48" s="46">
        <f t="shared" si="35"/>
        <v>0.11886305821427623</v>
      </c>
      <c r="AF48" s="46">
        <f t="shared" si="35"/>
        <v>-4.3478559371927572E-2</v>
      </c>
      <c r="AG48" s="46">
        <f t="shared" si="35"/>
        <v>-2.8415075641214482E-2</v>
      </c>
      <c r="AH48" s="46">
        <f t="shared" si="35"/>
        <v>-1.8505372012351473E-2</v>
      </c>
      <c r="AI48" s="46">
        <f t="shared" si="35"/>
        <v>-5.2928151792069555E-2</v>
      </c>
      <c r="AJ48" s="46">
        <f t="shared" si="35"/>
        <v>1.5767179307260015E-3</v>
      </c>
      <c r="AK48" s="46">
        <f t="shared" si="35"/>
        <v>1.0683617682711866E-3</v>
      </c>
      <c r="AL48" s="46">
        <f t="shared" si="35"/>
        <v>-2.9562004857196511E-2</v>
      </c>
      <c r="AM48" s="46">
        <f t="shared" si="35"/>
        <v>-1.929856899931881E-2</v>
      </c>
      <c r="AN48" s="46">
        <f t="shared" si="35"/>
        <v>-4.8358667037056269E-2</v>
      </c>
      <c r="AO48" s="46">
        <f t="shared" si="35"/>
        <v>3.8255104667820561E-2</v>
      </c>
      <c r="AP48" s="46">
        <f t="shared" si="35"/>
        <v>-1.6149761420570785E-3</v>
      </c>
      <c r="AQ48" s="46">
        <f t="shared" si="35"/>
        <v>-1.9102860469716987E-2</v>
      </c>
      <c r="AR48" s="46">
        <f t="shared" si="35"/>
        <v>6.6824992477851897E-3</v>
      </c>
      <c r="AS48" s="46">
        <f t="shared" si="35"/>
        <v>-5.1970276877291166E-3</v>
      </c>
      <c r="AT48" s="46">
        <f t="shared" si="35"/>
        <v>-2.8036471764057103E-2</v>
      </c>
      <c r="AU48" s="46">
        <f t="shared" si="35"/>
        <v>2.9549834481096271E-2</v>
      </c>
      <c r="AV48" s="46">
        <f t="shared" si="35"/>
        <v>-2.5923501332998478E-2</v>
      </c>
      <c r="AW48" s="46">
        <f t="shared" si="35"/>
        <v>-2.2238708216066549E-2</v>
      </c>
      <c r="AX48" s="46">
        <f t="shared" si="35"/>
        <v>-1.0677955866944311E-2</v>
      </c>
      <c r="AY48" s="46">
        <f t="shared" si="35"/>
        <v>-1.4807676164169337E-2</v>
      </c>
    </row>
    <row r="53" spans="25:57">
      <c r="Y53" s="36" t="s">
        <v>199</v>
      </c>
    </row>
    <row r="54" spans="25:57">
      <c r="Y54" s="219"/>
      <c r="Z54" s="218"/>
      <c r="AA54" s="219">
        <v>1990</v>
      </c>
      <c r="AB54" s="219">
        <f t="shared" ref="AB54:AR54" si="36">AA54+1</f>
        <v>1991</v>
      </c>
      <c r="AC54" s="219">
        <f t="shared" si="36"/>
        <v>1992</v>
      </c>
      <c r="AD54" s="219">
        <f t="shared" si="36"/>
        <v>1993</v>
      </c>
      <c r="AE54" s="219">
        <f t="shared" si="36"/>
        <v>1994</v>
      </c>
      <c r="AF54" s="219">
        <f t="shared" si="36"/>
        <v>1995</v>
      </c>
      <c r="AG54" s="219">
        <f t="shared" si="36"/>
        <v>1996</v>
      </c>
      <c r="AH54" s="219">
        <f t="shared" si="36"/>
        <v>1997</v>
      </c>
      <c r="AI54" s="219">
        <f t="shared" si="36"/>
        <v>1998</v>
      </c>
      <c r="AJ54" s="219">
        <f t="shared" si="36"/>
        <v>1999</v>
      </c>
      <c r="AK54" s="219">
        <f t="shared" si="36"/>
        <v>2000</v>
      </c>
      <c r="AL54" s="219">
        <f t="shared" si="36"/>
        <v>2001</v>
      </c>
      <c r="AM54" s="219">
        <f t="shared" si="36"/>
        <v>2002</v>
      </c>
      <c r="AN54" s="219">
        <f t="shared" si="36"/>
        <v>2003</v>
      </c>
      <c r="AO54" s="219">
        <f t="shared" si="36"/>
        <v>2004</v>
      </c>
      <c r="AP54" s="219">
        <f t="shared" si="36"/>
        <v>2005</v>
      </c>
      <c r="AQ54" s="219">
        <f t="shared" si="36"/>
        <v>2006</v>
      </c>
      <c r="AR54" s="219">
        <f t="shared" si="36"/>
        <v>2007</v>
      </c>
      <c r="AS54" s="220">
        <v>2008</v>
      </c>
      <c r="AT54" s="220">
        <v>2009</v>
      </c>
      <c r="AU54" s="220">
        <v>2010</v>
      </c>
      <c r="AV54" s="220">
        <v>2011</v>
      </c>
      <c r="AW54" s="220">
        <v>2012</v>
      </c>
      <c r="AX54" s="220">
        <v>2013</v>
      </c>
      <c r="AY54" s="220">
        <v>2014</v>
      </c>
      <c r="AZ54" s="220">
        <v>2013</v>
      </c>
      <c r="BA54" s="220">
        <v>2013</v>
      </c>
      <c r="BB54" s="220">
        <v>2013</v>
      </c>
      <c r="BC54" s="220">
        <v>2013</v>
      </c>
      <c r="BD54" s="220">
        <v>2013</v>
      </c>
      <c r="BE54" s="220">
        <v>2013</v>
      </c>
    </row>
    <row r="55" spans="25:57">
      <c r="Y55" s="28" t="s">
        <v>4</v>
      </c>
      <c r="Z55" s="40"/>
      <c r="AA55" s="40">
        <f t="shared" ref="AA55:AX55" si="37">AA6/25</f>
        <v>54.557737698982962</v>
      </c>
      <c r="AB55" s="40">
        <f t="shared" si="37"/>
        <v>53.952611601925547</v>
      </c>
      <c r="AC55" s="40">
        <f t="shared" si="37"/>
        <v>53.558298315793742</v>
      </c>
      <c r="AD55" s="40">
        <f t="shared" si="37"/>
        <v>54.397790922957427</v>
      </c>
      <c r="AE55" s="40">
        <f t="shared" si="37"/>
        <v>54.61604930775411</v>
      </c>
      <c r="AF55" s="40">
        <f t="shared" si="37"/>
        <v>56.360262037341265</v>
      </c>
      <c r="AG55" s="40">
        <f t="shared" si="37"/>
        <v>55.814482522267078</v>
      </c>
      <c r="AH55" s="40">
        <f t="shared" si="37"/>
        <v>53.059358270946333</v>
      </c>
      <c r="AI55" s="40">
        <f t="shared" si="37"/>
        <v>51.039163639938806</v>
      </c>
      <c r="AJ55" s="40">
        <f t="shared" si="37"/>
        <v>51.390584472329664</v>
      </c>
      <c r="AK55" s="40">
        <f t="shared" si="37"/>
        <v>50.949419479763584</v>
      </c>
      <c r="AL55" s="40">
        <f t="shared" si="37"/>
        <v>48.930699711014739</v>
      </c>
      <c r="AM55" s="40">
        <f t="shared" si="37"/>
        <v>49.976260085768374</v>
      </c>
      <c r="AN55" s="40">
        <f t="shared" si="37"/>
        <v>49.132970905277332</v>
      </c>
      <c r="AO55" s="40">
        <f t="shared" si="37"/>
        <v>53.521269547431956</v>
      </c>
      <c r="AP55" s="40">
        <f t="shared" si="37"/>
        <v>56.037894861444073</v>
      </c>
      <c r="AQ55" s="40">
        <f t="shared" si="37"/>
        <v>57.812888998451996</v>
      </c>
      <c r="AR55" s="40">
        <f t="shared" si="37"/>
        <v>57.782368781319995</v>
      </c>
      <c r="AS55" s="40">
        <f t="shared" si="37"/>
        <v>57.259202364655579</v>
      </c>
      <c r="AT55" s="40">
        <f t="shared" si="37"/>
        <v>53.731560398006465</v>
      </c>
      <c r="AU55" s="40">
        <f t="shared" si="37"/>
        <v>78.480194998949386</v>
      </c>
      <c r="AV55" s="40">
        <f t="shared" si="37"/>
        <v>64.234780580628453</v>
      </c>
      <c r="AW55" s="40">
        <f t="shared" si="37"/>
        <v>64.590329058051282</v>
      </c>
      <c r="AX55" s="40">
        <f t="shared" si="37"/>
        <v>63.508327087194282</v>
      </c>
      <c r="AY55" s="40">
        <f t="shared" ref="AY55" si="38">AY6/25</f>
        <v>63.269375909105023</v>
      </c>
      <c r="AZ55" s="40"/>
      <c r="BA55" s="40"/>
      <c r="BB55" s="40"/>
      <c r="BC55" s="40"/>
      <c r="BD55" s="40"/>
      <c r="BE55" s="40"/>
    </row>
    <row r="56" spans="25:57">
      <c r="Y56" s="28" t="s">
        <v>3</v>
      </c>
      <c r="Z56" s="40"/>
      <c r="AA56" s="40">
        <f t="shared" ref="AA56:AX56" si="39">AA7/25</f>
        <v>198.92604961099204</v>
      </c>
      <c r="AB56" s="40">
        <f t="shared" si="39"/>
        <v>178.76535739007332</v>
      </c>
      <c r="AC56" s="40">
        <f t="shared" si="39"/>
        <v>160.18668534861743</v>
      </c>
      <c r="AD56" s="40">
        <f t="shared" si="39"/>
        <v>134.61654039710146</v>
      </c>
      <c r="AE56" s="40">
        <f t="shared" si="39"/>
        <v>117.47809523523023</v>
      </c>
      <c r="AF56" s="40">
        <f t="shared" si="39"/>
        <v>105.88191801923432</v>
      </c>
      <c r="AG56" s="40">
        <f t="shared" si="39"/>
        <v>92.537067903441098</v>
      </c>
      <c r="AH56" s="40">
        <f t="shared" si="39"/>
        <v>87.846918912254296</v>
      </c>
      <c r="AI56" s="40">
        <f t="shared" si="39"/>
        <v>80.314959072120416</v>
      </c>
      <c r="AJ56" s="40">
        <f t="shared" si="39"/>
        <v>78.144035165031809</v>
      </c>
      <c r="AK56" s="40">
        <f t="shared" si="39"/>
        <v>73.430994828601115</v>
      </c>
      <c r="AL56" s="40">
        <f t="shared" si="39"/>
        <v>64.010739684437539</v>
      </c>
      <c r="AM56" s="40">
        <f t="shared" si="39"/>
        <v>42.317797943920851</v>
      </c>
      <c r="AN56" s="40">
        <f t="shared" si="39"/>
        <v>40.704922388713975</v>
      </c>
      <c r="AO56" s="40">
        <f t="shared" si="39"/>
        <v>39.063701433329754</v>
      </c>
      <c r="AP56" s="40">
        <f t="shared" si="39"/>
        <v>39.057211164505212</v>
      </c>
      <c r="AQ56" s="40">
        <f t="shared" si="39"/>
        <v>39.295826100885677</v>
      </c>
      <c r="AR56" s="40">
        <f t="shared" si="39"/>
        <v>39.001228131252439</v>
      </c>
      <c r="AS56" s="40">
        <f t="shared" si="39"/>
        <v>37.873800350458957</v>
      </c>
      <c r="AT56" s="40">
        <f t="shared" si="39"/>
        <v>36.657320745949193</v>
      </c>
      <c r="AU56" s="40">
        <f t="shared" si="39"/>
        <v>35.395131259670251</v>
      </c>
      <c r="AV56" s="40">
        <f t="shared" si="39"/>
        <v>34.693298709109186</v>
      </c>
      <c r="AW56" s="40">
        <f t="shared" si="39"/>
        <v>34.023498774563507</v>
      </c>
      <c r="AX56" s="40">
        <f t="shared" si="39"/>
        <v>32.652997827337252</v>
      </c>
      <c r="AY56" s="40">
        <f t="shared" ref="AY56" si="40">AY7/25</f>
        <v>32.286259015024804</v>
      </c>
      <c r="AZ56" s="40"/>
      <c r="BA56" s="40"/>
      <c r="BB56" s="40"/>
      <c r="BC56" s="40"/>
      <c r="BD56" s="40"/>
      <c r="BE56" s="40"/>
    </row>
    <row r="57" spans="25:57" ht="14.4" thickBot="1">
      <c r="Y57" s="511" t="s">
        <v>155</v>
      </c>
      <c r="Z57" s="43"/>
      <c r="AA57" s="43">
        <f t="shared" ref="AA57:AX57" si="41">AA8/25</f>
        <v>2.3961922583119999</v>
      </c>
      <c r="AB57" s="43">
        <f t="shared" si="41"/>
        <v>2.3072628054719999</v>
      </c>
      <c r="AC57" s="43">
        <f t="shared" si="41"/>
        <v>2.1887488936480004</v>
      </c>
      <c r="AD57" s="43">
        <f t="shared" si="41"/>
        <v>2.0723706968960003</v>
      </c>
      <c r="AE57" s="43">
        <f t="shared" si="41"/>
        <v>2.2183009894639998</v>
      </c>
      <c r="AF57" s="43">
        <f t="shared" si="41"/>
        <v>2.3146399162879998</v>
      </c>
      <c r="AG57" s="43">
        <f t="shared" si="41"/>
        <v>2.2213246325119997</v>
      </c>
      <c r="AH57" s="43">
        <f t="shared" si="41"/>
        <v>2.2006904119440001</v>
      </c>
      <c r="AI57" s="43">
        <f t="shared" si="41"/>
        <v>2.1045430049920002</v>
      </c>
      <c r="AJ57" s="43">
        <f t="shared" si="41"/>
        <v>2.0792563971040003</v>
      </c>
      <c r="AK57" s="43">
        <f t="shared" si="41"/>
        <v>2.16756578652</v>
      </c>
      <c r="AL57" s="43">
        <f t="shared" si="41"/>
        <v>2.0716017741680002</v>
      </c>
      <c r="AM57" s="43">
        <f t="shared" si="41"/>
        <v>2.1149301276960002</v>
      </c>
      <c r="AN57" s="43">
        <f t="shared" si="41"/>
        <v>2.007354669648</v>
      </c>
      <c r="AO57" s="43">
        <f t="shared" si="41"/>
        <v>2.1469877980479999</v>
      </c>
      <c r="AP57" s="43">
        <f t="shared" si="41"/>
        <v>2.1516823362239998</v>
      </c>
      <c r="AQ57" s="43">
        <f t="shared" si="41"/>
        <v>2.1833920767520003</v>
      </c>
      <c r="AR57" s="43">
        <f t="shared" si="41"/>
        <v>2.0357117175600004</v>
      </c>
      <c r="AS57" s="43">
        <f t="shared" si="41"/>
        <v>1.9850183069999998</v>
      </c>
      <c r="AT57" s="43">
        <f t="shared" si="41"/>
        <v>2.0503315040880001</v>
      </c>
      <c r="AU57" s="43">
        <f t="shared" si="41"/>
        <v>2.1543039427199999</v>
      </c>
      <c r="AV57" s="43">
        <f t="shared" si="41"/>
        <v>2.1439182461119999</v>
      </c>
      <c r="AW57" s="43">
        <f t="shared" si="41"/>
        <v>1.8489369709600001</v>
      </c>
      <c r="AX57" s="43">
        <f t="shared" si="41"/>
        <v>1.85834206496</v>
      </c>
      <c r="AY57" s="43">
        <f t="shared" ref="AY57" si="42">AY8/25</f>
        <v>1.7162947300560001</v>
      </c>
      <c r="AZ57" s="41"/>
      <c r="BA57" s="41"/>
      <c r="BB57" s="41"/>
      <c r="BC57" s="41"/>
      <c r="BD57" s="41"/>
      <c r="BE57" s="41"/>
    </row>
    <row r="58" spans="25:57" ht="14.4" thickTop="1">
      <c r="Y58" s="28" t="s">
        <v>1</v>
      </c>
      <c r="Z58" s="40"/>
      <c r="AA58" s="40">
        <f t="shared" ref="AA58:AX58" si="43">AA9/25</f>
        <v>1193.4775997100605</v>
      </c>
      <c r="AB58" s="40">
        <f t="shared" si="43"/>
        <v>1151.0413404693879</v>
      </c>
      <c r="AC58" s="40">
        <f t="shared" si="43"/>
        <v>1221.0894706073393</v>
      </c>
      <c r="AD58" s="40">
        <f t="shared" si="43"/>
        <v>1042.4940165812102</v>
      </c>
      <c r="AE58" s="40">
        <f t="shared" si="43"/>
        <v>1269.7028441575414</v>
      </c>
      <c r="AF58" s="40">
        <f t="shared" si="43"/>
        <v>1207.3779523040832</v>
      </c>
      <c r="AG58" s="40">
        <f t="shared" si="43"/>
        <v>1179.9448339820792</v>
      </c>
      <c r="AH58" s="40">
        <f t="shared" si="43"/>
        <v>1166.4251836965834</v>
      </c>
      <c r="AI58" s="40">
        <f t="shared" si="43"/>
        <v>1098.5450261496912</v>
      </c>
      <c r="AJ58" s="40">
        <f t="shared" si="43"/>
        <v>1115.909074663706</v>
      </c>
      <c r="AK58" s="40">
        <f t="shared" si="43"/>
        <v>1134.7939987606394</v>
      </c>
      <c r="AL58" s="40">
        <f t="shared" si="43"/>
        <v>1119.1913215478348</v>
      </c>
      <c r="AM58" s="40">
        <f t="shared" si="43"/>
        <v>1120.9175067638</v>
      </c>
      <c r="AN58" s="40">
        <f t="shared" si="43"/>
        <v>1058.774714511851</v>
      </c>
      <c r="AO58" s="40">
        <f t="shared" si="43"/>
        <v>1127.0266960054871</v>
      </c>
      <c r="AP58" s="40">
        <f t="shared" si="43"/>
        <v>1134.7857855094028</v>
      </c>
      <c r="AQ58" s="40">
        <f t="shared" si="43"/>
        <v>1116.7956314678893</v>
      </c>
      <c r="AR58" s="40">
        <f t="shared" si="43"/>
        <v>1141.8468192943251</v>
      </c>
      <c r="AS58" s="40">
        <f t="shared" si="43"/>
        <v>1148.1437334412537</v>
      </c>
      <c r="AT58" s="40">
        <f t="shared" si="43"/>
        <v>1124.4033126668269</v>
      </c>
      <c r="AU58" s="40">
        <f t="shared" si="43"/>
        <v>1160.3578011869051</v>
      </c>
      <c r="AV58" s="40">
        <f t="shared" si="43"/>
        <v>1145.3808130795157</v>
      </c>
      <c r="AW58" s="40">
        <f t="shared" si="43"/>
        <v>1122.5526827422366</v>
      </c>
      <c r="AX58" s="40">
        <f t="shared" si="43"/>
        <v>1118.1585683748581</v>
      </c>
      <c r="AY58" s="40">
        <f t="shared" ref="AY58" si="44">AY9/25</f>
        <v>1102.3828531668253</v>
      </c>
      <c r="AZ58" s="40"/>
      <c r="BA58" s="40"/>
      <c r="BB58" s="40"/>
      <c r="BC58" s="40"/>
      <c r="BD58" s="40"/>
      <c r="BE58" s="40"/>
    </row>
    <row r="59" spans="25:57" ht="14.4" thickBot="1">
      <c r="Y59" s="29" t="s">
        <v>2</v>
      </c>
      <c r="Z59" s="41"/>
      <c r="AA59" s="41">
        <f t="shared" ref="AA59:AX59" si="45">AA10/25</f>
        <v>493.97876089420555</v>
      </c>
      <c r="AB59" s="41">
        <f t="shared" si="45"/>
        <v>488.29704925564579</v>
      </c>
      <c r="AC59" s="41">
        <f t="shared" si="45"/>
        <v>486.46094085093432</v>
      </c>
      <c r="AD59" s="41">
        <f t="shared" si="45"/>
        <v>478.71147257648983</v>
      </c>
      <c r="AE59" s="41">
        <f t="shared" si="45"/>
        <v>471.80518788410836</v>
      </c>
      <c r="AF59" s="41">
        <f t="shared" si="45"/>
        <v>460.58859091699111</v>
      </c>
      <c r="AG59" s="41">
        <f t="shared" si="45"/>
        <v>449.93436417419036</v>
      </c>
      <c r="AH59" s="41">
        <f t="shared" si="45"/>
        <v>437.97199395776539</v>
      </c>
      <c r="AI59" s="41">
        <f t="shared" si="45"/>
        <v>423.00828872571486</v>
      </c>
      <c r="AJ59" s="41">
        <f t="shared" si="45"/>
        <v>410.09851695965239</v>
      </c>
      <c r="AK59" s="41">
        <f t="shared" si="45"/>
        <v>398.05042820461108</v>
      </c>
      <c r="AL59" s="41">
        <f t="shared" si="45"/>
        <v>376.13307794517345</v>
      </c>
      <c r="AM59" s="41">
        <f t="shared" si="45"/>
        <v>363.93373753062917</v>
      </c>
      <c r="AN59" s="41">
        <f t="shared" si="45"/>
        <v>352.26935023032252</v>
      </c>
      <c r="AO59" s="41">
        <f t="shared" si="45"/>
        <v>338.6238458832259</v>
      </c>
      <c r="AP59" s="41">
        <f t="shared" si="45"/>
        <v>325.82994628488507</v>
      </c>
      <c r="AQ59" s="41">
        <f t="shared" si="45"/>
        <v>312.01515115893147</v>
      </c>
      <c r="AR59" s="41">
        <f t="shared" si="45"/>
        <v>297.64830829009941</v>
      </c>
      <c r="AS59" s="41">
        <f t="shared" si="45"/>
        <v>285.05801903374811</v>
      </c>
      <c r="AT59" s="41">
        <f t="shared" si="45"/>
        <v>270.57248106261568</v>
      </c>
      <c r="AU59" s="41">
        <f t="shared" si="45"/>
        <v>254.98044223239495</v>
      </c>
      <c r="AV59" s="41">
        <f t="shared" si="45"/>
        <v>245.21664589215871</v>
      </c>
      <c r="AW59" s="41">
        <f t="shared" si="45"/>
        <v>235.48120716362314</v>
      </c>
      <c r="AX59" s="41">
        <f t="shared" si="45"/>
        <v>226.74465644401187</v>
      </c>
      <c r="AY59" s="41">
        <f t="shared" ref="AY59" si="46">AY10/25</f>
        <v>221.90177406573355</v>
      </c>
      <c r="AZ59" s="40"/>
      <c r="BA59" s="40"/>
      <c r="BB59" s="40"/>
      <c r="BC59" s="40"/>
      <c r="BD59" s="40"/>
      <c r="BE59" s="40"/>
    </row>
    <row r="60" spans="25:57" ht="14.4" thickTop="1">
      <c r="Y60" s="30" t="s">
        <v>5</v>
      </c>
      <c r="Z60" s="105"/>
      <c r="AA60" s="105">
        <f t="shared" ref="AA60:AX60" si="47">SUM(AA55:AA57)</f>
        <v>255.87997956828701</v>
      </c>
      <c r="AB60" s="105">
        <f t="shared" si="47"/>
        <v>235.02523179747087</v>
      </c>
      <c r="AC60" s="105">
        <f t="shared" si="47"/>
        <v>215.93373255805918</v>
      </c>
      <c r="AD60" s="105">
        <f t="shared" si="47"/>
        <v>191.08670201695489</v>
      </c>
      <c r="AE60" s="105">
        <f t="shared" si="47"/>
        <v>174.31244553244835</v>
      </c>
      <c r="AF60" s="105">
        <f t="shared" si="47"/>
        <v>164.55681997286359</v>
      </c>
      <c r="AG60" s="105">
        <f t="shared" si="47"/>
        <v>150.57287505822018</v>
      </c>
      <c r="AH60" s="105">
        <f t="shared" si="47"/>
        <v>143.10696759514465</v>
      </c>
      <c r="AI60" s="105">
        <f t="shared" si="47"/>
        <v>133.45866571705122</v>
      </c>
      <c r="AJ60" s="105">
        <f t="shared" si="47"/>
        <v>131.61387603446545</v>
      </c>
      <c r="AK60" s="105">
        <f t="shared" si="47"/>
        <v>126.54798009488469</v>
      </c>
      <c r="AL60" s="105">
        <f t="shared" si="47"/>
        <v>115.01304116962028</v>
      </c>
      <c r="AM60" s="42">
        <f t="shared" si="47"/>
        <v>94.408988157385224</v>
      </c>
      <c r="AN60" s="42">
        <f t="shared" si="47"/>
        <v>91.845247963639295</v>
      </c>
      <c r="AO60" s="42">
        <f t="shared" si="47"/>
        <v>94.731958778809712</v>
      </c>
      <c r="AP60" s="42">
        <f t="shared" si="47"/>
        <v>97.246788362173291</v>
      </c>
      <c r="AQ60" s="42">
        <f t="shared" si="47"/>
        <v>99.292107176089672</v>
      </c>
      <c r="AR60" s="42">
        <f t="shared" si="47"/>
        <v>98.81930863013244</v>
      </c>
      <c r="AS60" s="42">
        <f t="shared" si="47"/>
        <v>97.118021022114547</v>
      </c>
      <c r="AT60" s="42">
        <f t="shared" si="47"/>
        <v>92.439212648043664</v>
      </c>
      <c r="AU60" s="42">
        <f t="shared" si="47"/>
        <v>116.02963020133964</v>
      </c>
      <c r="AV60" s="42">
        <f t="shared" si="47"/>
        <v>101.07199753584963</v>
      </c>
      <c r="AW60" s="42">
        <f t="shared" si="47"/>
        <v>100.46276480357479</v>
      </c>
      <c r="AX60" s="42">
        <f t="shared" si="47"/>
        <v>98.019666979491532</v>
      </c>
      <c r="AY60" s="42">
        <f t="shared" ref="AY60" si="48">SUM(AY55:AY57)</f>
        <v>97.27192965418584</v>
      </c>
      <c r="AZ60" s="42"/>
      <c r="BA60" s="42"/>
      <c r="BB60" s="42"/>
      <c r="BC60" s="42"/>
      <c r="BD60" s="42"/>
      <c r="BE60" s="42"/>
    </row>
  </sheetData>
  <phoneticPr fontId="9"/>
  <pageMargins left="0.42" right="0.53" top="0.56000000000000005" bottom="0.57999999999999996" header="0.51181102362204722" footer="0.51181102362204722"/>
  <pageSetup paperSize="9" scale="45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0) Contents</vt:lpstr>
      <vt:lpstr>0.1)  計量単位</vt:lpstr>
      <vt:lpstr>1) Total</vt:lpstr>
      <vt:lpstr>2) CO2-Sector</vt:lpstr>
      <vt:lpstr>3) Allocated_CO2-Sector</vt:lpstr>
      <vt:lpstr>4) CO2-Share-1990</vt:lpstr>
      <vt:lpstr>5) CO2-Share-2005</vt:lpstr>
      <vt:lpstr>6) CO2-Share-2014</vt:lpstr>
      <vt:lpstr>7) CH4</vt:lpstr>
      <vt:lpstr>8) N2O</vt:lpstr>
      <vt:lpstr>9) F-gas</vt:lpstr>
      <vt:lpstr>'0) Contents'!Print_Area</vt:lpstr>
      <vt:lpstr>'1) Total'!Print_Area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Printed>2009-10-23T11:19:49Z</cp:lastPrinted>
  <dcterms:created xsi:type="dcterms:W3CDTF">2003-03-19T00:52:35Z</dcterms:created>
  <dcterms:modified xsi:type="dcterms:W3CDTF">2016-02-15T02:20:37Z</dcterms:modified>
</cp:coreProperties>
</file>