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8375" windowHeight="12495" activeTab="2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4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4年図（世帯当たり）" sheetId="17" r:id="rId17"/>
    <sheet name="17.2004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>'[4]SB1A_1990'!#REF!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Z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<sst xmlns="http://schemas.openxmlformats.org/spreadsheetml/2006/main" count="1325" uniqueCount="410">
  <si>
    <r>
      <t>１人あたり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</si>
  <si>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一世帯あたり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</si>
  <si>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</si>
  <si>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</si>
  <si>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</si>
  <si>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16.2004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世帯当たり</t>
    </r>
    <r>
      <rPr>
        <sz val="11"/>
        <rFont val="Times New Roman"/>
        <family val="1"/>
      </rPr>
      <t>)</t>
    </r>
  </si>
  <si>
    <r>
      <t>17.2004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一人当たり</t>
    </r>
    <r>
      <rPr>
        <sz val="11"/>
        <rFont val="Times New Roman"/>
        <family val="1"/>
      </rPr>
      <t>)</t>
    </r>
  </si>
  <si>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</si>
  <si>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</si>
  <si>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</si>
  <si>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</si>
  <si>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</si>
  <si>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</si>
  <si>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</si>
  <si>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</si>
  <si>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</si>
  <si>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2004</t>
    </r>
    <r>
      <rPr>
        <sz val="11"/>
        <rFont val="ＭＳ Ｐ明朝"/>
        <family val="1"/>
      </rPr>
      <t>年度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</si>
  <si>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</si>
  <si>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</si>
  <si>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</si>
  <si>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</si>
  <si>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</si>
  <si>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</si>
  <si>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</si>
  <si>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</si>
  <si>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</si>
  <si>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</si>
  <si>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</si>
  <si>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</si>
  <si>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</si>
  <si>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</si>
  <si>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</si>
  <si>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</si>
  <si>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</si>
  <si>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</si>
  <si>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</si>
  <si>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</si>
  <si>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calc.</t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</si>
  <si>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</si>
  <si>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</si>
  <si>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</si>
  <si>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</si>
  <si>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</si>
  <si>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</si>
  <si>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</si>
  <si>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</si>
  <si>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</si>
  <si>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</si>
  <si>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</si>
  <si>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</si>
  <si>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</si>
  <si>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</si>
  <si>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</si>
  <si>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</si>
  <si>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</si>
  <si>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</si>
  <si>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</si>
  <si>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</si>
  <si>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</si>
  <si>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</si>
  <si>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</si>
  <si>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</si>
  <si>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</si>
  <si>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</si>
  <si>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</si>
  <si>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</si>
  <si>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</si>
  <si>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</si>
  <si>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</si>
  <si>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</si>
  <si>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</si>
  <si>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</si>
  <si>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</si>
  <si>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</si>
  <si>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</si>
  <si>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</si>
  <si>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</si>
  <si>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</si>
  <si>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</si>
  <si>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</si>
  <si>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</si>
  <si>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</si>
  <si>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</si>
  <si>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</si>
  <si>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</si>
  <si>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</si>
  <si>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</si>
  <si>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</si>
  <si>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</si>
  <si>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</si>
  <si>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</si>
  <si>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</si>
  <si>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</si>
  <si>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</si>
  <si>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</si>
  <si>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</si>
  <si>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</si>
  <si>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</si>
  <si>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</si>
  <si>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</si>
  <si>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</si>
  <si>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</si>
  <si>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</si>
  <si>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</si>
  <si>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</si>
  <si>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</si>
  <si>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</si>
  <si>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</si>
  <si>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</si>
  <si>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</si>
  <si>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</si>
  <si>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</si>
  <si>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</si>
  <si>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</si>
  <si>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</si>
  <si>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</si>
  <si>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</si>
  <si>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</si>
  <si>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</si>
  <si>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</si>
  <si>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</si>
  <si>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</si>
  <si>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</si>
  <si>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</si>
  <si>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</si>
  <si>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</si>
  <si>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</si>
  <si>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</si>
  <si>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</si>
  <si>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</si>
  <si>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</si>
  <si>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</si>
  <si>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</si>
  <si>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</si>
  <si>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</si>
  <si>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</si>
  <si>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</si>
  <si>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</si>
  <si>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</si>
  <si>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</si>
  <si>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</si>
  <si>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</si>
  <si>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</si>
  <si>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</si>
  <si>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</si>
  <si>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</si>
  <si>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</si>
  <si>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</si>
  <si>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</si>
  <si>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</si>
  <si>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</si>
  <si>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</si>
  <si>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</si>
  <si>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</si>
  <si>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</si>
  <si>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</si>
  <si>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</si>
  <si>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</si>
  <si>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</si>
  <si>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</si>
  <si>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</si>
  <si>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</si>
  <si>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</si>
  <si>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</si>
  <si>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</si>
  <si>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</si>
  <si>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</si>
  <si>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</si>
  <si>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r>
      <t>1990</t>
    </r>
    <r>
      <rPr>
        <sz val="11"/>
        <rFont val="ＭＳ 明朝"/>
        <family val="1"/>
      </rPr>
      <t>年比増減率</t>
    </r>
  </si>
  <si>
    <t>石油製品製造</t>
  </si>
  <si>
    <t>その他（電熱配分誤差）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</si>
  <si>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</si>
  <si>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</si>
  <si>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</si>
  <si>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</si>
  <si>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</si>
  <si>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</si>
  <si>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</si>
  <si>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</si>
  <si>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</si>
  <si>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</si>
  <si>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</si>
  <si>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</si>
  <si>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</si>
  <si>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</si>
  <si>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</si>
  <si>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</si>
  <si>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</si>
  <si>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</si>
  <si>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</si>
  <si>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</si>
  <si>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</si>
  <si>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</si>
  <si>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</si>
  <si>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</si>
  <si>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</si>
  <si>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</si>
  <si>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</si>
  <si>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</si>
  <si>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</si>
  <si>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</si>
  <si>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</si>
  <si>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</si>
  <si>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</si>
  <si>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</si>
  <si>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</si>
  <si>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</si>
  <si>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</si>
  <si>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</si>
  <si>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</si>
  <si>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</si>
  <si>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</si>
  <si>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</si>
  <si>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</si>
  <si>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</si>
  <si>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</si>
  <si>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</si>
  <si>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</si>
  <si>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</si>
  <si>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</si>
  <si>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</si>
  <si>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</si>
  <si>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</si>
  <si>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</si>
  <si>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</si>
  <si>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</si>
  <si>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</si>
  <si>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</si>
  <si>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</si>
  <si>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</si>
  <si>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</si>
  <si>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</si>
  <si>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</si>
  <si>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</si>
  <si>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</si>
  <si>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</si>
  <si>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</si>
  <si>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</si>
  <si>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</si>
  <si>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</si>
  <si>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</si>
  <si>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</si>
  <si>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</si>
  <si>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</si>
  <si>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</si>
  <si>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</si>
  <si>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</si>
  <si>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</si>
  <si>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</si>
  <si>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</si>
  <si>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</si>
  <si>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</si>
  <si>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</si>
  <si>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</si>
  <si>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</si>
  <si>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</si>
  <si>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</si>
  <si>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</si>
  <si>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</si>
  <si>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</si>
  <si>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</si>
  <si>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</si>
  <si>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</si>
  <si>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</si>
  <si>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</si>
  <si>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</si>
  <si>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</si>
  <si>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前年比</t>
  </si>
  <si>
    <t>業務他</t>
  </si>
  <si>
    <t>ソーダ灰の使用</t>
  </si>
  <si>
    <t>金属</t>
  </si>
  <si>
    <t>－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</si>
  <si>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</si>
  <si>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</si>
  <si>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</si>
  <si>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</si>
  <si>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</si>
  <si>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</si>
  <si>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</si>
  <si>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</si>
  <si>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</si>
  <si>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</si>
  <si>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</si>
  <si>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</si>
  <si>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</si>
  <si>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</si>
  <si>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</si>
  <si>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</si>
  <si>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</si>
  <si>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</si>
  <si>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</si>
  <si>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</si>
  <si>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</si>
  <si>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</si>
  <si>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</si>
  <si>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</si>
  <si>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</si>
  <si>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</si>
  <si>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</si>
  <si>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</si>
  <si>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</si>
  <si>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</si>
  <si>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</si>
  <si>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</si>
  <si>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</si>
  <si>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</si>
  <si>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</si>
  <si>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</si>
  <si>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</si>
  <si>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</si>
  <si>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</si>
  <si>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</si>
  <si>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</si>
  <si>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</si>
  <si>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</si>
  <si>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</si>
  <si>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</si>
  <si>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</si>
  <si>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</si>
  <si>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</si>
  <si>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</si>
  <si>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</si>
  <si>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</si>
  <si>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</si>
  <si>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</si>
  <si>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</si>
  <si>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</si>
  <si>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</si>
  <si>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</si>
  <si>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</si>
  <si>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</si>
  <si>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</si>
  <si>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</si>
  <si>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</si>
  <si>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</si>
  <si>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</si>
  <si>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</si>
  <si>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</si>
  <si>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</si>
  <si>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</si>
  <si>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</si>
  <si>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</si>
  <si>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</si>
  <si>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</si>
  <si>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</si>
  <si>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</si>
  <si>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</si>
  <si>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</si>
  <si>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</si>
  <si>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</si>
  <si>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</si>
  <si>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</si>
  <si>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</si>
  <si>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</si>
  <si>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</si>
  <si>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</si>
  <si>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</si>
  <si>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</si>
  <si>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</si>
  <si>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</si>
  <si>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</si>
  <si>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</si>
  <si>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</si>
  <si>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</si>
  <si>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</si>
  <si>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</si>
  <si>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</si>
  <si>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</si>
  <si>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</si>
  <si>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</si>
  <si>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</si>
  <si>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</si>
  <si>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</si>
  <si>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</si>
  <si>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</si>
  <si>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[10</t>
    </r>
    <r>
      <rPr>
        <sz val="11"/>
        <rFont val="ＭＳ 明朝"/>
        <family val="1"/>
      </rPr>
      <t>万トン</t>
    </r>
    <r>
      <rPr>
        <sz val="11"/>
        <rFont val="Century"/>
        <family val="1"/>
      </rPr>
      <t>CO2eq.]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</si>
  <si>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</si>
  <si>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</si>
  <si>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</si>
  <si>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CO2, CH4, N2Oの1990-2004年度の排出量の推移
HFCs, PFCs, SF6の1995-2004年度の排出量の推移</t>
  </si>
  <si>
    <t>CO2排出量（燃料種別等）の1990-2004年度の推移</t>
  </si>
  <si>
    <t>9.CO2-Share-2004</t>
  </si>
  <si>
    <t>2004年度の排出源別CO2排出量のシェア</t>
  </si>
  <si>
    <t>CH4排出量の1990-2004年度の推移（簡約表）</t>
  </si>
  <si>
    <t>CH4排出量の1990-2004年度の推移（詳細表）</t>
  </si>
  <si>
    <t>N2O排出量の1990-2004年度の推移（簡約表）</t>
  </si>
  <si>
    <t>N2O排出量の1990-2004年度の推移（詳細表）</t>
  </si>
  <si>
    <t>F-gas（HFCs, PFCs, SF6）排出量の1995-2004年度の推移</t>
  </si>
  <si>
    <t>2004年度の一世帯あたりCO2排出量（燃料種別、用途別）</t>
  </si>
  <si>
    <t>2004年度の１人あたりCO2排出量（燃料種別）</t>
  </si>
  <si>
    <t>0.Contents</t>
  </si>
  <si>
    <t>2.CO2-Sector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</si>
  <si>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</si>
  <si>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</si>
  <si>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</si>
  <si>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</si>
  <si>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</si>
  <si>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</si>
  <si>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t>1990, 1995, 2000: Polulation Census ( at 1. Oct.)
other: Year Book of Population Estimated 
           (at 1st Oct.)</t>
  </si>
  <si>
    <t>（電熱配分誤差）</t>
  </si>
  <si>
    <t>(電熱配分誤差）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</si>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</sst>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  <numFmt numFmtId="203" formatCode="#,##0.0000000000_ "/>
    <numFmt numFmtId="204" formatCode="0.0"/>
    <numFmt numFmtId="205" formatCode="#,##0.0;[Red]\-#,##0.0"/>
    <numFmt numFmtId="206" formatCode="#,##0_);\(#,##0\)"/>
    <numFmt numFmtId="207" formatCode="#,##0.0"/>
    <numFmt numFmtId="208" formatCode="#,##0.0_);\(#,##0.0\)"/>
    <numFmt numFmtId="209" formatCode="#,##0.0_ ;[Red]\-#,##0.0\ "/>
    <numFmt numFmtId="210" formatCode="0_ ;[Red]\-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_);[Red]\(0.00\)"/>
    <numFmt numFmtId="217" formatCode="0.0_);[Red]\(0.0\)"/>
    <numFmt numFmtId="218" formatCode="#,##0.000000000000_ "/>
    <numFmt numFmtId="219" formatCode="#,##0.000000000_ "/>
    <numFmt numFmtId="220" formatCode="#,##0.0000000_ "/>
    <numFmt numFmtId="221" formatCode="#,##0.0000_ "/>
    <numFmt numFmtId="222" formatCode="#,##0_ ;[Red]\-#,##0\ "/>
    <numFmt numFmtId="223" formatCode="0.0000_);[Red]\(0.0000\)"/>
    <numFmt numFmtId="224" formatCode="0.000000_);[Red]\(0.000000\)"/>
    <numFmt numFmtId="225" formatCode="0.00000_);[Red]\(0.00000\)"/>
    <numFmt numFmtId="226" formatCode="0.000_);[Red]\(0.000\)"/>
    <numFmt numFmtId="227" formatCode="0.000%"/>
  </numFmts>
  <fonts count="69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4.5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.25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25"/>
      <name val="ＭＳ ゴシック"/>
      <family val="3"/>
    </font>
    <font>
      <sz val="10.25"/>
      <name val="Arial"/>
      <family val="2"/>
    </font>
    <font>
      <sz val="11.75"/>
      <name val="Century"/>
      <family val="1"/>
    </font>
    <font>
      <sz val="10"/>
      <name val="ＭＳ 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.5"/>
      <name val="Arial"/>
      <family val="2"/>
    </font>
    <font>
      <sz val="14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sz val="13.75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Up">
        <fgColor indexed="9"/>
        <bgColor indexed="9"/>
      </patternFill>
    </fill>
    <fill>
      <patternFill patternType="lightGr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7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  <protection/>
    </xf>
    <xf numFmtId="4" fontId="2" fillId="0" borderId="3" applyFill="0" applyBorder="0" applyProtection="0">
      <alignment horizontal="right" vertical="center"/>
    </xf>
    <xf numFmtId="0" fontId="1" fillId="0" borderId="4">
      <alignment horizontal="left" vertical="center" wrapText="1" indent="2"/>
      <protection/>
    </xf>
    <xf numFmtId="0" fontId="5" fillId="0" borderId="5">
      <alignment/>
      <protection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3" borderId="0" applyNumberFormat="0" applyFont="0" applyBorder="0" applyAlignment="0" applyProtection="0"/>
    <xf numFmtId="0" fontId="5" fillId="0" borderId="0">
      <alignment/>
      <protection/>
    </xf>
    <xf numFmtId="183" fontId="1" fillId="4" borderId="1" applyNumberFormat="0" applyFont="0" applyBorder="0" applyAlignment="0" applyProtection="0"/>
    <xf numFmtId="4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67">
    <xf numFmtId="0" fontId="0" fillId="0" borderId="0" xfId="0" applyAlignment="1">
      <alignment vertical="center"/>
    </xf>
    <xf numFmtId="0" fontId="10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center" vertical="center"/>
      <protection/>
    </xf>
    <xf numFmtId="0" fontId="11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right" vertical="center"/>
      <protection/>
    </xf>
    <xf numFmtId="0" fontId="10" fillId="3" borderId="6" xfId="36" applyFont="1" applyFill="1" applyBorder="1" applyAlignment="1">
      <alignment vertical="center"/>
      <protection/>
    </xf>
    <xf numFmtId="0" fontId="10" fillId="3" borderId="7" xfId="36" applyFont="1" applyFill="1" applyBorder="1" applyAlignment="1">
      <alignment horizontal="center" vertical="center"/>
      <protection/>
    </xf>
    <xf numFmtId="0" fontId="11" fillId="3" borderId="8" xfId="36" applyFont="1" applyFill="1" applyBorder="1" applyAlignment="1">
      <alignment horizontal="center" vertical="center" wrapText="1"/>
      <protection/>
    </xf>
    <xf numFmtId="0" fontId="10" fillId="3" borderId="9" xfId="36" applyFont="1" applyFill="1" applyBorder="1" applyAlignment="1">
      <alignment horizontal="center" vertical="center"/>
      <protection/>
    </xf>
    <xf numFmtId="0" fontId="10" fillId="3" borderId="10" xfId="36" applyFont="1" applyFill="1" applyBorder="1" applyAlignment="1">
      <alignment horizontal="center" vertical="center"/>
      <protection/>
    </xf>
    <xf numFmtId="0" fontId="10" fillId="3" borderId="11" xfId="36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horizontal="center" vertical="center"/>
      <protection/>
    </xf>
    <xf numFmtId="0" fontId="10" fillId="5" borderId="12" xfId="36" applyFont="1" applyFill="1" applyBorder="1" applyAlignment="1">
      <alignment horizontal="center" vertical="center"/>
      <protection/>
    </xf>
    <xf numFmtId="176" fontId="10" fillId="5" borderId="1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horizontal="right" vertical="center"/>
      <protection/>
    </xf>
    <xf numFmtId="0" fontId="11" fillId="5" borderId="12" xfId="36" applyFont="1" applyFill="1" applyBorder="1" applyAlignment="1">
      <alignment vertical="center"/>
      <protection/>
    </xf>
    <xf numFmtId="177" fontId="10" fillId="5" borderId="1" xfId="36" applyNumberFormat="1" applyFont="1" applyFill="1" applyBorder="1" applyAlignment="1">
      <alignment vertical="center"/>
      <protection/>
    </xf>
    <xf numFmtId="177" fontId="10" fillId="5" borderId="15" xfId="36" applyNumberFormat="1" applyFont="1" applyFill="1" applyBorder="1" applyAlignment="1">
      <alignment vertical="center"/>
      <protection/>
    </xf>
    <xf numFmtId="177" fontId="10" fillId="5" borderId="16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Alignment="1">
      <alignment vertical="center"/>
      <protection/>
    </xf>
    <xf numFmtId="0" fontId="10" fillId="5" borderId="12" xfId="36" applyFont="1" applyFill="1" applyBorder="1" applyAlignment="1">
      <alignment horizontal="center" vertical="center" wrapText="1"/>
      <protection/>
    </xf>
    <xf numFmtId="176" fontId="10" fillId="5" borderId="13" xfId="36" applyNumberFormat="1" applyFont="1" applyFill="1" applyBorder="1" applyAlignment="1">
      <alignment horizontal="center" vertical="center" wrapText="1"/>
      <protection/>
    </xf>
    <xf numFmtId="0" fontId="11" fillId="5" borderId="12" xfId="36" applyFont="1" applyFill="1" applyBorder="1" applyAlignment="1">
      <alignment vertical="center" wrapText="1"/>
      <protection/>
    </xf>
    <xf numFmtId="0" fontId="10" fillId="5" borderId="17" xfId="36" applyFont="1" applyFill="1" applyBorder="1" applyAlignment="1">
      <alignment horizontal="center" vertical="center"/>
      <protection/>
    </xf>
    <xf numFmtId="176" fontId="10" fillId="5" borderId="18" xfId="36" applyNumberFormat="1" applyFont="1" applyFill="1" applyBorder="1" applyAlignment="1">
      <alignment horizontal="center" vertical="center"/>
      <protection/>
    </xf>
    <xf numFmtId="177" fontId="10" fillId="5" borderId="19" xfId="36" applyNumberFormat="1" applyFont="1" applyFill="1" applyBorder="1" applyAlignment="1">
      <alignment horizontal="right" vertical="center"/>
      <protection/>
    </xf>
    <xf numFmtId="0" fontId="11" fillId="5" borderId="17" xfId="36" applyFont="1" applyFill="1" applyBorder="1" applyAlignment="1">
      <alignment vertical="center"/>
      <protection/>
    </xf>
    <xf numFmtId="177" fontId="10" fillId="5" borderId="20" xfId="36" applyNumberFormat="1" applyFont="1" applyFill="1" applyBorder="1" applyAlignment="1">
      <alignment vertical="center"/>
      <protection/>
    </xf>
    <xf numFmtId="177" fontId="10" fillId="5" borderId="21" xfId="36" applyNumberFormat="1" applyFont="1" applyFill="1" applyBorder="1" applyAlignment="1">
      <alignment vertical="center"/>
      <protection/>
    </xf>
    <xf numFmtId="177" fontId="10" fillId="5" borderId="22" xfId="36" applyNumberFormat="1" applyFont="1" applyFill="1" applyBorder="1" applyAlignment="1">
      <alignment vertical="center"/>
      <protection/>
    </xf>
    <xf numFmtId="0" fontId="10" fillId="5" borderId="23" xfId="36" applyFont="1" applyFill="1" applyBorder="1" applyAlignment="1">
      <alignment horizontal="centerContinuous" vertical="center"/>
      <protection/>
    </xf>
    <xf numFmtId="176" fontId="10" fillId="5" borderId="24" xfId="36" applyNumberFormat="1" applyFont="1" applyFill="1" applyBorder="1" applyAlignment="1">
      <alignment horizontal="center" vertical="center"/>
      <protection/>
    </xf>
    <xf numFmtId="177" fontId="10" fillId="5" borderId="24" xfId="36" applyNumberFormat="1" applyFont="1" applyFill="1" applyBorder="1" applyAlignment="1">
      <alignment horizontal="right" vertical="center"/>
      <protection/>
    </xf>
    <xf numFmtId="177" fontId="10" fillId="5" borderId="25" xfId="36" applyNumberFormat="1" applyFont="1" applyFill="1" applyBorder="1" applyAlignment="1">
      <alignment vertical="center"/>
      <protection/>
    </xf>
    <xf numFmtId="177" fontId="10" fillId="5" borderId="26" xfId="36" applyNumberFormat="1" applyFont="1" applyFill="1" applyBorder="1" applyAlignment="1">
      <alignment vertical="center"/>
      <protection/>
    </xf>
    <xf numFmtId="177" fontId="10" fillId="5" borderId="27" xfId="36" applyNumberFormat="1" applyFont="1" applyFill="1" applyBorder="1" applyAlignment="1">
      <alignment vertical="center"/>
      <protection/>
    </xf>
    <xf numFmtId="176" fontId="10" fillId="5" borderId="0" xfId="36" applyNumberFormat="1" applyFont="1" applyFill="1" applyAlignment="1">
      <alignment horizontal="center" vertical="center"/>
      <protection/>
    </xf>
    <xf numFmtId="177" fontId="10" fillId="5" borderId="0" xfId="36" applyNumberFormat="1" applyFont="1" applyFill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vertical="center"/>
      <protection/>
    </xf>
    <xf numFmtId="179" fontId="10" fillId="5" borderId="15" xfId="36" applyNumberFormat="1" applyFont="1" applyFill="1" applyBorder="1" applyAlignment="1">
      <alignment vertical="center"/>
      <protection/>
    </xf>
    <xf numFmtId="179" fontId="10" fillId="5" borderId="16" xfId="36" applyNumberFormat="1" applyFont="1" applyFill="1" applyBorder="1" applyAlignment="1">
      <alignment vertical="center"/>
      <protection/>
    </xf>
    <xf numFmtId="179" fontId="10" fillId="5" borderId="0" xfId="36" applyNumberFormat="1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horizontal="centerContinuous" vertical="center"/>
      <protection/>
    </xf>
    <xf numFmtId="176" fontId="10" fillId="5" borderId="29" xfId="36" applyNumberFormat="1" applyFont="1" applyFill="1" applyBorder="1" applyAlignment="1">
      <alignment horizontal="centerContinuous" vertical="center"/>
      <protection/>
    </xf>
    <xf numFmtId="179" fontId="10" fillId="5" borderId="20" xfId="36" applyNumberFormat="1" applyFont="1" applyFill="1" applyBorder="1" applyAlignment="1">
      <alignment vertical="center"/>
      <protection/>
    </xf>
    <xf numFmtId="179" fontId="10" fillId="5" borderId="21" xfId="36" applyNumberFormat="1" applyFont="1" applyFill="1" applyBorder="1" applyAlignment="1">
      <alignment vertical="center"/>
      <protection/>
    </xf>
    <xf numFmtId="179" fontId="10" fillId="5" borderId="22" xfId="36" applyNumberFormat="1" applyFont="1" applyFill="1" applyBorder="1" applyAlignment="1">
      <alignment vertical="center"/>
      <protection/>
    </xf>
    <xf numFmtId="0" fontId="10" fillId="5" borderId="28" xfId="36" applyFont="1" applyFill="1" applyBorder="1" applyAlignment="1">
      <alignment horizontal="centerContinuous" vertical="center"/>
      <protection/>
    </xf>
    <xf numFmtId="0" fontId="10" fillId="5" borderId="0" xfId="36" applyFont="1" applyFill="1" applyBorder="1" applyAlignment="1">
      <alignment horizontal="right" vertical="center"/>
      <protection/>
    </xf>
    <xf numFmtId="176" fontId="10" fillId="5" borderId="0" xfId="36" applyNumberFormat="1" applyFont="1" applyFill="1" applyBorder="1" applyAlignment="1">
      <alignment horizontal="center" vertical="center"/>
      <protection/>
    </xf>
    <xf numFmtId="179" fontId="10" fillId="5" borderId="30" xfId="36" applyNumberFormat="1" applyFont="1" applyFill="1" applyBorder="1" applyAlignment="1">
      <alignment vertical="center"/>
      <protection/>
    </xf>
    <xf numFmtId="179" fontId="10" fillId="5" borderId="31" xfId="36" applyNumberFormat="1" applyFont="1" applyFill="1" applyBorder="1" applyAlignment="1">
      <alignment vertical="center"/>
      <protection/>
    </xf>
    <xf numFmtId="179" fontId="10" fillId="5" borderId="32" xfId="36" applyNumberFormat="1" applyFont="1" applyFill="1" applyBorder="1" applyAlignment="1">
      <alignment vertical="center"/>
      <protection/>
    </xf>
    <xf numFmtId="179" fontId="10" fillId="5" borderId="33" xfId="29" applyNumberFormat="1" applyFont="1" applyFill="1" applyBorder="1" applyAlignment="1">
      <alignment horizontal="center" vertical="center"/>
    </xf>
    <xf numFmtId="179" fontId="10" fillId="5" borderId="34" xfId="29" applyNumberFormat="1" applyFont="1" applyFill="1" applyBorder="1" applyAlignment="1">
      <alignment horizontal="center" vertical="center"/>
    </xf>
    <xf numFmtId="179" fontId="10" fillId="5" borderId="35" xfId="29" applyNumberFormat="1" applyFont="1" applyFill="1" applyBorder="1" applyAlignment="1">
      <alignment horizontal="center" vertical="center"/>
    </xf>
    <xf numFmtId="0" fontId="11" fillId="3" borderId="36" xfId="36" applyFont="1" applyFill="1" applyBorder="1" applyAlignment="1">
      <alignment horizontal="left" vertical="center"/>
      <protection/>
    </xf>
    <xf numFmtId="0" fontId="11" fillId="3" borderId="37" xfId="36" applyFont="1" applyFill="1" applyBorder="1" applyAlignment="1">
      <alignment horizontal="center" vertical="center"/>
      <protection/>
    </xf>
    <xf numFmtId="0" fontId="11" fillId="5" borderId="38" xfId="36" applyFont="1" applyFill="1" applyBorder="1" applyAlignment="1">
      <alignment vertical="center"/>
      <protection/>
    </xf>
    <xf numFmtId="0" fontId="11" fillId="5" borderId="39" xfId="36" applyFont="1" applyFill="1" applyBorder="1" applyAlignment="1">
      <alignment vertical="center" wrapText="1"/>
      <protection/>
    </xf>
    <xf numFmtId="0" fontId="11" fillId="5" borderId="40" xfId="36" applyFont="1" applyFill="1" applyBorder="1" applyAlignment="1">
      <alignment vertical="center" wrapText="1"/>
      <protection/>
    </xf>
    <xf numFmtId="0" fontId="11" fillId="5" borderId="41" xfId="36" applyFont="1" applyFill="1" applyBorder="1" applyAlignment="1">
      <alignment vertical="center" wrapText="1"/>
      <protection/>
    </xf>
    <xf numFmtId="0" fontId="11" fillId="5" borderId="42" xfId="36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vertical="center"/>
      <protection/>
    </xf>
    <xf numFmtId="0" fontId="11" fillId="3" borderId="1" xfId="36" applyFont="1" applyFill="1" applyBorder="1" applyAlignment="1">
      <alignment horizontal="left" vertical="center"/>
      <protection/>
    </xf>
    <xf numFmtId="0" fontId="11" fillId="3" borderId="1" xfId="36" applyFont="1" applyFill="1" applyBorder="1" applyAlignment="1">
      <alignment horizontal="center" vertical="center"/>
      <protection/>
    </xf>
    <xf numFmtId="0" fontId="11" fillId="5" borderId="1" xfId="36" applyFont="1" applyFill="1" applyBorder="1" applyAlignment="1">
      <alignment vertical="center"/>
      <protection/>
    </xf>
    <xf numFmtId="0" fontId="11" fillId="5" borderId="20" xfId="36" applyFont="1" applyFill="1" applyBorder="1" applyAlignment="1">
      <alignment vertical="center"/>
      <protection/>
    </xf>
    <xf numFmtId="0" fontId="11" fillId="5" borderId="3" xfId="36" applyFont="1" applyFill="1" applyBorder="1" applyAlignment="1">
      <alignment vertical="center"/>
      <protection/>
    </xf>
    <xf numFmtId="0" fontId="13" fillId="5" borderId="0" xfId="36" applyFont="1" applyFill="1">
      <alignment/>
      <protection/>
    </xf>
    <xf numFmtId="181" fontId="13" fillId="5" borderId="0" xfId="36" applyNumberFormat="1" applyFont="1" applyFill="1">
      <alignment/>
      <protection/>
    </xf>
    <xf numFmtId="0" fontId="13" fillId="5" borderId="4" xfId="36" applyFont="1" applyFill="1" applyBorder="1">
      <alignment/>
      <protection/>
    </xf>
    <xf numFmtId="0" fontId="13" fillId="5" borderId="43" xfId="36" applyFont="1" applyFill="1" applyBorder="1">
      <alignment/>
      <protection/>
    </xf>
    <xf numFmtId="0" fontId="13" fillId="5" borderId="36" xfId="36" applyFont="1" applyFill="1" applyBorder="1">
      <alignment/>
      <protection/>
    </xf>
    <xf numFmtId="0" fontId="11" fillId="5" borderId="0" xfId="36" applyFont="1" applyFill="1">
      <alignment/>
      <protection/>
    </xf>
    <xf numFmtId="185" fontId="10" fillId="5" borderId="33" xfId="36" applyNumberFormat="1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/>
      <protection/>
    </xf>
    <xf numFmtId="0" fontId="10" fillId="5" borderId="0" xfId="36" applyFont="1" applyFill="1">
      <alignment/>
      <protection/>
    </xf>
    <xf numFmtId="0" fontId="10" fillId="3" borderId="1" xfId="36" applyFont="1" applyFill="1" applyBorder="1" applyAlignment="1">
      <alignment horizontal="center" vertical="center"/>
      <protection/>
    </xf>
    <xf numFmtId="176" fontId="10" fillId="5" borderId="1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vertical="center"/>
      <protection/>
    </xf>
    <xf numFmtId="176" fontId="10" fillId="5" borderId="3" xfId="36" applyNumberFormat="1" applyFont="1" applyFill="1" applyBorder="1" applyAlignment="1">
      <alignment vertical="center"/>
      <protection/>
    </xf>
    <xf numFmtId="179" fontId="10" fillId="5" borderId="3" xfId="36" applyNumberFormat="1" applyFont="1" applyFill="1" applyBorder="1" applyAlignment="1">
      <alignment vertical="center"/>
      <protection/>
    </xf>
    <xf numFmtId="176" fontId="10" fillId="5" borderId="1" xfId="36" applyNumberFormat="1" applyFont="1" applyFill="1" applyBorder="1" applyAlignment="1">
      <alignment horizontal="center" vertical="center"/>
      <protection/>
    </xf>
    <xf numFmtId="0" fontId="10" fillId="5" borderId="1" xfId="36" applyFont="1" applyFill="1" applyBorder="1" applyAlignment="1">
      <alignment vertical="center"/>
      <protection/>
    </xf>
    <xf numFmtId="176" fontId="10" fillId="5" borderId="44" xfId="36" applyNumberFormat="1" applyFont="1" applyFill="1" applyBorder="1" applyAlignment="1">
      <alignment horizontal="center" vertical="center"/>
      <protection/>
    </xf>
    <xf numFmtId="176" fontId="10" fillId="5" borderId="44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horizontal="center" vertical="center"/>
      <protection/>
    </xf>
    <xf numFmtId="179" fontId="10" fillId="5" borderId="20" xfId="36" applyNumberFormat="1" applyFont="1" applyFill="1" applyBorder="1" applyAlignment="1">
      <alignment horizontal="center" vertical="center"/>
      <protection/>
    </xf>
    <xf numFmtId="179" fontId="10" fillId="5" borderId="3" xfId="36" applyNumberFormat="1" applyFont="1" applyFill="1" applyBorder="1" applyAlignment="1">
      <alignment horizontal="center" vertical="center"/>
      <protection/>
    </xf>
    <xf numFmtId="185" fontId="10" fillId="5" borderId="1" xfId="36" applyNumberFormat="1" applyFont="1" applyFill="1" applyBorder="1" applyAlignment="1">
      <alignment vertical="center"/>
      <protection/>
    </xf>
    <xf numFmtId="185" fontId="10" fillId="5" borderId="20" xfId="36" applyNumberFormat="1" applyFont="1" applyFill="1" applyBorder="1" applyAlignment="1">
      <alignment vertical="center"/>
      <protection/>
    </xf>
    <xf numFmtId="185" fontId="10" fillId="5" borderId="3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>
      <alignment/>
      <protection/>
    </xf>
    <xf numFmtId="185" fontId="10" fillId="5" borderId="34" xfId="36" applyNumberFormat="1" applyFont="1" applyFill="1" applyBorder="1" applyAlignment="1">
      <alignment vertical="center"/>
      <protection/>
    </xf>
    <xf numFmtId="185" fontId="10" fillId="5" borderId="45" xfId="36" applyNumberFormat="1" applyFont="1" applyFill="1" applyBorder="1" applyAlignment="1">
      <alignment vertical="center"/>
      <protection/>
    </xf>
    <xf numFmtId="185" fontId="10" fillId="5" borderId="1" xfId="36" applyNumberFormat="1" applyFont="1" applyFill="1" applyBorder="1" applyAlignment="1">
      <alignment horizontal="center" vertical="center"/>
      <protection/>
    </xf>
    <xf numFmtId="185" fontId="10" fillId="5" borderId="20" xfId="36" applyNumberFormat="1" applyFont="1" applyFill="1" applyBorder="1" applyAlignment="1">
      <alignment horizontal="center" vertical="center"/>
      <protection/>
    </xf>
    <xf numFmtId="185" fontId="10" fillId="5" borderId="3" xfId="36" applyNumberFormat="1" applyFont="1" applyFill="1" applyBorder="1" applyAlignment="1">
      <alignment horizontal="center" vertical="center"/>
      <protection/>
    </xf>
    <xf numFmtId="176" fontId="10" fillId="5" borderId="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left" vertical="center"/>
      <protection/>
    </xf>
    <xf numFmtId="0" fontId="10" fillId="3" borderId="47" xfId="36" applyFont="1" applyFill="1" applyBorder="1" applyAlignment="1">
      <alignment horizontal="center" vertical="center"/>
      <protection/>
    </xf>
    <xf numFmtId="0" fontId="10" fillId="3" borderId="37" xfId="36" applyFont="1" applyFill="1" applyBorder="1" applyAlignment="1">
      <alignment horizontal="center" vertical="center"/>
      <protection/>
    </xf>
    <xf numFmtId="0" fontId="10" fillId="3" borderId="48" xfId="36" applyFont="1" applyFill="1" applyBorder="1" applyAlignment="1">
      <alignment horizontal="center" vertical="center"/>
      <protection/>
    </xf>
    <xf numFmtId="0" fontId="10" fillId="5" borderId="49" xfId="36" applyFont="1" applyFill="1" applyBorder="1" applyAlignment="1">
      <alignment vertical="center" wrapText="1"/>
      <protection/>
    </xf>
    <xf numFmtId="0" fontId="10" fillId="5" borderId="50" xfId="36" applyFont="1" applyFill="1" applyBorder="1" applyAlignment="1">
      <alignment vertical="center" wrapText="1"/>
      <protection/>
    </xf>
    <xf numFmtId="0" fontId="10" fillId="5" borderId="51" xfId="36" applyFont="1" applyFill="1" applyBorder="1" applyAlignment="1">
      <alignment vertical="center"/>
      <protection/>
    </xf>
    <xf numFmtId="0" fontId="10" fillId="5" borderId="52" xfId="36" applyFont="1" applyFill="1" applyBorder="1" applyAlignment="1">
      <alignment vertical="center" wrapText="1"/>
      <protection/>
    </xf>
    <xf numFmtId="176" fontId="10" fillId="5" borderId="0" xfId="36" applyNumberFormat="1" applyFont="1" applyFill="1" applyAlignment="1">
      <alignment vertical="center"/>
      <protection/>
    </xf>
    <xf numFmtId="184" fontId="10" fillId="5" borderId="1" xfId="36" applyNumberFormat="1" applyFont="1" applyFill="1" applyBorder="1" applyAlignment="1">
      <alignment vertical="center"/>
      <protection/>
    </xf>
    <xf numFmtId="184" fontId="10" fillId="5" borderId="0" xfId="36" applyNumberFormat="1" applyFont="1" applyFill="1" applyAlignment="1">
      <alignment vertical="center"/>
      <protection/>
    </xf>
    <xf numFmtId="184" fontId="10" fillId="5" borderId="20" xfId="36" applyNumberFormat="1" applyFont="1" applyFill="1" applyBorder="1" applyAlignment="1">
      <alignment vertical="center"/>
      <protection/>
    </xf>
    <xf numFmtId="184" fontId="10" fillId="5" borderId="3" xfId="36" applyNumberFormat="1" applyFont="1" applyFill="1" applyBorder="1" applyAlignment="1">
      <alignment vertical="center"/>
      <protection/>
    </xf>
    <xf numFmtId="10" fontId="10" fillId="5" borderId="33" xfId="36" applyNumberFormat="1" applyFont="1" applyFill="1" applyBorder="1" applyAlignment="1">
      <alignment vertical="center"/>
      <protection/>
    </xf>
    <xf numFmtId="10" fontId="10" fillId="5" borderId="34" xfId="36" applyNumberFormat="1" applyFont="1" applyFill="1" applyBorder="1" applyAlignment="1">
      <alignment vertical="center"/>
      <protection/>
    </xf>
    <xf numFmtId="10" fontId="10" fillId="5" borderId="45" xfId="36" applyNumberFormat="1" applyFont="1" applyFill="1" applyBorder="1" applyAlignment="1">
      <alignment vertical="center"/>
      <protection/>
    </xf>
    <xf numFmtId="0" fontId="11" fillId="5" borderId="53" xfId="36" applyFont="1" applyFill="1" applyBorder="1" applyAlignment="1">
      <alignment vertical="center" wrapText="1"/>
      <protection/>
    </xf>
    <xf numFmtId="0" fontId="11" fillId="5" borderId="54" xfId="36" applyFont="1" applyFill="1" applyBorder="1" applyAlignment="1">
      <alignment vertical="center"/>
      <protection/>
    </xf>
    <xf numFmtId="0" fontId="18" fillId="5" borderId="55" xfId="36" applyFont="1" applyFill="1" applyBorder="1" applyAlignment="1">
      <alignment vertical="center" wrapText="1"/>
      <protection/>
    </xf>
    <xf numFmtId="0" fontId="18" fillId="5" borderId="56" xfId="36" applyFont="1" applyFill="1" applyBorder="1" applyAlignment="1">
      <alignment vertical="center" wrapText="1"/>
      <protection/>
    </xf>
    <xf numFmtId="0" fontId="11" fillId="5" borderId="57" xfId="36" applyFont="1" applyFill="1" applyBorder="1" applyAlignment="1">
      <alignment vertical="center"/>
      <protection/>
    </xf>
    <xf numFmtId="0" fontId="11" fillId="5" borderId="31" xfId="36" applyFont="1" applyFill="1" applyBorder="1" applyAlignment="1">
      <alignment vertical="center"/>
      <protection/>
    </xf>
    <xf numFmtId="0" fontId="11" fillId="5" borderId="58" xfId="36" applyFont="1" applyFill="1" applyBorder="1" applyAlignment="1">
      <alignment vertical="center"/>
      <protection/>
    </xf>
    <xf numFmtId="0" fontId="11" fillId="6" borderId="38" xfId="36" applyFont="1" applyFill="1" applyBorder="1" applyAlignment="1">
      <alignment vertical="center"/>
      <protection/>
    </xf>
    <xf numFmtId="0" fontId="10" fillId="6" borderId="54" xfId="36" applyFont="1" applyFill="1" applyBorder="1" applyAlignment="1">
      <alignment vertical="center"/>
      <protection/>
    </xf>
    <xf numFmtId="0" fontId="10" fillId="6" borderId="14" xfId="36" applyFont="1" applyFill="1" applyBorder="1" applyAlignment="1">
      <alignment vertical="center" wrapText="1"/>
      <protection/>
    </xf>
    <xf numFmtId="40" fontId="10" fillId="5" borderId="53" xfId="31" applyNumberFormat="1" applyFont="1" applyFill="1" applyBorder="1" applyAlignment="1">
      <alignment vertical="center"/>
    </xf>
    <xf numFmtId="38" fontId="10" fillId="5" borderId="1" xfId="31" applyFont="1" applyFill="1" applyBorder="1" applyAlignment="1">
      <alignment vertical="center"/>
    </xf>
    <xf numFmtId="40" fontId="10" fillId="6" borderId="1" xfId="31" applyNumberFormat="1" applyFont="1" applyFill="1" applyBorder="1" applyAlignment="1">
      <alignment vertical="center"/>
    </xf>
    <xf numFmtId="40" fontId="10" fillId="6" borderId="16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 wrapText="1"/>
    </xf>
    <xf numFmtId="40" fontId="10" fillId="5" borderId="59" xfId="31" applyNumberFormat="1" applyFont="1" applyFill="1" applyBorder="1" applyAlignment="1">
      <alignment vertical="center" wrapText="1"/>
    </xf>
    <xf numFmtId="40" fontId="10" fillId="5" borderId="41" xfId="31" applyNumberFormat="1" applyFont="1" applyFill="1" applyBorder="1" applyAlignment="1">
      <alignment vertical="center"/>
    </xf>
    <xf numFmtId="40" fontId="10" fillId="5" borderId="41" xfId="31" applyNumberFormat="1" applyFont="1" applyFill="1" applyBorder="1" applyAlignment="1">
      <alignment vertical="center" wrapText="1"/>
    </xf>
    <xf numFmtId="40" fontId="10" fillId="5" borderId="60" xfId="31" applyNumberFormat="1" applyFont="1" applyFill="1" applyBorder="1" applyAlignment="1">
      <alignment vertical="center" wrapText="1"/>
    </xf>
    <xf numFmtId="40" fontId="10" fillId="5" borderId="53" xfId="31" applyNumberFormat="1" applyFont="1" applyFill="1" applyBorder="1" applyAlignment="1">
      <alignment vertical="center" wrapText="1"/>
    </xf>
    <xf numFmtId="40" fontId="10" fillId="5" borderId="61" xfId="31" applyNumberFormat="1" applyFont="1" applyFill="1" applyBorder="1" applyAlignment="1">
      <alignment vertical="center" wrapText="1"/>
    </xf>
    <xf numFmtId="40" fontId="10" fillId="5" borderId="62" xfId="31" applyNumberFormat="1" applyFont="1" applyFill="1" applyBorder="1" applyAlignment="1">
      <alignment vertical="center"/>
    </xf>
    <xf numFmtId="40" fontId="10" fillId="5" borderId="62" xfId="31" applyNumberFormat="1" applyFont="1" applyFill="1" applyBorder="1" applyAlignment="1">
      <alignment vertical="center" wrapText="1"/>
    </xf>
    <xf numFmtId="40" fontId="10" fillId="5" borderId="63" xfId="31" applyNumberFormat="1" applyFont="1" applyFill="1" applyBorder="1" applyAlignment="1">
      <alignment vertical="center" wrapText="1"/>
    </xf>
    <xf numFmtId="40" fontId="10" fillId="5" borderId="64" xfId="31" applyNumberFormat="1" applyFont="1" applyFill="1" applyBorder="1" applyAlignment="1">
      <alignment vertical="center"/>
    </xf>
    <xf numFmtId="40" fontId="10" fillId="5" borderId="64" xfId="31" applyNumberFormat="1" applyFont="1" applyFill="1" applyBorder="1" applyAlignment="1">
      <alignment vertical="center" wrapText="1"/>
    </xf>
    <xf numFmtId="40" fontId="10" fillId="5" borderId="65" xfId="31" applyNumberFormat="1" applyFont="1" applyFill="1" applyBorder="1" applyAlignment="1">
      <alignment vertical="center" wrapText="1"/>
    </xf>
    <xf numFmtId="40" fontId="10" fillId="5" borderId="66" xfId="31" applyNumberFormat="1" applyFont="1" applyFill="1" applyBorder="1" applyAlignment="1">
      <alignment vertical="center"/>
    </xf>
    <xf numFmtId="40" fontId="10" fillId="5" borderId="66" xfId="31" applyNumberFormat="1" applyFont="1" applyFill="1" applyBorder="1" applyAlignment="1">
      <alignment vertical="center" wrapText="1"/>
    </xf>
    <xf numFmtId="40" fontId="10" fillId="5" borderId="67" xfId="31" applyNumberFormat="1" applyFont="1" applyFill="1" applyBorder="1" applyAlignment="1">
      <alignment vertical="center" wrapText="1"/>
    </xf>
    <xf numFmtId="40" fontId="10" fillId="5" borderId="68" xfId="31" applyNumberFormat="1" applyFont="1" applyFill="1" applyBorder="1" applyAlignment="1">
      <alignment vertical="center"/>
    </xf>
    <xf numFmtId="40" fontId="10" fillId="5" borderId="68" xfId="31" applyNumberFormat="1" applyFont="1" applyFill="1" applyBorder="1" applyAlignment="1">
      <alignment vertical="center" wrapText="1"/>
    </xf>
    <xf numFmtId="40" fontId="10" fillId="5" borderId="69" xfId="31" applyNumberFormat="1" applyFont="1" applyFill="1" applyBorder="1" applyAlignment="1">
      <alignment vertical="center" wrapText="1"/>
    </xf>
    <xf numFmtId="0" fontId="11" fillId="7" borderId="38" xfId="36" applyFont="1" applyFill="1" applyBorder="1" applyAlignment="1">
      <alignment vertical="center"/>
      <protection/>
    </xf>
    <xf numFmtId="0" fontId="10" fillId="7" borderId="54" xfId="36" applyFont="1" applyFill="1" applyBorder="1" applyAlignment="1">
      <alignment vertical="center"/>
      <protection/>
    </xf>
    <xf numFmtId="0" fontId="10" fillId="7" borderId="70" xfId="36" applyFont="1" applyFill="1" applyBorder="1" applyAlignment="1">
      <alignment vertical="center"/>
      <protection/>
    </xf>
    <xf numFmtId="0" fontId="10" fillId="7" borderId="14" xfId="36" applyFont="1" applyFill="1" applyBorder="1" applyAlignment="1">
      <alignment vertical="center" wrapText="1"/>
      <protection/>
    </xf>
    <xf numFmtId="40" fontId="10" fillId="7" borderId="1" xfId="31" applyNumberFormat="1" applyFont="1" applyFill="1" applyBorder="1" applyAlignment="1">
      <alignment vertical="center"/>
    </xf>
    <xf numFmtId="40" fontId="10" fillId="7" borderId="16" xfId="31" applyNumberFormat="1" applyFont="1" applyFill="1" applyBorder="1" applyAlignment="1">
      <alignment vertical="center"/>
    </xf>
    <xf numFmtId="0" fontId="11" fillId="8" borderId="38" xfId="36" applyFont="1" applyFill="1" applyBorder="1" applyAlignment="1">
      <alignment vertical="center"/>
      <protection/>
    </xf>
    <xf numFmtId="0" fontId="10" fillId="8" borderId="54" xfId="36" applyFont="1" applyFill="1" applyBorder="1" applyAlignment="1">
      <alignment vertical="center"/>
      <protection/>
    </xf>
    <xf numFmtId="0" fontId="10" fillId="8" borderId="70" xfId="36" applyFont="1" applyFill="1" applyBorder="1" applyAlignment="1">
      <alignment vertical="center"/>
      <protection/>
    </xf>
    <xf numFmtId="0" fontId="10" fillId="8" borderId="14" xfId="36" applyFont="1" applyFill="1" applyBorder="1" applyAlignment="1">
      <alignment vertical="center" wrapText="1"/>
      <protection/>
    </xf>
    <xf numFmtId="40" fontId="10" fillId="8" borderId="1" xfId="31" applyNumberFormat="1" applyFont="1" applyFill="1" applyBorder="1" applyAlignment="1">
      <alignment vertical="center"/>
    </xf>
    <xf numFmtId="40" fontId="10" fillId="8" borderId="16" xfId="31" applyNumberFormat="1" applyFont="1" applyFill="1" applyBorder="1" applyAlignment="1">
      <alignment vertical="center"/>
    </xf>
    <xf numFmtId="0" fontId="11" fillId="9" borderId="38" xfId="36" applyFont="1" applyFill="1" applyBorder="1" applyAlignment="1">
      <alignment vertical="center"/>
      <protection/>
    </xf>
    <xf numFmtId="0" fontId="10" fillId="9" borderId="54" xfId="36" applyFont="1" applyFill="1" applyBorder="1" applyAlignment="1">
      <alignment vertical="center"/>
      <protection/>
    </xf>
    <xf numFmtId="0" fontId="10" fillId="9" borderId="14" xfId="36" applyFont="1" applyFill="1" applyBorder="1" applyAlignment="1">
      <alignment vertical="center" wrapText="1"/>
      <protection/>
    </xf>
    <xf numFmtId="40" fontId="10" fillId="9" borderId="1" xfId="31" applyNumberFormat="1" applyFont="1" applyFill="1" applyBorder="1" applyAlignment="1">
      <alignment vertical="center"/>
    </xf>
    <xf numFmtId="40" fontId="10" fillId="9" borderId="16" xfId="31" applyNumberFormat="1" applyFont="1" applyFill="1" applyBorder="1" applyAlignment="1">
      <alignment vertical="center"/>
    </xf>
    <xf numFmtId="0" fontId="10" fillId="5" borderId="15" xfId="36" applyFont="1" applyFill="1" applyBorder="1" applyAlignment="1">
      <alignment vertical="center"/>
      <protection/>
    </xf>
    <xf numFmtId="0" fontId="10" fillId="10" borderId="71" xfId="36" applyFont="1" applyFill="1" applyBorder="1" applyAlignment="1">
      <alignment vertical="center"/>
      <protection/>
    </xf>
    <xf numFmtId="0" fontId="10" fillId="10" borderId="72" xfId="36" applyFont="1" applyFill="1" applyBorder="1" applyAlignment="1">
      <alignment vertical="center"/>
      <protection/>
    </xf>
    <xf numFmtId="0" fontId="10" fillId="10" borderId="73" xfId="36" applyFont="1" applyFill="1" applyBorder="1" applyAlignment="1">
      <alignment vertical="center" wrapText="1"/>
      <protection/>
    </xf>
    <xf numFmtId="40" fontId="10" fillId="10" borderId="74" xfId="31" applyNumberFormat="1" applyFont="1" applyFill="1" applyBorder="1" applyAlignment="1">
      <alignment vertical="center"/>
    </xf>
    <xf numFmtId="40" fontId="10" fillId="10" borderId="74" xfId="31" applyNumberFormat="1" applyFont="1" applyFill="1" applyBorder="1" applyAlignment="1">
      <alignment vertical="center" wrapText="1"/>
    </xf>
    <xf numFmtId="40" fontId="10" fillId="10" borderId="75" xfId="31" applyNumberFormat="1" applyFont="1" applyFill="1" applyBorder="1" applyAlignment="1">
      <alignment vertical="center" wrapText="1"/>
    </xf>
    <xf numFmtId="0" fontId="10" fillId="11" borderId="71" xfId="36" applyFont="1" applyFill="1" applyBorder="1" applyAlignment="1">
      <alignment vertical="center"/>
      <protection/>
    </xf>
    <xf numFmtId="0" fontId="10" fillId="11" borderId="76" xfId="36" applyFont="1" applyFill="1" applyBorder="1" applyAlignment="1">
      <alignment vertical="center"/>
      <protection/>
    </xf>
    <xf numFmtId="0" fontId="10" fillId="11" borderId="77" xfId="36" applyFont="1" applyFill="1" applyBorder="1" applyAlignment="1">
      <alignment vertical="center"/>
      <protection/>
    </xf>
    <xf numFmtId="0" fontId="10" fillId="11" borderId="72" xfId="36" applyFont="1" applyFill="1" applyBorder="1" applyAlignment="1">
      <alignment horizontal="left" vertical="center"/>
      <protection/>
    </xf>
    <xf numFmtId="0" fontId="10" fillId="11" borderId="8" xfId="36" applyFont="1" applyFill="1" applyBorder="1" applyAlignment="1">
      <alignment horizontal="center" vertical="center"/>
      <protection/>
    </xf>
    <xf numFmtId="40" fontId="10" fillId="11" borderId="9" xfId="31" applyNumberFormat="1" applyFont="1" applyFill="1" applyBorder="1" applyAlignment="1">
      <alignment vertical="center"/>
    </xf>
    <xf numFmtId="40" fontId="10" fillId="11" borderId="9" xfId="31" applyNumberFormat="1" applyFont="1" applyFill="1" applyBorder="1" applyAlignment="1">
      <alignment horizontal="center" vertical="center"/>
    </xf>
    <xf numFmtId="40" fontId="10" fillId="11" borderId="11" xfId="31" applyNumberFormat="1" applyFont="1" applyFill="1" applyBorder="1" applyAlignment="1">
      <alignment horizontal="center" vertical="center"/>
    </xf>
    <xf numFmtId="0" fontId="10" fillId="3" borderId="71" xfId="36" applyFont="1" applyFill="1" applyBorder="1" applyAlignment="1">
      <alignment vertical="center"/>
      <protection/>
    </xf>
    <xf numFmtId="0" fontId="10" fillId="3" borderId="76" xfId="36" applyFont="1" applyFill="1" applyBorder="1" applyAlignment="1">
      <alignment vertical="center"/>
      <protection/>
    </xf>
    <xf numFmtId="0" fontId="10" fillId="3" borderId="77" xfId="36" applyFont="1" applyFill="1" applyBorder="1" applyAlignment="1">
      <alignment vertical="center"/>
      <protection/>
    </xf>
    <xf numFmtId="0" fontId="10" fillId="3" borderId="78" xfId="36" applyFont="1" applyFill="1" applyBorder="1" applyAlignment="1">
      <alignment vertical="center"/>
      <protection/>
    </xf>
    <xf numFmtId="0" fontId="10" fillId="3" borderId="8" xfId="36" applyFont="1" applyFill="1" applyBorder="1" applyAlignment="1">
      <alignment vertical="center" wrapText="1"/>
      <protection/>
    </xf>
    <xf numFmtId="40" fontId="10" fillId="3" borderId="9" xfId="31" applyNumberFormat="1" applyFont="1" applyFill="1" applyBorder="1" applyAlignment="1">
      <alignment vertical="center"/>
    </xf>
    <xf numFmtId="40" fontId="10" fillId="3" borderId="9" xfId="31" applyNumberFormat="1" applyFont="1" applyFill="1" applyBorder="1" applyAlignment="1">
      <alignment vertical="center" wrapText="1"/>
    </xf>
    <xf numFmtId="40" fontId="10" fillId="3" borderId="79" xfId="31" applyNumberFormat="1" applyFont="1" applyFill="1" applyBorder="1" applyAlignment="1">
      <alignment vertical="center" wrapText="1"/>
    </xf>
    <xf numFmtId="0" fontId="10" fillId="12" borderId="80" xfId="36" applyFont="1" applyFill="1" applyBorder="1" applyAlignment="1">
      <alignment vertical="center"/>
      <protection/>
    </xf>
    <xf numFmtId="0" fontId="10" fillId="12" borderId="81" xfId="36" applyFont="1" applyFill="1" applyBorder="1" applyAlignment="1">
      <alignment vertical="center"/>
      <protection/>
    </xf>
    <xf numFmtId="0" fontId="10" fillId="12" borderId="82" xfId="36" applyFont="1" applyFill="1" applyBorder="1" applyAlignment="1">
      <alignment vertical="center" wrapText="1"/>
      <protection/>
    </xf>
    <xf numFmtId="40" fontId="10" fillId="12" borderId="83" xfId="31" applyNumberFormat="1" applyFont="1" applyFill="1" applyBorder="1" applyAlignment="1">
      <alignment vertical="center"/>
    </xf>
    <xf numFmtId="40" fontId="10" fillId="12" borderId="83" xfId="31" applyNumberFormat="1" applyFont="1" applyFill="1" applyBorder="1" applyAlignment="1">
      <alignment vertical="center" wrapText="1"/>
    </xf>
    <xf numFmtId="40" fontId="10" fillId="12" borderId="84" xfId="31" applyNumberFormat="1" applyFont="1" applyFill="1" applyBorder="1" applyAlignment="1">
      <alignment vertical="center" wrapText="1"/>
    </xf>
    <xf numFmtId="40" fontId="19" fillId="5" borderId="30" xfId="31" applyNumberFormat="1" applyFont="1" applyFill="1" applyBorder="1" applyAlignment="1">
      <alignment vertical="center"/>
    </xf>
    <xf numFmtId="40" fontId="19" fillId="5" borderId="30" xfId="31" applyNumberFormat="1" applyFont="1" applyFill="1" applyBorder="1" applyAlignment="1">
      <alignment vertical="center" wrapText="1"/>
    </xf>
    <xf numFmtId="40" fontId="19" fillId="5" borderId="85" xfId="31" applyNumberFormat="1" applyFont="1" applyFill="1" applyBorder="1" applyAlignment="1">
      <alignment vertical="center" wrapText="1"/>
    </xf>
    <xf numFmtId="187" fontId="10" fillId="5" borderId="0" xfId="36" applyNumberFormat="1" applyFont="1" applyFill="1" applyAlignment="1">
      <alignment vertical="center"/>
      <protection/>
    </xf>
    <xf numFmtId="38" fontId="10" fillId="5" borderId="3" xfId="31" applyFont="1" applyFill="1" applyBorder="1" applyAlignment="1">
      <alignment vertical="center"/>
    </xf>
    <xf numFmtId="185" fontId="10" fillId="5" borderId="1" xfId="29" applyNumberFormat="1" applyFont="1" applyFill="1" applyBorder="1" applyAlignment="1">
      <alignment vertical="center"/>
    </xf>
    <xf numFmtId="185" fontId="10" fillId="5" borderId="20" xfId="29" applyNumberFormat="1" applyFont="1" applyFill="1" applyBorder="1" applyAlignment="1">
      <alignment vertical="center"/>
    </xf>
    <xf numFmtId="185" fontId="10" fillId="5" borderId="3" xfId="29" applyNumberFormat="1" applyFont="1" applyFill="1" applyBorder="1" applyAlignment="1">
      <alignment vertical="center"/>
    </xf>
    <xf numFmtId="0" fontId="21" fillId="3" borderId="8" xfId="36" applyFont="1" applyFill="1" applyBorder="1" applyAlignment="1">
      <alignment horizontal="center" vertical="center" wrapText="1"/>
      <protection/>
    </xf>
    <xf numFmtId="0" fontId="21" fillId="5" borderId="12" xfId="36" applyFont="1" applyFill="1" applyBorder="1" applyAlignment="1">
      <alignment vertical="center" wrapText="1"/>
      <protection/>
    </xf>
    <xf numFmtId="177" fontId="25" fillId="5" borderId="19" xfId="36" applyNumberFormat="1" applyFont="1" applyFill="1" applyBorder="1" applyAlignment="1">
      <alignment horizontal="right" vertical="center"/>
      <protection/>
    </xf>
    <xf numFmtId="177" fontId="25" fillId="3" borderId="20" xfId="36" applyNumberFormat="1" applyFont="1" applyFill="1" applyBorder="1" applyAlignment="1">
      <alignment horizontal="center" vertical="center"/>
      <protection/>
    </xf>
    <xf numFmtId="177" fontId="25" fillId="5" borderId="20" xfId="36" applyNumberFormat="1" applyFont="1" applyFill="1" applyBorder="1" applyAlignment="1">
      <alignment vertical="center"/>
      <protection/>
    </xf>
    <xf numFmtId="176" fontId="22" fillId="5" borderId="13" xfId="36" applyNumberFormat="1" applyFont="1" applyFill="1" applyBorder="1" applyAlignment="1">
      <alignment horizontal="center" vertical="center" wrapText="1"/>
      <protection/>
    </xf>
    <xf numFmtId="176" fontId="22" fillId="5" borderId="29" xfId="36" applyNumberFormat="1" applyFont="1" applyFill="1" applyBorder="1" applyAlignment="1">
      <alignment horizontal="center" vertical="center"/>
      <protection/>
    </xf>
    <xf numFmtId="177" fontId="25" fillId="5" borderId="14" xfId="36" applyNumberFormat="1" applyFont="1" applyFill="1" applyBorder="1" applyAlignment="1">
      <alignment horizontal="right" vertical="center"/>
      <protection/>
    </xf>
    <xf numFmtId="177" fontId="25" fillId="5" borderId="1" xfId="36" applyNumberFormat="1" applyFont="1" applyFill="1" applyBorder="1" applyAlignment="1">
      <alignment vertical="center"/>
      <protection/>
    </xf>
    <xf numFmtId="177" fontId="25" fillId="5" borderId="15" xfId="36" applyNumberFormat="1" applyFont="1" applyFill="1" applyBorder="1" applyAlignment="1">
      <alignment vertical="center"/>
      <protection/>
    </xf>
    <xf numFmtId="177" fontId="25" fillId="3" borderId="1" xfId="36" applyNumberFormat="1" applyFont="1" applyFill="1" applyBorder="1" applyAlignment="1">
      <alignment horizontal="center" vertical="center"/>
      <protection/>
    </xf>
    <xf numFmtId="177" fontId="25" fillId="5" borderId="21" xfId="36" applyNumberFormat="1" applyFont="1" applyFill="1" applyBorder="1" applyAlignment="1">
      <alignment vertical="center"/>
      <protection/>
    </xf>
    <xf numFmtId="177" fontId="25" fillId="5" borderId="29" xfId="36" applyNumberFormat="1" applyFont="1" applyFill="1" applyBorder="1" applyAlignment="1">
      <alignment horizontal="right" vertical="center"/>
      <protection/>
    </xf>
    <xf numFmtId="177" fontId="25" fillId="5" borderId="86" xfId="36" applyNumberFormat="1" applyFont="1" applyFill="1" applyBorder="1" applyAlignment="1">
      <alignment vertical="center"/>
      <protection/>
    </xf>
    <xf numFmtId="177" fontId="25" fillId="5" borderId="87" xfId="36" applyNumberFormat="1" applyFont="1" applyFill="1" applyBorder="1" applyAlignment="1">
      <alignment vertical="center"/>
      <protection/>
    </xf>
    <xf numFmtId="0" fontId="25" fillId="3" borderId="9" xfId="36" applyFont="1" applyFill="1" applyBorder="1" applyAlignment="1">
      <alignment horizontal="center" vertical="center"/>
      <protection/>
    </xf>
    <xf numFmtId="0" fontId="25" fillId="3" borderId="10" xfId="36" applyFont="1" applyFill="1" applyBorder="1" applyAlignment="1">
      <alignment horizontal="center" vertical="center"/>
      <protection/>
    </xf>
    <xf numFmtId="0" fontId="25" fillId="3" borderId="7" xfId="36" applyFont="1" applyFill="1" applyBorder="1" applyAlignment="1">
      <alignment horizontal="center" vertical="center"/>
      <protection/>
    </xf>
    <xf numFmtId="0" fontId="30" fillId="5" borderId="12" xfId="36" applyFont="1" applyFill="1" applyBorder="1" applyAlignment="1">
      <alignment vertical="center"/>
      <protection/>
    </xf>
    <xf numFmtId="176" fontId="25" fillId="5" borderId="13" xfId="36" applyNumberFormat="1" applyFont="1" applyFill="1" applyBorder="1" applyAlignment="1">
      <alignment horizontal="center" vertical="center"/>
      <protection/>
    </xf>
    <xf numFmtId="0" fontId="30" fillId="5" borderId="17" xfId="36" applyFont="1" applyFill="1" applyBorder="1" applyAlignment="1">
      <alignment vertical="center"/>
      <protection/>
    </xf>
    <xf numFmtId="176" fontId="25" fillId="5" borderId="18" xfId="36" applyNumberFormat="1" applyFont="1" applyFill="1" applyBorder="1" applyAlignment="1">
      <alignment horizontal="center" vertical="center"/>
      <protection/>
    </xf>
    <xf numFmtId="0" fontId="30" fillId="5" borderId="28" xfId="36" applyFont="1" applyFill="1" applyBorder="1" applyAlignment="1">
      <alignment horizontal="center" vertical="center"/>
      <protection/>
    </xf>
    <xf numFmtId="177" fontId="10" fillId="5" borderId="3" xfId="36" applyNumberFormat="1" applyFont="1" applyFill="1" applyBorder="1" applyAlignment="1">
      <alignment vertical="center"/>
      <protection/>
    </xf>
    <xf numFmtId="0" fontId="25" fillId="3" borderId="6" xfId="36" applyFont="1" applyFill="1" applyBorder="1" applyAlignment="1">
      <alignment horizontal="center" vertical="center"/>
      <protection/>
    </xf>
    <xf numFmtId="0" fontId="22" fillId="5" borderId="0" xfId="36" applyFont="1" applyFill="1" applyAlignment="1">
      <alignment vertical="center"/>
      <protection/>
    </xf>
    <xf numFmtId="179" fontId="10" fillId="5" borderId="0" xfId="29" applyNumberFormat="1" applyFont="1" applyFill="1" applyAlignment="1">
      <alignment vertical="center"/>
    </xf>
    <xf numFmtId="0" fontId="18" fillId="5" borderId="0" xfId="36" applyFont="1" applyFill="1" applyAlignment="1">
      <alignment vertical="center"/>
      <protection/>
    </xf>
    <xf numFmtId="38" fontId="10" fillId="5" borderId="20" xfId="31" applyNumberFormat="1" applyFont="1" applyFill="1" applyBorder="1" applyAlignment="1">
      <alignment vertical="center"/>
    </xf>
    <xf numFmtId="0" fontId="11" fillId="6" borderId="54" xfId="36" applyFont="1" applyFill="1" applyBorder="1" applyAlignment="1">
      <alignment vertical="center"/>
      <protection/>
    </xf>
    <xf numFmtId="40" fontId="10" fillId="5" borderId="65" xfId="31" applyNumberFormat="1" applyFont="1" applyFill="1" applyBorder="1" applyAlignment="1">
      <alignment vertical="center"/>
    </xf>
    <xf numFmtId="0" fontId="18" fillId="5" borderId="64" xfId="36" applyFont="1" applyFill="1" applyBorder="1" applyAlignment="1">
      <alignment vertical="center" wrapText="1"/>
      <protection/>
    </xf>
    <xf numFmtId="40" fontId="10" fillId="5" borderId="67" xfId="31" applyNumberFormat="1" applyFont="1" applyFill="1" applyBorder="1" applyAlignment="1">
      <alignment vertical="center"/>
    </xf>
    <xf numFmtId="0" fontId="18" fillId="5" borderId="66" xfId="36" applyFont="1" applyFill="1" applyBorder="1" applyAlignment="1">
      <alignment vertical="center" wrapText="1"/>
      <protection/>
    </xf>
    <xf numFmtId="0" fontId="11" fillId="13" borderId="42" xfId="36" applyFont="1" applyFill="1" applyBorder="1" applyAlignment="1">
      <alignment vertical="center"/>
      <protection/>
    </xf>
    <xf numFmtId="0" fontId="10" fillId="13" borderId="49" xfId="36" applyFont="1" applyFill="1" applyBorder="1" applyAlignment="1">
      <alignment vertical="center" wrapText="1"/>
      <protection/>
    </xf>
    <xf numFmtId="40" fontId="10" fillId="13" borderId="62" xfId="31" applyNumberFormat="1" applyFont="1" applyFill="1" applyBorder="1" applyAlignment="1">
      <alignment vertical="center"/>
    </xf>
    <xf numFmtId="40" fontId="10" fillId="13" borderId="62" xfId="31" applyNumberFormat="1" applyFont="1" applyFill="1" applyBorder="1" applyAlignment="1">
      <alignment vertical="center" wrapText="1"/>
    </xf>
    <xf numFmtId="40" fontId="10" fillId="13" borderId="63" xfId="31" applyNumberFormat="1" applyFont="1" applyFill="1" applyBorder="1" applyAlignment="1">
      <alignment vertical="center" wrapText="1"/>
    </xf>
    <xf numFmtId="0" fontId="17" fillId="3" borderId="1" xfId="36" applyFont="1" applyFill="1" applyBorder="1" applyAlignment="1">
      <alignment horizontal="center" vertical="center"/>
      <protection/>
    </xf>
    <xf numFmtId="0" fontId="13" fillId="3" borderId="1" xfId="36" applyFont="1" applyFill="1" applyBorder="1" applyAlignment="1">
      <alignment horizontal="center" vertical="center"/>
      <protection/>
    </xf>
    <xf numFmtId="0" fontId="17" fillId="5" borderId="0" xfId="36" applyFont="1" applyFill="1" applyAlignment="1">
      <alignment vertical="center"/>
      <protection/>
    </xf>
    <xf numFmtId="191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/>
      <protection/>
    </xf>
    <xf numFmtId="0" fontId="13" fillId="5" borderId="1" xfId="36" applyFont="1" applyFill="1" applyBorder="1" applyAlignment="1">
      <alignment vertical="center" wrapText="1"/>
      <protection/>
    </xf>
    <xf numFmtId="189" fontId="17" fillId="5" borderId="1" xfId="36" applyNumberFormat="1" applyFont="1" applyFill="1" applyBorder="1" applyAlignment="1">
      <alignment vertical="center"/>
      <protection/>
    </xf>
    <xf numFmtId="180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 wrapText="1"/>
      <protection/>
    </xf>
    <xf numFmtId="176" fontId="17" fillId="5" borderId="0" xfId="36" applyNumberFormat="1" applyFont="1" applyFill="1" applyAlignment="1">
      <alignment vertical="center"/>
      <protection/>
    </xf>
    <xf numFmtId="0" fontId="13" fillId="5" borderId="0" xfId="36" applyFont="1" applyFill="1" applyAlignment="1">
      <alignment vertical="center"/>
      <protection/>
    </xf>
    <xf numFmtId="179" fontId="17" fillId="5" borderId="1" xfId="36" applyNumberFormat="1" applyFont="1" applyFill="1" applyBorder="1" applyAlignment="1">
      <alignment vertical="center"/>
      <protection/>
    </xf>
    <xf numFmtId="179" fontId="17" fillId="5" borderId="33" xfId="36" applyNumberFormat="1" applyFont="1" applyFill="1" applyBorder="1" applyAlignment="1">
      <alignment vertical="center"/>
      <protection/>
    </xf>
    <xf numFmtId="0" fontId="11" fillId="3" borderId="15" xfId="36" applyFont="1" applyFill="1" applyBorder="1" applyAlignment="1">
      <alignment horizontal="left" vertical="center"/>
      <protection/>
    </xf>
    <xf numFmtId="0" fontId="11" fillId="5" borderId="1" xfId="36" applyFont="1" applyFill="1" applyBorder="1" applyAlignment="1">
      <alignment vertical="center" wrapText="1"/>
      <protection/>
    </xf>
    <xf numFmtId="0" fontId="11" fillId="10" borderId="39" xfId="36" applyFont="1" applyFill="1" applyBorder="1" applyAlignment="1">
      <alignment vertical="center" wrapText="1"/>
      <protection/>
    </xf>
    <xf numFmtId="0" fontId="11" fillId="10" borderId="40" xfId="36" applyFont="1" applyFill="1" applyBorder="1" applyAlignment="1">
      <alignment vertical="center" wrapText="1"/>
      <protection/>
    </xf>
    <xf numFmtId="0" fontId="11" fillId="5" borderId="70" xfId="36" applyFont="1" applyFill="1" applyBorder="1" applyAlignment="1">
      <alignment vertical="center"/>
      <protection/>
    </xf>
    <xf numFmtId="0" fontId="11" fillId="10" borderId="41" xfId="36" applyFont="1" applyFill="1" applyBorder="1" applyAlignment="1">
      <alignment vertical="center" wrapText="1"/>
      <protection/>
    </xf>
    <xf numFmtId="0" fontId="11" fillId="5" borderId="15" xfId="36" applyFont="1" applyFill="1" applyBorder="1" applyAlignment="1">
      <alignment vertical="center"/>
      <protection/>
    </xf>
    <xf numFmtId="0" fontId="11" fillId="5" borderId="88" xfId="36" applyFont="1" applyFill="1" applyBorder="1" applyAlignment="1">
      <alignment vertical="center"/>
      <protection/>
    </xf>
    <xf numFmtId="0" fontId="10" fillId="3" borderId="15" xfId="36" applyFont="1" applyFill="1" applyBorder="1" applyAlignment="1">
      <alignment horizontal="left" vertical="center"/>
      <protection/>
    </xf>
    <xf numFmtId="0" fontId="10" fillId="3" borderId="14" xfId="36" applyFont="1" applyFill="1" applyBorder="1" applyAlignment="1">
      <alignment horizontal="center" vertical="center"/>
      <protection/>
    </xf>
    <xf numFmtId="0" fontId="10" fillId="5" borderId="38" xfId="36" applyFont="1" applyFill="1" applyBorder="1" applyAlignment="1">
      <alignment vertical="center"/>
      <protection/>
    </xf>
    <xf numFmtId="0" fontId="10" fillId="5" borderId="1" xfId="36" applyFont="1" applyFill="1" applyBorder="1" applyAlignment="1">
      <alignment vertical="center" wrapText="1"/>
      <protection/>
    </xf>
    <xf numFmtId="178" fontId="10" fillId="5" borderId="1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/>
      <protection/>
    </xf>
    <xf numFmtId="0" fontId="10" fillId="5" borderId="39" xfId="36" applyFont="1" applyFill="1" applyBorder="1" applyAlignment="1">
      <alignment vertical="center" wrapText="1"/>
      <protection/>
    </xf>
    <xf numFmtId="176" fontId="10" fillId="10" borderId="39" xfId="36" applyNumberFormat="1" applyFont="1" applyFill="1" applyBorder="1" applyAlignment="1">
      <alignment vertical="center"/>
      <protection/>
    </xf>
    <xf numFmtId="180" fontId="10" fillId="10" borderId="39" xfId="36" applyNumberFormat="1" applyFont="1" applyFill="1" applyBorder="1" applyAlignment="1">
      <alignment vertical="center"/>
      <protection/>
    </xf>
    <xf numFmtId="0" fontId="10" fillId="5" borderId="40" xfId="36" applyFont="1" applyFill="1" applyBorder="1" applyAlignment="1">
      <alignment vertical="center" wrapText="1"/>
      <protection/>
    </xf>
    <xf numFmtId="176" fontId="10" fillId="5" borderId="40" xfId="36" applyNumberFormat="1" applyFont="1" applyFill="1" applyBorder="1" applyAlignment="1">
      <alignment vertical="center"/>
      <protection/>
    </xf>
    <xf numFmtId="176" fontId="10" fillId="5" borderId="40" xfId="0" applyNumberFormat="1" applyFont="1" applyFill="1" applyBorder="1" applyAlignment="1">
      <alignment vertical="center" wrapText="1"/>
    </xf>
    <xf numFmtId="176" fontId="10" fillId="10" borderId="40" xfId="36" applyNumberFormat="1" applyFont="1" applyFill="1" applyBorder="1" applyAlignment="1">
      <alignment vertical="center"/>
      <protection/>
    </xf>
    <xf numFmtId="180" fontId="10" fillId="10" borderId="40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/>
      <protection/>
    </xf>
    <xf numFmtId="0" fontId="10" fillId="5" borderId="41" xfId="36" applyFont="1" applyFill="1" applyBorder="1" applyAlignment="1">
      <alignment vertical="center" wrapText="1"/>
      <protection/>
    </xf>
    <xf numFmtId="176" fontId="10" fillId="10" borderId="41" xfId="36" applyNumberFormat="1" applyFont="1" applyFill="1" applyBorder="1" applyAlignment="1">
      <alignment vertical="center"/>
      <protection/>
    </xf>
    <xf numFmtId="180" fontId="10" fillId="10" borderId="41" xfId="36" applyNumberFormat="1" applyFont="1" applyFill="1" applyBorder="1" applyAlignment="1">
      <alignment vertical="center"/>
      <protection/>
    </xf>
    <xf numFmtId="0" fontId="10" fillId="5" borderId="14" xfId="36" applyFont="1" applyFill="1" applyBorder="1" applyAlignment="1">
      <alignment vertical="center" wrapText="1"/>
      <protection/>
    </xf>
    <xf numFmtId="176" fontId="10" fillId="5" borderId="1" xfId="0" applyNumberFormat="1" applyFont="1" applyFill="1" applyBorder="1" applyAlignment="1">
      <alignment vertical="center" wrapText="1"/>
    </xf>
    <xf numFmtId="176" fontId="10" fillId="5" borderId="89" xfId="0" applyNumberFormat="1" applyFont="1" applyFill="1" applyBorder="1" applyAlignment="1">
      <alignment vertical="center" wrapText="1"/>
    </xf>
    <xf numFmtId="0" fontId="10" fillId="5" borderId="88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 wrapText="1"/>
      <protection/>
    </xf>
    <xf numFmtId="176" fontId="10" fillId="5" borderId="20" xfId="0" applyNumberFormat="1" applyFont="1" applyFill="1" applyBorder="1" applyAlignment="1">
      <alignment vertical="center" wrapText="1"/>
    </xf>
    <xf numFmtId="0" fontId="10" fillId="5" borderId="90" xfId="36" applyFont="1" applyFill="1" applyBorder="1" applyAlignment="1">
      <alignment vertical="center" wrapText="1"/>
      <protection/>
    </xf>
    <xf numFmtId="176" fontId="10" fillId="5" borderId="3" xfId="0" applyNumberFormat="1" applyFont="1" applyFill="1" applyBorder="1" applyAlignment="1">
      <alignment vertical="center" wrapText="1"/>
    </xf>
    <xf numFmtId="179" fontId="10" fillId="10" borderId="39" xfId="36" applyNumberFormat="1" applyFont="1" applyFill="1" applyBorder="1" applyAlignment="1">
      <alignment vertical="center"/>
      <protection/>
    </xf>
    <xf numFmtId="179" fontId="10" fillId="5" borderId="40" xfId="36" applyNumberFormat="1" applyFont="1" applyFill="1" applyBorder="1" applyAlignment="1">
      <alignment vertical="center"/>
      <protection/>
    </xf>
    <xf numFmtId="179" fontId="10" fillId="10" borderId="40" xfId="36" applyNumberFormat="1" applyFont="1" applyFill="1" applyBorder="1" applyAlignment="1">
      <alignment vertical="center"/>
      <protection/>
    </xf>
    <xf numFmtId="179" fontId="10" fillId="10" borderId="41" xfId="36" applyNumberFormat="1" applyFont="1" applyFill="1" applyBorder="1" applyAlignment="1">
      <alignment vertical="center"/>
      <protection/>
    </xf>
    <xf numFmtId="0" fontId="11" fillId="14" borderId="91" xfId="36" applyFont="1" applyFill="1" applyBorder="1" applyAlignment="1">
      <alignment vertical="center" wrapText="1"/>
      <protection/>
    </xf>
    <xf numFmtId="0" fontId="11" fillId="15" borderId="92" xfId="36" applyFont="1" applyFill="1" applyBorder="1" applyAlignment="1">
      <alignment vertical="center" wrapText="1"/>
      <protection/>
    </xf>
    <xf numFmtId="0" fontId="11" fillId="14" borderId="92" xfId="36" applyFont="1" applyFill="1" applyBorder="1" applyAlignment="1">
      <alignment vertical="center" wrapText="1"/>
      <protection/>
    </xf>
    <xf numFmtId="0" fontId="11" fillId="5" borderId="93" xfId="36" applyFont="1" applyFill="1" applyBorder="1" applyAlignment="1">
      <alignment vertical="center" wrapText="1"/>
      <protection/>
    </xf>
    <xf numFmtId="0" fontId="11" fillId="16" borderId="38" xfId="36" applyFont="1" applyFill="1" applyBorder="1" applyAlignment="1">
      <alignment vertical="center" wrapText="1"/>
      <protection/>
    </xf>
    <xf numFmtId="0" fontId="11" fillId="5" borderId="92" xfId="36" applyFont="1" applyFill="1" applyBorder="1" applyAlignment="1">
      <alignment vertical="center" wrapText="1"/>
      <protection/>
    </xf>
    <xf numFmtId="0" fontId="18" fillId="14" borderId="91" xfId="37" applyFont="1" applyFill="1" applyBorder="1" applyAlignment="1">
      <alignment horizontal="left" vertical="center" indent="1"/>
      <protection/>
    </xf>
    <xf numFmtId="0" fontId="11" fillId="5" borderId="92" xfId="36" applyFont="1" applyFill="1" applyBorder="1" applyAlignment="1">
      <alignment horizontal="left" vertical="center" wrapText="1" indent="1"/>
      <protection/>
    </xf>
    <xf numFmtId="0" fontId="18" fillId="14" borderId="93" xfId="37" applyFont="1" applyFill="1" applyBorder="1" applyAlignment="1">
      <alignment horizontal="left" vertical="center"/>
      <protection/>
    </xf>
    <xf numFmtId="0" fontId="11" fillId="17" borderId="38" xfId="36" applyFont="1" applyFill="1" applyBorder="1" applyAlignment="1">
      <alignment vertical="center"/>
      <protection/>
    </xf>
    <xf numFmtId="0" fontId="18" fillId="5" borderId="91" xfId="37" applyFont="1" applyFill="1" applyBorder="1" applyAlignment="1">
      <alignment horizontal="left" vertical="center"/>
      <protection/>
    </xf>
    <xf numFmtId="0" fontId="18" fillId="14" borderId="91" xfId="37" applyFont="1" applyFill="1" applyBorder="1" applyAlignment="1">
      <alignment horizontal="left" vertical="center"/>
      <protection/>
    </xf>
    <xf numFmtId="0" fontId="18" fillId="5" borderId="91" xfId="37" applyFont="1" applyFill="1" applyBorder="1" applyAlignment="1">
      <alignment horizontal="left" vertical="center" indent="1"/>
      <protection/>
    </xf>
    <xf numFmtId="0" fontId="11" fillId="18" borderId="38" xfId="36" applyFont="1" applyFill="1" applyBorder="1" applyAlignment="1">
      <alignment vertical="center" wrapText="1"/>
      <protection/>
    </xf>
    <xf numFmtId="0" fontId="18" fillId="5" borderId="94" xfId="37" applyFont="1" applyFill="1" applyBorder="1" applyAlignment="1">
      <alignment vertical="center"/>
      <protection/>
    </xf>
    <xf numFmtId="0" fontId="18" fillId="5" borderId="94" xfId="37" applyFont="1" applyFill="1" applyBorder="1" applyAlignment="1">
      <alignment horizontal="left" vertical="center" indent="1"/>
      <protection/>
    </xf>
    <xf numFmtId="0" fontId="11" fillId="19" borderId="38" xfId="36" applyFont="1" applyFill="1" applyBorder="1" applyAlignment="1">
      <alignment vertical="center" wrapText="1"/>
      <protection/>
    </xf>
    <xf numFmtId="0" fontId="11" fillId="20" borderId="38" xfId="36" applyFont="1" applyFill="1" applyBorder="1" applyAlignment="1">
      <alignment vertical="center" wrapText="1"/>
      <protection/>
    </xf>
    <xf numFmtId="0" fontId="11" fillId="21" borderId="38" xfId="36" applyFont="1" applyFill="1" applyBorder="1" applyAlignment="1">
      <alignment vertical="center" wrapText="1"/>
      <protection/>
    </xf>
    <xf numFmtId="0" fontId="11" fillId="22" borderId="38" xfId="36" applyFont="1" applyFill="1" applyBorder="1" applyAlignment="1">
      <alignment vertical="center" wrapText="1"/>
      <protection/>
    </xf>
    <xf numFmtId="0" fontId="11" fillId="5" borderId="95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 indent="1"/>
      <protection/>
    </xf>
    <xf numFmtId="0" fontId="11" fillId="5" borderId="95" xfId="36" applyFont="1" applyFill="1" applyBorder="1" applyAlignment="1">
      <alignment horizontal="left" vertical="center" wrapText="1" indent="2"/>
      <protection/>
    </xf>
    <xf numFmtId="184" fontId="11" fillId="14" borderId="96" xfId="36" applyNumberFormat="1" applyFont="1" applyFill="1" applyBorder="1" applyAlignment="1">
      <alignment horizontal="left" vertical="center" indent="2"/>
      <protection/>
    </xf>
    <xf numFmtId="0" fontId="11" fillId="5" borderId="95" xfId="36" applyFont="1" applyFill="1" applyBorder="1" applyAlignment="1">
      <alignment horizontal="left" vertical="center" wrapText="1" indent="1"/>
      <protection/>
    </xf>
    <xf numFmtId="184" fontId="11" fillId="14" borderId="96" xfId="36" applyNumberFormat="1" applyFont="1" applyFill="1" applyBorder="1" applyAlignment="1">
      <alignment vertical="center"/>
      <protection/>
    </xf>
    <xf numFmtId="184" fontId="11" fillId="14" borderId="96" xfId="36" applyNumberFormat="1" applyFont="1" applyFill="1" applyBorder="1" applyAlignment="1">
      <alignment horizontal="left" vertical="center" indent="1"/>
      <protection/>
    </xf>
    <xf numFmtId="0" fontId="18" fillId="5" borderId="95" xfId="0" applyFont="1" applyFill="1" applyBorder="1" applyAlignment="1">
      <alignment vertical="center"/>
    </xf>
    <xf numFmtId="0" fontId="18" fillId="5" borderId="95" xfId="0" applyFont="1" applyFill="1" applyBorder="1" applyAlignment="1">
      <alignment horizontal="left" vertical="center" indent="1"/>
    </xf>
    <xf numFmtId="0" fontId="18" fillId="5" borderId="95" xfId="0" applyFont="1" applyFill="1" applyBorder="1" applyAlignment="1">
      <alignment horizontal="left" vertical="center" indent="2"/>
    </xf>
    <xf numFmtId="0" fontId="11" fillId="5" borderId="96" xfId="36" applyFont="1" applyFill="1" applyBorder="1" applyAlignment="1">
      <alignment vertical="center" wrapText="1"/>
      <protection/>
    </xf>
    <xf numFmtId="0" fontId="11" fillId="23" borderId="42" xfId="36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center" vertical="center"/>
      <protection/>
    </xf>
    <xf numFmtId="0" fontId="10" fillId="11" borderId="78" xfId="36" applyFont="1" applyFill="1" applyBorder="1" applyAlignment="1">
      <alignment horizontal="center" vertical="center"/>
      <protection/>
    </xf>
    <xf numFmtId="188" fontId="10" fillId="11" borderId="9" xfId="36" applyNumberFormat="1" applyFont="1" applyFill="1" applyBorder="1" applyAlignment="1">
      <alignment vertical="center"/>
      <protection/>
    </xf>
    <xf numFmtId="188" fontId="10" fillId="11" borderId="9" xfId="36" applyNumberFormat="1" applyFont="1" applyFill="1" applyBorder="1" applyAlignment="1">
      <alignment horizontal="center" vertical="center"/>
      <protection/>
    </xf>
    <xf numFmtId="188" fontId="10" fillId="11" borderId="11" xfId="36" applyNumberFormat="1" applyFont="1" applyFill="1" applyBorder="1" applyAlignment="1">
      <alignment horizontal="center" vertical="center"/>
      <protection/>
    </xf>
    <xf numFmtId="0" fontId="10" fillId="6" borderId="97" xfId="36" applyFont="1" applyFill="1" applyBorder="1" applyAlignment="1">
      <alignment vertical="center" wrapText="1"/>
      <protection/>
    </xf>
    <xf numFmtId="188" fontId="10" fillId="6" borderId="1" xfId="36" applyNumberFormat="1" applyFont="1" applyFill="1" applyBorder="1" applyAlignment="1">
      <alignment vertical="center"/>
      <protection/>
    </xf>
    <xf numFmtId="188" fontId="10" fillId="6" borderId="16" xfId="36" applyNumberFormat="1" applyFont="1" applyFill="1" applyBorder="1" applyAlignment="1">
      <alignment vertical="center"/>
      <protection/>
    </xf>
    <xf numFmtId="188" fontId="10" fillId="24" borderId="44" xfId="36" applyNumberFormat="1" applyFont="1" applyFill="1" applyBorder="1" applyAlignment="1">
      <alignment vertical="center"/>
      <protection/>
    </xf>
    <xf numFmtId="188" fontId="10" fillId="24" borderId="98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 wrapText="1"/>
      <protection/>
    </xf>
    <xf numFmtId="188" fontId="10" fillId="14" borderId="40" xfId="36" applyNumberFormat="1" applyFont="1" applyFill="1" applyBorder="1" applyAlignment="1">
      <alignment vertical="center"/>
      <protection/>
    </xf>
    <xf numFmtId="188" fontId="10" fillId="14" borderId="59" xfId="36" applyNumberFormat="1" applyFont="1" applyFill="1" applyBorder="1" applyAlignment="1">
      <alignment vertical="center"/>
      <protection/>
    </xf>
    <xf numFmtId="188" fontId="10" fillId="15" borderId="53" xfId="36" applyNumberFormat="1" applyFont="1" applyFill="1" applyBorder="1" applyAlignment="1">
      <alignment vertical="center"/>
      <protection/>
    </xf>
    <xf numFmtId="188" fontId="10" fillId="15" borderId="61" xfId="36" applyNumberFormat="1" applyFont="1" applyFill="1" applyBorder="1" applyAlignment="1">
      <alignment vertical="center"/>
      <protection/>
    </xf>
    <xf numFmtId="188" fontId="10" fillId="14" borderId="53" xfId="36" applyNumberFormat="1" applyFont="1" applyFill="1" applyBorder="1" applyAlignment="1">
      <alignment vertical="center"/>
      <protection/>
    </xf>
    <xf numFmtId="188" fontId="10" fillId="14" borderId="61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 wrapText="1"/>
      <protection/>
    </xf>
    <xf numFmtId="188" fontId="10" fillId="24" borderId="41" xfId="36" applyNumberFormat="1" applyFont="1" applyFill="1" applyBorder="1" applyAlignment="1">
      <alignment vertical="center"/>
      <protection/>
    </xf>
    <xf numFmtId="188" fontId="10" fillId="24" borderId="60" xfId="36" applyNumberFormat="1" applyFont="1" applyFill="1" applyBorder="1" applyAlignment="1">
      <alignment vertical="center"/>
      <protection/>
    </xf>
    <xf numFmtId="0" fontId="10" fillId="16" borderId="99" xfId="36" applyFont="1" applyFill="1" applyBorder="1" applyAlignment="1">
      <alignment vertical="center" wrapText="1"/>
      <protection/>
    </xf>
    <xf numFmtId="188" fontId="10" fillId="16" borderId="39" xfId="36" applyNumberFormat="1" applyFont="1" applyFill="1" applyBorder="1" applyAlignment="1">
      <alignment vertical="center"/>
      <protection/>
    </xf>
    <xf numFmtId="188" fontId="10" fillId="16" borderId="39" xfId="0" applyNumberFormat="1" applyFont="1" applyFill="1" applyBorder="1" applyAlignment="1">
      <alignment vertical="center" wrapText="1"/>
    </xf>
    <xf numFmtId="188" fontId="10" fillId="16" borderId="100" xfId="0" applyNumberFormat="1" applyFont="1" applyFill="1" applyBorder="1" applyAlignment="1">
      <alignment vertical="center" wrapText="1"/>
    </xf>
    <xf numFmtId="0" fontId="10" fillId="16" borderId="54" xfId="36" applyFont="1" applyFill="1" applyBorder="1" applyAlignment="1">
      <alignment vertical="center" wrapText="1"/>
      <protection/>
    </xf>
    <xf numFmtId="188" fontId="10" fillId="24" borderId="53" xfId="36" applyNumberFormat="1" applyFont="1" applyFill="1" applyBorder="1" applyAlignment="1">
      <alignment vertical="center"/>
      <protection/>
    </xf>
    <xf numFmtId="188" fontId="10" fillId="24" borderId="53" xfId="0" applyNumberFormat="1" applyFont="1" applyFill="1" applyBorder="1" applyAlignment="1">
      <alignment vertical="center" wrapText="1"/>
    </xf>
    <xf numFmtId="188" fontId="10" fillId="24" borderId="61" xfId="0" applyNumberFormat="1" applyFont="1" applyFill="1" applyBorder="1" applyAlignment="1">
      <alignment vertical="center" wrapText="1"/>
    </xf>
    <xf numFmtId="188" fontId="10" fillId="14" borderId="40" xfId="0" applyNumberFormat="1" applyFont="1" applyFill="1" applyBorder="1" applyAlignment="1">
      <alignment vertical="center" wrapText="1"/>
    </xf>
    <xf numFmtId="188" fontId="10" fillId="14" borderId="59" xfId="0" applyNumberFormat="1" applyFont="1" applyFill="1" applyBorder="1" applyAlignment="1">
      <alignment vertical="center" wrapText="1"/>
    </xf>
    <xf numFmtId="0" fontId="10" fillId="16" borderId="70" xfId="36" applyFont="1" applyFill="1" applyBorder="1" applyAlignment="1">
      <alignment vertical="center" wrapText="1"/>
      <protection/>
    </xf>
    <xf numFmtId="188" fontId="10" fillId="14" borderId="41" xfId="36" applyNumberFormat="1" applyFont="1" applyFill="1" applyBorder="1" applyAlignment="1">
      <alignment vertical="center"/>
      <protection/>
    </xf>
    <xf numFmtId="188" fontId="10" fillId="14" borderId="41" xfId="0" applyNumberFormat="1" applyFont="1" applyFill="1" applyBorder="1" applyAlignment="1">
      <alignment vertical="center" wrapText="1"/>
    </xf>
    <xf numFmtId="188" fontId="10" fillId="14" borderId="60" xfId="0" applyNumberFormat="1" applyFont="1" applyFill="1" applyBorder="1" applyAlignment="1">
      <alignment vertical="center" wrapText="1"/>
    </xf>
    <xf numFmtId="0" fontId="10" fillId="17" borderId="101" xfId="36" applyFont="1" applyFill="1" applyBorder="1" applyAlignment="1">
      <alignment vertical="center" wrapText="1"/>
      <protection/>
    </xf>
    <xf numFmtId="188" fontId="10" fillId="17" borderId="102" xfId="36" applyNumberFormat="1" applyFont="1" applyFill="1" applyBorder="1" applyAlignment="1">
      <alignment vertical="center"/>
      <protection/>
    </xf>
    <xf numFmtId="188" fontId="10" fillId="17" borderId="102" xfId="0" applyNumberFormat="1" applyFont="1" applyFill="1" applyBorder="1" applyAlignment="1">
      <alignment vertical="center" wrapText="1"/>
    </xf>
    <xf numFmtId="188" fontId="10" fillId="17" borderId="103" xfId="0" applyNumberFormat="1" applyFont="1" applyFill="1" applyBorder="1" applyAlignment="1">
      <alignment vertical="center" wrapText="1"/>
    </xf>
    <xf numFmtId="0" fontId="10" fillId="17" borderId="54" xfId="36" applyFont="1" applyFill="1" applyBorder="1" applyAlignment="1">
      <alignment vertical="center" wrapText="1"/>
      <protection/>
    </xf>
    <xf numFmtId="188" fontId="10" fillId="24" borderId="40" xfId="36" applyNumberFormat="1" applyFont="1" applyFill="1" applyBorder="1" applyAlignment="1">
      <alignment vertical="center"/>
      <protection/>
    </xf>
    <xf numFmtId="188" fontId="10" fillId="24" borderId="40" xfId="0" applyNumberFormat="1" applyFont="1" applyFill="1" applyBorder="1" applyAlignment="1">
      <alignment vertical="center" wrapText="1"/>
    </xf>
    <xf numFmtId="188" fontId="10" fillId="24" borderId="59" xfId="0" applyNumberFormat="1" applyFont="1" applyFill="1" applyBorder="1" applyAlignment="1">
      <alignment vertical="center" wrapText="1"/>
    </xf>
    <xf numFmtId="0" fontId="10" fillId="7" borderId="97" xfId="36" applyFont="1" applyFill="1" applyBorder="1" applyAlignment="1">
      <alignment vertical="center" wrapText="1"/>
      <protection/>
    </xf>
    <xf numFmtId="188" fontId="10" fillId="7" borderId="1" xfId="36" applyNumberFormat="1" applyFont="1" applyFill="1" applyBorder="1" applyAlignment="1">
      <alignment vertical="center"/>
      <protection/>
    </xf>
    <xf numFmtId="188" fontId="10" fillId="7" borderId="16" xfId="36" applyNumberFormat="1" applyFont="1" applyFill="1" applyBorder="1" applyAlignment="1">
      <alignment vertical="center"/>
      <protection/>
    </xf>
    <xf numFmtId="0" fontId="10" fillId="18" borderId="104" xfId="36" applyFont="1" applyFill="1" applyBorder="1" applyAlignment="1">
      <alignment vertical="center" wrapText="1"/>
      <protection/>
    </xf>
    <xf numFmtId="188" fontId="10" fillId="18" borderId="53" xfId="36" applyNumberFormat="1" applyFont="1" applyFill="1" applyBorder="1" applyAlignment="1">
      <alignment vertical="center"/>
      <protection/>
    </xf>
    <xf numFmtId="188" fontId="10" fillId="18" borderId="53" xfId="0" applyNumberFormat="1" applyFont="1" applyFill="1" applyBorder="1" applyAlignment="1">
      <alignment vertical="center" wrapText="1"/>
    </xf>
    <xf numFmtId="188" fontId="10" fillId="18" borderId="61" xfId="0" applyNumberFormat="1" applyFont="1" applyFill="1" applyBorder="1" applyAlignment="1">
      <alignment vertical="center" wrapText="1"/>
    </xf>
    <xf numFmtId="0" fontId="10" fillId="18" borderId="54" xfId="36" applyFont="1" applyFill="1" applyBorder="1" applyAlignment="1">
      <alignment vertical="center" wrapText="1"/>
      <protection/>
    </xf>
    <xf numFmtId="0" fontId="10" fillId="19" borderId="99" xfId="36" applyFont="1" applyFill="1" applyBorder="1" applyAlignment="1">
      <alignment vertical="center" wrapText="1"/>
      <protection/>
    </xf>
    <xf numFmtId="188" fontId="10" fillId="19" borderId="39" xfId="36" applyNumberFormat="1" applyFont="1" applyFill="1" applyBorder="1" applyAlignment="1">
      <alignment vertical="center"/>
      <protection/>
    </xf>
    <xf numFmtId="188" fontId="10" fillId="19" borderId="39" xfId="0" applyNumberFormat="1" applyFont="1" applyFill="1" applyBorder="1" applyAlignment="1">
      <alignment vertical="center" wrapText="1"/>
    </xf>
    <xf numFmtId="188" fontId="10" fillId="19" borderId="100" xfId="0" applyNumberFormat="1" applyFont="1" applyFill="1" applyBorder="1" applyAlignment="1">
      <alignment vertical="center" wrapText="1"/>
    </xf>
    <xf numFmtId="0" fontId="10" fillId="19" borderId="54" xfId="36" applyFont="1" applyFill="1" applyBorder="1" applyAlignment="1">
      <alignment vertical="center" wrapText="1"/>
      <protection/>
    </xf>
    <xf numFmtId="0" fontId="10" fillId="19" borderId="70" xfId="36" applyFont="1" applyFill="1" applyBorder="1" applyAlignment="1">
      <alignment vertical="center" wrapText="1"/>
      <protection/>
    </xf>
    <xf numFmtId="0" fontId="10" fillId="9" borderId="97" xfId="36" applyFont="1" applyFill="1" applyBorder="1" applyAlignment="1">
      <alignment vertical="center" wrapText="1"/>
      <protection/>
    </xf>
    <xf numFmtId="188" fontId="10" fillId="9" borderId="1" xfId="36" applyNumberFormat="1" applyFont="1" applyFill="1" applyBorder="1" applyAlignment="1">
      <alignment vertical="center"/>
      <protection/>
    </xf>
    <xf numFmtId="188" fontId="10" fillId="9" borderId="16" xfId="36" applyNumberFormat="1" applyFont="1" applyFill="1" applyBorder="1" applyAlignment="1">
      <alignment vertical="center"/>
      <protection/>
    </xf>
    <xf numFmtId="0" fontId="10" fillId="20" borderId="104" xfId="36" applyFont="1" applyFill="1" applyBorder="1" applyAlignment="1">
      <alignment vertical="center" wrapText="1"/>
      <protection/>
    </xf>
    <xf numFmtId="188" fontId="10" fillId="20" borderId="53" xfId="36" applyNumberFormat="1" applyFont="1" applyFill="1" applyBorder="1" applyAlignment="1">
      <alignment vertical="center"/>
      <protection/>
    </xf>
    <xf numFmtId="188" fontId="10" fillId="20" borderId="53" xfId="0" applyNumberFormat="1" applyFont="1" applyFill="1" applyBorder="1" applyAlignment="1">
      <alignment vertical="center" wrapText="1"/>
    </xf>
    <xf numFmtId="188" fontId="10" fillId="20" borderId="61" xfId="0" applyNumberFormat="1" applyFont="1" applyFill="1" applyBorder="1" applyAlignment="1">
      <alignment vertical="center" wrapText="1"/>
    </xf>
    <xf numFmtId="0" fontId="10" fillId="20" borderId="54" xfId="36" applyFont="1" applyFill="1" applyBorder="1" applyAlignment="1">
      <alignment vertical="center" wrapText="1"/>
      <protection/>
    </xf>
    <xf numFmtId="0" fontId="10" fillId="21" borderId="104" xfId="36" applyFont="1" applyFill="1" applyBorder="1" applyAlignment="1">
      <alignment vertical="center" wrapText="1"/>
      <protection/>
    </xf>
    <xf numFmtId="188" fontId="10" fillId="21" borderId="44" xfId="36" applyNumberFormat="1" applyFont="1" applyFill="1" applyBorder="1" applyAlignment="1">
      <alignment vertical="center"/>
      <protection/>
    </xf>
    <xf numFmtId="188" fontId="10" fillId="21" borderId="44" xfId="0" applyNumberFormat="1" applyFont="1" applyFill="1" applyBorder="1" applyAlignment="1">
      <alignment vertical="center" wrapText="1"/>
    </xf>
    <xf numFmtId="188" fontId="10" fillId="21" borderId="98" xfId="0" applyNumberFormat="1" applyFont="1" applyFill="1" applyBorder="1" applyAlignment="1">
      <alignment vertical="center" wrapText="1"/>
    </xf>
    <xf numFmtId="0" fontId="10" fillId="21" borderId="54" xfId="36" applyFont="1" applyFill="1" applyBorder="1" applyAlignment="1">
      <alignment vertical="center" wrapText="1"/>
      <protection/>
    </xf>
    <xf numFmtId="0" fontId="10" fillId="8" borderId="97" xfId="36" applyFont="1" applyFill="1" applyBorder="1" applyAlignment="1">
      <alignment vertical="center" wrapText="1"/>
      <protection/>
    </xf>
    <xf numFmtId="188" fontId="10" fillId="8" borderId="1" xfId="36" applyNumberFormat="1" applyFont="1" applyFill="1" applyBorder="1" applyAlignment="1">
      <alignment vertical="center"/>
      <protection/>
    </xf>
    <xf numFmtId="188" fontId="10" fillId="8" borderId="16" xfId="36" applyNumberFormat="1" applyFont="1" applyFill="1" applyBorder="1" applyAlignment="1">
      <alignment vertical="center"/>
      <protection/>
    </xf>
    <xf numFmtId="188" fontId="10" fillId="22" borderId="103" xfId="0" applyNumberFormat="1" applyFont="1" applyFill="1" applyBorder="1" applyAlignment="1">
      <alignment vertical="center" wrapText="1"/>
    </xf>
    <xf numFmtId="0" fontId="10" fillId="23" borderId="105" xfId="36" applyFont="1" applyFill="1" applyBorder="1" applyAlignment="1">
      <alignment vertical="center" wrapText="1"/>
      <protection/>
    </xf>
    <xf numFmtId="0" fontId="10" fillId="23" borderId="49" xfId="36" applyFont="1" applyFill="1" applyBorder="1" applyAlignment="1">
      <alignment vertical="center" wrapText="1"/>
      <protection/>
    </xf>
    <xf numFmtId="188" fontId="10" fillId="23" borderId="106" xfId="36" applyNumberFormat="1" applyFont="1" applyFill="1" applyBorder="1" applyAlignment="1">
      <alignment vertical="center"/>
      <protection/>
    </xf>
    <xf numFmtId="188" fontId="10" fillId="23" borderId="106" xfId="0" applyNumberFormat="1" applyFont="1" applyFill="1" applyBorder="1" applyAlignment="1">
      <alignment vertical="center" wrapText="1"/>
    </xf>
    <xf numFmtId="188" fontId="10" fillId="23" borderId="85" xfId="0" applyNumberFormat="1" applyFont="1" applyFill="1" applyBorder="1" applyAlignment="1">
      <alignment vertical="center" wrapText="1"/>
    </xf>
    <xf numFmtId="0" fontId="10" fillId="10" borderId="72" xfId="36" applyFont="1" applyFill="1" applyBorder="1" applyAlignment="1">
      <alignment vertical="center" wrapText="1"/>
      <protection/>
    </xf>
    <xf numFmtId="188" fontId="10" fillId="25" borderId="74" xfId="36" applyNumberFormat="1" applyFont="1" applyFill="1" applyBorder="1" applyAlignment="1">
      <alignment vertical="center"/>
      <protection/>
    </xf>
    <xf numFmtId="188" fontId="10" fillId="25" borderId="74" xfId="0" applyNumberFormat="1" applyFont="1" applyFill="1" applyBorder="1" applyAlignment="1">
      <alignment vertical="center" wrapText="1"/>
    </xf>
    <xf numFmtId="188" fontId="10" fillId="25" borderId="75" xfId="0" applyNumberFormat="1" applyFont="1" applyFill="1" applyBorder="1" applyAlignment="1">
      <alignment vertical="center" wrapText="1"/>
    </xf>
    <xf numFmtId="0" fontId="10" fillId="12" borderId="71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 wrapText="1"/>
      <protection/>
    </xf>
    <xf numFmtId="0" fontId="10" fillId="12" borderId="8" xfId="36" applyFont="1" applyFill="1" applyBorder="1" applyAlignment="1">
      <alignment vertical="center" wrapText="1"/>
      <protection/>
    </xf>
    <xf numFmtId="188" fontId="10" fillId="12" borderId="9" xfId="36" applyNumberFormat="1" applyFont="1" applyFill="1" applyBorder="1" applyAlignment="1">
      <alignment vertical="center"/>
      <protection/>
    </xf>
    <xf numFmtId="188" fontId="10" fillId="12" borderId="9" xfId="0" applyNumberFormat="1" applyFont="1" applyFill="1" applyBorder="1" applyAlignment="1">
      <alignment vertical="center" wrapText="1"/>
    </xf>
    <xf numFmtId="188" fontId="10" fillId="12" borderId="79" xfId="0" applyNumberFormat="1" applyFont="1" applyFill="1" applyBorder="1" applyAlignment="1">
      <alignment vertical="center" wrapText="1"/>
    </xf>
    <xf numFmtId="0" fontId="10" fillId="26" borderId="71" xfId="36" applyFont="1" applyFill="1" applyBorder="1" applyAlignment="1">
      <alignment vertical="center"/>
      <protection/>
    </xf>
    <xf numFmtId="188" fontId="10" fillId="27" borderId="102" xfId="36" applyNumberFormat="1" applyFont="1" applyFill="1" applyBorder="1" applyAlignment="1">
      <alignment vertical="center"/>
      <protection/>
    </xf>
    <xf numFmtId="188" fontId="10" fillId="27" borderId="102" xfId="0" applyNumberFormat="1" applyFont="1" applyFill="1" applyBorder="1" applyAlignment="1">
      <alignment vertical="center" wrapText="1"/>
    </xf>
    <xf numFmtId="188" fontId="10" fillId="27" borderId="103" xfId="0" applyNumberFormat="1" applyFont="1" applyFill="1" applyBorder="1" applyAlignment="1">
      <alignment vertical="center" wrapText="1"/>
    </xf>
    <xf numFmtId="0" fontId="10" fillId="26" borderId="76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 wrapText="1"/>
      <protection/>
    </xf>
    <xf numFmtId="0" fontId="10" fillId="26" borderId="90" xfId="36" applyFont="1" applyFill="1" applyBorder="1" applyAlignment="1">
      <alignment horizontal="right" vertical="center" wrapText="1"/>
      <protection/>
    </xf>
    <xf numFmtId="188" fontId="46" fillId="27" borderId="3" xfId="36" applyNumberFormat="1" applyFont="1" applyFill="1" applyBorder="1" applyAlignment="1">
      <alignment vertical="center"/>
      <protection/>
    </xf>
    <xf numFmtId="188" fontId="10" fillId="27" borderId="3" xfId="36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08" xfId="0" applyNumberFormat="1" applyFont="1" applyFill="1" applyBorder="1" applyAlignment="1">
      <alignment vertical="center" wrapText="1"/>
    </xf>
    <xf numFmtId="188" fontId="10" fillId="28" borderId="102" xfId="36" applyNumberFormat="1" applyFont="1" applyFill="1" applyBorder="1" applyAlignment="1">
      <alignment vertical="center"/>
      <protection/>
    </xf>
    <xf numFmtId="188" fontId="10" fillId="28" borderId="102" xfId="0" applyNumberFormat="1" applyFont="1" applyFill="1" applyBorder="1" applyAlignment="1">
      <alignment vertical="center" wrapText="1"/>
    </xf>
    <xf numFmtId="188" fontId="10" fillId="28" borderId="103" xfId="0" applyNumberFormat="1" applyFont="1" applyFill="1" applyBorder="1" applyAlignment="1">
      <alignment vertical="center" wrapText="1"/>
    </xf>
    <xf numFmtId="188" fontId="10" fillId="24" borderId="109" xfId="36" applyNumberFormat="1" applyFont="1" applyFill="1" applyBorder="1" applyAlignment="1">
      <alignment vertical="center"/>
      <protection/>
    </xf>
    <xf numFmtId="188" fontId="10" fillId="24" borderId="109" xfId="0" applyNumberFormat="1" applyFont="1" applyFill="1" applyBorder="1" applyAlignment="1">
      <alignment vertical="center" wrapText="1"/>
    </xf>
    <xf numFmtId="188" fontId="10" fillId="24" borderId="110" xfId="0" applyNumberFormat="1" applyFont="1" applyFill="1" applyBorder="1" applyAlignment="1">
      <alignment vertical="center" wrapText="1"/>
    </xf>
    <xf numFmtId="0" fontId="10" fillId="5" borderId="51" xfId="36" applyFont="1" applyFill="1" applyBorder="1" applyAlignment="1">
      <alignment vertical="center" wrapText="1"/>
      <protection/>
    </xf>
    <xf numFmtId="0" fontId="10" fillId="5" borderId="29" xfId="36" applyFont="1" applyFill="1" applyBorder="1" applyAlignment="1">
      <alignment vertical="center" wrapText="1"/>
      <protection/>
    </xf>
    <xf numFmtId="188" fontId="10" fillId="24" borderId="86" xfId="36" applyNumberFormat="1" applyFont="1" applyFill="1" applyBorder="1" applyAlignment="1">
      <alignment vertical="center"/>
      <protection/>
    </xf>
    <xf numFmtId="188" fontId="10" fillId="24" borderId="86" xfId="0" applyNumberFormat="1" applyFont="1" applyFill="1" applyBorder="1" applyAlignment="1">
      <alignment vertical="center" wrapText="1"/>
    </xf>
    <xf numFmtId="188" fontId="10" fillId="24" borderId="111" xfId="0" applyNumberFormat="1" applyFont="1" applyFill="1" applyBorder="1" applyAlignment="1">
      <alignment vertical="center" wrapText="1"/>
    </xf>
    <xf numFmtId="10" fontId="10" fillId="5" borderId="1" xfId="36" applyNumberFormat="1" applyFont="1" applyFill="1" applyBorder="1" applyAlignment="1">
      <alignment vertical="center"/>
      <protection/>
    </xf>
    <xf numFmtId="10" fontId="10" fillId="5" borderId="20" xfId="36" applyNumberFormat="1" applyFont="1" applyFill="1" applyBorder="1" applyAlignment="1">
      <alignment vertical="center"/>
      <protection/>
    </xf>
    <xf numFmtId="10" fontId="10" fillId="5" borderId="3" xfId="36" applyNumberFormat="1" applyFont="1" applyFill="1" applyBorder="1" applyAlignment="1">
      <alignment vertical="center"/>
      <protection/>
    </xf>
    <xf numFmtId="0" fontId="11" fillId="29" borderId="38" xfId="36" applyFont="1" applyFill="1" applyBorder="1" applyAlignment="1">
      <alignment vertical="center"/>
      <protection/>
    </xf>
    <xf numFmtId="0" fontId="11" fillId="5" borderId="21" xfId="36" applyFont="1" applyFill="1" applyBorder="1" applyAlignment="1">
      <alignment vertical="center"/>
      <protection/>
    </xf>
    <xf numFmtId="0" fontId="10" fillId="3" borderId="14" xfId="36" applyFont="1" applyFill="1" applyBorder="1" applyAlignment="1">
      <alignment horizontal="left" vertical="center"/>
      <protection/>
    </xf>
    <xf numFmtId="0" fontId="10" fillId="5" borderId="14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/>
      <protection/>
    </xf>
    <xf numFmtId="0" fontId="10" fillId="5" borderId="90" xfId="36" applyFont="1" applyFill="1" applyBorder="1" applyAlignment="1">
      <alignment vertical="center"/>
      <protection/>
    </xf>
    <xf numFmtId="0" fontId="11" fillId="5" borderId="77" xfId="36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 wrapText="1"/>
      <protection/>
    </xf>
    <xf numFmtId="0" fontId="11" fillId="5" borderId="20" xfId="36" applyFont="1" applyFill="1" applyBorder="1" applyAlignment="1">
      <alignment vertical="center" wrapText="1"/>
      <protection/>
    </xf>
    <xf numFmtId="0" fontId="11" fillId="5" borderId="3" xfId="36" applyFont="1" applyFill="1" applyBorder="1" applyAlignment="1">
      <alignment vertical="center" wrapText="1"/>
      <protection/>
    </xf>
    <xf numFmtId="0" fontId="10" fillId="5" borderId="71" xfId="36" applyFont="1" applyFill="1" applyBorder="1" applyAlignment="1">
      <alignment vertical="center"/>
      <protection/>
    </xf>
    <xf numFmtId="0" fontId="10" fillId="5" borderId="8" xfId="36" applyFont="1" applyFill="1" applyBorder="1" applyAlignment="1">
      <alignment vertical="center" wrapText="1"/>
      <protection/>
    </xf>
    <xf numFmtId="184" fontId="10" fillId="5" borderId="9" xfId="36" applyNumberFormat="1" applyFont="1" applyFill="1" applyBorder="1" applyAlignment="1">
      <alignment vertical="center"/>
      <protection/>
    </xf>
    <xf numFmtId="176" fontId="10" fillId="5" borderId="9" xfId="36" applyNumberFormat="1" applyFont="1" applyFill="1" applyBorder="1" applyAlignment="1">
      <alignment vertical="center"/>
      <protection/>
    </xf>
    <xf numFmtId="178" fontId="10" fillId="5" borderId="9" xfId="36" applyNumberFormat="1" applyFont="1" applyFill="1" applyBorder="1" applyAlignment="1">
      <alignment vertical="center"/>
      <protection/>
    </xf>
    <xf numFmtId="178" fontId="10" fillId="5" borderId="11" xfId="36" applyNumberFormat="1" applyFont="1" applyFill="1" applyBorder="1" applyAlignment="1">
      <alignment vertical="center"/>
      <protection/>
    </xf>
    <xf numFmtId="0" fontId="10" fillId="5" borderId="112" xfId="36" applyFont="1" applyFill="1" applyBorder="1" applyAlignment="1">
      <alignment vertical="center"/>
      <protection/>
    </xf>
    <xf numFmtId="0" fontId="10" fillId="5" borderId="64" xfId="36" applyFont="1" applyFill="1" applyBorder="1" applyAlignment="1">
      <alignment vertical="center" wrapText="1"/>
      <protection/>
    </xf>
    <xf numFmtId="184" fontId="10" fillId="5" borderId="64" xfId="36" applyNumberFormat="1" applyFont="1" applyFill="1" applyBorder="1" applyAlignment="1">
      <alignment vertical="center"/>
      <protection/>
    </xf>
    <xf numFmtId="176" fontId="10" fillId="5" borderId="64" xfId="36" applyNumberFormat="1" applyFont="1" applyFill="1" applyBorder="1" applyAlignment="1">
      <alignment vertical="center"/>
      <protection/>
    </xf>
    <xf numFmtId="180" fontId="10" fillId="5" borderId="64" xfId="36" applyNumberFormat="1" applyFont="1" applyFill="1" applyBorder="1" applyAlignment="1">
      <alignment vertical="center"/>
      <protection/>
    </xf>
    <xf numFmtId="180" fontId="10" fillId="5" borderId="65" xfId="36" applyNumberFormat="1" applyFont="1" applyFill="1" applyBorder="1" applyAlignment="1">
      <alignment vertical="center"/>
      <protection/>
    </xf>
    <xf numFmtId="0" fontId="10" fillId="5" borderId="66" xfId="36" applyFont="1" applyFill="1" applyBorder="1" applyAlignment="1">
      <alignment vertical="center" wrapText="1"/>
      <protection/>
    </xf>
    <xf numFmtId="184" fontId="10" fillId="5" borderId="66" xfId="36" applyNumberFormat="1" applyFont="1" applyFill="1" applyBorder="1" applyAlignment="1">
      <alignment vertical="center"/>
      <protection/>
    </xf>
    <xf numFmtId="176" fontId="10" fillId="5" borderId="66" xfId="36" applyNumberFormat="1" applyFont="1" applyFill="1" applyBorder="1" applyAlignment="1">
      <alignment vertical="center"/>
      <protection/>
    </xf>
    <xf numFmtId="176" fontId="10" fillId="5" borderId="66" xfId="0" applyNumberFormat="1" applyFont="1" applyFill="1" applyBorder="1" applyAlignment="1">
      <alignment vertical="center" wrapText="1"/>
    </xf>
    <xf numFmtId="176" fontId="10" fillId="5" borderId="67" xfId="0" applyNumberFormat="1" applyFont="1" applyFill="1" applyBorder="1" applyAlignment="1">
      <alignment vertical="center" wrapText="1"/>
    </xf>
    <xf numFmtId="0" fontId="10" fillId="5" borderId="113" xfId="36" applyFont="1" applyFill="1" applyBorder="1" applyAlignment="1">
      <alignment vertical="center"/>
      <protection/>
    </xf>
    <xf numFmtId="0" fontId="10" fillId="5" borderId="68" xfId="36" applyFont="1" applyFill="1" applyBorder="1" applyAlignment="1">
      <alignment vertical="center" wrapText="1"/>
      <protection/>
    </xf>
    <xf numFmtId="184" fontId="10" fillId="5" borderId="68" xfId="36" applyNumberFormat="1" applyFont="1" applyFill="1" applyBorder="1" applyAlignment="1">
      <alignment vertical="center"/>
      <protection/>
    </xf>
    <xf numFmtId="176" fontId="10" fillId="5" borderId="68" xfId="36" applyNumberFormat="1" applyFont="1" applyFill="1" applyBorder="1" applyAlignment="1">
      <alignment vertical="center"/>
      <protection/>
    </xf>
    <xf numFmtId="176" fontId="10" fillId="5" borderId="68" xfId="0" applyNumberFormat="1" applyFont="1" applyFill="1" applyBorder="1" applyAlignment="1">
      <alignment vertical="center" wrapText="1"/>
    </xf>
    <xf numFmtId="176" fontId="10" fillId="5" borderId="69" xfId="0" applyNumberFormat="1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vertical="center" wrapText="1"/>
    </xf>
    <xf numFmtId="176" fontId="10" fillId="5" borderId="11" xfId="0" applyNumberFormat="1" applyFont="1" applyFill="1" applyBorder="1" applyAlignment="1">
      <alignment vertical="center" wrapText="1"/>
    </xf>
    <xf numFmtId="176" fontId="10" fillId="5" borderId="64" xfId="0" applyNumberFormat="1" applyFont="1" applyFill="1" applyBorder="1" applyAlignment="1">
      <alignment vertical="center" wrapText="1"/>
    </xf>
    <xf numFmtId="176" fontId="10" fillId="5" borderId="65" xfId="0" applyNumberFormat="1" applyFont="1" applyFill="1" applyBorder="1" applyAlignment="1">
      <alignment vertical="center" wrapText="1"/>
    </xf>
    <xf numFmtId="0" fontId="10" fillId="5" borderId="36" xfId="36" applyFont="1" applyFill="1" applyBorder="1" applyAlignment="1">
      <alignment vertical="center"/>
      <protection/>
    </xf>
    <xf numFmtId="0" fontId="10" fillId="5" borderId="47" xfId="36" applyFont="1" applyFill="1" applyBorder="1" applyAlignment="1">
      <alignment vertical="center" wrapText="1"/>
      <protection/>
    </xf>
    <xf numFmtId="184" fontId="10" fillId="5" borderId="37" xfId="36" applyNumberFormat="1" applyFont="1" applyFill="1" applyBorder="1" applyAlignment="1">
      <alignment vertical="center"/>
      <protection/>
    </xf>
    <xf numFmtId="176" fontId="10" fillId="5" borderId="37" xfId="36" applyNumberFormat="1" applyFont="1" applyFill="1" applyBorder="1" applyAlignment="1">
      <alignment vertical="center"/>
      <protection/>
    </xf>
    <xf numFmtId="176" fontId="10" fillId="5" borderId="37" xfId="0" applyNumberFormat="1" applyFont="1" applyFill="1" applyBorder="1" applyAlignment="1">
      <alignment vertical="center" wrapText="1"/>
    </xf>
    <xf numFmtId="176" fontId="10" fillId="5" borderId="48" xfId="0" applyNumberFormat="1" applyFont="1" applyFill="1" applyBorder="1" applyAlignment="1">
      <alignment vertical="center" wrapText="1"/>
    </xf>
    <xf numFmtId="0" fontId="10" fillId="5" borderId="76" xfId="36" applyFont="1" applyFill="1" applyBorder="1" applyAlignment="1">
      <alignment vertical="center"/>
      <protection/>
    </xf>
    <xf numFmtId="176" fontId="10" fillId="5" borderId="108" xfId="0" applyNumberFormat="1" applyFont="1" applyFill="1" applyBorder="1" applyAlignment="1">
      <alignment vertical="center" wrapText="1"/>
    </xf>
    <xf numFmtId="0" fontId="10" fillId="5" borderId="114" xfId="36" applyFont="1" applyFill="1" applyBorder="1" applyAlignment="1">
      <alignment vertical="center"/>
      <protection/>
    </xf>
    <xf numFmtId="0" fontId="10" fillId="5" borderId="115" xfId="36" applyFont="1" applyFill="1" applyBorder="1" applyAlignment="1">
      <alignment vertical="center" wrapText="1"/>
      <protection/>
    </xf>
    <xf numFmtId="184" fontId="10" fillId="5" borderId="115" xfId="36" applyNumberFormat="1" applyFont="1" applyFill="1" applyBorder="1" applyAlignment="1">
      <alignment vertical="center"/>
      <protection/>
    </xf>
    <xf numFmtId="176" fontId="10" fillId="5" borderId="115" xfId="36" applyNumberFormat="1" applyFont="1" applyFill="1" applyBorder="1" applyAlignment="1">
      <alignment vertical="center"/>
      <protection/>
    </xf>
    <xf numFmtId="176" fontId="10" fillId="5" borderId="115" xfId="0" applyNumberFormat="1" applyFont="1" applyFill="1" applyBorder="1" applyAlignment="1">
      <alignment vertical="center" wrapText="1"/>
    </xf>
    <xf numFmtId="176" fontId="10" fillId="5" borderId="116" xfId="0" applyNumberFormat="1" applyFont="1" applyFill="1" applyBorder="1" applyAlignment="1">
      <alignment vertical="center" wrapText="1"/>
    </xf>
    <xf numFmtId="184" fontId="10" fillId="5" borderId="30" xfId="36" applyNumberFormat="1" applyFont="1" applyFill="1" applyBorder="1" applyAlignment="1">
      <alignment vertical="center"/>
      <protection/>
    </xf>
    <xf numFmtId="176" fontId="10" fillId="5" borderId="30" xfId="36" applyNumberFormat="1" applyFont="1" applyFill="1" applyBorder="1" applyAlignment="1">
      <alignment vertical="center"/>
      <protection/>
    </xf>
    <xf numFmtId="176" fontId="10" fillId="5" borderId="30" xfId="0" applyNumberFormat="1" applyFont="1" applyFill="1" applyBorder="1" applyAlignment="1">
      <alignment vertical="center" wrapText="1"/>
    </xf>
    <xf numFmtId="176" fontId="10" fillId="5" borderId="85" xfId="0" applyNumberFormat="1" applyFont="1" applyFill="1" applyBorder="1" applyAlignment="1">
      <alignment vertical="center" wrapText="1"/>
    </xf>
    <xf numFmtId="180" fontId="10" fillId="5" borderId="1" xfId="36" applyNumberFormat="1" applyFont="1" applyFill="1" applyBorder="1" applyAlignment="1">
      <alignment vertical="center"/>
      <protection/>
    </xf>
    <xf numFmtId="184" fontId="10" fillId="5" borderId="44" xfId="36" applyNumberFormat="1" applyFont="1" applyFill="1" applyBorder="1" applyAlignment="1">
      <alignment vertical="center"/>
      <protection/>
    </xf>
    <xf numFmtId="179" fontId="10" fillId="5" borderId="44" xfId="36" applyNumberFormat="1" applyFont="1" applyFill="1" applyBorder="1" applyAlignment="1">
      <alignment vertical="center"/>
      <protection/>
    </xf>
    <xf numFmtId="176" fontId="10" fillId="5" borderId="44" xfId="0" applyNumberFormat="1" applyFont="1" applyFill="1" applyBorder="1" applyAlignment="1">
      <alignment vertical="center" wrapText="1"/>
    </xf>
    <xf numFmtId="179" fontId="10" fillId="5" borderId="33" xfId="36" applyNumberFormat="1" applyFont="1" applyFill="1" applyBorder="1" applyAlignment="1">
      <alignment vertical="center"/>
      <protection/>
    </xf>
    <xf numFmtId="179" fontId="10" fillId="5" borderId="117" xfId="36" applyNumberFormat="1" applyFont="1" applyFill="1" applyBorder="1" applyAlignment="1">
      <alignment vertical="center"/>
      <protection/>
    </xf>
    <xf numFmtId="179" fontId="10" fillId="5" borderId="34" xfId="36" applyNumberFormat="1" applyFont="1" applyFill="1" applyBorder="1" applyAlignment="1">
      <alignment vertical="center"/>
      <protection/>
    </xf>
    <xf numFmtId="179" fontId="10" fillId="5" borderId="45" xfId="36" applyNumberFormat="1" applyFont="1" applyFill="1" applyBorder="1" applyAlignment="1">
      <alignment vertical="center"/>
      <protection/>
    </xf>
    <xf numFmtId="0" fontId="47" fillId="5" borderId="0" xfId="36" applyFont="1" applyFill="1" applyAlignment="1">
      <alignment vertical="center"/>
      <protection/>
    </xf>
    <xf numFmtId="0" fontId="10" fillId="12" borderId="11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 wrapText="1"/>
      <protection/>
    </xf>
    <xf numFmtId="0" fontId="10" fillId="26" borderId="73" xfId="36" applyFont="1" applyFill="1" applyBorder="1" applyAlignment="1">
      <alignment vertical="center" wrapText="1"/>
      <protection/>
    </xf>
    <xf numFmtId="0" fontId="10" fillId="3" borderId="36" xfId="36" applyFont="1" applyFill="1" applyBorder="1" applyAlignment="1">
      <alignment vertical="center"/>
      <protection/>
    </xf>
    <xf numFmtId="0" fontId="10" fillId="3" borderId="47" xfId="36" applyFont="1" applyFill="1" applyBorder="1" applyAlignment="1">
      <alignment vertical="center" wrapText="1"/>
      <protection/>
    </xf>
    <xf numFmtId="184" fontId="10" fillId="3" borderId="37" xfId="36" applyNumberFormat="1" applyFont="1" applyFill="1" applyBorder="1" applyAlignment="1">
      <alignment vertical="center"/>
      <protection/>
    </xf>
    <xf numFmtId="184" fontId="10" fillId="3" borderId="37" xfId="36" applyNumberFormat="1" applyFont="1" applyFill="1" applyBorder="1" applyAlignment="1">
      <alignment horizontal="center" vertical="center"/>
      <protection/>
    </xf>
    <xf numFmtId="176" fontId="10" fillId="3" borderId="37" xfId="36" applyNumberFormat="1" applyFont="1" applyFill="1" applyBorder="1" applyAlignment="1">
      <alignment vertical="center"/>
      <protection/>
    </xf>
    <xf numFmtId="176" fontId="10" fillId="3" borderId="37" xfId="0" applyNumberFormat="1" applyFont="1" applyFill="1" applyBorder="1" applyAlignment="1">
      <alignment vertical="center" wrapText="1"/>
    </xf>
    <xf numFmtId="176" fontId="10" fillId="3" borderId="48" xfId="0" applyNumberFormat="1" applyFont="1" applyFill="1" applyBorder="1" applyAlignment="1">
      <alignment vertical="center" wrapText="1"/>
    </xf>
    <xf numFmtId="0" fontId="11" fillId="3" borderId="44" xfId="36" applyFont="1" applyFill="1" applyBorder="1" applyAlignment="1">
      <alignment vertical="center" wrapText="1"/>
      <protection/>
    </xf>
    <xf numFmtId="184" fontId="10" fillId="3" borderId="44" xfId="36" applyNumberFormat="1" applyFont="1" applyFill="1" applyBorder="1" applyAlignment="1">
      <alignment vertical="center"/>
      <protection/>
    </xf>
    <xf numFmtId="179" fontId="10" fillId="3" borderId="44" xfId="36" applyNumberFormat="1" applyFont="1" applyFill="1" applyBorder="1" applyAlignment="1">
      <alignment vertical="center"/>
      <protection/>
    </xf>
    <xf numFmtId="176" fontId="10" fillId="3" borderId="44" xfId="0" applyNumberFormat="1" applyFont="1" applyFill="1" applyBorder="1" applyAlignment="1">
      <alignment vertical="center" wrapText="1"/>
    </xf>
    <xf numFmtId="184" fontId="10" fillId="3" borderId="1" xfId="36" applyNumberFormat="1" applyFont="1" applyFill="1" applyBorder="1" applyAlignment="1">
      <alignment vertical="center"/>
      <protection/>
    </xf>
    <xf numFmtId="176" fontId="10" fillId="3" borderId="1" xfId="0" applyNumberFormat="1" applyFont="1" applyFill="1" applyBorder="1" applyAlignment="1">
      <alignment vertical="center" wrapText="1"/>
    </xf>
    <xf numFmtId="0" fontId="11" fillId="5" borderId="0" xfId="35" applyFont="1" applyFill="1">
      <alignment/>
      <protection/>
    </xf>
    <xf numFmtId="0" fontId="11" fillId="5" borderId="1" xfId="35" applyFont="1" applyFill="1" applyBorder="1">
      <alignment/>
      <protection/>
    </xf>
    <xf numFmtId="0" fontId="10" fillId="5" borderId="0" xfId="35" applyFont="1" applyFill="1">
      <alignment/>
      <protection/>
    </xf>
    <xf numFmtId="0" fontId="10" fillId="5" borderId="0" xfId="35" applyFont="1" applyFill="1" applyAlignment="1">
      <alignment horizontal="right"/>
      <protection/>
    </xf>
    <xf numFmtId="0" fontId="10" fillId="3" borderId="1" xfId="35" applyFont="1" applyFill="1" applyBorder="1" applyAlignment="1">
      <alignment horizontal="center"/>
      <protection/>
    </xf>
    <xf numFmtId="177" fontId="10" fillId="5" borderId="1" xfId="35" applyNumberFormat="1" applyFont="1" applyFill="1" applyBorder="1">
      <alignment/>
      <protection/>
    </xf>
    <xf numFmtId="176" fontId="10" fillId="5" borderId="1" xfId="35" applyNumberFormat="1" applyFont="1" applyFill="1" applyBorder="1">
      <alignment/>
      <protection/>
    </xf>
    <xf numFmtId="179" fontId="10" fillId="5" borderId="1" xfId="29" applyNumberFormat="1" applyFont="1" applyFill="1" applyBorder="1" applyAlignment="1">
      <alignment/>
    </xf>
    <xf numFmtId="0" fontId="10" fillId="5" borderId="1" xfId="35" applyFont="1" applyFill="1" applyBorder="1">
      <alignment/>
      <protection/>
    </xf>
    <xf numFmtId="0" fontId="48" fillId="5" borderId="0" xfId="35" applyFont="1" applyFill="1">
      <alignment/>
      <protection/>
    </xf>
    <xf numFmtId="0" fontId="48" fillId="5" borderId="0" xfId="36" applyFont="1" applyFill="1" applyAlignment="1">
      <alignment vertical="center"/>
      <protection/>
    </xf>
    <xf numFmtId="0" fontId="48" fillId="5" borderId="0" xfId="35" applyFont="1" applyFill="1" applyAlignment="1">
      <alignment vertical="center"/>
      <protection/>
    </xf>
    <xf numFmtId="192" fontId="10" fillId="5" borderId="0" xfId="36" applyNumberFormat="1" applyFont="1" applyFill="1">
      <alignment/>
      <protection/>
    </xf>
    <xf numFmtId="193" fontId="10" fillId="5" borderId="0" xfId="36" applyNumberFormat="1" applyFont="1" applyFill="1">
      <alignment/>
      <protection/>
    </xf>
    <xf numFmtId="0" fontId="10" fillId="5" borderId="77" xfId="36" applyFont="1" applyFill="1" applyBorder="1" applyAlignment="1">
      <alignment vertical="center"/>
      <protection/>
    </xf>
    <xf numFmtId="176" fontId="10" fillId="5" borderId="32" xfId="0" applyNumberFormat="1" applyFont="1" applyFill="1" applyBorder="1" applyAlignment="1">
      <alignment vertical="center" wrapText="1"/>
    </xf>
    <xf numFmtId="194" fontId="10" fillId="5" borderId="0" xfId="36" applyNumberFormat="1" applyFont="1" applyFill="1" applyAlignment="1">
      <alignment vertical="center"/>
      <protection/>
    </xf>
    <xf numFmtId="178" fontId="49" fillId="5" borderId="1" xfId="36" applyNumberFormat="1" applyFont="1" applyFill="1" applyBorder="1" applyAlignment="1">
      <alignment vertical="center" wrapText="1"/>
      <protection/>
    </xf>
    <xf numFmtId="195" fontId="17" fillId="5" borderId="1" xfId="36" applyNumberFormat="1" applyFont="1" applyFill="1" applyBorder="1" applyAlignment="1">
      <alignment vertical="center"/>
      <protection/>
    </xf>
    <xf numFmtId="0" fontId="10" fillId="3" borderId="118" xfId="36" applyFont="1" applyFill="1" applyBorder="1" applyAlignment="1">
      <alignment horizontal="center" vertical="center"/>
      <protection/>
    </xf>
    <xf numFmtId="184" fontId="10" fillId="5" borderId="10" xfId="36" applyNumberFormat="1" applyFont="1" applyFill="1" applyBorder="1" applyAlignment="1">
      <alignment vertical="center"/>
      <protection/>
    </xf>
    <xf numFmtId="184" fontId="10" fillId="5" borderId="119" xfId="36" applyNumberFormat="1" applyFont="1" applyFill="1" applyBorder="1" applyAlignment="1">
      <alignment vertical="center"/>
      <protection/>
    </xf>
    <xf numFmtId="184" fontId="10" fillId="5" borderId="120" xfId="36" applyNumberFormat="1" applyFont="1" applyFill="1" applyBorder="1" applyAlignment="1">
      <alignment vertical="center"/>
      <protection/>
    </xf>
    <xf numFmtId="184" fontId="10" fillId="5" borderId="121" xfId="36" applyNumberFormat="1" applyFont="1" applyFill="1" applyBorder="1" applyAlignment="1">
      <alignment vertical="center"/>
      <protection/>
    </xf>
    <xf numFmtId="184" fontId="10" fillId="5" borderId="118" xfId="36" applyNumberFormat="1" applyFont="1" applyFill="1" applyBorder="1" applyAlignment="1">
      <alignment vertical="center"/>
      <protection/>
    </xf>
    <xf numFmtId="184" fontId="10" fillId="3" borderId="118" xfId="36" applyNumberFormat="1" applyFont="1" applyFill="1" applyBorder="1" applyAlignment="1">
      <alignment horizontal="center" vertical="center"/>
      <protection/>
    </xf>
    <xf numFmtId="184" fontId="10" fillId="5" borderId="70" xfId="36" applyNumberFormat="1" applyFont="1" applyFill="1" applyBorder="1" applyAlignment="1">
      <alignment vertical="center"/>
      <protection/>
    </xf>
    <xf numFmtId="184" fontId="10" fillId="5" borderId="122" xfId="36" applyNumberFormat="1" applyFont="1" applyFill="1" applyBorder="1" applyAlignment="1">
      <alignment vertical="center"/>
      <protection/>
    </xf>
    <xf numFmtId="184" fontId="10" fillId="5" borderId="31" xfId="36" applyNumberFormat="1" applyFont="1" applyFill="1" applyBorder="1" applyAlignment="1">
      <alignment vertical="center"/>
      <protection/>
    </xf>
    <xf numFmtId="0" fontId="30" fillId="5" borderId="0" xfId="36" applyFont="1" applyFill="1" applyBorder="1" applyAlignment="1">
      <alignment vertical="center"/>
      <protection/>
    </xf>
    <xf numFmtId="176" fontId="25" fillId="5" borderId="0" xfId="36" applyNumberFormat="1" applyFont="1" applyFill="1" applyBorder="1" applyAlignment="1">
      <alignment horizontal="center" vertical="center"/>
      <protection/>
    </xf>
    <xf numFmtId="177" fontId="25" fillId="5" borderId="0" xfId="36" applyNumberFormat="1" applyFont="1" applyFill="1" applyBorder="1" applyAlignment="1">
      <alignment horizontal="right" vertical="center"/>
      <protection/>
    </xf>
    <xf numFmtId="177" fontId="25" fillId="5" borderId="0" xfId="36" applyNumberFormat="1" applyFont="1" applyFill="1" applyBorder="1" applyAlignment="1">
      <alignment vertical="center"/>
      <protection/>
    </xf>
    <xf numFmtId="0" fontId="21" fillId="5" borderId="0" xfId="36" applyFont="1" applyFill="1" applyBorder="1" applyAlignment="1">
      <alignment vertical="center" wrapText="1"/>
      <protection/>
    </xf>
    <xf numFmtId="176" fontId="22" fillId="5" borderId="0" xfId="36" applyNumberFormat="1" applyFont="1" applyFill="1" applyBorder="1" applyAlignment="1">
      <alignment horizontal="center" vertical="center" wrapText="1"/>
      <protection/>
    </xf>
    <xf numFmtId="0" fontId="30" fillId="5" borderId="0" xfId="36" applyFont="1" applyFill="1" applyBorder="1" applyAlignment="1">
      <alignment horizontal="center" vertical="center"/>
      <protection/>
    </xf>
    <xf numFmtId="176" fontId="22" fillId="5" borderId="0" xfId="36" applyNumberFormat="1" applyFont="1" applyFill="1" applyBorder="1" applyAlignment="1">
      <alignment horizontal="center" vertical="center"/>
      <protection/>
    </xf>
    <xf numFmtId="0" fontId="25" fillId="5" borderId="0" xfId="36" applyFont="1" applyFill="1" applyBorder="1" applyAlignment="1">
      <alignment horizontal="center" vertical="center"/>
      <protection/>
    </xf>
    <xf numFmtId="0" fontId="21" fillId="5" borderId="0" xfId="36" applyFont="1" applyFill="1" applyBorder="1" applyAlignment="1">
      <alignment horizontal="center" vertical="center" wrapText="1"/>
      <protection/>
    </xf>
    <xf numFmtId="177" fontId="25" fillId="5" borderId="0" xfId="36" applyNumberFormat="1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vertical="center"/>
      <protection/>
    </xf>
    <xf numFmtId="176" fontId="18" fillId="5" borderId="0" xfId="36" applyNumberFormat="1" applyFont="1" applyFill="1" applyAlignment="1">
      <alignment horizontal="center" vertical="center"/>
      <protection/>
    </xf>
    <xf numFmtId="177" fontId="18" fillId="5" borderId="0" xfId="36" applyNumberFormat="1" applyFont="1" applyFill="1" applyAlignment="1">
      <alignment horizontal="center" vertical="center"/>
      <protection/>
    </xf>
    <xf numFmtId="179" fontId="18" fillId="5" borderId="0" xfId="29" applyNumberFormat="1" applyFont="1" applyFill="1" applyBorder="1" applyAlignment="1">
      <alignment horizontal="right" vertical="center"/>
    </xf>
    <xf numFmtId="196" fontId="10" fillId="5" borderId="0" xfId="36" applyNumberFormat="1" applyFont="1" applyFill="1" applyAlignment="1">
      <alignment vertical="center"/>
      <protection/>
    </xf>
    <xf numFmtId="0" fontId="10" fillId="5" borderId="0" xfId="36" applyFont="1" applyFill="1" applyBorder="1">
      <alignment/>
      <protection/>
    </xf>
    <xf numFmtId="0" fontId="11" fillId="5" borderId="0" xfId="36" applyFont="1" applyFill="1" applyBorder="1" applyAlignment="1">
      <alignment vertical="center"/>
      <protection/>
    </xf>
    <xf numFmtId="0" fontId="18" fillId="3" borderId="1" xfId="36" applyFont="1" applyFill="1" applyBorder="1" applyAlignment="1">
      <alignment horizontal="center" vertical="center"/>
      <protection/>
    </xf>
    <xf numFmtId="185" fontId="10" fillId="5" borderId="44" xfId="36" applyNumberFormat="1" applyFont="1" applyFill="1" applyBorder="1" applyAlignment="1">
      <alignment vertical="center"/>
      <protection/>
    </xf>
    <xf numFmtId="0" fontId="11" fillId="5" borderId="0" xfId="36" applyFont="1" applyFill="1" applyBorder="1" applyAlignment="1">
      <alignment horizontal="center" vertical="center"/>
      <protection/>
    </xf>
    <xf numFmtId="0" fontId="11" fillId="5" borderId="0" xfId="36" applyFont="1" applyFill="1" applyBorder="1" applyAlignment="1">
      <alignment vertical="center" wrapText="1"/>
      <protection/>
    </xf>
    <xf numFmtId="184" fontId="10" fillId="5" borderId="0" xfId="36" applyNumberFormat="1" applyFont="1" applyFill="1" applyBorder="1" applyAlignment="1">
      <alignment vertical="center"/>
      <protection/>
    </xf>
    <xf numFmtId="178" fontId="10" fillId="5" borderId="0" xfId="36" applyNumberFormat="1" applyFont="1" applyFill="1" applyBorder="1" applyAlignment="1">
      <alignment vertical="center"/>
      <protection/>
    </xf>
    <xf numFmtId="180" fontId="10" fillId="5" borderId="0" xfId="36" applyNumberFormat="1" applyFont="1" applyFill="1" applyBorder="1" applyAlignment="1">
      <alignment vertical="center"/>
      <protection/>
    </xf>
    <xf numFmtId="176" fontId="10" fillId="5" borderId="0" xfId="0" applyNumberFormat="1" applyFont="1" applyFill="1" applyBorder="1" applyAlignment="1">
      <alignment vertical="center" wrapText="1"/>
    </xf>
    <xf numFmtId="177" fontId="25" fillId="5" borderId="16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vertical="center"/>
    </xf>
    <xf numFmtId="192" fontId="10" fillId="5" borderId="0" xfId="36" applyNumberFormat="1" applyFont="1" applyFill="1" applyAlignment="1">
      <alignment vertical="center"/>
      <protection/>
    </xf>
    <xf numFmtId="185" fontId="11" fillId="5" borderId="1" xfId="36" applyNumberFormat="1" applyFont="1" applyFill="1" applyBorder="1" applyAlignment="1">
      <alignment vertical="center" wrapText="1"/>
      <protection/>
    </xf>
    <xf numFmtId="185" fontId="11" fillId="5" borderId="44" xfId="36" applyNumberFormat="1" applyFont="1" applyFill="1" applyBorder="1" applyAlignment="1">
      <alignment vertical="center" wrapText="1"/>
      <protection/>
    </xf>
    <xf numFmtId="185" fontId="11" fillId="5" borderId="20" xfId="36" applyNumberFormat="1" applyFont="1" applyFill="1" applyBorder="1" applyAlignment="1">
      <alignment vertical="center" wrapText="1"/>
      <protection/>
    </xf>
    <xf numFmtId="185" fontId="11" fillId="5" borderId="3" xfId="36" applyNumberFormat="1" applyFont="1" applyFill="1" applyBorder="1" applyAlignment="1">
      <alignment vertical="center" wrapText="1"/>
      <protection/>
    </xf>
    <xf numFmtId="185" fontId="10" fillId="5" borderId="117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 applyBorder="1" applyAlignment="1">
      <alignment vertical="center"/>
      <protection/>
    </xf>
    <xf numFmtId="0" fontId="18" fillId="5" borderId="0" xfId="36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vertical="center"/>
    </xf>
    <xf numFmtId="195" fontId="10" fillId="5" borderId="3" xfId="29" applyNumberFormat="1" applyFont="1" applyFill="1" applyBorder="1" applyAlignment="1">
      <alignment vertical="center"/>
    </xf>
    <xf numFmtId="195" fontId="10" fillId="5" borderId="44" xfId="29" applyNumberFormat="1" applyFont="1" applyFill="1" applyBorder="1" applyAlignment="1">
      <alignment vertical="center"/>
    </xf>
    <xf numFmtId="185" fontId="10" fillId="5" borderId="44" xfId="29" applyNumberFormat="1" applyFont="1" applyFill="1" applyBorder="1" applyAlignment="1">
      <alignment vertical="center"/>
    </xf>
    <xf numFmtId="195" fontId="10" fillId="5" borderId="25" xfId="29" applyNumberFormat="1" applyFont="1" applyFill="1" applyBorder="1" applyAlignment="1">
      <alignment vertical="center"/>
    </xf>
    <xf numFmtId="185" fontId="10" fillId="5" borderId="25" xfId="29" applyNumberFormat="1" applyFont="1" applyFill="1" applyBorder="1" applyAlignment="1">
      <alignment vertical="center"/>
    </xf>
    <xf numFmtId="0" fontId="21" fillId="5" borderId="0" xfId="36" applyFont="1" applyFill="1" applyAlignment="1">
      <alignment vertical="center"/>
      <protection/>
    </xf>
    <xf numFmtId="0" fontId="13" fillId="3" borderId="123" xfId="36" applyFont="1" applyFill="1" applyBorder="1" applyAlignment="1">
      <alignment vertical="top"/>
      <protection/>
    </xf>
    <xf numFmtId="0" fontId="13" fillId="3" borderId="124" xfId="36" applyFont="1" applyFill="1" applyBorder="1" applyAlignment="1">
      <alignment vertical="top"/>
      <protection/>
    </xf>
    <xf numFmtId="0" fontId="13" fillId="3" borderId="125" xfId="36" applyFont="1" applyFill="1" applyBorder="1" applyAlignment="1">
      <alignment horizontal="center" vertical="top" wrapText="1"/>
      <protection/>
    </xf>
    <xf numFmtId="0" fontId="13" fillId="3" borderId="124" xfId="36" applyFont="1" applyFill="1" applyBorder="1" applyAlignment="1">
      <alignment horizontal="center" vertical="top" wrapText="1"/>
      <protection/>
    </xf>
    <xf numFmtId="0" fontId="10" fillId="5" borderId="0" xfId="36" applyFont="1" applyFill="1" applyBorder="1" applyAlignment="1">
      <alignment horizontal="centerContinuous" vertical="center"/>
      <protection/>
    </xf>
    <xf numFmtId="177" fontId="10" fillId="5" borderId="0" xfId="36" applyNumberFormat="1" applyFont="1" applyFill="1" applyBorder="1" applyAlignment="1">
      <alignment horizontal="right" vertical="center"/>
      <protection/>
    </xf>
    <xf numFmtId="176" fontId="50" fillId="5" borderId="0" xfId="36" applyNumberFormat="1" applyFont="1" applyFill="1" applyBorder="1" applyAlignment="1">
      <alignment horizontal="center" vertical="center"/>
      <protection/>
    </xf>
    <xf numFmtId="192" fontId="51" fillId="5" borderId="0" xfId="36" applyNumberFormat="1" applyFont="1" applyFill="1" applyBorder="1" applyAlignment="1">
      <alignment horizontal="right" vertical="center"/>
      <protection/>
    </xf>
    <xf numFmtId="195" fontId="10" fillId="5" borderId="14" xfId="29" applyNumberFormat="1" applyFont="1" applyFill="1" applyBorder="1" applyAlignment="1">
      <alignment horizontal="right" vertical="center"/>
    </xf>
    <xf numFmtId="195" fontId="10" fillId="5" borderId="1" xfId="29" applyNumberFormat="1" applyFont="1" applyFill="1" applyBorder="1" applyAlignment="1">
      <alignment horizontal="right" vertical="center"/>
    </xf>
    <xf numFmtId="195" fontId="10" fillId="5" borderId="15" xfId="29" applyNumberFormat="1" applyFont="1" applyFill="1" applyBorder="1" applyAlignment="1">
      <alignment horizontal="right" vertical="center"/>
    </xf>
    <xf numFmtId="195" fontId="10" fillId="5" borderId="15" xfId="36" applyNumberFormat="1" applyFont="1" applyFill="1" applyBorder="1" applyAlignment="1">
      <alignment vertical="center"/>
      <protection/>
    </xf>
    <xf numFmtId="195" fontId="10" fillId="3" borderId="1" xfId="36" applyNumberFormat="1" applyFont="1" applyFill="1" applyBorder="1" applyAlignment="1">
      <alignment horizontal="center" vertical="center"/>
      <protection/>
    </xf>
    <xf numFmtId="195" fontId="10" fillId="5" borderId="19" xfId="29" applyNumberFormat="1" applyFont="1" applyFill="1" applyBorder="1" applyAlignment="1">
      <alignment horizontal="right" vertical="center"/>
    </xf>
    <xf numFmtId="195" fontId="10" fillId="3" borderId="20" xfId="36" applyNumberFormat="1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horizontal="right" vertical="center"/>
    </xf>
    <xf numFmtId="195" fontId="10" fillId="5" borderId="21" xfId="29" applyNumberFormat="1" applyFont="1" applyFill="1" applyBorder="1" applyAlignment="1">
      <alignment horizontal="right" vertical="center"/>
    </xf>
    <xf numFmtId="195" fontId="10" fillId="5" borderId="21" xfId="36" applyNumberFormat="1" applyFont="1" applyFill="1" applyBorder="1" applyAlignment="1">
      <alignment vertical="center"/>
      <protection/>
    </xf>
    <xf numFmtId="195" fontId="10" fillId="5" borderId="52" xfId="29" applyNumberFormat="1" applyFont="1" applyFill="1" applyBorder="1" applyAlignment="1">
      <alignment horizontal="right" vertical="center"/>
    </xf>
    <xf numFmtId="195" fontId="10" fillId="5" borderId="30" xfId="29" applyNumberFormat="1" applyFont="1" applyFill="1" applyBorder="1" applyAlignment="1">
      <alignment horizontal="right" vertical="center"/>
    </xf>
    <xf numFmtId="195" fontId="10" fillId="5" borderId="31" xfId="29" applyNumberFormat="1" applyFont="1" applyFill="1" applyBorder="1" applyAlignment="1">
      <alignment horizontal="right" vertical="center"/>
    </xf>
    <xf numFmtId="195" fontId="10" fillId="5" borderId="31" xfId="36" applyNumberFormat="1" applyFont="1" applyFill="1" applyBorder="1" applyAlignment="1">
      <alignment vertical="center"/>
      <protection/>
    </xf>
    <xf numFmtId="195" fontId="10" fillId="5" borderId="33" xfId="29" applyNumberFormat="1" applyFont="1" applyFill="1" applyBorder="1" applyAlignment="1">
      <alignment horizontal="center" vertical="center"/>
    </xf>
    <xf numFmtId="195" fontId="10" fillId="5" borderId="1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horizontal="center" vertical="center"/>
    </xf>
    <xf numFmtId="195" fontId="10" fillId="5" borderId="34" xfId="29" applyNumberFormat="1" applyFont="1" applyFill="1" applyBorder="1" applyAlignment="1">
      <alignment horizontal="center" vertical="center"/>
    </xf>
    <xf numFmtId="195" fontId="10" fillId="5" borderId="20" xfId="29" applyNumberFormat="1" applyFont="1" applyFill="1" applyBorder="1" applyAlignment="1">
      <alignment horizontal="center" vertical="center"/>
    </xf>
    <xf numFmtId="195" fontId="10" fillId="5" borderId="20" xfId="36" applyNumberFormat="1" applyFont="1" applyFill="1" applyBorder="1" applyAlignment="1">
      <alignment vertical="center"/>
      <protection/>
    </xf>
    <xf numFmtId="195" fontId="10" fillId="5" borderId="35" xfId="29" applyNumberFormat="1" applyFont="1" applyFill="1" applyBorder="1" applyAlignment="1">
      <alignment horizontal="center" vertical="center"/>
    </xf>
    <xf numFmtId="195" fontId="10" fillId="5" borderId="30" xfId="36" applyNumberFormat="1" applyFont="1" applyFill="1" applyBorder="1" applyAlignment="1">
      <alignment vertical="center"/>
      <protection/>
    </xf>
    <xf numFmtId="0" fontId="22" fillId="5" borderId="0" xfId="36" applyFont="1" applyFill="1" applyAlignment="1">
      <alignment horizontal="right" vertical="center"/>
      <protection/>
    </xf>
    <xf numFmtId="10" fontId="10" fillId="5" borderId="0" xfId="29" applyNumberFormat="1" applyFont="1" applyFill="1" applyAlignment="1">
      <alignment vertical="center"/>
    </xf>
    <xf numFmtId="176" fontId="10" fillId="5" borderId="0" xfId="36" applyNumberFormat="1" applyFont="1" applyFill="1">
      <alignment/>
      <protection/>
    </xf>
    <xf numFmtId="177" fontId="26" fillId="5" borderId="0" xfId="36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9" fontId="10" fillId="5" borderId="0" xfId="29" applyFont="1" applyFill="1" applyAlignment="1">
      <alignment/>
    </xf>
    <xf numFmtId="185" fontId="10" fillId="3" borderId="44" xfId="36" applyNumberFormat="1" applyFont="1" applyFill="1" applyBorder="1" applyAlignment="1">
      <alignment vertical="center"/>
      <protection/>
    </xf>
    <xf numFmtId="185" fontId="10" fillId="3" borderId="117" xfId="36" applyNumberFormat="1" applyFont="1" applyFill="1" applyBorder="1" applyAlignment="1">
      <alignment vertical="center"/>
      <protection/>
    </xf>
    <xf numFmtId="0" fontId="63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 wrapText="1"/>
    </xf>
    <xf numFmtId="0" fontId="25" fillId="3" borderId="126" xfId="36" applyFont="1" applyFill="1" applyBorder="1" applyAlignment="1">
      <alignment horizontal="center" vertical="center"/>
      <protection/>
    </xf>
    <xf numFmtId="177" fontId="25" fillId="5" borderId="127" xfId="36" applyNumberFormat="1" applyFont="1" applyFill="1" applyBorder="1" applyAlignment="1">
      <alignment vertical="center"/>
      <protection/>
    </xf>
    <xf numFmtId="177" fontId="25" fillId="5" borderId="128" xfId="36" applyNumberFormat="1" applyFont="1" applyFill="1" applyBorder="1" applyAlignment="1">
      <alignment vertical="center"/>
      <protection/>
    </xf>
    <xf numFmtId="177" fontId="25" fillId="5" borderId="129" xfId="36" applyNumberFormat="1" applyFont="1" applyFill="1" applyBorder="1" applyAlignment="1">
      <alignment vertical="center"/>
      <protection/>
    </xf>
    <xf numFmtId="0" fontId="10" fillId="3" borderId="126" xfId="36" applyFont="1" applyFill="1" applyBorder="1" applyAlignment="1">
      <alignment horizontal="center" vertical="center"/>
      <protection/>
    </xf>
    <xf numFmtId="195" fontId="10" fillId="5" borderId="127" xfId="36" applyNumberFormat="1" applyFont="1" applyFill="1" applyBorder="1" applyAlignment="1">
      <alignment vertical="center"/>
      <protection/>
    </xf>
    <xf numFmtId="195" fontId="10" fillId="5" borderId="130" xfId="36" applyNumberFormat="1" applyFont="1" applyFill="1" applyBorder="1" applyAlignment="1">
      <alignment vertical="center"/>
      <protection/>
    </xf>
    <xf numFmtId="195" fontId="10" fillId="5" borderId="131" xfId="36" applyNumberFormat="1" applyFont="1" applyFill="1" applyBorder="1" applyAlignment="1">
      <alignment vertical="center"/>
      <protection/>
    </xf>
    <xf numFmtId="0" fontId="10" fillId="3" borderId="112" xfId="36" applyFont="1" applyFill="1" applyBorder="1" applyAlignment="1">
      <alignment vertical="center"/>
      <protection/>
    </xf>
    <xf numFmtId="0" fontId="11" fillId="5" borderId="132" xfId="36" applyFont="1" applyFill="1" applyBorder="1" applyAlignment="1">
      <alignment vertical="center"/>
      <protection/>
    </xf>
    <xf numFmtId="0" fontId="18" fillId="5" borderId="52" xfId="36" applyFont="1" applyFill="1" applyBorder="1" applyAlignment="1">
      <alignment vertical="center" wrapText="1"/>
      <protection/>
    </xf>
    <xf numFmtId="40" fontId="10" fillId="5" borderId="30" xfId="31" applyNumberFormat="1" applyFont="1" applyFill="1" applyBorder="1" applyAlignment="1">
      <alignment vertical="center"/>
    </xf>
    <xf numFmtId="40" fontId="10" fillId="5" borderId="30" xfId="31" applyNumberFormat="1" applyFont="1" applyFill="1" applyBorder="1" applyAlignment="1">
      <alignment vertical="center" wrapText="1"/>
    </xf>
    <xf numFmtId="40" fontId="10" fillId="5" borderId="32" xfId="31" applyNumberFormat="1" applyFont="1" applyFill="1" applyBorder="1" applyAlignment="1">
      <alignment vertical="center" wrapText="1"/>
    </xf>
    <xf numFmtId="186" fontId="10" fillId="5" borderId="0" xfId="36" applyNumberFormat="1" applyFont="1" applyFill="1" applyAlignment="1">
      <alignment vertical="center"/>
      <protection/>
    </xf>
    <xf numFmtId="200" fontId="10" fillId="5" borderId="0" xfId="31" applyNumberFormat="1" applyFont="1" applyFill="1" applyAlignment="1">
      <alignment vertical="center"/>
    </xf>
    <xf numFmtId="176" fontId="10" fillId="5" borderId="0" xfId="36" applyNumberFormat="1" applyFont="1" applyFill="1" applyBorder="1" applyAlignment="1">
      <alignment vertical="center"/>
      <protection/>
    </xf>
    <xf numFmtId="38" fontId="10" fillId="5" borderId="0" xfId="31" applyFont="1" applyFill="1" applyBorder="1" applyAlignment="1">
      <alignment vertical="center"/>
    </xf>
    <xf numFmtId="0" fontId="11" fillId="5" borderId="133" xfId="36" applyFont="1" applyFill="1" applyBorder="1" applyAlignment="1">
      <alignment vertical="center"/>
      <protection/>
    </xf>
    <xf numFmtId="0" fontId="11" fillId="5" borderId="134" xfId="36" applyFont="1" applyFill="1" applyBorder="1" applyAlignment="1">
      <alignment vertical="center"/>
      <protection/>
    </xf>
    <xf numFmtId="0" fontId="11" fillId="5" borderId="135" xfId="36" applyFont="1" applyFill="1" applyBorder="1" applyAlignment="1">
      <alignment vertical="center"/>
      <protection/>
    </xf>
    <xf numFmtId="0" fontId="11" fillId="5" borderId="136" xfId="36" applyFont="1" applyFill="1" applyBorder="1" applyAlignment="1">
      <alignment vertical="center"/>
      <protection/>
    </xf>
    <xf numFmtId="0" fontId="11" fillId="5" borderId="137" xfId="36" applyFont="1" applyFill="1" applyBorder="1" applyAlignment="1">
      <alignment vertical="center"/>
      <protection/>
    </xf>
    <xf numFmtId="0" fontId="11" fillId="5" borderId="5" xfId="36" applyFont="1" applyFill="1" applyBorder="1" applyAlignment="1">
      <alignment vertical="center"/>
      <protection/>
    </xf>
    <xf numFmtId="0" fontId="11" fillId="5" borderId="119" xfId="36" applyFont="1" applyFill="1" applyBorder="1" applyAlignment="1">
      <alignment vertical="center"/>
      <protection/>
    </xf>
    <xf numFmtId="0" fontId="11" fillId="5" borderId="138" xfId="36" applyFont="1" applyFill="1" applyBorder="1" applyAlignment="1">
      <alignment vertical="center" wrapText="1"/>
      <protection/>
    </xf>
    <xf numFmtId="0" fontId="11" fillId="5" borderId="50" xfId="36" applyFont="1" applyFill="1" applyBorder="1" applyAlignment="1">
      <alignment vertical="center" wrapText="1"/>
      <protection/>
    </xf>
    <xf numFmtId="188" fontId="10" fillId="24" borderId="64" xfId="36" applyNumberFormat="1" applyFont="1" applyFill="1" applyBorder="1" applyAlignment="1">
      <alignment vertical="center"/>
      <protection/>
    </xf>
    <xf numFmtId="188" fontId="10" fillId="24" borderId="64" xfId="0" applyNumberFormat="1" applyFont="1" applyFill="1" applyBorder="1" applyAlignment="1">
      <alignment vertical="center" wrapText="1"/>
    </xf>
    <xf numFmtId="188" fontId="10" fillId="24" borderId="65" xfId="0" applyNumberFormat="1" applyFont="1" applyFill="1" applyBorder="1" applyAlignment="1">
      <alignment vertical="center" wrapText="1"/>
    </xf>
    <xf numFmtId="0" fontId="11" fillId="28" borderId="139" xfId="36" applyFont="1" applyFill="1" applyBorder="1" applyAlignment="1">
      <alignment vertical="center"/>
      <protection/>
    </xf>
    <xf numFmtId="0" fontId="11" fillId="28" borderId="140" xfId="36" applyFont="1" applyFill="1" applyBorder="1" applyAlignment="1">
      <alignment vertical="center" wrapText="1"/>
      <protection/>
    </xf>
    <xf numFmtId="0" fontId="11" fillId="28" borderId="141" xfId="36" applyFont="1" applyFill="1" applyBorder="1" applyAlignment="1">
      <alignment vertical="center" wrapText="1"/>
      <protection/>
    </xf>
    <xf numFmtId="0" fontId="11" fillId="5" borderId="142" xfId="36" applyFont="1" applyFill="1" applyBorder="1" applyAlignment="1">
      <alignment vertical="center"/>
      <protection/>
    </xf>
    <xf numFmtId="0" fontId="11" fillId="5" borderId="143" xfId="36" applyFont="1" applyFill="1" applyBorder="1" applyAlignment="1">
      <alignment vertical="center" wrapText="1"/>
      <protection/>
    </xf>
    <xf numFmtId="0" fontId="11" fillId="5" borderId="144" xfId="36" applyFont="1" applyFill="1" applyBorder="1" applyAlignment="1">
      <alignment vertical="center" wrapText="1"/>
      <protection/>
    </xf>
    <xf numFmtId="0" fontId="11" fillId="5" borderId="107" xfId="36" applyFont="1" applyFill="1" applyBorder="1" applyAlignment="1">
      <alignment vertical="center" wrapText="1"/>
      <protection/>
    </xf>
    <xf numFmtId="0" fontId="11" fillId="5" borderId="90" xfId="36" applyFont="1" applyFill="1" applyBorder="1" applyAlignment="1">
      <alignment vertical="center" wrapText="1"/>
      <protection/>
    </xf>
    <xf numFmtId="191" fontId="17" fillId="30" borderId="1" xfId="36" applyNumberFormat="1" applyFont="1" applyFill="1" applyBorder="1" applyAlignment="1">
      <alignment vertical="center"/>
      <protection/>
    </xf>
    <xf numFmtId="0" fontId="49" fillId="5" borderId="0" xfId="36" applyFont="1" applyFill="1">
      <alignment/>
      <protection/>
    </xf>
    <xf numFmtId="0" fontId="63" fillId="5" borderId="68" xfId="36" applyFont="1" applyFill="1" applyBorder="1" applyAlignment="1">
      <alignment vertical="center" wrapText="1"/>
      <protection/>
    </xf>
    <xf numFmtId="185" fontId="11" fillId="3" borderId="44" xfId="36" applyNumberFormat="1" applyFont="1" applyFill="1" applyBorder="1" applyAlignment="1">
      <alignment vertical="center" wrapText="1"/>
      <protection/>
    </xf>
    <xf numFmtId="0" fontId="18" fillId="3" borderId="1" xfId="36" applyFont="1" applyFill="1" applyBorder="1" applyAlignment="1">
      <alignment horizontal="center"/>
      <protection/>
    </xf>
    <xf numFmtId="179" fontId="10" fillId="5" borderId="44" xfId="29" applyNumberFormat="1" applyFont="1" applyFill="1" applyBorder="1" applyAlignment="1">
      <alignment/>
    </xf>
    <xf numFmtId="179" fontId="10" fillId="5" borderId="25" xfId="29" applyNumberFormat="1" applyFont="1" applyFill="1" applyBorder="1" applyAlignment="1">
      <alignment/>
    </xf>
    <xf numFmtId="0" fontId="63" fillId="5" borderId="64" xfId="36" applyFont="1" applyFill="1" applyBorder="1" applyAlignment="1">
      <alignment vertical="center" wrapText="1"/>
      <protection/>
    </xf>
    <xf numFmtId="0" fontId="63" fillId="5" borderId="145" xfId="36" applyFont="1" applyFill="1" applyBorder="1" applyAlignment="1">
      <alignment vertical="center" wrapText="1"/>
      <protection/>
    </xf>
    <xf numFmtId="184" fontId="10" fillId="5" borderId="102" xfId="36" applyNumberFormat="1" applyFont="1" applyFill="1" applyBorder="1" applyAlignment="1">
      <alignment vertical="center"/>
      <protection/>
    </xf>
    <xf numFmtId="184" fontId="10" fillId="5" borderId="54" xfId="36" applyNumberFormat="1" applyFont="1" applyFill="1" applyBorder="1" applyAlignment="1">
      <alignment vertical="center"/>
      <protection/>
    </xf>
    <xf numFmtId="176" fontId="10" fillId="5" borderId="102" xfId="36" applyNumberFormat="1" applyFont="1" applyFill="1" applyBorder="1" applyAlignment="1">
      <alignment vertical="center"/>
      <protection/>
    </xf>
    <xf numFmtId="176" fontId="10" fillId="5" borderId="102" xfId="0" applyNumberFormat="1" applyFont="1" applyFill="1" applyBorder="1" applyAlignment="1">
      <alignment vertical="center" wrapText="1"/>
    </xf>
    <xf numFmtId="176" fontId="10" fillId="5" borderId="103" xfId="0" applyNumberFormat="1" applyFont="1" applyFill="1" applyBorder="1" applyAlignment="1">
      <alignment vertical="center" wrapText="1"/>
    </xf>
    <xf numFmtId="0" fontId="63" fillId="5" borderId="83" xfId="36" applyFont="1" applyFill="1" applyBorder="1" applyAlignment="1">
      <alignment vertical="center" wrapText="1"/>
      <protection/>
    </xf>
    <xf numFmtId="184" fontId="18" fillId="5" borderId="44" xfId="36" applyNumberFormat="1" applyFont="1" applyFill="1" applyBorder="1" applyAlignment="1">
      <alignment vertical="center"/>
      <protection/>
    </xf>
    <xf numFmtId="0" fontId="11" fillId="5" borderId="83" xfId="36" applyFont="1" applyFill="1" applyBorder="1" applyAlignment="1">
      <alignment vertical="center" wrapText="1"/>
      <protection/>
    </xf>
    <xf numFmtId="179" fontId="10" fillId="3" borderId="117" xfId="36" applyNumberFormat="1" applyFont="1" applyFill="1" applyBorder="1" applyAlignment="1">
      <alignment vertical="center"/>
      <protection/>
    </xf>
    <xf numFmtId="4" fontId="10" fillId="5" borderId="0" xfId="36" applyNumberFormat="1" applyFont="1" applyFill="1" applyAlignment="1">
      <alignment vertical="center"/>
      <protection/>
    </xf>
    <xf numFmtId="197" fontId="10" fillId="5" borderId="0" xfId="36" applyNumberFormat="1" applyFont="1" applyFill="1" applyAlignment="1">
      <alignment vertical="center"/>
      <protection/>
    </xf>
    <xf numFmtId="0" fontId="66" fillId="5" borderId="0" xfId="36" applyFont="1" applyFill="1">
      <alignment/>
      <protection/>
    </xf>
    <xf numFmtId="0" fontId="66" fillId="3" borderId="146" xfId="36" applyFont="1" applyFill="1" applyBorder="1">
      <alignment/>
      <protection/>
    </xf>
    <xf numFmtId="181" fontId="66" fillId="5" borderId="0" xfId="36" applyNumberFormat="1" applyFont="1" applyFill="1">
      <alignment/>
      <protection/>
    </xf>
    <xf numFmtId="177" fontId="66" fillId="5" borderId="147" xfId="36" applyNumberFormat="1" applyFont="1" applyFill="1" applyBorder="1">
      <alignment/>
      <protection/>
    </xf>
    <xf numFmtId="177" fontId="66" fillId="5" borderId="148" xfId="36" applyNumberFormat="1" applyFont="1" applyFill="1" applyBorder="1">
      <alignment/>
      <protection/>
    </xf>
    <xf numFmtId="179" fontId="66" fillId="5" borderId="149" xfId="36" applyNumberFormat="1" applyFont="1" applyFill="1" applyBorder="1">
      <alignment/>
      <protection/>
    </xf>
    <xf numFmtId="179" fontId="66" fillId="5" borderId="148" xfId="36" applyNumberFormat="1" applyFont="1" applyFill="1" applyBorder="1">
      <alignment/>
      <protection/>
    </xf>
    <xf numFmtId="182" fontId="66" fillId="5" borderId="0" xfId="36" applyNumberFormat="1" applyFont="1" applyFill="1">
      <alignment/>
      <protection/>
    </xf>
    <xf numFmtId="177" fontId="66" fillId="5" borderId="150" xfId="36" applyNumberFormat="1" applyFont="1" applyFill="1" applyBorder="1">
      <alignment/>
      <protection/>
    </xf>
    <xf numFmtId="177" fontId="66" fillId="5" borderId="151" xfId="36" applyNumberFormat="1" applyFont="1" applyFill="1" applyBorder="1">
      <alignment/>
      <protection/>
    </xf>
    <xf numFmtId="179" fontId="66" fillId="5" borderId="152" xfId="36" applyNumberFormat="1" applyFont="1" applyFill="1" applyBorder="1">
      <alignment/>
      <protection/>
    </xf>
    <xf numFmtId="179" fontId="66" fillId="5" borderId="151" xfId="36" applyNumberFormat="1" applyFont="1" applyFill="1" applyBorder="1">
      <alignment/>
      <protection/>
    </xf>
    <xf numFmtId="176" fontId="66" fillId="5" borderId="153" xfId="36" applyNumberFormat="1" applyFont="1" applyFill="1" applyBorder="1">
      <alignment/>
      <protection/>
    </xf>
    <xf numFmtId="176" fontId="66" fillId="5" borderId="154" xfId="36" applyNumberFormat="1" applyFont="1" applyFill="1" applyBorder="1">
      <alignment/>
      <protection/>
    </xf>
    <xf numFmtId="0" fontId="66" fillId="5" borderId="0" xfId="36" applyFont="1" applyFill="1" applyBorder="1">
      <alignment/>
      <protection/>
    </xf>
    <xf numFmtId="3" fontId="66" fillId="5" borderId="1" xfId="31" applyNumberFormat="1" applyFont="1" applyFill="1" applyBorder="1" applyAlignment="1">
      <alignment vertical="center"/>
    </xf>
    <xf numFmtId="0" fontId="67" fillId="5" borderId="0" xfId="36" applyFont="1" applyFill="1">
      <alignment/>
      <protection/>
    </xf>
    <xf numFmtId="0" fontId="10" fillId="5" borderId="0" xfId="38" applyFont="1" applyFill="1">
      <alignment/>
      <protection/>
    </xf>
    <xf numFmtId="202" fontId="10" fillId="5" borderId="0" xfId="38" applyNumberFormat="1" applyFont="1" applyFill="1">
      <alignment/>
      <protection/>
    </xf>
    <xf numFmtId="0" fontId="18" fillId="5" borderId="0" xfId="38" applyFont="1" applyFill="1">
      <alignment/>
      <protection/>
    </xf>
    <xf numFmtId="0" fontId="18" fillId="5" borderId="38" xfId="38" applyFont="1" applyFill="1" applyBorder="1">
      <alignment/>
      <protection/>
    </xf>
    <xf numFmtId="0" fontId="10" fillId="31" borderId="133" xfId="38" applyFont="1" applyFill="1" applyBorder="1">
      <alignment/>
      <protection/>
    </xf>
    <xf numFmtId="190" fontId="10" fillId="5" borderId="1" xfId="38" applyNumberFormat="1" applyFont="1" applyFill="1" applyBorder="1">
      <alignment/>
      <protection/>
    </xf>
    <xf numFmtId="0" fontId="10" fillId="5" borderId="54" xfId="38" applyFont="1" applyFill="1" applyBorder="1">
      <alignment/>
      <protection/>
    </xf>
    <xf numFmtId="0" fontId="18" fillId="31" borderId="38" xfId="38" applyFont="1" applyFill="1" applyBorder="1">
      <alignment/>
      <protection/>
    </xf>
    <xf numFmtId="190" fontId="10" fillId="30" borderId="102" xfId="38" applyNumberFormat="1" applyFont="1" applyFill="1" applyBorder="1">
      <alignment/>
      <protection/>
    </xf>
    <xf numFmtId="0" fontId="18" fillId="31" borderId="1" xfId="38" applyFont="1" applyFill="1" applyBorder="1">
      <alignment/>
      <protection/>
    </xf>
    <xf numFmtId="190" fontId="10" fillId="30" borderId="1" xfId="38" applyNumberFormat="1" applyFont="1" applyFill="1" applyBorder="1">
      <alignment/>
      <protection/>
    </xf>
    <xf numFmtId="0" fontId="10" fillId="31" borderId="1" xfId="38" applyFont="1" applyFill="1" applyBorder="1">
      <alignment/>
      <protection/>
    </xf>
    <xf numFmtId="0" fontId="18" fillId="31" borderId="54" xfId="38" applyFont="1" applyFill="1" applyBorder="1">
      <alignment/>
      <protection/>
    </xf>
    <xf numFmtId="0" fontId="18" fillId="31" borderId="15" xfId="38" applyFont="1" applyFill="1" applyBorder="1">
      <alignment/>
      <protection/>
    </xf>
    <xf numFmtId="0" fontId="10" fillId="5" borderId="70" xfId="38" applyFont="1" applyFill="1" applyBorder="1">
      <alignment/>
      <protection/>
    </xf>
    <xf numFmtId="0" fontId="18" fillId="5" borderId="1" xfId="38" applyFont="1" applyFill="1" applyBorder="1">
      <alignment/>
      <protection/>
    </xf>
    <xf numFmtId="177" fontId="10" fillId="30" borderId="1" xfId="38" applyNumberFormat="1" applyFont="1" applyFill="1" applyBorder="1">
      <alignment/>
      <protection/>
    </xf>
    <xf numFmtId="0" fontId="10" fillId="5" borderId="133" xfId="38" applyFont="1" applyFill="1" applyBorder="1">
      <alignment/>
      <protection/>
    </xf>
    <xf numFmtId="179" fontId="10" fillId="5" borderId="102" xfId="38" applyNumberFormat="1" applyFont="1" applyFill="1" applyBorder="1">
      <alignment/>
      <protection/>
    </xf>
    <xf numFmtId="179" fontId="10" fillId="5" borderId="1" xfId="38" applyNumberFormat="1" applyFont="1" applyFill="1" applyBorder="1">
      <alignment/>
      <protection/>
    </xf>
    <xf numFmtId="0" fontId="10" fillId="5" borderId="1" xfId="38" applyFont="1" applyFill="1" applyBorder="1">
      <alignment/>
      <protection/>
    </xf>
    <xf numFmtId="0" fontId="18" fillId="5" borderId="54" xfId="38" applyFont="1" applyFill="1" applyBorder="1">
      <alignment/>
      <protection/>
    </xf>
    <xf numFmtId="0" fontId="18" fillId="5" borderId="15" xfId="38" applyFont="1" applyFill="1" applyBorder="1">
      <alignment/>
      <protection/>
    </xf>
    <xf numFmtId="201" fontId="10" fillId="5" borderId="0" xfId="38" applyNumberFormat="1" applyFont="1" applyFill="1">
      <alignment/>
      <protection/>
    </xf>
    <xf numFmtId="191" fontId="10" fillId="5" borderId="0" xfId="38" applyNumberFormat="1" applyFont="1" applyFill="1">
      <alignment/>
      <protection/>
    </xf>
    <xf numFmtId="0" fontId="11" fillId="5" borderId="83" xfId="36" applyFont="1" applyFill="1" applyBorder="1" applyAlignment="1">
      <alignment vertical="center"/>
      <protection/>
    </xf>
    <xf numFmtId="10" fontId="10" fillId="5" borderId="155" xfId="36" applyNumberFormat="1" applyFont="1" applyFill="1" applyBorder="1" applyAlignment="1">
      <alignment vertical="center"/>
      <protection/>
    </xf>
    <xf numFmtId="185" fontId="10" fillId="5" borderId="83" xfId="36" applyNumberFormat="1" applyFont="1" applyFill="1" applyBorder="1" applyAlignment="1">
      <alignment vertical="center"/>
      <protection/>
    </xf>
    <xf numFmtId="185" fontId="10" fillId="5" borderId="83" xfId="29" applyNumberFormat="1" applyFont="1" applyFill="1" applyBorder="1" applyAlignment="1">
      <alignment vertical="center"/>
    </xf>
    <xf numFmtId="184" fontId="10" fillId="5" borderId="83" xfId="36" applyNumberFormat="1" applyFont="1" applyFill="1" applyBorder="1" applyAlignment="1">
      <alignment vertical="center"/>
      <protection/>
    </xf>
    <xf numFmtId="0" fontId="10" fillId="5" borderId="104" xfId="36" applyFont="1" applyFill="1" applyBorder="1" applyAlignment="1">
      <alignment vertical="center"/>
      <protection/>
    </xf>
    <xf numFmtId="177" fontId="10" fillId="5" borderId="44" xfId="36" applyNumberFormat="1" applyFont="1" applyFill="1" applyBorder="1" applyAlignment="1">
      <alignment vertical="center"/>
      <protection/>
    </xf>
    <xf numFmtId="0" fontId="10" fillId="22" borderId="14" xfId="36" applyFont="1" applyFill="1" applyBorder="1" applyAlignment="1">
      <alignment vertical="center" wrapText="1"/>
      <protection/>
    </xf>
    <xf numFmtId="188" fontId="10" fillId="22" borderId="1" xfId="36" applyNumberFormat="1" applyFont="1" applyFill="1" applyBorder="1" applyAlignment="1">
      <alignment vertical="center"/>
      <protection/>
    </xf>
    <xf numFmtId="188" fontId="10" fillId="22" borderId="1" xfId="0" applyNumberFormat="1" applyFont="1" applyFill="1" applyBorder="1" applyAlignment="1">
      <alignment vertical="center" wrapText="1"/>
    </xf>
    <xf numFmtId="188" fontId="10" fillId="22" borderId="16" xfId="0" applyNumberFormat="1" applyFont="1" applyFill="1" applyBorder="1" applyAlignment="1">
      <alignment vertical="center" wrapText="1"/>
    </xf>
    <xf numFmtId="0" fontId="11" fillId="22" borderId="58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/>
      <protection/>
    </xf>
    <xf numFmtId="0" fontId="11" fillId="5" borderId="95" xfId="36" applyFont="1" applyFill="1" applyBorder="1" applyAlignment="1">
      <alignment horizontal="left" vertical="center" wrapText="1"/>
      <protection/>
    </xf>
    <xf numFmtId="184" fontId="11" fillId="14" borderId="96" xfId="36" applyNumberFormat="1" applyFont="1" applyFill="1" applyBorder="1" applyAlignment="1">
      <alignment horizontal="left" vertical="center"/>
      <protection/>
    </xf>
    <xf numFmtId="0" fontId="11" fillId="22" borderId="156" xfId="36" applyFont="1" applyFill="1" applyBorder="1" applyAlignment="1">
      <alignment vertical="center" wrapText="1"/>
      <protection/>
    </xf>
    <xf numFmtId="0" fontId="11" fillId="5" borderId="157" xfId="36" applyFont="1" applyFill="1" applyBorder="1" applyAlignment="1">
      <alignment vertical="center" wrapText="1"/>
      <protection/>
    </xf>
    <xf numFmtId="188" fontId="10" fillId="24" borderId="41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1" fillId="32" borderId="38" xfId="36" applyFont="1" applyFill="1" applyBorder="1" applyAlignment="1">
      <alignment vertical="center" wrapText="1"/>
      <protection/>
    </xf>
    <xf numFmtId="0" fontId="10" fillId="32" borderId="54" xfId="36" applyFont="1" applyFill="1" applyBorder="1" applyAlignment="1">
      <alignment vertical="center" wrapText="1"/>
      <protection/>
    </xf>
    <xf numFmtId="0" fontId="10" fillId="32" borderId="104" xfId="36" applyFont="1" applyFill="1" applyBorder="1" applyAlignment="1">
      <alignment vertical="center" wrapText="1"/>
      <protection/>
    </xf>
    <xf numFmtId="188" fontId="10" fillId="32" borderId="102" xfId="36" applyNumberFormat="1" applyFont="1" applyFill="1" applyBorder="1" applyAlignment="1">
      <alignment vertical="center"/>
      <protection/>
    </xf>
    <xf numFmtId="188" fontId="10" fillId="32" borderId="102" xfId="0" applyNumberFormat="1" applyFont="1" applyFill="1" applyBorder="1" applyAlignment="1">
      <alignment vertical="center" wrapText="1"/>
    </xf>
    <xf numFmtId="0" fontId="10" fillId="32" borderId="101" xfId="36" applyFont="1" applyFill="1" applyBorder="1" applyAlignment="1">
      <alignment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AggblueCels_1x" xfId="17"/>
    <cellStyle name="Bold GHG Numbers (0.00)" xfId="18"/>
    <cellStyle name="CustomizationCells" xfId="19"/>
    <cellStyle name="Empty_B_border" xfId="20"/>
    <cellStyle name="Headline" xfId="21"/>
    <cellStyle name="Normal GHG Numbers (0.00)" xfId="22"/>
    <cellStyle name="Normal GHG Textfiels Bold" xfId="23"/>
    <cellStyle name="Normal GHG whole table" xfId="24"/>
    <cellStyle name="Normal GHG-Shade" xfId="25"/>
    <cellStyle name="Normal_HELP" xfId="26"/>
    <cellStyle name="Pattern" xfId="27"/>
    <cellStyle name="Обычный_2++_CRFReport-template" xfId="28"/>
    <cellStyle name="Percent" xfId="29"/>
    <cellStyle name="Hyperlink" xfId="30"/>
    <cellStyle name="Comma [0]" xfId="31"/>
    <cellStyle name="Comma" xfId="32"/>
    <cellStyle name="Currency [0]" xfId="33"/>
    <cellStyle name="Currency" xfId="34"/>
    <cellStyle name="標準_6gasデータ2001p" xfId="35"/>
    <cellStyle name="標準_6gasデータ2001q" xfId="36"/>
    <cellStyle name="標準_CO2-1A90-02(1990_1)" xfId="37"/>
    <cellStyle name="標準_家庭排出量（除バイオマス）-2006ver0.0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8177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'1.Total'!$Z$6:$AO$6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'1.Total'!$Z$7:$AO$7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'1.Total'!$Z$8:$AO$8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'1.Total'!$Z$9:$AO$9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'1.Total'!$Z$10:$AO$10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'1.Total'!$Z$11:$AO$11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7608090"/>
        <c:axId val="2928491"/>
      </c:bar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28491"/>
        <c:crossesAt val="0"/>
        <c:auto val="1"/>
        <c:lblOffset val="100"/>
        <c:tickLblSkip val="1"/>
        <c:noMultiLvlLbl val="0"/>
      </c:catAx>
      <c:valAx>
        <c:axId val="2928491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60809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2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1"/>
          <c:w val="0.501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08275"/>
          <c:w val="0.67925"/>
          <c:h val="0.67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'16.2004年図（世帯当たり）'!$D$21:$D$30</c:f>
              <c:strCache/>
            </c:strRef>
          </c:cat>
          <c:val>
            <c:numRef>
              <c:f>'16.2004年図（世帯当たり）'!$E$21:$E$30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11075"/>
          <c:w val="0.665"/>
          <c:h val="0.67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'16.2004年図（世帯当たり）'!$D$52:$D$59</c:f>
              <c:strCache/>
            </c:strRef>
          </c:cat>
          <c:val>
            <c:numRef>
              <c:f>'16.2004年図（世帯当たり）'!$E$52:$E$59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0875"/>
          <c:w val="0.67375"/>
          <c:h val="0.67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'17.2004年図（一人当たり）'!$C$20:$C$29</c:f>
              <c:strCache/>
            </c:strRef>
          </c:cat>
          <c:val>
            <c:numRef>
              <c:f>'17.2004年図（一人当たり）'!$D$20:$D$29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635642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2"/>
          <c:w val="0.88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'3.Allocated_CO2-Sector'!$AA$53:$AO$53</c:f>
              <c:numCache/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'3.Allocated_CO2-Sector'!$AA$54:$AO$54</c:f>
              <c:numCache/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'3.Allocated_CO2-Sector'!$AA$55:$AO$55</c:f>
              <c:numCache/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'3.Allocated_CO2-Sector'!$AA$56:$AO$56</c:f>
              <c:numCache/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'3.Allocated_CO2-Sector'!$AA$57:$AO$57</c:f>
              <c:numCache/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'3.Allocated_CO2-Sector'!$AA$58:$AO$58</c:f>
              <c:numCache/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'3.Allocated_CO2-Sector'!$AA$59:$AO$59</c:f>
              <c:numCache/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'3.Allocated_CO2-Sector'!$AA$60:$AO$60</c:f>
              <c:numCache/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'3.Allocated_CO2-Sector'!$AA$53:$AO$53</c:f>
              <c:numCache/>
            </c:numRef>
          </c:cat>
          <c:val>
            <c:numRef>
              <c:f>'3.Allocated_CO2-Sector'!$AA$61:$AO$61</c:f>
              <c:numCache/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54495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7"/>
          <c:w val="0.72625"/>
          <c:h val="0.9142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'3.Allocated_CO2-Sector'!$Z$101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'3.Allocated_CO2-Sector'!$AA$101:$AO$101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'3.Allocated_CO2-Sector'!$Z$102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'3.Allocated_CO2-Sector'!$AA$102:$AO$102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'3.Allocated_CO2-Sector'!$Z$103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'3.Allocated_CO2-Sector'!$AA$103:$AO$103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'3.Allocated_CO2-Sector'!$Z$104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'3.Allocated_CO2-Sector'!$AA$104:$AO$104</c:f>
              <c:numCache/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038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1675"/>
          <c:w val="0.850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ＣＯ２排出量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391298"/>
        <c:axId val="19759635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3618988"/>
        <c:axId val="57026573"/>
      </c:line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59635"/>
        <c:crossesAt val="0"/>
        <c:auto val="0"/>
        <c:lblOffset val="100"/>
        <c:noMultiLvlLbl val="0"/>
      </c:catAx>
      <c:valAx>
        <c:axId val="19759635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4391298"/>
        <c:crossesAt val="1"/>
        <c:crossBetween val="between"/>
        <c:dispUnits/>
        <c:majorUnit val="200"/>
      </c:valAx>
      <c:catAx>
        <c:axId val="43618988"/>
        <c:scaling>
          <c:orientation val="minMax"/>
        </c:scaling>
        <c:axPos val="b"/>
        <c:delete val="1"/>
        <c:majorTickMark val="in"/>
        <c:minorTickMark val="none"/>
        <c:tickLblPos val="nextTo"/>
        <c:crossAx val="57026573"/>
        <c:crossesAt val="0"/>
        <c:auto val="0"/>
        <c:lblOffset val="100"/>
        <c:noMultiLvlLbl val="0"/>
      </c:catAx>
      <c:valAx>
        <c:axId val="57026573"/>
        <c:scaling>
          <c:orientation val="minMax"/>
          <c:max val="11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4361898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2175"/>
          <c:w val="0.8587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477110"/>
        <c:axId val="55749671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1984992"/>
        <c:axId val="19429473"/>
      </c:lineChart>
      <c:cat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49671"/>
        <c:crossesAt val="0"/>
        <c:auto val="0"/>
        <c:lblOffset val="100"/>
        <c:noMultiLvlLbl val="0"/>
      </c:catAx>
      <c:valAx>
        <c:axId val="5574967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477110"/>
        <c:crossesAt val="1"/>
        <c:crossBetween val="between"/>
        <c:dispUnits/>
        <c:majorUnit val="200"/>
      </c:valAx>
      <c:catAx>
        <c:axId val="31984992"/>
        <c:scaling>
          <c:orientation val="minMax"/>
        </c:scaling>
        <c:axPos val="b"/>
        <c:delete val="1"/>
        <c:majorTickMark val="in"/>
        <c:minorTickMark val="none"/>
        <c:tickLblPos val="nextTo"/>
        <c:crossAx val="19429473"/>
        <c:crossesAt val="0"/>
        <c:auto val="0"/>
        <c:lblOffset val="100"/>
        <c:noMultiLvlLbl val="0"/>
      </c:catAx>
      <c:valAx>
        <c:axId val="19429473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1984992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'9.CO2-Share-2004'!$C$4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'9.CO2-Share-2004'!$B$5:$B$12</c:f>
              <c:strCache/>
            </c:strRef>
          </c:cat>
          <c:val>
            <c:numRef>
              <c:f>'9.CO2-Share-2004'!$C$5:$C$12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'9.CO2-Share-2004'!$D$4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'9.CO2-Share-2004'!$B$5:$B$12</c:f>
              <c:strCache/>
            </c:strRef>
          </c:cat>
          <c:val>
            <c:numRef>
              <c:f>'9.CO2-Share-2004'!$D$5:$D$12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845"/>
          <c:w val="0.573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0.06275</cdr:y>
    </cdr:from>
    <cdr:to>
      <cdr:x>0.13575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95275"/>
          <a:ext cx="0" cy="4410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0.23525</cdr:y>
    </cdr:from>
    <cdr:to>
      <cdr:x>0.85275</cdr:x>
      <cdr:y>0.2405</cdr:y>
    </cdr:to>
    <cdr:sp>
      <cdr:nvSpPr>
        <cdr:cNvPr id="2" name="Line 2"/>
        <cdr:cNvSpPr>
          <a:spLocks/>
        </cdr:cNvSpPr>
      </cdr:nvSpPr>
      <cdr:spPr>
        <a:xfrm>
          <a:off x="438150" y="1104900"/>
          <a:ext cx="7400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0.6395</cdr:y>
    </cdr:from>
    <cdr:to>
      <cdr:x>0.98375</cdr:x>
      <cdr:y>0.98875</cdr:y>
    </cdr:to>
    <cdr:grpSp>
      <cdr:nvGrpSpPr>
        <cdr:cNvPr id="3" name="Group 3"/>
        <cdr:cNvGrpSpPr>
          <a:grpSpLocks/>
        </cdr:cNvGrpSpPr>
      </cdr:nvGrpSpPr>
      <cdr:grpSpPr>
        <a:xfrm>
          <a:off x="7781925" y="3019425"/>
          <a:ext cx="1257300" cy="1647825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4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6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7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8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0.0795</cdr:x>
      <cdr:y>0.97575</cdr:y>
    </cdr:to>
    <cdr:sp>
      <cdr:nvSpPr>
        <cdr:cNvPr id="10" name="Rectangle 10"/>
        <cdr:cNvSpPr>
          <a:spLocks/>
        </cdr:cNvSpPr>
      </cdr:nvSpPr>
      <cdr:spPr>
        <a:xfrm>
          <a:off x="247650" y="4410075"/>
          <a:ext cx="476250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</cdr:y>
    </cdr:from>
    <cdr:to>
      <cdr:x>0.1065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50482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</cdr:x>
      <cdr:y>0</cdr:y>
    </cdr:from>
    <cdr:to>
      <cdr:x>1</cdr:x>
      <cdr:y>0.97325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0"/>
          <a:ext cx="390525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36</xdr:col>
      <xdr:colOff>57150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8086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428625</xdr:colOff>
      <xdr:row>47</xdr:row>
      <xdr:rowOff>152400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81200" y="907732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27.7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34.2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（商業・ｻｰﾋﾞｽ・事業所等）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0.33825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0.756</cdr:x>
      <cdr:y>0.1095</cdr:y>
    </cdr:from>
    <cdr:to>
      <cdr:x>0.986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600075"/>
          <a:ext cx="12954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29.6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36.3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（商業･ｻｰﾋﾞｽ･事業所等）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17.6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0.45775</cdr:y>
    </cdr:from>
    <cdr:to>
      <cdr:x>0.984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943100"/>
          <a:ext cx="904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0.952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2,440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0.2875</cdr:y>
    </cdr:from>
    <cdr:to>
      <cdr:x>0.2805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219200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排水処理等）</a:t>
          </a:r>
        </a:p>
      </cdr:txBody>
    </cdr:sp>
  </cdr:relSizeAnchor>
  <cdr:relSizeAnchor xmlns:cdr="http://schemas.openxmlformats.org/drawingml/2006/chartDrawing">
    <cdr:from>
      <cdr:x>0.03175</cdr:x>
      <cdr:y>0.13275</cdr:y>
    </cdr:from>
    <cdr:to>
      <cdr:x>0.232</cdr:x>
      <cdr:y>0.182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0.589</cdr:x>
      <cdr:y>0.081</cdr:y>
    </cdr:from>
    <cdr:to>
      <cdr:x>0.809</cdr:x>
      <cdr:y>0.13125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429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0"/>
          <a:ext cx="2266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33159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0.1935</cdr:y>
    </cdr:from>
    <cdr:to>
      <cdr:x>1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28675"/>
          <a:ext cx="11525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19475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2,840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0.023</cdr:x>
      <cdr:y>0.17475</cdr:y>
    </cdr:from>
    <cdr:to>
      <cdr:x>0.241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42950"/>
          <a:ext cx="9715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（排水処理、焼却）</a:t>
          </a:r>
        </a:p>
      </cdr:txBody>
    </cdr:sp>
  </cdr:relSizeAnchor>
  <cdr:relSizeAnchor xmlns:cdr="http://schemas.openxmlformats.org/drawingml/2006/chartDrawing">
    <cdr:from>
      <cdr:x>0.0975</cdr:x>
      <cdr:y>0.61275</cdr:y>
    </cdr:from>
    <cdr:to>
      <cdr:x>0.2955</cdr:x>
      <cdr:y>0.704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619375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0.0975</cdr:x>
      <cdr:y>0</cdr:y>
    </cdr:from>
    <cdr:to>
      <cdr:x>0.34425</cdr:x>
      <cdr:y>0.16125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" y="0"/>
          <a:ext cx="11049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2753975" y="2438400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5011400" y="876300"/>
          <a:ext cx="9191625" cy="4724400"/>
          <a:chOff x="1494" y="92"/>
          <a:chExt cx="965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94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563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  <xdr:twoCellAnchor>
    <xdr:from>
      <xdr:col>59</xdr:col>
      <xdr:colOff>295275</xdr:colOff>
      <xdr:row>5</xdr:row>
      <xdr:rowOff>38100</xdr:rowOff>
    </xdr:from>
    <xdr:to>
      <xdr:col>68</xdr:col>
      <xdr:colOff>723900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5478125" y="1381125"/>
          <a:ext cx="7315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361950</xdr:colOff>
      <xdr:row>4</xdr:row>
      <xdr:rowOff>38100</xdr:rowOff>
    </xdr:from>
    <xdr:to>
      <xdr:col>68</xdr:col>
      <xdr:colOff>790575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544800" y="876300"/>
          <a:ext cx="73152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781050</xdr:colOff>
      <xdr:row>5</xdr:row>
      <xdr:rowOff>438150</xdr:rowOff>
    </xdr:from>
    <xdr:ext cx="447675" cy="257175"/>
    <xdr:sp>
      <xdr:nvSpPr>
        <xdr:cNvPr id="6" name="TextBox 6"/>
        <xdr:cNvSpPr txBox="1">
          <a:spLocks noChangeArrowheads="1"/>
        </xdr:cNvSpPr>
      </xdr:nvSpPr>
      <xdr:spPr>
        <a:xfrm>
          <a:off x="22850475" y="1781175"/>
          <a:ext cx="44767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±0%</a:t>
          </a:r>
        </a:p>
      </xdr:txBody>
    </xdr:sp>
    <xdr:clientData/>
  </xdr:oneCellAnchor>
  <xdr:oneCellAnchor>
    <xdr:from>
      <xdr:col>68</xdr:col>
      <xdr:colOff>762000</xdr:colOff>
      <xdr:row>4</xdr:row>
      <xdr:rowOff>447675</xdr:rowOff>
    </xdr:from>
    <xdr:ext cx="352425" cy="257175"/>
    <xdr:sp>
      <xdr:nvSpPr>
        <xdr:cNvPr id="7" name="TextBox 7"/>
        <xdr:cNvSpPr txBox="1">
          <a:spLocks noChangeArrowheads="1"/>
        </xdr:cNvSpPr>
      </xdr:nvSpPr>
      <xdr:spPr>
        <a:xfrm>
          <a:off x="22831425" y="1285875"/>
          <a:ext cx="35242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+5%</a:t>
          </a:r>
        </a:p>
      </xdr:txBody>
    </xdr:sp>
    <xdr:clientData/>
  </xdr:oneCellAnchor>
  <xdr:oneCellAnchor>
    <xdr:from>
      <xdr:col>68</xdr:col>
      <xdr:colOff>676275</xdr:colOff>
      <xdr:row>3</xdr:row>
      <xdr:rowOff>171450</xdr:rowOff>
    </xdr:from>
    <xdr:ext cx="438150" cy="257175"/>
    <xdr:sp>
      <xdr:nvSpPr>
        <xdr:cNvPr id="8" name="TextBox 8"/>
        <xdr:cNvSpPr txBox="1">
          <a:spLocks noChangeArrowheads="1"/>
        </xdr:cNvSpPr>
      </xdr:nvSpPr>
      <xdr:spPr>
        <a:xfrm>
          <a:off x="22745700" y="771525"/>
          <a:ext cx="438150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+10%</a:t>
          </a:r>
        </a:p>
      </xdr:txBody>
    </xdr:sp>
    <xdr:clientData/>
  </xdr:oneCellAnchor>
  <xdr:twoCellAnchor>
    <xdr:from>
      <xdr:col>63</xdr:col>
      <xdr:colOff>495300</xdr:colOff>
      <xdr:row>5</xdr:row>
      <xdr:rowOff>228600</xdr:rowOff>
    </xdr:from>
    <xdr:to>
      <xdr:col>63</xdr:col>
      <xdr:colOff>581025</xdr:colOff>
      <xdr:row>5</xdr:row>
      <xdr:rowOff>400050</xdr:rowOff>
    </xdr:to>
    <xdr:sp>
      <xdr:nvSpPr>
        <xdr:cNvPr id="9" name="AutoShape 9"/>
        <xdr:cNvSpPr>
          <a:spLocks/>
        </xdr:cNvSpPr>
      </xdr:nvSpPr>
      <xdr:spPr>
        <a:xfrm>
          <a:off x="18411825" y="1571625"/>
          <a:ext cx="85725" cy="171450"/>
        </a:xfrm>
        <a:prstGeom prst="lef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38100</xdr:rowOff>
    </xdr:from>
    <xdr:to>
      <xdr:col>60</xdr:col>
      <xdr:colOff>285750</xdr:colOff>
      <xdr:row>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6144875" y="1885950"/>
          <a:ext cx="114300" cy="1905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371475</xdr:colOff>
      <xdr:row>5</xdr:row>
      <xdr:rowOff>295275</xdr:rowOff>
    </xdr:from>
    <xdr:to>
      <xdr:col>63</xdr:col>
      <xdr:colOff>428625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6344900" y="1638300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9525</xdr:colOff>
      <xdr:row>3</xdr:row>
      <xdr:rowOff>228600</xdr:rowOff>
    </xdr:from>
    <xdr:ext cx="1476375" cy="790575"/>
    <xdr:sp>
      <xdr:nvSpPr>
        <xdr:cNvPr id="12" name="TextBox 12"/>
        <xdr:cNvSpPr txBox="1">
          <a:spLocks noChangeArrowheads="1"/>
        </xdr:cNvSpPr>
      </xdr:nvSpPr>
      <xdr:spPr>
        <a:xfrm>
          <a:off x="16554450" y="82867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1995年のHFCs、PFCs、SF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排出量を1990年総排出量に上乗せし、基準年の総排出量とする。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0.7655</cdr:y>
    </cdr:from>
    <cdr:to>
      <cdr:x>0.7835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3381375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0.74025</cdr:x>
      <cdr:y>0.15125</cdr:y>
    </cdr:from>
    <cdr:to>
      <cdr:x>0.95875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66675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0.80625</cdr:x>
      <cdr:y>0.28125</cdr:y>
    </cdr:from>
    <cdr:to>
      <cdr:x>0.93875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23825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0.65</cdr:x>
      <cdr:y>0.041</cdr:y>
    </cdr:from>
    <cdr:to>
      <cdr:x>0.97775</cdr:x>
      <cdr:y>0.1305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18097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0.509</cdr:x>
      <cdr:y>0</cdr:y>
    </cdr:from>
    <cdr:to>
      <cdr:x>0.6995</cdr:x>
      <cdr:y>0.05775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0.74025</cdr:x>
      <cdr:y>0.383</cdr:y>
    </cdr:from>
    <cdr:to>
      <cdr:x>1</cdr:x>
      <cdr:y>0.45825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0400" y="1695450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
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0.72175</cdr:x>
      <cdr:y>0.5805</cdr:y>
    </cdr:from>
    <cdr:to>
      <cdr:x>0.8085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25622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0.19375</cdr:x>
      <cdr:y>0.55975</cdr:y>
    </cdr:from>
    <cdr:to>
      <cdr:x>0.2995</cdr:x>
      <cdr:y>0.6165</cdr:y>
    </cdr:to>
    <cdr:sp>
      <cdr:nvSpPr>
        <cdr:cNvPr id="8" name="TextBox 8"/>
        <cdr:cNvSpPr txBox="1">
          <a:spLocks noChangeArrowheads="1"/>
        </cdr:cNvSpPr>
      </cdr:nvSpPr>
      <cdr:spPr>
        <a:xfrm>
          <a:off x="838200" y="2476500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0.03725</cdr:x>
      <cdr:y>0.24725</cdr:y>
    </cdr:from>
    <cdr:to>
      <cdr:x>0.25125</cdr:x>
      <cdr:y>0.31025</cdr:y>
    </cdr:to>
    <cdr:sp>
      <cdr:nvSpPr>
        <cdr:cNvPr id="9" name="TextBox 9"/>
        <cdr:cNvSpPr txBox="1">
          <a:spLocks noChangeArrowheads="1"/>
        </cdr:cNvSpPr>
      </cdr:nvSpPr>
      <cdr:spPr>
        <a:xfrm>
          <a:off x="152400" y="1085850"/>
          <a:ext cx="923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</cdr:y>
    </cdr:from>
    <cdr:to>
      <cdr:x>0.33925</cdr:x>
      <cdr:y>0.14225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" y="247650"/>
          <a:ext cx="781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</cdr:y>
    </cdr:from>
    <cdr:to>
      <cdr:x>0.493</cdr:x>
      <cdr:y>0.07075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16</xdr:row>
      <xdr:rowOff>133350</xdr:rowOff>
    </xdr:from>
    <xdr:ext cx="4333875" cy="4429125"/>
    <xdr:graphicFrame>
      <xdr:nvGraphicFramePr>
        <xdr:cNvPr id="1" name="Chart 1"/>
        <xdr:cNvGraphicFramePr/>
      </xdr:nvGraphicFramePr>
      <xdr:xfrm>
        <a:off x="12258675" y="3095625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0.36475</cdr:y>
    </cdr:from>
    <cdr:to>
      <cdr:x>0.65525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70497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0.38625</cdr:y>
    </cdr:from>
    <cdr:to>
      <cdr:x>0.67775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90700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0.831</cdr:y>
    </cdr:from>
    <cdr:to>
      <cdr:x>0.992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481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8607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88607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0.39625</cdr:y>
    </cdr:from>
    <cdr:to>
      <cdr:x>0.654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866900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2,100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0.99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0.28225</cdr:y>
    </cdr:from>
    <cdr:to>
      <cdr:x>0.0625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0.405</cdr:x>
      <cdr:y>0.712</cdr:y>
    </cdr:from>
    <cdr:to>
      <cdr:x>0.53775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0.39775</cdr:x>
      <cdr:y>0.2855</cdr:y>
    </cdr:from>
    <cdr:to>
      <cdr:x>0.566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0.3985</cdr:x>
      <cdr:y>0.33325</cdr:y>
    </cdr:from>
    <cdr:to>
      <cdr:x>0.56525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0.3985</cdr:x>
      <cdr:y>0.36075</cdr:y>
    </cdr:from>
    <cdr:to>
      <cdr:x>0.56525</cdr:x>
      <cdr:y>0.36875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0.143</cdr:x>
      <cdr:y>0.30675</cdr:y>
    </cdr:from>
    <cdr:to>
      <cdr:x>0.273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0.3435</cdr:y>
    </cdr:from>
    <cdr:to>
      <cdr:x>0.273</cdr:x>
      <cdr:y>0.349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0.37075</cdr:y>
    </cdr:from>
    <cdr:to>
      <cdr:x>0.273</cdr:x>
      <cdr:y>0.37625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0.32175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38675" y="1639252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0.0595</cdr:y>
    </cdr:from>
    <cdr:to>
      <cdr:x>0.9135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90525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0.24925</cdr:x>
      <cdr:y>0.70375</cdr:y>
    </cdr:from>
    <cdr:to>
      <cdr:x>0.6165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629150"/>
          <a:ext cx="3228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65.6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77.0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0.235</cdr:x>
      <cdr:y>0.41275</cdr:y>
    </cdr:from>
    <cdr:to>
      <cdr:x>0.74675</cdr:x>
      <cdr:y>0.44725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714625"/>
          <a:ext cx="450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0.25175</cdr:x>
      <cdr:y>0.664</cdr:y>
    </cdr:from>
    <cdr:to>
      <cdr:x>0.63475</cdr:x>
      <cdr:y>0.70375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9800" y="4371975"/>
          <a:ext cx="3371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168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0.09375</cdr:x>
      <cdr:y>0.7745</cdr:y>
    </cdr:from>
    <cdr:to>
      <cdr:x>0.4825</cdr:x>
      <cdr:y>0.81575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5095875"/>
          <a:ext cx="3419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50.4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0.573</cdr:x>
      <cdr:y>0.8235</cdr:y>
    </cdr:from>
    <cdr:to>
      <cdr:x>0.92375</cdr:x>
      <cdr:y>0.8595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5419725"/>
          <a:ext cx="3086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22.5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35.9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59.9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0.19</cdr:x>
      <cdr:y>0.53</cdr:y>
    </cdr:from>
    <cdr:to>
      <cdr:x>0.72175</cdr:x>
      <cdr:y>0.594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486150"/>
          <a:ext cx="46767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0.26425</cdr:x>
      <cdr:y>0.10025</cdr:y>
    </cdr:from>
    <cdr:to>
      <cdr:x>0.66575</cdr:x>
      <cdr:y>0.14775</cdr:y>
    </cdr:to>
    <cdr:sp>
      <cdr:nvSpPr>
        <cdr:cNvPr id="8" name="TextBox 8"/>
        <cdr:cNvSpPr txBox="1">
          <a:spLocks noChangeArrowheads="1"/>
        </cdr:cNvSpPr>
      </cdr:nvSpPr>
      <cdr:spPr>
        <a:xfrm>
          <a:off x="2324100" y="657225"/>
          <a:ext cx="3533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466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0.05375</cdr:y>
    </cdr:from>
    <cdr:to>
      <cdr:x>0.075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04800"/>
          <a:ext cx="438150" cy="463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0.43375</cdr:x>
      <cdr:y>0.94225</cdr:y>
    </cdr:from>
    <cdr:to>
      <cdr:x>0.5555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343525"/>
          <a:ext cx="990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0.39025</cdr:x>
      <cdr:y>0.06325</cdr:y>
    </cdr:from>
    <cdr:to>
      <cdr:x>0.63275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52425"/>
          <a:ext cx="1971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0.2845</cdr:x>
      <cdr:y>0.4455</cdr:y>
    </cdr:from>
    <cdr:to>
      <cdr:x>0.60975</cdr:x>
      <cdr:y>0.51125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524125"/>
          <a:ext cx="2638425" cy="3714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0.1475</cdr:x>
      <cdr:y>0.10275</cdr:y>
    </cdr:from>
    <cdr:to>
      <cdr:x>0.27</cdr:x>
      <cdr:y>0.1455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581025"/>
          <a:ext cx="990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0.1475</cdr:x>
      <cdr:y>0.52775</cdr:y>
    </cdr:from>
    <cdr:to>
      <cdr:x>0.27</cdr:x>
      <cdr:y>0.57125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9908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0.14825</cdr:x>
      <cdr:y>0.669</cdr:y>
    </cdr:from>
    <cdr:to>
      <cdr:x>0.2705</cdr:x>
      <cdr:y>0.7125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7909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0.7815</cdr:x>
      <cdr:y>0.11875</cdr:y>
    </cdr:from>
    <cdr:to>
      <cdr:x>0.98975</cdr:x>
      <cdr:y>0.27975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666750"/>
          <a:ext cx="1685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466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0.4455</cdr:y>
    </cdr:from>
    <cdr:to>
      <cdr:x>0.99</cdr:x>
      <cdr:y>0.60825</cdr:y>
    </cdr:to>
    <cdr:sp>
      <cdr:nvSpPr>
        <cdr:cNvPr id="9" name="TextBox 9"/>
        <cdr:cNvSpPr txBox="1">
          <a:spLocks noChangeArrowheads="1"/>
        </cdr:cNvSpPr>
      </cdr:nvSpPr>
      <cdr:spPr>
        <a:xfrm>
          <a:off x="6438900" y="2524125"/>
          <a:ext cx="15906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0.59475</cdr:y>
    </cdr:from>
    <cdr:to>
      <cdr:x>0.98925</cdr:x>
      <cdr:y>0.6825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38900" y="3371850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0.6%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0.43525</cdr:x>
      <cdr:y>0.774</cdr:y>
    </cdr:from>
    <cdr:to>
      <cdr:x>0.58325</cdr:x>
      <cdr:y>0.84225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391025"/>
          <a:ext cx="1200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0.153</cdr:x>
      <cdr:y>0.7995</cdr:y>
    </cdr:from>
    <cdr:to>
      <cdr:x>0.26925</cdr:x>
      <cdr:y>0.84225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533900"/>
          <a:ext cx="942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0.794</cdr:x>
      <cdr:y>0.6865</cdr:y>
    </cdr:from>
    <cdr:to>
      <cdr:x>0.98925</cdr:x>
      <cdr:y>0.77325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438900" y="3895725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0.213</cdr:x>
      <cdr:y>0.572</cdr:y>
    </cdr:from>
    <cdr:to>
      <cdr:x>0.675</cdr:x>
      <cdr:y>0.6635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724025" y="3238500"/>
          <a:ext cx="3752850" cy="523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
（商業・ｻｰﾋﾞｽ・事業所等）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523875</xdr:colOff>
      <xdr:row>26</xdr:row>
      <xdr:rowOff>38100</xdr:rowOff>
    </xdr:from>
    <xdr:to>
      <xdr:col>73</xdr:col>
      <xdr:colOff>409575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669250" y="4924425"/>
        <a:ext cx="8801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109</xdr:row>
      <xdr:rowOff>85725</xdr:rowOff>
    </xdr:from>
    <xdr:to>
      <xdr:col>35</xdr:col>
      <xdr:colOff>657225</xdr:colOff>
      <xdr:row>142</xdr:row>
      <xdr:rowOff>104775</xdr:rowOff>
    </xdr:to>
    <xdr:graphicFrame>
      <xdr:nvGraphicFramePr>
        <xdr:cNvPr id="2" name="Chart 3"/>
        <xdr:cNvGraphicFramePr/>
      </xdr:nvGraphicFramePr>
      <xdr:xfrm>
        <a:off x="4686300" y="20050125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0.13175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590550" cy="3686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0.94975</cdr:x>
      <cdr:y>0</cdr:y>
    </cdr:from>
    <cdr:to>
      <cdr:x>0.9875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0"/>
          <a:ext cx="285750" cy="390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22</xdr:row>
      <xdr:rowOff>57150</xdr:rowOff>
    </xdr:from>
    <xdr:to>
      <xdr:col>35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28625" y="5572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101_transport-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0-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1-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2-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3-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4-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5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7-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8-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9-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0-2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1-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2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3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4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31639;&#23450;&#12501;&#12449;&#12452;&#12523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7FY(EU)"/>
      <sheetName val="1997FY(OU)"/>
      <sheetName val="SA"/>
      <sheetName val="CRF1997"/>
      <sheetName val="SA (CRF)"/>
      <sheetName val="Energy (CRF)"/>
      <sheetName val="1997FY(C)"/>
      <sheetName val="Secondary Consumption"/>
      <sheetName val="SA (Transport)"/>
      <sheetName val="Biomass(EU)"/>
      <sheetName val="Biomass(C)"/>
      <sheetName val="SA (NEU)"/>
      <sheetName val="1A-CO2-1997-2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8FY(EU)"/>
      <sheetName val="1998FY(OU)"/>
      <sheetName val="SA"/>
      <sheetName val="CRF1998"/>
      <sheetName val="SA (CRF)"/>
      <sheetName val="Energy (CRF)"/>
      <sheetName val="1998FY(C)"/>
      <sheetName val="Secondary Consumption"/>
      <sheetName val="SA (Transport)"/>
      <sheetName val="Biomass(EU)"/>
      <sheetName val="Biomass(C)"/>
      <sheetName val="SA (NEU)"/>
      <sheetName val="1A-CO2-1998-20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0FY(EU)"/>
      <sheetName val="2000FY(OU)"/>
      <sheetName val="SA"/>
      <sheetName val="CRF2000"/>
      <sheetName val="SA (CRF)"/>
      <sheetName val="Energy (CRF)"/>
      <sheetName val="2000FY(C)"/>
      <sheetName val="Secondary Consumption"/>
      <sheetName val="SA (Transport)"/>
      <sheetName val="Biomass(EU)"/>
      <sheetName val="Biomass(C)"/>
      <sheetName val="SA (NEU)"/>
      <sheetName val="1A-CO2-2000-200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1FY(EU)"/>
      <sheetName val="2001FY(OU)"/>
      <sheetName val="SA"/>
      <sheetName val="CRF2001"/>
      <sheetName val="SA (CRF)"/>
      <sheetName val="Energy (CRF)"/>
      <sheetName val="2001FY(C)"/>
      <sheetName val="Secondary Consumption"/>
      <sheetName val="SA (Transport)"/>
      <sheetName val="Biomass(EU)"/>
      <sheetName val="Biomass(C)"/>
      <sheetName val="SA (NEU)"/>
      <sheetName val="1A-CO2-2001-20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2FY(OU)"/>
      <sheetName val="2002FY(EU)"/>
      <sheetName val="SA"/>
      <sheetName val="CRF2002"/>
      <sheetName val="SA (CRF)"/>
      <sheetName val="Energy (CRF)"/>
      <sheetName val="2002FY(C)"/>
      <sheetName val="Secondary Consumption"/>
      <sheetName val="SA (Transport)"/>
      <sheetName val="Biomass(EU)"/>
      <sheetName val="Biomass(C)"/>
      <sheetName val="SA (NEU)"/>
      <sheetName val="1A-CO2-2002-20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3FY(OU)"/>
      <sheetName val="2003FY(EU)"/>
      <sheetName val="SA"/>
      <sheetName val="CRF2003"/>
      <sheetName val="SA (CRF)"/>
      <sheetName val="Energy (CRF)"/>
      <sheetName val="2003FY(C)"/>
      <sheetName val="Secondary Consumption"/>
      <sheetName val="SA (Transport)"/>
      <sheetName val="Biomass(EU)"/>
      <sheetName val="Biomass(C)"/>
      <sheetName val="SA (NEU)"/>
      <sheetName val="200FY(EU)"/>
      <sheetName val="2004FY(EU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SA"/>
      <sheetName val="CRF2004"/>
      <sheetName val="SA (CRF)"/>
      <sheetName val="Energy (CRF)"/>
      <sheetName val="2004FY(C)"/>
      <sheetName val="2004FY(EU)"/>
      <sheetName val="2004FY(OU)"/>
      <sheetName val="Secondary Consumption"/>
      <sheetName val="SA (Transport)"/>
      <sheetName val="Biomass(EU)"/>
      <sheetName val="Biomass(C)"/>
      <sheetName val="SA (NEU)"/>
      <sheetName val="CRF200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 emissions"/>
      <sheetName val="CO2(direct)"/>
      <sheetName val="CO2(semi-allocated)"/>
      <sheetName val="CO2(allocated)"/>
      <sheetName val="CO2 (NE)"/>
      <sheetName val="CH4 "/>
      <sheetName val="N2O"/>
      <sheetName val="HFCs"/>
      <sheetName val="PFCs"/>
      <sheetName val="SF6"/>
      <sheetName val="verification"/>
      <sheetName val="見直し幅総括表"/>
      <sheetName val="見直し幅CO2 "/>
      <sheetName val="見直し幅CH4"/>
      <sheetName val="見直し幅N2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631"/>
      <c r="B1" s="631"/>
      <c r="C1" s="631"/>
      <c r="D1" s="631"/>
      <c r="E1" s="631"/>
      <c r="F1" s="631"/>
      <c r="G1" s="631"/>
      <c r="H1" s="631"/>
    </row>
    <row r="2" spans="1:8" s="634" customFormat="1" ht="13.5">
      <c r="A2" s="632"/>
      <c r="B2" s="633" t="s">
        <v>230</v>
      </c>
      <c r="C2" s="633" t="s">
        <v>231</v>
      </c>
      <c r="D2" s="632"/>
      <c r="E2" s="632"/>
      <c r="F2" s="632"/>
      <c r="G2" s="632"/>
      <c r="H2" s="632"/>
    </row>
    <row r="3" spans="1:8" s="634" customFormat="1" ht="15">
      <c r="A3" s="632"/>
      <c r="B3" s="640" t="s">
        <v>390</v>
      </c>
      <c r="C3" s="636" t="s">
        <v>232</v>
      </c>
      <c r="D3" s="632"/>
      <c r="E3" s="632"/>
      <c r="F3" s="632"/>
      <c r="G3" s="632"/>
      <c r="H3" s="632"/>
    </row>
    <row r="4" spans="1:8" s="634" customFormat="1" ht="30">
      <c r="A4" s="632"/>
      <c r="B4" s="640" t="s">
        <v>233</v>
      </c>
      <c r="C4" s="641" t="s">
        <v>379</v>
      </c>
      <c r="D4" s="632"/>
      <c r="E4" s="632"/>
      <c r="F4" s="632"/>
      <c r="G4" s="632"/>
      <c r="H4" s="632"/>
    </row>
    <row r="5" spans="1:8" s="634" customFormat="1" ht="28.5">
      <c r="A5" s="632"/>
      <c r="B5" s="640" t="s">
        <v>391</v>
      </c>
      <c r="C5" s="636" t="s">
        <v>392</v>
      </c>
      <c r="D5" s="632"/>
      <c r="E5" s="632"/>
      <c r="F5" s="632"/>
      <c r="G5" s="632"/>
      <c r="H5" s="632"/>
    </row>
    <row r="6" spans="1:8" s="634" customFormat="1" ht="28.5">
      <c r="A6" s="632"/>
      <c r="B6" s="640" t="s">
        <v>393</v>
      </c>
      <c r="C6" s="636" t="s">
        <v>394</v>
      </c>
      <c r="D6" s="632"/>
      <c r="E6" s="632"/>
      <c r="F6" s="632"/>
      <c r="G6" s="632"/>
      <c r="H6" s="632"/>
    </row>
    <row r="7" spans="1:8" s="634" customFormat="1" ht="28.5">
      <c r="A7" s="632"/>
      <c r="B7" s="640" t="s">
        <v>395</v>
      </c>
      <c r="C7" s="636" t="s">
        <v>396</v>
      </c>
      <c r="D7" s="632"/>
      <c r="E7" s="632"/>
      <c r="F7" s="632"/>
      <c r="G7" s="632"/>
      <c r="H7" s="632"/>
    </row>
    <row r="8" spans="1:8" s="634" customFormat="1" ht="15">
      <c r="A8" s="632"/>
      <c r="B8" s="640" t="s">
        <v>397</v>
      </c>
      <c r="C8" s="635" t="s">
        <v>0</v>
      </c>
      <c r="D8" s="632"/>
      <c r="E8" s="632"/>
      <c r="F8" s="632"/>
      <c r="G8" s="632"/>
      <c r="H8" s="632"/>
    </row>
    <row r="9" spans="1:8" s="634" customFormat="1" ht="15">
      <c r="A9" s="632"/>
      <c r="B9" s="640" t="s">
        <v>265</v>
      </c>
      <c r="C9" s="635" t="s">
        <v>1</v>
      </c>
      <c r="D9" s="632"/>
      <c r="E9" s="632"/>
      <c r="F9" s="632"/>
      <c r="G9" s="632"/>
      <c r="H9" s="632"/>
    </row>
    <row r="10" spans="1:8" s="634" customFormat="1" ht="15">
      <c r="A10" s="632"/>
      <c r="B10" s="640" t="s">
        <v>234</v>
      </c>
      <c r="C10" s="641" t="s">
        <v>380</v>
      </c>
      <c r="D10" s="632"/>
      <c r="E10" s="632"/>
      <c r="F10" s="632"/>
      <c r="G10" s="632"/>
      <c r="H10" s="632"/>
    </row>
    <row r="11" spans="1:8" s="634" customFormat="1" ht="15">
      <c r="A11" s="632"/>
      <c r="B11" s="640" t="s">
        <v>2</v>
      </c>
      <c r="C11" s="640" t="s">
        <v>3</v>
      </c>
      <c r="D11" s="632"/>
      <c r="E11" s="632"/>
      <c r="F11" s="632"/>
      <c r="G11" s="632"/>
      <c r="H11" s="632"/>
    </row>
    <row r="12" spans="1:8" s="634" customFormat="1" ht="15">
      <c r="A12" s="632"/>
      <c r="B12" s="640" t="s">
        <v>381</v>
      </c>
      <c r="C12" s="640" t="s">
        <v>382</v>
      </c>
      <c r="D12" s="632"/>
      <c r="E12" s="632"/>
      <c r="F12" s="632"/>
      <c r="G12" s="632"/>
      <c r="H12" s="632"/>
    </row>
    <row r="13" spans="1:8" s="634" customFormat="1" ht="15">
      <c r="A13" s="632"/>
      <c r="B13" s="640" t="s">
        <v>235</v>
      </c>
      <c r="C13" s="636" t="s">
        <v>4</v>
      </c>
      <c r="D13" s="632"/>
      <c r="E13" s="632"/>
      <c r="F13" s="632"/>
      <c r="G13" s="632"/>
      <c r="H13" s="632"/>
    </row>
    <row r="14" spans="1:8" s="634" customFormat="1" ht="15">
      <c r="A14" s="632"/>
      <c r="B14" s="640" t="s">
        <v>236</v>
      </c>
      <c r="C14" s="641" t="s">
        <v>383</v>
      </c>
      <c r="D14" s="632"/>
      <c r="E14" s="632"/>
      <c r="F14" s="632"/>
      <c r="G14" s="632"/>
      <c r="H14" s="632"/>
    </row>
    <row r="15" spans="1:8" s="634" customFormat="1" ht="15">
      <c r="A15" s="632"/>
      <c r="B15" s="640" t="s">
        <v>237</v>
      </c>
      <c r="C15" s="641" t="s">
        <v>384</v>
      </c>
      <c r="D15" s="632"/>
      <c r="E15" s="632"/>
      <c r="F15" s="632"/>
      <c r="G15" s="632"/>
      <c r="H15" s="632"/>
    </row>
    <row r="16" spans="1:8" s="634" customFormat="1" ht="15">
      <c r="A16" s="632"/>
      <c r="B16" s="640" t="s">
        <v>238</v>
      </c>
      <c r="C16" s="641" t="s">
        <v>385</v>
      </c>
      <c r="D16" s="632"/>
      <c r="E16" s="632"/>
      <c r="F16" s="632"/>
      <c r="G16" s="632"/>
      <c r="H16" s="632"/>
    </row>
    <row r="17" spans="1:8" s="634" customFormat="1" ht="15">
      <c r="A17" s="632"/>
      <c r="B17" s="640" t="s">
        <v>239</v>
      </c>
      <c r="C17" s="641" t="s">
        <v>386</v>
      </c>
      <c r="D17" s="632"/>
      <c r="E17" s="632"/>
      <c r="F17" s="632"/>
      <c r="G17" s="632"/>
      <c r="H17" s="632"/>
    </row>
    <row r="18" spans="1:8" s="634" customFormat="1" ht="15">
      <c r="A18" s="632"/>
      <c r="B18" s="640" t="s">
        <v>240</v>
      </c>
      <c r="C18" s="641" t="s">
        <v>387</v>
      </c>
      <c r="D18" s="632"/>
      <c r="E18" s="632"/>
      <c r="F18" s="632"/>
      <c r="G18" s="632"/>
      <c r="H18" s="632"/>
    </row>
    <row r="19" spans="1:8" ht="15">
      <c r="A19" s="631"/>
      <c r="B19" s="640" t="s">
        <v>5</v>
      </c>
      <c r="C19" s="640" t="s">
        <v>388</v>
      </c>
      <c r="D19" s="631"/>
      <c r="E19" s="631"/>
      <c r="F19" s="631"/>
      <c r="G19" s="631"/>
      <c r="H19" s="631"/>
    </row>
    <row r="20" spans="1:8" ht="15">
      <c r="A20" s="631"/>
      <c r="B20" s="640" t="s">
        <v>6</v>
      </c>
      <c r="C20" s="640" t="s">
        <v>389</v>
      </c>
      <c r="D20" s="631"/>
      <c r="E20" s="631"/>
      <c r="F20" s="631"/>
      <c r="G20" s="631"/>
      <c r="H20" s="631"/>
    </row>
    <row r="21" spans="1:8" ht="13.5">
      <c r="A21" s="631"/>
      <c r="B21" s="631"/>
      <c r="C21" s="631"/>
      <c r="D21" s="631"/>
      <c r="E21" s="631"/>
      <c r="F21" s="631"/>
      <c r="G21" s="631"/>
      <c r="H21" s="631"/>
    </row>
    <row r="22" spans="1:8" ht="13.5">
      <c r="A22" s="631"/>
      <c r="B22" s="631"/>
      <c r="C22" s="631"/>
      <c r="D22" s="631"/>
      <c r="E22" s="631"/>
      <c r="F22" s="631"/>
      <c r="G22" s="631"/>
      <c r="H22" s="631"/>
    </row>
    <row r="23" spans="1:8" ht="13.5">
      <c r="A23" s="631"/>
      <c r="B23" s="631"/>
      <c r="C23" s="631"/>
      <c r="D23" s="631"/>
      <c r="E23" s="631"/>
      <c r="F23" s="631"/>
      <c r="G23" s="631"/>
      <c r="H23" s="631"/>
    </row>
    <row r="24" spans="1:8" ht="13.5">
      <c r="A24" s="631"/>
      <c r="B24" s="631"/>
      <c r="C24" s="631"/>
      <c r="D24" s="631"/>
      <c r="E24" s="631"/>
      <c r="F24" s="631"/>
      <c r="G24" s="631"/>
      <c r="H24" s="631"/>
    </row>
    <row r="25" spans="1:8" ht="13.5">
      <c r="A25" s="631"/>
      <c r="B25" s="631"/>
      <c r="C25" s="631"/>
      <c r="D25" s="631"/>
      <c r="E25" s="631"/>
      <c r="F25" s="631"/>
      <c r="G25" s="631"/>
      <c r="H25" s="631"/>
    </row>
    <row r="26" spans="1:8" ht="13.5">
      <c r="A26" s="631"/>
      <c r="B26" s="631"/>
      <c r="C26" s="631"/>
      <c r="D26" s="631"/>
      <c r="E26" s="631"/>
      <c r="F26" s="631"/>
      <c r="G26" s="631"/>
      <c r="H26" s="631"/>
    </row>
    <row r="27" spans="1:8" ht="13.5">
      <c r="A27" s="631"/>
      <c r="B27" s="631"/>
      <c r="C27" s="631"/>
      <c r="D27" s="631"/>
      <c r="E27" s="631"/>
      <c r="F27" s="631"/>
      <c r="G27" s="631"/>
      <c r="H27" s="631"/>
    </row>
    <row r="28" spans="1:8" ht="13.5">
      <c r="A28" s="631"/>
      <c r="B28" s="631"/>
      <c r="C28" s="631"/>
      <c r="D28" s="631"/>
      <c r="E28" s="631"/>
      <c r="F28" s="631"/>
      <c r="G28" s="631"/>
      <c r="H28" s="631"/>
    </row>
    <row r="29" spans="1:8" ht="13.5">
      <c r="A29" s="631"/>
      <c r="B29" s="631"/>
      <c r="C29" s="631"/>
      <c r="D29" s="631"/>
      <c r="E29" s="631"/>
      <c r="F29" s="631"/>
      <c r="G29" s="631"/>
      <c r="H29" s="631"/>
    </row>
    <row r="30" spans="1:8" ht="13.5">
      <c r="A30" s="631"/>
      <c r="B30" s="631"/>
      <c r="C30" s="631"/>
      <c r="D30" s="631"/>
      <c r="E30" s="631"/>
      <c r="F30" s="631"/>
      <c r="G30" s="631"/>
      <c r="H30" s="631"/>
    </row>
    <row r="31" spans="1:8" ht="13.5">
      <c r="A31" s="631"/>
      <c r="B31" s="631"/>
      <c r="C31" s="631"/>
      <c r="D31" s="631"/>
      <c r="E31" s="631"/>
      <c r="F31" s="631"/>
      <c r="G31" s="631"/>
      <c r="H31" s="631"/>
    </row>
    <row r="32" spans="1:8" ht="13.5">
      <c r="A32" s="631"/>
      <c r="B32" s="631"/>
      <c r="C32" s="631"/>
      <c r="D32" s="631"/>
      <c r="E32" s="631"/>
      <c r="F32" s="631"/>
      <c r="G32" s="631"/>
      <c r="H32" s="631"/>
    </row>
    <row r="33" spans="1:8" ht="13.5">
      <c r="A33" s="631"/>
      <c r="B33" s="631"/>
      <c r="C33" s="631"/>
      <c r="D33" s="631"/>
      <c r="E33" s="631"/>
      <c r="F33" s="631"/>
      <c r="G33" s="631"/>
      <c r="H33" s="631"/>
    </row>
    <row r="34" spans="1:8" ht="13.5">
      <c r="A34" s="631"/>
      <c r="B34" s="631"/>
      <c r="C34" s="631"/>
      <c r="D34" s="631"/>
      <c r="E34" s="631"/>
      <c r="F34" s="631"/>
      <c r="G34" s="631"/>
      <c r="H34" s="631"/>
    </row>
    <row r="35" spans="1:8" ht="13.5">
      <c r="A35" s="631"/>
      <c r="B35" s="631"/>
      <c r="C35" s="631"/>
      <c r="D35" s="631"/>
      <c r="E35" s="631"/>
      <c r="F35" s="631"/>
      <c r="G35" s="631"/>
      <c r="H35" s="631"/>
    </row>
    <row r="36" spans="1:8" ht="13.5">
      <c r="A36" s="631"/>
      <c r="B36" s="631"/>
      <c r="C36" s="631"/>
      <c r="D36" s="631"/>
      <c r="E36" s="631"/>
      <c r="F36" s="631"/>
      <c r="G36" s="631"/>
      <c r="H36" s="631"/>
    </row>
    <row r="37" spans="1:8" ht="13.5">
      <c r="A37" s="631"/>
      <c r="B37" s="631"/>
      <c r="C37" s="631"/>
      <c r="D37" s="631"/>
      <c r="E37" s="631"/>
      <c r="F37" s="631"/>
      <c r="G37" s="631"/>
      <c r="H37" s="631"/>
    </row>
    <row r="38" spans="1:8" ht="13.5">
      <c r="A38" s="631"/>
      <c r="B38" s="631"/>
      <c r="C38" s="631"/>
      <c r="D38" s="631"/>
      <c r="E38" s="631"/>
      <c r="F38" s="631"/>
      <c r="G38" s="631"/>
      <c r="H38" s="631"/>
    </row>
    <row r="39" spans="1:8" ht="13.5">
      <c r="A39" s="631"/>
      <c r="B39" s="631"/>
      <c r="C39" s="631"/>
      <c r="D39" s="631"/>
      <c r="E39" s="631"/>
      <c r="F39" s="631"/>
      <c r="G39" s="631"/>
      <c r="H39" s="631"/>
    </row>
    <row r="40" spans="1:8" ht="13.5">
      <c r="A40" s="631"/>
      <c r="B40" s="631"/>
      <c r="C40" s="631"/>
      <c r="D40" s="631"/>
      <c r="E40" s="631"/>
      <c r="F40" s="631"/>
      <c r="G40" s="631"/>
      <c r="H40" s="6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M26" sqref="M2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2004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378310.9677851272</v>
      </c>
      <c r="D5" s="704">
        <v>77010.37259400202</v>
      </c>
      <c r="E5" s="705">
        <f aca="true" t="shared" si="0" ref="E5:F12">C5/C$13</f>
        <v>0.2957453734974721</v>
      </c>
      <c r="F5" s="706">
        <f t="shared" si="0"/>
        <v>0.06020301642147633</v>
      </c>
      <c r="H5" s="71" t="s">
        <v>151</v>
      </c>
      <c r="I5" s="707"/>
    </row>
    <row r="6" spans="2:9" ht="12.75">
      <c r="B6" s="72" t="s">
        <v>12</v>
      </c>
      <c r="C6" s="703">
        <v>389449.8914030072</v>
      </c>
      <c r="D6" s="704">
        <v>465788.6429919179</v>
      </c>
      <c r="E6" s="705">
        <f t="shared" si="0"/>
        <v>0.3044532498379773</v>
      </c>
      <c r="F6" s="706">
        <f t="shared" si="0"/>
        <v>0.364131225163864</v>
      </c>
      <c r="H6" s="71" t="s">
        <v>152</v>
      </c>
      <c r="I6" s="702"/>
    </row>
    <row r="7" spans="2:9" ht="12.75">
      <c r="B7" s="72" t="s">
        <v>153</v>
      </c>
      <c r="C7" s="703">
        <v>254478.369331187</v>
      </c>
      <c r="D7" s="704">
        <v>261531.61213069397</v>
      </c>
      <c r="E7" s="705">
        <f t="shared" si="0"/>
        <v>0.19893898616131614</v>
      </c>
      <c r="F7" s="706">
        <f t="shared" si="0"/>
        <v>0.2044528731583575</v>
      </c>
      <c r="H7" s="707"/>
      <c r="I7" s="702"/>
    </row>
    <row r="8" spans="2:9" ht="12.75">
      <c r="B8" s="72" t="s">
        <v>204</v>
      </c>
      <c r="C8" s="703">
        <v>106068.55584522593</v>
      </c>
      <c r="D8" s="704">
        <v>226554.85963059647</v>
      </c>
      <c r="E8" s="705">
        <f t="shared" si="0"/>
        <v>0.08291931066244138</v>
      </c>
      <c r="F8" s="706">
        <f t="shared" si="0"/>
        <v>0.17710972529132218</v>
      </c>
      <c r="H8" s="702"/>
      <c r="I8" s="702"/>
    </row>
    <row r="9" spans="2:9" ht="12.75">
      <c r="B9" s="72" t="s">
        <v>125</v>
      </c>
      <c r="C9" s="703">
        <v>64557.74546945591</v>
      </c>
      <c r="D9" s="704">
        <v>167595.35264806505</v>
      </c>
      <c r="E9" s="705">
        <f t="shared" si="0"/>
        <v>0.05046814967538347</v>
      </c>
      <c r="F9" s="706">
        <f t="shared" si="0"/>
        <v>0.13101801001311372</v>
      </c>
      <c r="H9" s="702"/>
      <c r="I9" s="702"/>
    </row>
    <row r="10" spans="2:9" ht="12.75">
      <c r="B10" s="72" t="s">
        <v>126</v>
      </c>
      <c r="C10" s="703">
        <v>50374.33347977625</v>
      </c>
      <c r="D10" s="704">
        <v>50374.33347977625</v>
      </c>
      <c r="E10" s="705">
        <f t="shared" si="0"/>
        <v>0.03938023831792363</v>
      </c>
      <c r="F10" s="706">
        <f t="shared" si="0"/>
        <v>0.03938023831792363</v>
      </c>
      <c r="H10" s="707"/>
      <c r="I10" s="707"/>
    </row>
    <row r="11" spans="2:9" ht="12.75">
      <c r="B11" s="72" t="s">
        <v>127</v>
      </c>
      <c r="C11" s="703">
        <v>35903.06649032031</v>
      </c>
      <c r="D11" s="704">
        <v>35903.06649032031</v>
      </c>
      <c r="E11" s="705">
        <f t="shared" si="0"/>
        <v>0.028067295725127513</v>
      </c>
      <c r="F11" s="706">
        <f t="shared" si="0"/>
        <v>0.028067295725127513</v>
      </c>
      <c r="H11" s="702"/>
      <c r="I11" s="702"/>
    </row>
    <row r="12" spans="2:9" ht="13.5" thickBot="1">
      <c r="B12" s="73" t="s">
        <v>128</v>
      </c>
      <c r="C12" s="708">
        <v>35.04451630290001</v>
      </c>
      <c r="D12" s="709">
        <v>35.04451630290001</v>
      </c>
      <c r="E12" s="710">
        <f t="shared" si="0"/>
        <v>2.739612235859388E-05</v>
      </c>
      <c r="F12" s="711">
        <f t="shared" si="0"/>
        <v>2.739612235859388E-05</v>
      </c>
      <c r="H12" s="702"/>
      <c r="I12" s="702"/>
    </row>
    <row r="13" spans="2:6" ht="13.5" thickBot="1">
      <c r="B13" s="74" t="s">
        <v>129</v>
      </c>
      <c r="C13" s="712">
        <v>1279177.9743204026</v>
      </c>
      <c r="D13" s="713">
        <v>1279177.9743204026</v>
      </c>
      <c r="E13" s="714"/>
      <c r="F13" s="714"/>
    </row>
    <row r="14" spans="3:4" ht="15.75">
      <c r="C14" s="681" t="s">
        <v>51</v>
      </c>
      <c r="D14" s="715">
        <v>-5615.3101612722385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O13"/>
  <sheetViews>
    <sheetView zoomScale="85" zoomScaleNormal="85" workbookViewId="0" topLeftCell="AH1">
      <selection activeCell="AX11" sqref="AX11"/>
    </sheetView>
  </sheetViews>
  <sheetFormatPr defaultColWidth="9.00390625" defaultRowHeight="13.5"/>
  <cols>
    <col min="1" max="24" width="0" style="527" hidden="1" customWidth="1"/>
    <col min="25" max="25" width="2.375" style="527" customWidth="1"/>
    <col min="26" max="26" width="15.00390625" style="527" bestFit="1" customWidth="1"/>
    <col min="27" max="37" width="11.625" style="527" bestFit="1" customWidth="1"/>
    <col min="38" max="38" width="11.00390625" style="527" customWidth="1"/>
    <col min="39" max="40" width="10.375" style="527" customWidth="1"/>
    <col min="41" max="41" width="10.50390625" style="527" customWidth="1"/>
    <col min="42" max="16384" width="9.00390625" style="527" customWidth="1"/>
  </cols>
  <sheetData>
    <row r="2" ht="18.75">
      <c r="AA2" s="534" t="s">
        <v>371</v>
      </c>
    </row>
    <row r="5" spans="36:41" ht="14.25">
      <c r="AJ5" s="528"/>
      <c r="AK5" s="528"/>
      <c r="AO5" s="528" t="s">
        <v>17</v>
      </c>
    </row>
    <row r="6" spans="26:41" ht="14.25">
      <c r="Z6" s="529"/>
      <c r="AA6" s="529">
        <v>1990</v>
      </c>
      <c r="AB6" s="529">
        <f aca="true" t="shared" si="0" ref="AB6:AO6">AA6+1</f>
        <v>1991</v>
      </c>
      <c r="AC6" s="529">
        <f t="shared" si="0"/>
        <v>1992</v>
      </c>
      <c r="AD6" s="529">
        <f t="shared" si="0"/>
        <v>1993</v>
      </c>
      <c r="AE6" s="529">
        <f t="shared" si="0"/>
        <v>1994</v>
      </c>
      <c r="AF6" s="529">
        <f t="shared" si="0"/>
        <v>1995</v>
      </c>
      <c r="AG6" s="529">
        <f t="shared" si="0"/>
        <v>1996</v>
      </c>
      <c r="AH6" s="529">
        <f t="shared" si="0"/>
        <v>1997</v>
      </c>
      <c r="AI6" s="529">
        <f t="shared" si="0"/>
        <v>1998</v>
      </c>
      <c r="AJ6" s="529">
        <f t="shared" si="0"/>
        <v>1999</v>
      </c>
      <c r="AK6" s="529">
        <f t="shared" si="0"/>
        <v>2000</v>
      </c>
      <c r="AL6" s="529">
        <f t="shared" si="0"/>
        <v>2001</v>
      </c>
      <c r="AM6" s="529">
        <f t="shared" si="0"/>
        <v>2002</v>
      </c>
      <c r="AN6" s="529">
        <f t="shared" si="0"/>
        <v>2003</v>
      </c>
      <c r="AO6" s="529">
        <f t="shared" si="0"/>
        <v>2004</v>
      </c>
    </row>
    <row r="7" spans="26:41" ht="14.25">
      <c r="Z7" s="526" t="s">
        <v>20</v>
      </c>
      <c r="AA7" s="530">
        <v>13183.1624148732</v>
      </c>
      <c r="AB7" s="530">
        <v>13912.6201987649</v>
      </c>
      <c r="AC7" s="530">
        <v>14210.1215117593</v>
      </c>
      <c r="AD7" s="530">
        <v>13849.7170722901</v>
      </c>
      <c r="AE7" s="530">
        <v>15059.4517986073</v>
      </c>
      <c r="AF7" s="530">
        <v>16915.0903637893</v>
      </c>
      <c r="AG7" s="530">
        <v>18433.29455383</v>
      </c>
      <c r="AH7" s="530">
        <v>19125.4293435291</v>
      </c>
      <c r="AI7" s="530">
        <v>19675.2616642754</v>
      </c>
      <c r="AJ7" s="530">
        <v>19567.3177584023</v>
      </c>
      <c r="AK7" s="530">
        <v>19543.4793901984</v>
      </c>
      <c r="AL7" s="530">
        <v>18722.1777185521</v>
      </c>
      <c r="AM7" s="530">
        <v>21150.2631911313</v>
      </c>
      <c r="AN7" s="530">
        <v>20388.5515182762</v>
      </c>
      <c r="AO7" s="530">
        <v>21191.1463064118</v>
      </c>
    </row>
    <row r="8" spans="26:41" ht="14.25">
      <c r="Z8" s="526" t="s">
        <v>21</v>
      </c>
      <c r="AA8" s="530">
        <v>17517.9681740656</v>
      </c>
      <c r="AB8" s="530">
        <v>18487.0088997022</v>
      </c>
      <c r="AC8" s="530">
        <v>18642.304733011</v>
      </c>
      <c r="AD8" s="530">
        <v>20990.0563259256</v>
      </c>
      <c r="AE8" s="530">
        <v>20850.448150802</v>
      </c>
      <c r="AF8" s="530">
        <v>21160.7457472606</v>
      </c>
      <c r="AG8" s="530">
        <v>12456.3092652258</v>
      </c>
      <c r="AH8" s="530">
        <v>16353.3594053142</v>
      </c>
      <c r="AI8" s="530">
        <v>17131.7216339973</v>
      </c>
      <c r="AJ8" s="530">
        <v>16143.1229615276</v>
      </c>
      <c r="AK8" s="530">
        <v>17062.0619504822</v>
      </c>
      <c r="AL8" s="530">
        <v>14699.5385001682</v>
      </c>
      <c r="AM8" s="530">
        <v>15550.6180368467</v>
      </c>
      <c r="AN8" s="530">
        <v>17081.6722929944</v>
      </c>
      <c r="AO8" s="530">
        <v>17898.6463657969</v>
      </c>
    </row>
    <row r="9" spans="26:41" ht="14.25">
      <c r="Z9" s="526" t="s">
        <v>104</v>
      </c>
      <c r="AA9" s="530">
        <v>30701.130588938802</v>
      </c>
      <c r="AB9" s="530">
        <v>32399.6290984671</v>
      </c>
      <c r="AC9" s="530">
        <v>32852.4262447703</v>
      </c>
      <c r="AD9" s="530">
        <v>34839.7733982157</v>
      </c>
      <c r="AE9" s="530">
        <v>35909.8999494093</v>
      </c>
      <c r="AF9" s="530">
        <v>38075.836111049895</v>
      </c>
      <c r="AG9" s="530">
        <v>30889.603819055803</v>
      </c>
      <c r="AH9" s="530">
        <v>35478.788748843304</v>
      </c>
      <c r="AI9" s="530">
        <v>36806.983298272695</v>
      </c>
      <c r="AJ9" s="530">
        <v>35710.4407199299</v>
      </c>
      <c r="AK9" s="530">
        <v>36605.541340680604</v>
      </c>
      <c r="AL9" s="530">
        <v>33421.7162187203</v>
      </c>
      <c r="AM9" s="530">
        <v>36700.881227977996</v>
      </c>
      <c r="AN9" s="530">
        <v>37470.223811270596</v>
      </c>
      <c r="AO9" s="530">
        <v>39089.7926722087</v>
      </c>
    </row>
    <row r="11" spans="26:41" ht="14.25">
      <c r="Z11" s="533" t="s">
        <v>24</v>
      </c>
      <c r="AA11" s="531">
        <f>'2.CO2-Sector'!AA48</f>
        <v>1138756.5135119522</v>
      </c>
      <c r="AB11" s="531">
        <f>'2.CO2-Sector'!AB48</f>
        <v>1148087.712294417</v>
      </c>
      <c r="AC11" s="531">
        <f>'2.CO2-Sector'!AC48</f>
        <v>1157978.8271675487</v>
      </c>
      <c r="AD11" s="531">
        <f>'2.CO2-Sector'!AD48</f>
        <v>1149788.293795442</v>
      </c>
      <c r="AE11" s="531">
        <f>'2.CO2-Sector'!AE48</f>
        <v>1206390.8304243516</v>
      </c>
      <c r="AF11" s="531">
        <f>'2.CO2-Sector'!AF48</f>
        <v>1219480.4962469146</v>
      </c>
      <c r="AG11" s="531">
        <f>'2.CO2-Sector'!AG48</f>
        <v>1233692.4465039684</v>
      </c>
      <c r="AH11" s="531">
        <f>'2.CO2-Sector'!AH48</f>
        <v>1227926.6591760856</v>
      </c>
      <c r="AI11" s="531">
        <f>'2.CO2-Sector'!AI48</f>
        <v>1191911.2888958761</v>
      </c>
      <c r="AJ11" s="531">
        <f>'2.CO2-Sector'!AJ48</f>
        <v>1229154.9735182784</v>
      </c>
      <c r="AK11" s="531">
        <f>'2.CO2-Sector'!AK48</f>
        <v>1251149.5109330802</v>
      </c>
      <c r="AL11" s="531">
        <f>'2.CO2-Sector'!AL48</f>
        <v>1236146.0595491622</v>
      </c>
      <c r="AM11" s="531">
        <f>'2.CO2-Sector'!AM48</f>
        <v>1269291.5542263621</v>
      </c>
      <c r="AN11" s="531">
        <f>'2.CO2-Sector'!AN48</f>
        <v>1279362.191407547</v>
      </c>
      <c r="AO11" s="531">
        <f>'2.CO2-Sector'!AO48</f>
        <v>1279177.9743204026</v>
      </c>
    </row>
    <row r="12" spans="26:41" ht="14.25">
      <c r="Z12" s="526" t="s">
        <v>22</v>
      </c>
      <c r="AA12" s="532">
        <f aca="true" t="shared" si="1" ref="AA12:AO12">AA9/AA11</f>
        <v>0.02696022391499284</v>
      </c>
      <c r="AB12" s="532">
        <f t="shared" si="1"/>
        <v>0.02822051725796931</v>
      </c>
      <c r="AC12" s="532">
        <f t="shared" si="1"/>
        <v>0.028370489575468602</v>
      </c>
      <c r="AD12" s="532">
        <f t="shared" si="1"/>
        <v>0.030301033317368265</v>
      </c>
      <c r="AE12" s="532">
        <f t="shared" si="1"/>
        <v>0.029766389998818116</v>
      </c>
      <c r="AF12" s="532">
        <f t="shared" si="1"/>
        <v>0.031222997192847667</v>
      </c>
      <c r="AG12" s="532">
        <f t="shared" si="1"/>
        <v>0.025038334235238782</v>
      </c>
      <c r="AH12" s="532">
        <f t="shared" si="1"/>
        <v>0.028893247396916087</v>
      </c>
      <c r="AI12" s="532">
        <f t="shared" si="1"/>
        <v>0.030880639894239736</v>
      </c>
      <c r="AJ12" s="532">
        <f t="shared" si="1"/>
        <v>0.029052838323318928</v>
      </c>
      <c r="AK12" s="532">
        <f t="shared" si="1"/>
        <v>0.029257527594268876</v>
      </c>
      <c r="AL12" s="532">
        <f t="shared" si="1"/>
        <v>0.027037028481011065</v>
      </c>
      <c r="AM12" s="532">
        <f t="shared" si="1"/>
        <v>0.028914461067494707</v>
      </c>
      <c r="AN12" s="532">
        <f t="shared" si="1"/>
        <v>0.029288206313214608</v>
      </c>
      <c r="AO12" s="532">
        <f t="shared" si="1"/>
        <v>0.03055852544129068</v>
      </c>
    </row>
    <row r="13" ht="14.25">
      <c r="Z13" s="525" t="s">
        <v>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34" t="s">
        <v>25</v>
      </c>
    </row>
    <row r="4" spans="26:61" ht="14.25">
      <c r="Z4" s="75" t="s">
        <v>154</v>
      </c>
      <c r="BG4" s="589"/>
      <c r="BH4" s="589"/>
      <c r="BI4" s="570"/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1" ht="14.25">
      <c r="Z6" s="67" t="s">
        <v>87</v>
      </c>
      <c r="AA6" s="80">
        <v>17967.800778981964</v>
      </c>
      <c r="AB6" s="80">
        <v>18089.52404404994</v>
      </c>
      <c r="AC6" s="80">
        <v>18175.55911600785</v>
      </c>
      <c r="AD6" s="80">
        <v>18261.910929466827</v>
      </c>
      <c r="AE6" s="80">
        <v>18117.546552168296</v>
      </c>
      <c r="AF6" s="80">
        <v>17792.62398749386</v>
      </c>
      <c r="AG6" s="80">
        <v>17392.630534914515</v>
      </c>
      <c r="AH6" s="80">
        <v>16934.71959098703</v>
      </c>
      <c r="AI6" s="80">
        <v>16625.03967432609</v>
      </c>
      <c r="AJ6" s="80">
        <v>16297.95043472545</v>
      </c>
      <c r="AK6" s="80">
        <v>16115.85580797568</v>
      </c>
      <c r="AL6" s="80">
        <v>15943.668482799016</v>
      </c>
      <c r="AM6" s="80">
        <v>15769.375316472791</v>
      </c>
      <c r="AN6" s="80">
        <v>15640.238173349853</v>
      </c>
      <c r="AO6" s="80">
        <v>15598.863399087548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-0.002645405639206011</v>
      </c>
      <c r="BH6" s="204">
        <f aca="true" t="shared" si="2" ref="BH6:BH11">AO6/AA6-1</f>
        <v>-0.13184347984676603</v>
      </c>
      <c r="BI6" s="629">
        <f>AO6-AA6</f>
        <v>-2368.937379894416</v>
      </c>
    </row>
    <row r="7" spans="26:61" ht="14.25">
      <c r="Z7" s="67" t="s">
        <v>88</v>
      </c>
      <c r="AA7" s="80">
        <v>11077.78744080475</v>
      </c>
      <c r="AB7" s="80">
        <v>10951.167033370915</v>
      </c>
      <c r="AC7" s="80">
        <v>10840.395865042023</v>
      </c>
      <c r="AD7" s="80">
        <v>10763.750342512041</v>
      </c>
      <c r="AE7" s="80">
        <v>10746.402228705507</v>
      </c>
      <c r="AF7" s="80">
        <v>10664.609004096033</v>
      </c>
      <c r="AG7" s="80">
        <v>10498.377164756272</v>
      </c>
      <c r="AH7" s="80">
        <v>10181.301803631315</v>
      </c>
      <c r="AI7" s="80">
        <v>9825.405869656777</v>
      </c>
      <c r="AJ7" s="80">
        <v>9444.596631067583</v>
      </c>
      <c r="AK7" s="80">
        <v>9025.272315501037</v>
      </c>
      <c r="AL7" s="80">
        <v>8559.119485404075</v>
      </c>
      <c r="AM7" s="80">
        <v>8139.72502201782</v>
      </c>
      <c r="AN7" s="80">
        <v>7726.884876311244</v>
      </c>
      <c r="AO7" s="80">
        <v>7413.00754787964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-0.04062145786510629</v>
      </c>
      <c r="BH7" s="204">
        <f t="shared" si="2"/>
        <v>-0.330822369765463</v>
      </c>
      <c r="BI7" s="629">
        <f>AO7-AA7</f>
        <v>-3664.7798929251103</v>
      </c>
    </row>
    <row r="8" spans="26:61" ht="14.25">
      <c r="Z8" s="67" t="s">
        <v>90</v>
      </c>
      <c r="AA8" s="80">
        <v>619.6221131796276</v>
      </c>
      <c r="AB8" s="80">
        <v>629.6168468844387</v>
      </c>
      <c r="AC8" s="80">
        <v>662.140510529064</v>
      </c>
      <c r="AD8" s="80">
        <v>664.481963355273</v>
      </c>
      <c r="AE8" s="80">
        <v>666.8904130484023</v>
      </c>
      <c r="AF8" s="80">
        <v>756.6417816599733</v>
      </c>
      <c r="AG8" s="80">
        <v>786.1337829607395</v>
      </c>
      <c r="AH8" s="80">
        <v>795.6908178649059</v>
      </c>
      <c r="AI8" s="80">
        <v>775.6727578333398</v>
      </c>
      <c r="AJ8" s="80">
        <v>786.0000409899246</v>
      </c>
      <c r="AK8" s="80">
        <v>786.9107180303838</v>
      </c>
      <c r="AL8" s="80">
        <v>769.0025241785082</v>
      </c>
      <c r="AM8" s="80">
        <v>780.1629022645542</v>
      </c>
      <c r="AN8" s="80">
        <v>743.8401769520799</v>
      </c>
      <c r="AO8" s="80">
        <v>746.1933417303499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0.00316353546256698</v>
      </c>
      <c r="BH8" s="204">
        <f t="shared" si="2"/>
        <v>0.20427164534398967</v>
      </c>
      <c r="BI8" s="629">
        <f>AO8-AA8</f>
        <v>126.57122855072225</v>
      </c>
    </row>
    <row r="9" spans="26:61" ht="14.25">
      <c r="Z9" s="67" t="s">
        <v>89</v>
      </c>
      <c r="AA9" s="80">
        <v>3163.742824821999</v>
      </c>
      <c r="AB9" s="80">
        <v>2921.795204729352</v>
      </c>
      <c r="AC9" s="80">
        <v>2654.325957516786</v>
      </c>
      <c r="AD9" s="80">
        <v>2470.559959685328</v>
      </c>
      <c r="AE9" s="80">
        <v>2115.016045182684</v>
      </c>
      <c r="AF9" s="80">
        <v>1749.697137525584</v>
      </c>
      <c r="AG9" s="80">
        <v>1704.6699472636258</v>
      </c>
      <c r="AH9" s="80">
        <v>1425.0429635623377</v>
      </c>
      <c r="AI9" s="80">
        <v>1288.2624303662274</v>
      </c>
      <c r="AJ9" s="80">
        <v>1285.9000310267413</v>
      </c>
      <c r="AK9" s="80">
        <v>1201.0163445409457</v>
      </c>
      <c r="AL9" s="80">
        <v>1004.495466232356</v>
      </c>
      <c r="AM9" s="80">
        <v>579.4183741073427</v>
      </c>
      <c r="AN9" s="80">
        <v>564.0334795722522</v>
      </c>
      <c r="AO9" s="80">
        <v>549.05292538492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-0.026559689681352028</v>
      </c>
      <c r="BH9" s="204">
        <f t="shared" si="2"/>
        <v>-0.8264546280193267</v>
      </c>
      <c r="BI9" s="629">
        <f>AO9-AA9</f>
        <v>-2614.689899437079</v>
      </c>
    </row>
    <row r="10" spans="26:68" ht="15" thickBot="1">
      <c r="Z10" s="68" t="s">
        <v>91</v>
      </c>
      <c r="AA10" s="81">
        <v>337.8007589858181</v>
      </c>
      <c r="AB10" s="81">
        <v>328.4682350768385</v>
      </c>
      <c r="AC10" s="81">
        <v>303.5050562303151</v>
      </c>
      <c r="AD10" s="81">
        <v>302.8370014178334</v>
      </c>
      <c r="AE10" s="81">
        <v>302.31464855565963</v>
      </c>
      <c r="AF10" s="81">
        <v>303.2991862271742</v>
      </c>
      <c r="AG10" s="81">
        <v>292.72644954655624</v>
      </c>
      <c r="AH10" s="81">
        <v>241.6414995214164</v>
      </c>
      <c r="AI10" s="81">
        <v>226.5778782144297</v>
      </c>
      <c r="AJ10" s="81">
        <v>219.4755032792994</v>
      </c>
      <c r="AK10" s="81">
        <v>163.7377484914983</v>
      </c>
      <c r="AL10" s="81">
        <v>130.97757042065408</v>
      </c>
      <c r="AM10" s="81">
        <v>124.34045971176039</v>
      </c>
      <c r="AN10" s="81">
        <v>116.7205776761747</v>
      </c>
      <c r="AO10" s="81">
        <v>115.92067395137187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-0.006853150838766919</v>
      </c>
      <c r="BH10" s="205">
        <f t="shared" si="2"/>
        <v>-0.6568371418128206</v>
      </c>
      <c r="BI10" s="629">
        <f>AO10-AA10</f>
        <v>-221.88008503444624</v>
      </c>
      <c r="BN10" s="11"/>
      <c r="BO10" s="589"/>
      <c r="BP10" s="589"/>
    </row>
    <row r="11" spans="26:68" ht="15" thickTop="1">
      <c r="Z11" s="69" t="s">
        <v>93</v>
      </c>
      <c r="AA11" s="82">
        <f aca="true" t="shared" si="3" ref="AA11:AO11">SUM(AA6:AA10)</f>
        <v>33166.753916774156</v>
      </c>
      <c r="AB11" s="82">
        <f t="shared" si="3"/>
        <v>32920.571364111485</v>
      </c>
      <c r="AC11" s="82">
        <f t="shared" si="3"/>
        <v>32635.92650532604</v>
      </c>
      <c r="AD11" s="82">
        <f t="shared" si="3"/>
        <v>32463.5401964373</v>
      </c>
      <c r="AE11" s="82">
        <f t="shared" si="3"/>
        <v>31948.16988766055</v>
      </c>
      <c r="AF11" s="82">
        <f t="shared" si="3"/>
        <v>31266.871097002626</v>
      </c>
      <c r="AG11" s="82">
        <f t="shared" si="3"/>
        <v>30674.53787944171</v>
      </c>
      <c r="AH11" s="82">
        <f t="shared" si="3"/>
        <v>29578.396675567008</v>
      </c>
      <c r="AI11" s="82">
        <f t="shared" si="3"/>
        <v>28740.958610396865</v>
      </c>
      <c r="AJ11" s="82">
        <f t="shared" si="3"/>
        <v>28033.922641089</v>
      </c>
      <c r="AK11" s="82">
        <f t="shared" si="3"/>
        <v>27292.792934539542</v>
      </c>
      <c r="AL11" s="82">
        <f t="shared" si="3"/>
        <v>26407.263529034608</v>
      </c>
      <c r="AM11" s="82">
        <f t="shared" si="3"/>
        <v>25393.022074574266</v>
      </c>
      <c r="AN11" s="82">
        <f t="shared" si="3"/>
        <v>24791.7172838616</v>
      </c>
      <c r="AO11" s="82">
        <f t="shared" si="3"/>
        <v>24423.037888033832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-0.014871071318152018</v>
      </c>
      <c r="BH11" s="206">
        <f t="shared" si="2"/>
        <v>-0.26362893549007127</v>
      </c>
      <c r="BN11" s="571"/>
      <c r="BO11" s="588"/>
      <c r="BP11" s="588"/>
    </row>
    <row r="12" spans="66:68" ht="14.25">
      <c r="BN12" s="571"/>
      <c r="BO12" s="588"/>
      <c r="BP12" s="588"/>
    </row>
    <row r="13" spans="26:68" ht="14.25">
      <c r="Z13" s="75" t="s">
        <v>372</v>
      </c>
      <c r="BN13" s="571"/>
      <c r="BO13" s="588"/>
      <c r="BP13" s="588"/>
    </row>
    <row r="14" spans="26:68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  <c r="BN14" s="571"/>
      <c r="BO14" s="588"/>
      <c r="BP14" s="588"/>
    </row>
    <row r="15" spans="26:68" ht="14.25">
      <c r="Z15" s="67" t="s">
        <v>87</v>
      </c>
      <c r="AA15" s="39">
        <f aca="true" t="shared" si="5" ref="AA15:AO15">AA6/AA$11</f>
        <v>0.5417413119194252</v>
      </c>
      <c r="AB15" s="39">
        <f t="shared" si="5"/>
        <v>0.5494899782866564</v>
      </c>
      <c r="AC15" s="39">
        <f t="shared" si="5"/>
        <v>0.5569187414685984</v>
      </c>
      <c r="AD15" s="39">
        <f t="shared" si="5"/>
        <v>0.5625360271542712</v>
      </c>
      <c r="AE15" s="39">
        <f t="shared" si="5"/>
        <v>0.5670918433160673</v>
      </c>
      <c r="AF15" s="39">
        <f t="shared" si="5"/>
        <v>0.5690567480287317</v>
      </c>
      <c r="AG15" s="39">
        <f t="shared" si="5"/>
        <v>0.5670054624220168</v>
      </c>
      <c r="AH15" s="39">
        <f t="shared" si="5"/>
        <v>0.5725367665035007</v>
      </c>
      <c r="AI15" s="39">
        <f t="shared" si="5"/>
        <v>0.5784441604641567</v>
      </c>
      <c r="AJ15" s="39">
        <f t="shared" si="5"/>
        <v>0.5813653209857164</v>
      </c>
      <c r="AK15" s="39">
        <f t="shared" si="5"/>
        <v>0.5904802724524671</v>
      </c>
      <c r="AL15" s="39">
        <f t="shared" si="5"/>
        <v>0.6037607215631813</v>
      </c>
      <c r="AM15" s="39">
        <f t="shared" si="5"/>
        <v>0.6210121532664078</v>
      </c>
      <c r="AN15" s="39">
        <f t="shared" si="5"/>
        <v>0.630865461810143</v>
      </c>
      <c r="AO15" s="39">
        <f t="shared" si="5"/>
        <v>0.6386946403064082</v>
      </c>
      <c r="BN15" s="571"/>
      <c r="BO15" s="588"/>
      <c r="BP15" s="588"/>
    </row>
    <row r="16" spans="26:68" ht="14.25">
      <c r="Z16" s="67" t="s">
        <v>88</v>
      </c>
      <c r="AA16" s="39">
        <f aca="true" t="shared" si="6" ref="AA16:AO16">AA7/AA$11</f>
        <v>0.33400276278475766</v>
      </c>
      <c r="AB16" s="39">
        <f t="shared" si="6"/>
        <v>0.33265422134530087</v>
      </c>
      <c r="AC16" s="39">
        <f t="shared" si="6"/>
        <v>0.3321614253320775</v>
      </c>
      <c r="AD16" s="39">
        <f t="shared" si="6"/>
        <v>0.33156428033974267</v>
      </c>
      <c r="AE16" s="39">
        <f t="shared" si="6"/>
        <v>0.33636988492590075</v>
      </c>
      <c r="AF16" s="39">
        <f t="shared" si="6"/>
        <v>0.3410833457242988</v>
      </c>
      <c r="AG16" s="39">
        <f t="shared" si="6"/>
        <v>0.3422505403673044</v>
      </c>
      <c r="AH16" s="39">
        <f t="shared" si="6"/>
        <v>0.3442141207079522</v>
      </c>
      <c r="AI16" s="39">
        <f t="shared" si="6"/>
        <v>0.34186075707657493</v>
      </c>
      <c r="AJ16" s="39">
        <f t="shared" si="6"/>
        <v>0.3368988618533443</v>
      </c>
      <c r="AK16" s="39">
        <f t="shared" si="6"/>
        <v>0.33068335428872087</v>
      </c>
      <c r="AL16" s="39">
        <f t="shared" si="6"/>
        <v>0.32411989511875705</v>
      </c>
      <c r="AM16" s="39">
        <f t="shared" si="6"/>
        <v>0.32054967691963027</v>
      </c>
      <c r="AN16" s="39">
        <f t="shared" si="6"/>
        <v>0.3116720309383784</v>
      </c>
      <c r="AO16" s="39">
        <f t="shared" si="6"/>
        <v>0.30352520361570884</v>
      </c>
      <c r="BN16" s="570"/>
      <c r="BO16" s="570"/>
      <c r="BP16" s="570"/>
    </row>
    <row r="17" spans="26:41" ht="14.25">
      <c r="Z17" s="67" t="s">
        <v>89</v>
      </c>
      <c r="AA17" s="39">
        <f aca="true" t="shared" si="7" ref="AA17:AO17">AA8/AA$11</f>
        <v>0.018682024618220248</v>
      </c>
      <c r="AB17" s="39">
        <f t="shared" si="7"/>
        <v>0.01912533169369042</v>
      </c>
      <c r="AC17" s="39">
        <f t="shared" si="7"/>
        <v>0.02028869964580309</v>
      </c>
      <c r="AD17" s="39">
        <f t="shared" si="7"/>
        <v>0.02046856132555119</v>
      </c>
      <c r="AE17" s="39">
        <f t="shared" si="7"/>
        <v>0.020874135056668068</v>
      </c>
      <c r="AF17" s="39">
        <f t="shared" si="7"/>
        <v>0.024199472320481346</v>
      </c>
      <c r="AG17" s="39">
        <f t="shared" si="7"/>
        <v>0.02562821927588392</v>
      </c>
      <c r="AH17" s="39">
        <f t="shared" si="7"/>
        <v>0.026901080088704732</v>
      </c>
      <c r="AI17" s="39">
        <f t="shared" si="7"/>
        <v>0.026988409410698813</v>
      </c>
      <c r="AJ17" s="39">
        <f t="shared" si="7"/>
        <v>0.028037462008184803</v>
      </c>
      <c r="AK17" s="39">
        <f t="shared" si="7"/>
        <v>0.028832179979445545</v>
      </c>
      <c r="AL17" s="39">
        <f t="shared" si="7"/>
        <v>0.029120871359237778</v>
      </c>
      <c r="AM17" s="39">
        <f t="shared" si="7"/>
        <v>0.030723515301698655</v>
      </c>
      <c r="AN17" s="39">
        <f t="shared" si="7"/>
        <v>0.03000357613130292</v>
      </c>
      <c r="AO17" s="39">
        <f t="shared" si="7"/>
        <v>0.0305528470762415</v>
      </c>
    </row>
    <row r="18" spans="26:41" ht="14.25">
      <c r="Z18" s="67" t="s">
        <v>90</v>
      </c>
      <c r="AA18" s="39">
        <f aca="true" t="shared" si="8" ref="AA18:AO18">AA9/AA$11</f>
        <v>0.09538897996351489</v>
      </c>
      <c r="AB18" s="39">
        <f t="shared" si="8"/>
        <v>0.08875287042905217</v>
      </c>
      <c r="AC18" s="39">
        <f t="shared" si="8"/>
        <v>0.08133141116994523</v>
      </c>
      <c r="AD18" s="39">
        <f t="shared" si="8"/>
        <v>0.07610260448293495</v>
      </c>
      <c r="AE18" s="39">
        <f t="shared" si="8"/>
        <v>0.06620147734971116</v>
      </c>
      <c r="AF18" s="39">
        <f t="shared" si="8"/>
        <v>0.055960096937659916</v>
      </c>
      <c r="AG18" s="39">
        <f t="shared" si="8"/>
        <v>0.055572799628258056</v>
      </c>
      <c r="AH18" s="39">
        <f t="shared" si="8"/>
        <v>0.04817850606282127</v>
      </c>
      <c r="AI18" s="39">
        <f t="shared" si="8"/>
        <v>0.04482322415996961</v>
      </c>
      <c r="AJ18" s="39">
        <f t="shared" si="8"/>
        <v>0.045869429244340294</v>
      </c>
      <c r="AK18" s="39">
        <f t="shared" si="8"/>
        <v>0.04400488976784186</v>
      </c>
      <c r="AL18" s="39">
        <f t="shared" si="8"/>
        <v>0.038038604989415886</v>
      </c>
      <c r="AM18" s="39">
        <f t="shared" si="8"/>
        <v>0.022818015610970053</v>
      </c>
      <c r="AN18" s="39">
        <f t="shared" si="8"/>
        <v>0.022750883817936045</v>
      </c>
      <c r="AO18" s="39">
        <f t="shared" si="8"/>
        <v>0.02248094311207414</v>
      </c>
    </row>
    <row r="19" spans="26:41" ht="15" thickBot="1">
      <c r="Z19" s="68" t="s">
        <v>91</v>
      </c>
      <c r="AA19" s="45">
        <f aca="true" t="shared" si="9" ref="AA19:AO19">AA10/AA$11</f>
        <v>0.010184920714082142</v>
      </c>
      <c r="AB19" s="45">
        <f t="shared" si="9"/>
        <v>0.00997759824530019</v>
      </c>
      <c r="AC19" s="45">
        <f t="shared" si="9"/>
        <v>0.009299722383575794</v>
      </c>
      <c r="AD19" s="45">
        <f t="shared" si="9"/>
        <v>0.009328526697500112</v>
      </c>
      <c r="AE19" s="45">
        <f t="shared" si="9"/>
        <v>0.00946265935165268</v>
      </c>
      <c r="AF19" s="45">
        <f t="shared" si="9"/>
        <v>0.00970033698882808</v>
      </c>
      <c r="AG19" s="45">
        <f t="shared" si="9"/>
        <v>0.009542978306536887</v>
      </c>
      <c r="AH19" s="45">
        <f t="shared" si="9"/>
        <v>0.008169526637020943</v>
      </c>
      <c r="AI19" s="45">
        <f t="shared" si="9"/>
        <v>0.007883448888599928</v>
      </c>
      <c r="AJ19" s="45">
        <f t="shared" si="9"/>
        <v>0.00782892590841414</v>
      </c>
      <c r="AK19" s="45">
        <f t="shared" si="9"/>
        <v>0.005999303511524653</v>
      </c>
      <c r="AL19" s="45">
        <f t="shared" si="9"/>
        <v>0.004959906969408062</v>
      </c>
      <c r="AM19" s="45">
        <f t="shared" si="9"/>
        <v>0.004896638901293321</v>
      </c>
      <c r="AN19" s="45">
        <f t="shared" si="9"/>
        <v>0.0047080473022397306</v>
      </c>
      <c r="AO19" s="45">
        <f t="shared" si="9"/>
        <v>0.00474636588956723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0.0067745221891797325</v>
      </c>
      <c r="AC24" s="92">
        <f t="shared" si="12"/>
        <v>0.011562813923722715</v>
      </c>
      <c r="AD24" s="92">
        <f t="shared" si="12"/>
        <v>0.01636873394260374</v>
      </c>
      <c r="AE24" s="92">
        <f t="shared" si="12"/>
        <v>0.008334118072006902</v>
      </c>
      <c r="AF24" s="92">
        <f t="shared" si="12"/>
        <v>-0.009749484293760657</v>
      </c>
      <c r="AG24" s="92">
        <f t="shared" si="12"/>
        <v>-0.032011165481101056</v>
      </c>
      <c r="AH24" s="92">
        <f t="shared" si="12"/>
        <v>-0.057496251249812946</v>
      </c>
      <c r="AI24" s="92">
        <f t="shared" si="12"/>
        <v>-0.07473152230330737</v>
      </c>
      <c r="AJ24" s="92">
        <f t="shared" si="12"/>
        <v>-0.09293571120901123</v>
      </c>
      <c r="AK24" s="92">
        <f t="shared" si="12"/>
        <v>-0.10307020841262982</v>
      </c>
      <c r="AL24" s="92">
        <f t="shared" si="12"/>
        <v>-0.11265331361814179</v>
      </c>
      <c r="AM24" s="92">
        <f t="shared" si="12"/>
        <v>-0.12235361965281832</v>
      </c>
      <c r="AN24" s="92">
        <f t="shared" si="12"/>
        <v>-0.12954076207004717</v>
      </c>
      <c r="AO24" s="92">
        <f t="shared" si="12"/>
        <v>-0.13184347984676603</v>
      </c>
    </row>
    <row r="25" spans="26:41" ht="14.25">
      <c r="Z25" s="67" t="s">
        <v>88</v>
      </c>
      <c r="AA25" s="92">
        <f aca="true" t="shared" si="13" ref="AA25:AO25">AA7/$AA7-1</f>
        <v>0</v>
      </c>
      <c r="AB25" s="92">
        <f t="shared" si="13"/>
        <v>-0.011430117079826996</v>
      </c>
      <c r="AC25" s="92">
        <f t="shared" si="13"/>
        <v>-0.02142951171714136</v>
      </c>
      <c r="AD25" s="92">
        <f t="shared" si="13"/>
        <v>-0.028348359270368495</v>
      </c>
      <c r="AE25" s="92">
        <f t="shared" si="13"/>
        <v>-0.029914386231910783</v>
      </c>
      <c r="AF25" s="92">
        <f t="shared" si="13"/>
        <v>-0.03729792062869741</v>
      </c>
      <c r="AG25" s="92">
        <f t="shared" si="13"/>
        <v>-0.05230379072938651</v>
      </c>
      <c r="AH25" s="92">
        <f t="shared" si="13"/>
        <v>-0.0809264162147807</v>
      </c>
      <c r="AI25" s="92">
        <f t="shared" si="13"/>
        <v>-0.11305340329377123</v>
      </c>
      <c r="AJ25" s="92">
        <f t="shared" si="13"/>
        <v>-0.14742933265909675</v>
      </c>
      <c r="AK25" s="92">
        <f t="shared" si="13"/>
        <v>-0.1852820462814917</v>
      </c>
      <c r="AL25" s="92">
        <f t="shared" si="13"/>
        <v>-0.2273620042683998</v>
      </c>
      <c r="AM25" s="92">
        <f t="shared" si="13"/>
        <v>-0.265221050185947</v>
      </c>
      <c r="AN25" s="92">
        <f t="shared" si="13"/>
        <v>-0.3024884330376788</v>
      </c>
      <c r="AO25" s="92">
        <f t="shared" si="13"/>
        <v>-0.330822369765463</v>
      </c>
    </row>
    <row r="26" spans="26:41" ht="14.25">
      <c r="Z26" s="67" t="s">
        <v>89</v>
      </c>
      <c r="AA26" s="92">
        <f aca="true" t="shared" si="14" ref="AA26:AO26">AA8/$AA8-1</f>
        <v>0</v>
      </c>
      <c r="AB26" s="92">
        <f t="shared" si="14"/>
        <v>0.0161303696111208</v>
      </c>
      <c r="AC26" s="92">
        <f t="shared" si="14"/>
        <v>0.06861988370823435</v>
      </c>
      <c r="AD26" s="92">
        <f t="shared" si="14"/>
        <v>0.07239872370830103</v>
      </c>
      <c r="AE26" s="92">
        <f t="shared" si="14"/>
        <v>0.07628568907299726</v>
      </c>
      <c r="AF26" s="92">
        <f t="shared" si="14"/>
        <v>0.22113424547942806</v>
      </c>
      <c r="AG26" s="92">
        <f t="shared" si="14"/>
        <v>0.2687309994903948</v>
      </c>
      <c r="AH26" s="92">
        <f t="shared" si="14"/>
        <v>0.28415497274907</v>
      </c>
      <c r="AI26" s="92">
        <f t="shared" si="14"/>
        <v>0.2518480882693632</v>
      </c>
      <c r="AJ26" s="92">
        <f t="shared" si="14"/>
        <v>0.26851515507817947</v>
      </c>
      <c r="AK26" s="92">
        <f t="shared" si="14"/>
        <v>0.26998488480713645</v>
      </c>
      <c r="AL26" s="92">
        <f t="shared" si="14"/>
        <v>0.24108308567672987</v>
      </c>
      <c r="AM26" s="92">
        <f t="shared" si="14"/>
        <v>0.25909467346331794</v>
      </c>
      <c r="AN26" s="92">
        <f t="shared" si="14"/>
        <v>0.200473903578134</v>
      </c>
      <c r="AO26" s="92">
        <f t="shared" si="14"/>
        <v>0.20427164534398967</v>
      </c>
    </row>
    <row r="27" spans="26:41" ht="14.25">
      <c r="Z27" s="67" t="s">
        <v>90</v>
      </c>
      <c r="AA27" s="92">
        <f aca="true" t="shared" si="15" ref="AA27:AO27">AA9/$AA9-1</f>
        <v>0</v>
      </c>
      <c r="AB27" s="92">
        <f t="shared" si="15"/>
        <v>-0.07647512250186128</v>
      </c>
      <c r="AC27" s="92">
        <f t="shared" si="15"/>
        <v>-0.16101715452610288</v>
      </c>
      <c r="AD27" s="92">
        <f t="shared" si="15"/>
        <v>-0.2191021532148939</v>
      </c>
      <c r="AE27" s="92">
        <f t="shared" si="15"/>
        <v>-0.33148294210618057</v>
      </c>
      <c r="AF27" s="92">
        <f t="shared" si="15"/>
        <v>-0.4469534237113515</v>
      </c>
      <c r="AG27" s="92">
        <f t="shared" si="15"/>
        <v>-0.4611856773283918</v>
      </c>
      <c r="AH27" s="92">
        <f t="shared" si="15"/>
        <v>-0.5495705427186501</v>
      </c>
      <c r="AI27" s="92">
        <f t="shared" si="15"/>
        <v>-0.5928043138466197</v>
      </c>
      <c r="AJ27" s="92">
        <f t="shared" si="15"/>
        <v>-0.5935510241420809</v>
      </c>
      <c r="AK27" s="92">
        <f t="shared" si="15"/>
        <v>-0.6203811715926948</v>
      </c>
      <c r="AL27" s="92">
        <f t="shared" si="15"/>
        <v>-0.6824977497060395</v>
      </c>
      <c r="AM27" s="92">
        <f t="shared" si="15"/>
        <v>-0.8168566769835527</v>
      </c>
      <c r="AN27" s="92">
        <f t="shared" si="15"/>
        <v>-0.8217195547163394</v>
      </c>
      <c r="AO27" s="92">
        <f t="shared" si="15"/>
        <v>-0.8264546280193267</v>
      </c>
    </row>
    <row r="28" spans="26:41" ht="15" thickBot="1">
      <c r="Z28" s="68" t="s">
        <v>91</v>
      </c>
      <c r="AA28" s="93">
        <f aca="true" t="shared" si="16" ref="AA28:AO28">AA10/$AA10-1</f>
        <v>0</v>
      </c>
      <c r="AB28" s="93">
        <f t="shared" si="16"/>
        <v>-0.02762730296106719</v>
      </c>
      <c r="AC28" s="93">
        <f t="shared" si="16"/>
        <v>-0.10152642302660675</v>
      </c>
      <c r="AD28" s="93">
        <f t="shared" si="16"/>
        <v>-0.10350408232638875</v>
      </c>
      <c r="AE28" s="93">
        <f t="shared" si="16"/>
        <v>-0.10505041651386071</v>
      </c>
      <c r="AF28" s="93">
        <f t="shared" si="16"/>
        <v>-0.10213586512424744</v>
      </c>
      <c r="AG28" s="93">
        <f t="shared" si="16"/>
        <v>-0.13343460084159908</v>
      </c>
      <c r="AH28" s="93">
        <f t="shared" si="16"/>
        <v>-0.2846626507089606</v>
      </c>
      <c r="AI28" s="93">
        <f t="shared" si="16"/>
        <v>-0.3292558640345088</v>
      </c>
      <c r="AJ28" s="93">
        <f t="shared" si="16"/>
        <v>-0.350281201444803</v>
      </c>
      <c r="AK28" s="93">
        <f t="shared" si="16"/>
        <v>-0.5152830651325668</v>
      </c>
      <c r="AL28" s="93">
        <f t="shared" si="16"/>
        <v>-0.612263836191816</v>
      </c>
      <c r="AM28" s="93">
        <f t="shared" si="16"/>
        <v>-0.631911840325437</v>
      </c>
      <c r="AN28" s="93">
        <f t="shared" si="16"/>
        <v>-0.6544691668941011</v>
      </c>
      <c r="AO28" s="93">
        <f t="shared" si="16"/>
        <v>-0.6568371418128206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-0.0074225700012856555</v>
      </c>
      <c r="AC29" s="94">
        <f t="shared" si="17"/>
        <v>-0.016004804473182088</v>
      </c>
      <c r="AD29" s="94">
        <f t="shared" si="17"/>
        <v>-0.02120236795260222</v>
      </c>
      <c r="AE29" s="94">
        <f t="shared" si="17"/>
        <v>-0.03674113035515669</v>
      </c>
      <c r="AF29" s="94">
        <f t="shared" si="17"/>
        <v>-0.05728274839735403</v>
      </c>
      <c r="AG29" s="94">
        <f t="shared" si="17"/>
        <v>-0.07514199440759872</v>
      </c>
      <c r="AH29" s="94">
        <f t="shared" si="17"/>
        <v>-0.10819139099989916</v>
      </c>
      <c r="AI29" s="94">
        <f t="shared" si="17"/>
        <v>-0.13344071347720698</v>
      </c>
      <c r="AJ29" s="94">
        <f t="shared" si="17"/>
        <v>-0.15475832481421148</v>
      </c>
      <c r="AK29" s="94">
        <f t="shared" si="17"/>
        <v>-0.17710388532366583</v>
      </c>
      <c r="AL29" s="94">
        <f t="shared" si="17"/>
        <v>-0.20380319414740555</v>
      </c>
      <c r="AM29" s="94">
        <f t="shared" si="17"/>
        <v>-0.23438325805734972</v>
      </c>
      <c r="AN29" s="94">
        <f t="shared" si="17"/>
        <v>-0.252513003049022</v>
      </c>
      <c r="AO29" s="94">
        <f t="shared" si="17"/>
        <v>-0.26362893549007127</v>
      </c>
    </row>
    <row r="30" spans="27:41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26:41" ht="14.25">
      <c r="Z31" s="75" t="s">
        <v>94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0.0067745221891797325</v>
      </c>
      <c r="AC33" s="92">
        <f t="shared" si="19"/>
        <v>0.004756071621807578</v>
      </c>
      <c r="AD33" s="92">
        <f t="shared" si="19"/>
        <v>0.004750985260361107</v>
      </c>
      <c r="AE33" s="92">
        <f t="shared" si="19"/>
        <v>-0.0079052174690869</v>
      </c>
      <c r="AF33" s="92">
        <f t="shared" si="19"/>
        <v>-0.017934137149246188</v>
      </c>
      <c r="AG33" s="92">
        <f t="shared" si="19"/>
        <v>-0.022480857958921185</v>
      </c>
      <c r="AH33" s="92">
        <f t="shared" si="19"/>
        <v>-0.02632787162403405</v>
      </c>
      <c r="AI33" s="92">
        <f t="shared" si="19"/>
        <v>-0.018286687004003266</v>
      </c>
      <c r="AJ33" s="92">
        <f t="shared" si="19"/>
        <v>-0.019674493776141833</v>
      </c>
      <c r="AK33" s="92">
        <f t="shared" si="19"/>
        <v>-0.011172854370803953</v>
      </c>
      <c r="AL33" s="92">
        <f t="shared" si="19"/>
        <v>-0.010684342626809173</v>
      </c>
      <c r="AM33" s="92">
        <f t="shared" si="19"/>
        <v>-0.010931810738178727</v>
      </c>
      <c r="AN33" s="92">
        <f t="shared" si="19"/>
        <v>-0.00818910962110464</v>
      </c>
      <c r="AO33" s="92">
        <f t="shared" si="19"/>
        <v>-0.002645405639206011</v>
      </c>
    </row>
    <row r="34" spans="26:41" ht="14.25">
      <c r="Z34" s="67" t="s">
        <v>88</v>
      </c>
      <c r="AA34" s="76"/>
      <c r="AB34" s="92">
        <f aca="true" t="shared" si="20" ref="AB34:AO34">AB7/AA7-1</f>
        <v>-0.011430117079826996</v>
      </c>
      <c r="AC34" s="92">
        <f t="shared" si="20"/>
        <v>-0.010115010390339685</v>
      </c>
      <c r="AD34" s="92">
        <f t="shared" si="20"/>
        <v>-0.007070361957642768</v>
      </c>
      <c r="AE34" s="92">
        <f t="shared" si="20"/>
        <v>-0.0016117164793405525</v>
      </c>
      <c r="AF34" s="92">
        <f t="shared" si="20"/>
        <v>-0.0076112193521836735</v>
      </c>
      <c r="AG34" s="92">
        <f t="shared" si="20"/>
        <v>-0.015587241808482255</v>
      </c>
      <c r="AH34" s="92">
        <f t="shared" si="20"/>
        <v>-0.03020232138252743</v>
      </c>
      <c r="AI34" s="92">
        <f t="shared" si="20"/>
        <v>-0.03495583775422528</v>
      </c>
      <c r="AJ34" s="92">
        <f t="shared" si="20"/>
        <v>-0.03875760896200986</v>
      </c>
      <c r="AK34" s="92">
        <f t="shared" si="20"/>
        <v>-0.04439832974837665</v>
      </c>
      <c r="AL34" s="92">
        <f t="shared" si="20"/>
        <v>-0.05164972466219531</v>
      </c>
      <c r="AM34" s="92">
        <f t="shared" si="20"/>
        <v>-0.0489997206022712</v>
      </c>
      <c r="AN34" s="92">
        <f t="shared" si="20"/>
        <v>-0.050719175966000174</v>
      </c>
      <c r="AO34" s="92">
        <f t="shared" si="20"/>
        <v>-0.04062145786510629</v>
      </c>
    </row>
    <row r="35" spans="26:41" ht="14.25">
      <c r="Z35" s="67" t="s">
        <v>89</v>
      </c>
      <c r="AA35" s="76"/>
      <c r="AB35" s="92">
        <f aca="true" t="shared" si="21" ref="AB35:AO35">AB8/AA8-1</f>
        <v>0.0161303696111208</v>
      </c>
      <c r="AC35" s="92">
        <f t="shared" si="21"/>
        <v>0.05165627922055083</v>
      </c>
      <c r="AD35" s="92">
        <f t="shared" si="21"/>
        <v>0.0035361872427017715</v>
      </c>
      <c r="AE35" s="92">
        <f t="shared" si="21"/>
        <v>0.0036245523971303317</v>
      </c>
      <c r="AF35" s="92">
        <f t="shared" si="21"/>
        <v>0.134581884602766</v>
      </c>
      <c r="AG35" s="92">
        <f t="shared" si="21"/>
        <v>0.03897749505197101</v>
      </c>
      <c r="AH35" s="92">
        <f t="shared" si="21"/>
        <v>0.012157008274307435</v>
      </c>
      <c r="AI35" s="92">
        <f t="shared" si="21"/>
        <v>-0.025158088521469835</v>
      </c>
      <c r="AJ35" s="92">
        <f t="shared" si="21"/>
        <v>0.013313969134911563</v>
      </c>
      <c r="AK35" s="92">
        <f t="shared" si="21"/>
        <v>0.0011586221284571874</v>
      </c>
      <c r="AL35" s="92">
        <f t="shared" si="21"/>
        <v>-0.022757593004577803</v>
      </c>
      <c r="AM35" s="92">
        <f t="shared" si="21"/>
        <v>0.014512797728418514</v>
      </c>
      <c r="AN35" s="92">
        <f t="shared" si="21"/>
        <v>-0.04655787298657943</v>
      </c>
      <c r="AO35" s="92">
        <f t="shared" si="21"/>
        <v>0.00316353546256698</v>
      </c>
    </row>
    <row r="36" spans="26:41" ht="14.25">
      <c r="Z36" s="67" t="s">
        <v>90</v>
      </c>
      <c r="AA36" s="76"/>
      <c r="AB36" s="92">
        <f aca="true" t="shared" si="22" ref="AB36:AO36">AB9/AA9-1</f>
        <v>-0.07647512250186128</v>
      </c>
      <c r="AC36" s="92">
        <f t="shared" si="22"/>
        <v>-0.09154277711854275</v>
      </c>
      <c r="AD36" s="92">
        <f t="shared" si="22"/>
        <v>-0.0692326416471386</v>
      </c>
      <c r="AE36" s="92">
        <f t="shared" si="22"/>
        <v>-0.14391227912069338</v>
      </c>
      <c r="AF36" s="92">
        <f t="shared" si="22"/>
        <v>-0.17272630554703228</v>
      </c>
      <c r="AG36" s="92">
        <f t="shared" si="22"/>
        <v>-0.025734276690670854</v>
      </c>
      <c r="AH36" s="92">
        <f t="shared" si="22"/>
        <v>-0.16403584996037002</v>
      </c>
      <c r="AI36" s="92">
        <f t="shared" si="22"/>
        <v>-0.09598344519675739</v>
      </c>
      <c r="AJ36" s="92">
        <f t="shared" si="22"/>
        <v>-0.001833787343169302</v>
      </c>
      <c r="AK36" s="92">
        <f t="shared" si="22"/>
        <v>-0.06601110851363712</v>
      </c>
      <c r="AL36" s="92">
        <f t="shared" si="22"/>
        <v>-0.16362881254851225</v>
      </c>
      <c r="AM36" s="92">
        <f t="shared" si="22"/>
        <v>-0.42317472444090265</v>
      </c>
      <c r="AN36" s="92">
        <f t="shared" si="22"/>
        <v>-0.026552306972992823</v>
      </c>
      <c r="AO36" s="92">
        <f t="shared" si="22"/>
        <v>-0.026559689681352028</v>
      </c>
    </row>
    <row r="37" spans="26:41" ht="15" thickBot="1">
      <c r="Z37" s="68" t="s">
        <v>91</v>
      </c>
      <c r="AA37" s="96"/>
      <c r="AB37" s="93">
        <f aca="true" t="shared" si="23" ref="AB37:AO37">AB10/AA10-1</f>
        <v>-0.02762730296106719</v>
      </c>
      <c r="AC37" s="93">
        <f t="shared" si="23"/>
        <v>-0.07599876085638457</v>
      </c>
      <c r="AD37" s="93">
        <f t="shared" si="23"/>
        <v>-0.002201132398844674</v>
      </c>
      <c r="AE37" s="93">
        <f t="shared" si="23"/>
        <v>-0.0017248647283132357</v>
      </c>
      <c r="AF37" s="93">
        <f t="shared" si="23"/>
        <v>0.0032566654517678373</v>
      </c>
      <c r="AG37" s="93">
        <f t="shared" si="23"/>
        <v>-0.03485910005936799</v>
      </c>
      <c r="AH37" s="93">
        <f t="shared" si="23"/>
        <v>-0.17451429518675976</v>
      </c>
      <c r="AI37" s="93">
        <f t="shared" si="23"/>
        <v>-0.06233871804644897</v>
      </c>
      <c r="AJ37" s="93">
        <f t="shared" si="23"/>
        <v>-0.031346285838234844</v>
      </c>
      <c r="AK37" s="93">
        <f t="shared" si="23"/>
        <v>-0.2539588881446625</v>
      </c>
      <c r="AL37" s="93">
        <f t="shared" si="23"/>
        <v>-0.20007712560274538</v>
      </c>
      <c r="AM37" s="93">
        <f t="shared" si="23"/>
        <v>-0.05067364349161163</v>
      </c>
      <c r="AN37" s="93">
        <f t="shared" si="23"/>
        <v>-0.0612824019892616</v>
      </c>
      <c r="AO37" s="93">
        <f t="shared" si="23"/>
        <v>-0.006853150838766919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-0.0074225700012856555</v>
      </c>
      <c r="AC38" s="94">
        <f t="shared" si="24"/>
        <v>-0.008646413078229664</v>
      </c>
      <c r="AD38" s="94">
        <f t="shared" si="24"/>
        <v>-0.005282102497093377</v>
      </c>
      <c r="AE38" s="94">
        <f t="shared" si="24"/>
        <v>-0.015875357575244053</v>
      </c>
      <c r="AF38" s="94">
        <f t="shared" si="24"/>
        <v>-0.021325127325088733</v>
      </c>
      <c r="AG38" s="94">
        <f t="shared" si="24"/>
        <v>-0.018944435332952203</v>
      </c>
      <c r="AH38" s="94">
        <f t="shared" si="24"/>
        <v>-0.035734562919343626</v>
      </c>
      <c r="AI38" s="94">
        <f t="shared" si="24"/>
        <v>-0.028312490171649607</v>
      </c>
      <c r="AJ38" s="94">
        <f t="shared" si="24"/>
        <v>-0.024600291830631504</v>
      </c>
      <c r="AK38" s="94">
        <f t="shared" si="24"/>
        <v>-0.02643688919449294</v>
      </c>
      <c r="AL38" s="94">
        <f t="shared" si="24"/>
        <v>-0.0324455400232887</v>
      </c>
      <c r="AM38" s="94">
        <f t="shared" si="24"/>
        <v>-0.038407669668051314</v>
      </c>
      <c r="AN38" s="94">
        <f t="shared" si="24"/>
        <v>-0.023679922340348214</v>
      </c>
      <c r="AO38" s="94">
        <f t="shared" si="24"/>
        <v>-0.014871071318152018</v>
      </c>
    </row>
    <row r="39" ht="14.25"/>
    <row r="43" ht="14.25">
      <c r="Z43" s="75" t="s">
        <v>171</v>
      </c>
    </row>
    <row r="44" spans="26:57" ht="14.25">
      <c r="Z44" s="79"/>
      <c r="AA44" s="79">
        <v>1990</v>
      </c>
      <c r="AB44" s="79">
        <f aca="true" t="shared" si="25" ref="AB44:BE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  <c r="AP44" s="79">
        <f t="shared" si="25"/>
        <v>2005</v>
      </c>
      <c r="AQ44" s="79">
        <f t="shared" si="25"/>
        <v>2006</v>
      </c>
      <c r="AR44" s="79">
        <f t="shared" si="25"/>
        <v>2007</v>
      </c>
      <c r="AS44" s="79">
        <f t="shared" si="25"/>
        <v>2008</v>
      </c>
      <c r="AT44" s="79">
        <f t="shared" si="25"/>
        <v>2009</v>
      </c>
      <c r="AU44" s="79">
        <f t="shared" si="25"/>
        <v>2010</v>
      </c>
      <c r="AV44" s="79">
        <f t="shared" si="25"/>
        <v>2011</v>
      </c>
      <c r="AW44" s="79">
        <f t="shared" si="25"/>
        <v>2012</v>
      </c>
      <c r="AX44" s="79">
        <f t="shared" si="25"/>
        <v>2013</v>
      </c>
      <c r="AY44" s="79">
        <f t="shared" si="25"/>
        <v>2014</v>
      </c>
      <c r="AZ44" s="79">
        <f t="shared" si="25"/>
        <v>2015</v>
      </c>
      <c r="BA44" s="79">
        <f t="shared" si="25"/>
        <v>2016</v>
      </c>
      <c r="BB44" s="79">
        <f t="shared" si="25"/>
        <v>2017</v>
      </c>
      <c r="BC44" s="79">
        <f t="shared" si="25"/>
        <v>2018</v>
      </c>
      <c r="BD44" s="79">
        <f t="shared" si="25"/>
        <v>2019</v>
      </c>
      <c r="BE44" s="79">
        <f t="shared" si="25"/>
        <v>2020</v>
      </c>
    </row>
    <row r="45" spans="26:57" ht="14.25">
      <c r="Z45" s="67" t="s">
        <v>87</v>
      </c>
      <c r="AA45" s="80">
        <f aca="true" t="shared" si="26" ref="AA45:AO45">AA6/21</f>
        <v>855.609560903903</v>
      </c>
      <c r="AB45" s="80">
        <f t="shared" si="26"/>
        <v>861.405906859521</v>
      </c>
      <c r="AC45" s="80">
        <f t="shared" si="26"/>
        <v>865.502815047993</v>
      </c>
      <c r="AD45" s="80">
        <f t="shared" si="26"/>
        <v>869.614806165087</v>
      </c>
      <c r="AE45" s="80">
        <f t="shared" si="26"/>
        <v>862.7403120080141</v>
      </c>
      <c r="AF45" s="80">
        <f t="shared" si="26"/>
        <v>847.267808928279</v>
      </c>
      <c r="AG45" s="80">
        <f t="shared" si="26"/>
        <v>828.220501662596</v>
      </c>
      <c r="AH45" s="80">
        <f t="shared" si="26"/>
        <v>806.4152186184301</v>
      </c>
      <c r="AI45" s="80">
        <f t="shared" si="26"/>
        <v>791.66855592029</v>
      </c>
      <c r="AJ45" s="80">
        <f t="shared" si="26"/>
        <v>776.092877844069</v>
      </c>
      <c r="AK45" s="80">
        <f t="shared" si="26"/>
        <v>767.421705141699</v>
      </c>
      <c r="AL45" s="80">
        <f t="shared" si="26"/>
        <v>759.222308704715</v>
      </c>
      <c r="AM45" s="80">
        <f t="shared" si="26"/>
        <v>750.922634117752</v>
      </c>
      <c r="AN45" s="80">
        <f t="shared" si="26"/>
        <v>744.773246349993</v>
      </c>
      <c r="AO45" s="80">
        <f t="shared" si="26"/>
        <v>742.803019004169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88</v>
      </c>
      <c r="AA46" s="80">
        <f aca="true" t="shared" si="27" ref="AA46:AO46">AA7/21</f>
        <v>527.513687657369</v>
      </c>
      <c r="AB46" s="80">
        <f t="shared" si="27"/>
        <v>521.484144446234</v>
      </c>
      <c r="AC46" s="80">
        <f t="shared" si="27"/>
        <v>516.209326906763</v>
      </c>
      <c r="AD46" s="80">
        <f t="shared" si="27"/>
        <v>512.559540119621</v>
      </c>
      <c r="AE46" s="80">
        <f t="shared" si="27"/>
        <v>511.733439462167</v>
      </c>
      <c r="AF46" s="80">
        <f t="shared" si="27"/>
        <v>507.838524004573</v>
      </c>
      <c r="AG46" s="80">
        <f t="shared" si="27"/>
        <v>499.922722131251</v>
      </c>
      <c r="AH46" s="80">
        <f t="shared" si="27"/>
        <v>484.82389541101503</v>
      </c>
      <c r="AI46" s="80">
        <f t="shared" si="27"/>
        <v>467.8764699836561</v>
      </c>
      <c r="AJ46" s="80">
        <f t="shared" si="27"/>
        <v>449.742696717504</v>
      </c>
      <c r="AK46" s="80">
        <f t="shared" si="27"/>
        <v>429.7748721667161</v>
      </c>
      <c r="AL46" s="80">
        <f t="shared" si="27"/>
        <v>407.577118352575</v>
      </c>
      <c r="AM46" s="80">
        <f t="shared" si="27"/>
        <v>387.60595342942</v>
      </c>
      <c r="AN46" s="80">
        <f t="shared" si="27"/>
        <v>367.946898871964</v>
      </c>
      <c r="AO46" s="80">
        <f t="shared" si="27"/>
        <v>353.00035942284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90</v>
      </c>
      <c r="AA47" s="80">
        <f aca="true" t="shared" si="28" ref="AA47:AO47">AA8/21</f>
        <v>29.5058149133156</v>
      </c>
      <c r="AB47" s="80">
        <f t="shared" si="28"/>
        <v>29.9817546135447</v>
      </c>
      <c r="AC47" s="80">
        <f t="shared" si="28"/>
        <v>31.530500501384</v>
      </c>
      <c r="AD47" s="80">
        <f t="shared" si="28"/>
        <v>31.641998255013</v>
      </c>
      <c r="AE47" s="80">
        <f t="shared" si="28"/>
        <v>31.756686335638204</v>
      </c>
      <c r="AF47" s="80">
        <f t="shared" si="28"/>
        <v>36.0305610314273</v>
      </c>
      <c r="AG47" s="80">
        <f t="shared" si="28"/>
        <v>37.4349420457495</v>
      </c>
      <c r="AH47" s="80">
        <f t="shared" si="28"/>
        <v>37.8900389459479</v>
      </c>
      <c r="AI47" s="80">
        <f t="shared" si="28"/>
        <v>36.9367979920638</v>
      </c>
      <c r="AJ47" s="80">
        <f t="shared" si="28"/>
        <v>37.4285733804726</v>
      </c>
      <c r="AK47" s="80">
        <f t="shared" si="28"/>
        <v>37.4719389538278</v>
      </c>
      <c r="AL47" s="80">
        <f t="shared" si="28"/>
        <v>36.6191678180242</v>
      </c>
      <c r="AM47" s="80">
        <f t="shared" si="28"/>
        <v>37.1506143935502</v>
      </c>
      <c r="AN47" s="80">
        <f t="shared" si="28"/>
        <v>35.4209608072419</v>
      </c>
      <c r="AO47" s="80">
        <f t="shared" si="28"/>
        <v>35.5330162728738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89</v>
      </c>
      <c r="AA48" s="80">
        <f aca="true" t="shared" si="29" ref="AA48:AO48">AA9/21</f>
        <v>150.654420229619</v>
      </c>
      <c r="AB48" s="80">
        <f t="shared" si="29"/>
        <v>139.133104987112</v>
      </c>
      <c r="AC48" s="80">
        <f t="shared" si="29"/>
        <v>126.396474167466</v>
      </c>
      <c r="AD48" s="80">
        <f t="shared" si="29"/>
        <v>117.64571236596801</v>
      </c>
      <c r="AE48" s="80">
        <f t="shared" si="29"/>
        <v>100.71504977060401</v>
      </c>
      <c r="AF48" s="80">
        <f t="shared" si="29"/>
        <v>83.3189113107421</v>
      </c>
      <c r="AG48" s="80">
        <f t="shared" si="29"/>
        <v>81.174759393506</v>
      </c>
      <c r="AH48" s="80">
        <f t="shared" si="29"/>
        <v>67.8591887410637</v>
      </c>
      <c r="AI48" s="80">
        <f t="shared" si="29"/>
        <v>61.3458300174394</v>
      </c>
      <c r="AJ48" s="80">
        <f t="shared" si="29"/>
        <v>61.2333348107972</v>
      </c>
      <c r="AK48" s="80">
        <f t="shared" si="29"/>
        <v>57.1912545019498</v>
      </c>
      <c r="AL48" s="80">
        <f t="shared" si="29"/>
        <v>47.833117439636</v>
      </c>
      <c r="AM48" s="80">
        <f t="shared" si="29"/>
        <v>27.5913511479687</v>
      </c>
      <c r="AN48" s="80">
        <f t="shared" si="29"/>
        <v>26.8587371224882</v>
      </c>
      <c r="AO48" s="80">
        <f t="shared" si="29"/>
        <v>26.1453773992819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91</v>
      </c>
      <c r="AA49" s="81">
        <f aca="true" t="shared" si="30" ref="AA49:AO49">AA10/21</f>
        <v>16.0857504278961</v>
      </c>
      <c r="AB49" s="81">
        <f t="shared" si="30"/>
        <v>15.6413445274685</v>
      </c>
      <c r="AC49" s="81">
        <f t="shared" si="30"/>
        <v>14.4526217252531</v>
      </c>
      <c r="AD49" s="81">
        <f t="shared" si="30"/>
        <v>14.4208095913254</v>
      </c>
      <c r="AE49" s="81">
        <f t="shared" si="30"/>
        <v>14.3959356455076</v>
      </c>
      <c r="AF49" s="81">
        <f t="shared" si="30"/>
        <v>14.4428183917702</v>
      </c>
      <c r="AG49" s="81">
        <f t="shared" si="30"/>
        <v>13.939354740312202</v>
      </c>
      <c r="AH49" s="81">
        <f t="shared" si="30"/>
        <v>11.5067380724484</v>
      </c>
      <c r="AI49" s="81">
        <f t="shared" si="30"/>
        <v>10.7894227721157</v>
      </c>
      <c r="AJ49" s="81">
        <f t="shared" si="30"/>
        <v>10.4512144418714</v>
      </c>
      <c r="AK49" s="81">
        <f t="shared" si="30"/>
        <v>7.7970356424523</v>
      </c>
      <c r="AL49" s="81">
        <f t="shared" si="30"/>
        <v>6.237027162888289</v>
      </c>
      <c r="AM49" s="81">
        <f t="shared" si="30"/>
        <v>5.92097427198859</v>
      </c>
      <c r="AN49" s="81">
        <f t="shared" si="30"/>
        <v>5.55812274648451</v>
      </c>
      <c r="AO49" s="81">
        <f t="shared" si="30"/>
        <v>5.52003209292247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93</v>
      </c>
      <c r="AA50" s="230">
        <f aca="true" t="shared" si="31" ref="AA50:AO50">SUM(AA45:AA49)</f>
        <v>1579.3692341321027</v>
      </c>
      <c r="AB50" s="230">
        <f t="shared" si="31"/>
        <v>1567.6462554338805</v>
      </c>
      <c r="AC50" s="230">
        <f t="shared" si="31"/>
        <v>1554.091738348859</v>
      </c>
      <c r="AD50" s="230">
        <f t="shared" si="31"/>
        <v>1545.8828664970144</v>
      </c>
      <c r="AE50" s="230">
        <f t="shared" si="31"/>
        <v>1521.3414232219309</v>
      </c>
      <c r="AF50" s="230">
        <f t="shared" si="31"/>
        <v>1488.8986236667918</v>
      </c>
      <c r="AG50" s="230">
        <f t="shared" si="31"/>
        <v>1460.6922799734148</v>
      </c>
      <c r="AH50" s="230">
        <f t="shared" si="31"/>
        <v>1408.495079788905</v>
      </c>
      <c r="AI50" s="230">
        <f t="shared" si="31"/>
        <v>1368.6170766855648</v>
      </c>
      <c r="AJ50" s="230">
        <f t="shared" si="31"/>
        <v>1334.9486971947142</v>
      </c>
      <c r="AK50" s="230">
        <f t="shared" si="31"/>
        <v>1299.6568064066448</v>
      </c>
      <c r="AL50" s="230">
        <f t="shared" si="31"/>
        <v>1257.4887394778384</v>
      </c>
      <c r="AM50" s="82">
        <f t="shared" si="31"/>
        <v>1209.1915273606794</v>
      </c>
      <c r="AN50" s="82">
        <f t="shared" si="31"/>
        <v>1180.5579658981717</v>
      </c>
      <c r="AO50" s="82">
        <f t="shared" si="31"/>
        <v>1163.001804192087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8"/>
  <sheetViews>
    <sheetView zoomScale="85" zoomScaleNormal="85" workbookViewId="0" topLeftCell="W1">
      <pane xSplit="4" topLeftCell="AE23" activePane="topRight" state="frozen"/>
      <selection pane="topLeft" activeCell="Z25" sqref="Z25"/>
      <selection pane="topRight" activeCell="BH29" sqref="BH2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36" t="s">
        <v>26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619.6221131796282</v>
      </c>
      <c r="AB4" s="456">
        <v>629.6168468844396</v>
      </c>
      <c r="AC4" s="456">
        <v>662.1405105290651</v>
      </c>
      <c r="AD4" s="456">
        <v>664.4819633552738</v>
      </c>
      <c r="AE4" s="456">
        <v>666.890413048403</v>
      </c>
      <c r="AF4" s="456">
        <v>756.6417816599726</v>
      </c>
      <c r="AG4" s="456">
        <v>786.1337829607373</v>
      </c>
      <c r="AH4" s="456">
        <v>795.6908178649072</v>
      </c>
      <c r="AI4" s="456">
        <v>775.6727578333397</v>
      </c>
      <c r="AJ4" s="456">
        <v>786.0000409899238</v>
      </c>
      <c r="AK4" s="456">
        <v>786.9107180303832</v>
      </c>
      <c r="AL4" s="545">
        <v>769.0025241785097</v>
      </c>
      <c r="AM4" s="545">
        <v>780.1629022645543</v>
      </c>
      <c r="AN4" s="545">
        <v>743.840176952079</v>
      </c>
      <c r="AO4" s="545">
        <v>746.1933417303494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17.653699389436674</v>
      </c>
      <c r="AB5" s="462">
        <v>18.1569711344489</v>
      </c>
      <c r="AC5" s="462">
        <v>20.446982430214646</v>
      </c>
      <c r="AD5" s="462">
        <v>19.850232831645773</v>
      </c>
      <c r="AE5" s="462">
        <v>21.515238330137528</v>
      </c>
      <c r="AF5" s="462">
        <v>23.06901175245176</v>
      </c>
      <c r="AG5" s="462">
        <v>25.111081198561312</v>
      </c>
      <c r="AH5" s="462">
        <v>25.51296061279736</v>
      </c>
      <c r="AI5" s="462">
        <v>25.461227662011087</v>
      </c>
      <c r="AJ5" s="462">
        <v>31.152036295201423</v>
      </c>
      <c r="AK5" s="462">
        <v>31.44110559076815</v>
      </c>
      <c r="AL5" s="546">
        <v>31.131175191144536</v>
      </c>
      <c r="AM5" s="546">
        <v>32.72483214401111</v>
      </c>
      <c r="AN5" s="546">
        <v>33.42079894631899</v>
      </c>
      <c r="AO5" s="546">
        <v>32.50963134237739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152.55706186633267</v>
      </c>
      <c r="AB6" s="467">
        <v>164.14075121520125</v>
      </c>
      <c r="AC6" s="467">
        <v>175.03066244798023</v>
      </c>
      <c r="AD6" s="467">
        <v>179.91315926420134</v>
      </c>
      <c r="AE6" s="467">
        <v>193.9997409824527</v>
      </c>
      <c r="AF6" s="467">
        <v>240.3072359217171</v>
      </c>
      <c r="AG6" s="467">
        <v>277.0109269241587</v>
      </c>
      <c r="AH6" s="467">
        <v>289.86303199471797</v>
      </c>
      <c r="AI6" s="467">
        <v>280.1501340723235</v>
      </c>
      <c r="AJ6" s="467">
        <v>242.3075682925274</v>
      </c>
      <c r="AK6" s="467">
        <v>248.37154623736004</v>
      </c>
      <c r="AL6" s="547">
        <v>239.68433459756682</v>
      </c>
      <c r="AM6" s="547">
        <v>240.0195754166531</v>
      </c>
      <c r="AN6" s="547">
        <v>241.62654271822694</v>
      </c>
      <c r="AO6" s="547">
        <v>245.0008097769643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249.8450795994772</v>
      </c>
      <c r="AB7" s="467">
        <v>250.93223507780738</v>
      </c>
      <c r="AC7" s="467">
        <v>251.25200621773257</v>
      </c>
      <c r="AD7" s="467">
        <v>242.0827238531039</v>
      </c>
      <c r="AE7" s="467">
        <v>243.32683549255657</v>
      </c>
      <c r="AF7" s="467">
        <v>251.5562554425001</v>
      </c>
      <c r="AG7" s="467">
        <v>256.0398801627743</v>
      </c>
      <c r="AH7" s="467">
        <v>257.1323695884612</v>
      </c>
      <c r="AI7" s="467">
        <v>247.58789304985675</v>
      </c>
      <c r="AJ7" s="467">
        <v>247.5488826379917</v>
      </c>
      <c r="AK7" s="467">
        <v>248.38867161632064</v>
      </c>
      <c r="AL7" s="547">
        <v>239.98240351333598</v>
      </c>
      <c r="AM7" s="547">
        <v>238.6503140407856</v>
      </c>
      <c r="AN7" s="547">
        <v>234.3011346023837</v>
      </c>
      <c r="AO7" s="547">
        <v>229.15876328447607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.75" thickBot="1">
      <c r="Y8" s="471"/>
      <c r="Z8" s="682" t="s">
        <v>374</v>
      </c>
      <c r="AA8" s="473">
        <v>199.56627232438154</v>
      </c>
      <c r="AB8" s="473">
        <v>196.38688945698206</v>
      </c>
      <c r="AC8" s="473">
        <v>215.4108594331375</v>
      </c>
      <c r="AD8" s="473">
        <v>222.63584740632268</v>
      </c>
      <c r="AE8" s="473">
        <v>208.0485982432561</v>
      </c>
      <c r="AF8" s="473">
        <v>241.7092785433037</v>
      </c>
      <c r="AG8" s="473">
        <v>227.9718946752431</v>
      </c>
      <c r="AH8" s="473">
        <v>223.18245566893077</v>
      </c>
      <c r="AI8" s="473">
        <v>222.47350304914818</v>
      </c>
      <c r="AJ8" s="473">
        <v>264.9915537642036</v>
      </c>
      <c r="AK8" s="473">
        <v>258.7093945859346</v>
      </c>
      <c r="AL8" s="548">
        <v>258.2046108764624</v>
      </c>
      <c r="AM8" s="548">
        <v>268.7681806631042</v>
      </c>
      <c r="AN8" s="548">
        <v>234.49170068514894</v>
      </c>
      <c r="AO8" s="548">
        <v>239.52413732653136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4.25">
      <c r="Y9" s="454" t="s">
        <v>72</v>
      </c>
      <c r="Z9" s="455"/>
      <c r="AA9" s="456">
        <v>3163.7428248220094</v>
      </c>
      <c r="AB9" s="456">
        <v>2921.7952047293456</v>
      </c>
      <c r="AC9" s="456">
        <v>2654.3259575167867</v>
      </c>
      <c r="AD9" s="456">
        <v>2470.5599596853313</v>
      </c>
      <c r="AE9" s="456">
        <v>2115.016045182677</v>
      </c>
      <c r="AF9" s="456">
        <v>1749.6971375255848</v>
      </c>
      <c r="AG9" s="456">
        <v>1704.6699472636265</v>
      </c>
      <c r="AH9" s="456">
        <v>1425.0429635623384</v>
      </c>
      <c r="AI9" s="456">
        <v>1288.2624303662267</v>
      </c>
      <c r="AJ9" s="456">
        <v>1285.9000310267409</v>
      </c>
      <c r="AK9" s="456">
        <v>1201.0163445409448</v>
      </c>
      <c r="AL9" s="545">
        <v>1004.4954662323559</v>
      </c>
      <c r="AM9" s="545">
        <v>579.4183741073427</v>
      </c>
      <c r="AN9" s="545">
        <v>564.0334795722516</v>
      </c>
      <c r="AO9" s="545">
        <v>549.0529253849197</v>
      </c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77"/>
      <c r="BG9" s="478"/>
      <c r="BH9" s="113"/>
      <c r="BI9" s="113"/>
      <c r="BJ9" s="113"/>
    </row>
    <row r="10" spans="25:62" ht="14.25">
      <c r="Y10" s="460"/>
      <c r="Z10" s="461" t="s">
        <v>73</v>
      </c>
      <c r="AA10" s="462">
        <v>2806.4326488870006</v>
      </c>
      <c r="AB10" s="462">
        <v>2538.3284787945</v>
      </c>
      <c r="AC10" s="462">
        <v>2267.5200075675</v>
      </c>
      <c r="AD10" s="462">
        <v>2075.7644293155004</v>
      </c>
      <c r="AE10" s="462">
        <v>1712.963383488</v>
      </c>
      <c r="AF10" s="462">
        <v>1344.6847656585003</v>
      </c>
      <c r="AG10" s="462">
        <v>1297.1539236075002</v>
      </c>
      <c r="AH10" s="462">
        <v>1006.8610729695</v>
      </c>
      <c r="AI10" s="462">
        <v>872.456762709</v>
      </c>
      <c r="AJ10" s="462">
        <v>865.6900515795002</v>
      </c>
      <c r="AK10" s="462">
        <v>769.1251012409999</v>
      </c>
      <c r="AL10" s="546">
        <v>570.298095759</v>
      </c>
      <c r="AM10" s="546">
        <v>118.33839985800002</v>
      </c>
      <c r="AN10" s="546">
        <v>93.86375585999998</v>
      </c>
      <c r="AO10" s="546">
        <v>66.51461649000001</v>
      </c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79"/>
      <c r="BG10" s="480"/>
      <c r="BH10" s="113"/>
      <c r="BI10" s="113"/>
      <c r="BJ10" s="113"/>
    </row>
    <row r="11" spans="25:62" ht="15" thickBot="1">
      <c r="Y11" s="471"/>
      <c r="Z11" s="472" t="s">
        <v>74</v>
      </c>
      <c r="AA11" s="473">
        <v>357.31017593500854</v>
      </c>
      <c r="AB11" s="473">
        <v>383.46672593484533</v>
      </c>
      <c r="AC11" s="473">
        <v>386.80594994928697</v>
      </c>
      <c r="AD11" s="473">
        <v>394.795530369831</v>
      </c>
      <c r="AE11" s="473">
        <v>402.05266169467683</v>
      </c>
      <c r="AF11" s="473">
        <v>405.0123718670849</v>
      </c>
      <c r="AG11" s="473">
        <v>407.516023656126</v>
      </c>
      <c r="AH11" s="473">
        <v>418.1818905928386</v>
      </c>
      <c r="AI11" s="473">
        <v>415.8056676572264</v>
      </c>
      <c r="AJ11" s="473">
        <v>420.2099794472407</v>
      </c>
      <c r="AK11" s="473">
        <v>431.8912432999448</v>
      </c>
      <c r="AL11" s="548">
        <v>434.1973704733557</v>
      </c>
      <c r="AM11" s="548">
        <v>461.07997424934274</v>
      </c>
      <c r="AN11" s="548">
        <v>470.1697237122517</v>
      </c>
      <c r="AO11" s="548">
        <v>482.53830889491974</v>
      </c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476"/>
      <c r="BH11" s="113"/>
      <c r="BI11" s="113"/>
      <c r="BJ11" s="113"/>
    </row>
    <row r="12" spans="25:62" ht="15" thickBot="1">
      <c r="Y12" s="481" t="s">
        <v>166</v>
      </c>
      <c r="Z12" s="482"/>
      <c r="AA12" s="483">
        <v>337.8007589858183</v>
      </c>
      <c r="AB12" s="483">
        <v>328.4682350768377</v>
      </c>
      <c r="AC12" s="483">
        <v>303.5050562303155</v>
      </c>
      <c r="AD12" s="483">
        <v>302.83700141783294</v>
      </c>
      <c r="AE12" s="483">
        <v>302.31464855565986</v>
      </c>
      <c r="AF12" s="483">
        <v>303.29918622717315</v>
      </c>
      <c r="AG12" s="483">
        <v>292.72644954655567</v>
      </c>
      <c r="AH12" s="483">
        <v>241.6414995214171</v>
      </c>
      <c r="AI12" s="483">
        <v>226.57787821442977</v>
      </c>
      <c r="AJ12" s="483">
        <v>219.4755032793002</v>
      </c>
      <c r="AK12" s="483">
        <v>163.7377484914983</v>
      </c>
      <c r="AL12" s="549">
        <v>130.97757042065408</v>
      </c>
      <c r="AM12" s="549">
        <v>124.34045971176042</v>
      </c>
      <c r="AN12" s="549">
        <v>116.7205776761747</v>
      </c>
      <c r="AO12" s="549">
        <v>115.9206739513719</v>
      </c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6"/>
      <c r="BI12" s="113"/>
      <c r="BJ12" s="113"/>
    </row>
    <row r="13" spans="25:62" ht="14.25">
      <c r="Y13" s="454" t="s">
        <v>75</v>
      </c>
      <c r="Z13" s="455"/>
      <c r="AA13" s="456">
        <v>17967.800778981975</v>
      </c>
      <c r="AB13" s="456">
        <v>18089.52404404994</v>
      </c>
      <c r="AC13" s="456">
        <v>18175.559116007866</v>
      </c>
      <c r="AD13" s="456">
        <v>18261.910929466812</v>
      </c>
      <c r="AE13" s="456">
        <v>18117.54655216829</v>
      </c>
      <c r="AF13" s="456">
        <v>17792.623987493862</v>
      </c>
      <c r="AG13" s="456">
        <v>17392.63053491453</v>
      </c>
      <c r="AH13" s="456">
        <v>16934.719590987028</v>
      </c>
      <c r="AI13" s="456">
        <v>16625.03967432609</v>
      </c>
      <c r="AJ13" s="456">
        <v>16297.950434725455</v>
      </c>
      <c r="AK13" s="456">
        <v>16115.85580797569</v>
      </c>
      <c r="AL13" s="545">
        <v>15943.668482799003</v>
      </c>
      <c r="AM13" s="545">
        <v>15769.375316472802</v>
      </c>
      <c r="AN13" s="545">
        <v>15640.238173349848</v>
      </c>
      <c r="AO13" s="545">
        <v>15598.863399087553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77"/>
      <c r="BG13" s="478"/>
      <c r="BI13" s="113"/>
      <c r="BJ13" s="113"/>
    </row>
    <row r="14" spans="25:62" ht="14.25">
      <c r="Y14" s="460"/>
      <c r="Z14" s="461" t="s">
        <v>76</v>
      </c>
      <c r="AA14" s="462">
        <v>7641.727791930741</v>
      </c>
      <c r="AB14" s="462">
        <v>7751.699333249556</v>
      </c>
      <c r="AC14" s="462">
        <v>7793.316759411998</v>
      </c>
      <c r="AD14" s="462">
        <v>7748.299030613288</v>
      </c>
      <c r="AE14" s="462">
        <v>7660.499261251677</v>
      </c>
      <c r="AF14" s="462">
        <v>7575.174560558057</v>
      </c>
      <c r="AG14" s="462">
        <v>7518.2337828043555</v>
      </c>
      <c r="AH14" s="462">
        <v>7472.963650661623</v>
      </c>
      <c r="AI14" s="462">
        <v>7438.254418958646</v>
      </c>
      <c r="AJ14" s="462">
        <v>7379.061623155543</v>
      </c>
      <c r="AK14" s="462">
        <v>7344.651167917975</v>
      </c>
      <c r="AL14" s="546">
        <v>7305.159484810063</v>
      </c>
      <c r="AM14" s="546">
        <v>7271.7016250760225</v>
      </c>
      <c r="AN14" s="546">
        <v>7176.153786767579</v>
      </c>
      <c r="AO14" s="546">
        <v>7141.0280452565885</v>
      </c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79"/>
      <c r="BG14" s="480"/>
      <c r="BI14" s="113"/>
      <c r="BJ14" s="113"/>
    </row>
    <row r="15" spans="25:62" ht="14.25">
      <c r="Y15" s="460"/>
      <c r="Z15" s="466" t="s">
        <v>77</v>
      </c>
      <c r="AA15" s="467">
        <v>3120.5678063979353</v>
      </c>
      <c r="AB15" s="467">
        <v>3116.814932361432</v>
      </c>
      <c r="AC15" s="467">
        <v>3089.8510959995992</v>
      </c>
      <c r="AD15" s="467">
        <v>3026.508888308729</v>
      </c>
      <c r="AE15" s="467">
        <v>2956.177846312204</v>
      </c>
      <c r="AF15" s="467">
        <v>2895.3728824718874</v>
      </c>
      <c r="AG15" s="467">
        <v>2851.349306447641</v>
      </c>
      <c r="AH15" s="467">
        <v>2802.402449846606</v>
      </c>
      <c r="AI15" s="467">
        <v>2744.5069616030382</v>
      </c>
      <c r="AJ15" s="467">
        <v>2685.5210104865455</v>
      </c>
      <c r="AK15" s="467">
        <v>2644.157699792916</v>
      </c>
      <c r="AL15" s="547">
        <v>2622.9189967643015</v>
      </c>
      <c r="AM15" s="547">
        <v>2604.7675375745216</v>
      </c>
      <c r="AN15" s="547">
        <v>2576.7551232106784</v>
      </c>
      <c r="AO15" s="547">
        <v>2549.060169356407</v>
      </c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9"/>
      <c r="BG15" s="470"/>
      <c r="BI15" s="113"/>
      <c r="BJ15" s="113"/>
    </row>
    <row r="16" spans="25:62" ht="14.25">
      <c r="Y16" s="460"/>
      <c r="Z16" s="466" t="s">
        <v>78</v>
      </c>
      <c r="AA16" s="467">
        <v>7075.734083852676</v>
      </c>
      <c r="AB16" s="467">
        <v>7094.100687574552</v>
      </c>
      <c r="AC16" s="467">
        <v>7176.750404322993</v>
      </c>
      <c r="AD16" s="467">
        <v>7368.451830670073</v>
      </c>
      <c r="AE16" s="467">
        <v>7384.522608926715</v>
      </c>
      <c r="AF16" s="467">
        <v>7200.8565717079555</v>
      </c>
      <c r="AG16" s="467">
        <v>6906.990912157942</v>
      </c>
      <c r="AH16" s="467">
        <v>6547.6942268487455</v>
      </c>
      <c r="AI16" s="467">
        <v>6333.034545849321</v>
      </c>
      <c r="AJ16" s="467">
        <v>6125.2623412456005</v>
      </c>
      <c r="AK16" s="467">
        <v>6018.5064571121975</v>
      </c>
      <c r="AL16" s="547">
        <v>5907.158922048325</v>
      </c>
      <c r="AM16" s="547">
        <v>5788.923910588748</v>
      </c>
      <c r="AN16" s="547">
        <v>5785.480172390896</v>
      </c>
      <c r="AO16" s="547">
        <v>5807.2905143106245</v>
      </c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0"/>
      <c r="BI16" s="113"/>
      <c r="BJ16" s="113"/>
    </row>
    <row r="17" spans="25:62" ht="15" thickBot="1">
      <c r="Y17" s="471"/>
      <c r="Z17" s="472" t="s">
        <v>80</v>
      </c>
      <c r="AA17" s="473">
        <v>129.77109680062452</v>
      </c>
      <c r="AB17" s="473">
        <v>126.90909086439882</v>
      </c>
      <c r="AC17" s="473">
        <v>115.64085627327803</v>
      </c>
      <c r="AD17" s="473">
        <v>118.65117987472358</v>
      </c>
      <c r="AE17" s="473">
        <v>116.34683567769801</v>
      </c>
      <c r="AF17" s="473">
        <v>121.21997275596483</v>
      </c>
      <c r="AG17" s="473">
        <v>116.05653350459305</v>
      </c>
      <c r="AH17" s="473">
        <v>111.65926363004723</v>
      </c>
      <c r="AI17" s="473">
        <v>109.24374791508032</v>
      </c>
      <c r="AJ17" s="473">
        <v>108.10545983776849</v>
      </c>
      <c r="AK17" s="473">
        <v>108.54048315259877</v>
      </c>
      <c r="AL17" s="548">
        <v>108.43107917631954</v>
      </c>
      <c r="AM17" s="548">
        <v>103.9822432335135</v>
      </c>
      <c r="AN17" s="548">
        <v>101.84909098068752</v>
      </c>
      <c r="AO17" s="548">
        <v>101.48467016393184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5"/>
      <c r="BG17" s="476"/>
      <c r="BI17" s="113"/>
      <c r="BJ17" s="113"/>
    </row>
    <row r="18" spans="25:62" ht="15" thickBot="1">
      <c r="Y18" s="512" t="s">
        <v>81</v>
      </c>
      <c r="Z18" s="513"/>
      <c r="AA18" s="514">
        <v>120.08269245680646</v>
      </c>
      <c r="AB18" s="514">
        <v>118.89818416104836</v>
      </c>
      <c r="AC18" s="514">
        <v>127.86729426850546</v>
      </c>
      <c r="AD18" s="514">
        <v>117.34245683029783</v>
      </c>
      <c r="AE18" s="514">
        <v>95.04256339696681</v>
      </c>
      <c r="AF18" s="514">
        <v>85.28370439281433</v>
      </c>
      <c r="AG18" s="515" t="s">
        <v>92</v>
      </c>
      <c r="AH18" s="515" t="s">
        <v>92</v>
      </c>
      <c r="AI18" s="515" t="s">
        <v>92</v>
      </c>
      <c r="AJ18" s="515" t="s">
        <v>92</v>
      </c>
      <c r="AK18" s="515" t="s">
        <v>92</v>
      </c>
      <c r="AL18" s="550" t="s">
        <v>92</v>
      </c>
      <c r="AM18" s="550" t="s">
        <v>92</v>
      </c>
      <c r="AN18" s="550" t="s">
        <v>92</v>
      </c>
      <c r="AO18" s="550" t="s">
        <v>92</v>
      </c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7"/>
      <c r="BG18" s="518"/>
      <c r="BI18" s="113"/>
      <c r="BJ18" s="113"/>
    </row>
    <row r="19" spans="25:62" ht="14.25">
      <c r="Y19" s="487" t="s">
        <v>167</v>
      </c>
      <c r="Z19" s="291"/>
      <c r="AA19" s="115">
        <v>11077.787440804754</v>
      </c>
      <c r="AB19" s="115">
        <v>10951.167033370912</v>
      </c>
      <c r="AC19" s="115">
        <v>10840.395865042008</v>
      </c>
      <c r="AD19" s="115">
        <v>10763.75034251203</v>
      </c>
      <c r="AE19" s="115">
        <v>10746.402228705516</v>
      </c>
      <c r="AF19" s="115">
        <v>10664.609004096037</v>
      </c>
      <c r="AG19" s="115">
        <v>10498.377164756253</v>
      </c>
      <c r="AH19" s="115">
        <v>10181.301803631311</v>
      </c>
      <c r="AI19" s="115">
        <v>9825.405869656783</v>
      </c>
      <c r="AJ19" s="115">
        <v>9444.596631067583</v>
      </c>
      <c r="AK19" s="115">
        <v>9025.272315501028</v>
      </c>
      <c r="AL19" s="551">
        <v>8559.119485404071</v>
      </c>
      <c r="AM19" s="551">
        <v>8139.725022017824</v>
      </c>
      <c r="AN19" s="551">
        <v>7726.884876311248</v>
      </c>
      <c r="AO19" s="551">
        <v>7413.0075478796425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292"/>
      <c r="BG19" s="488"/>
      <c r="BI19" s="113"/>
      <c r="BJ19" s="113"/>
    </row>
    <row r="20" spans="25:62" ht="14.25">
      <c r="Y20" s="460"/>
      <c r="Z20" s="461" t="s">
        <v>82</v>
      </c>
      <c r="AA20" s="462">
        <v>8881.479512806372</v>
      </c>
      <c r="AB20" s="462">
        <v>8799.914138880711</v>
      </c>
      <c r="AC20" s="462">
        <v>8730.131964260965</v>
      </c>
      <c r="AD20" s="462">
        <v>8706.076527437663</v>
      </c>
      <c r="AE20" s="462">
        <v>8754.89109662105</v>
      </c>
      <c r="AF20" s="462">
        <v>8729.712263890644</v>
      </c>
      <c r="AG20" s="462">
        <v>8599.054635033772</v>
      </c>
      <c r="AH20" s="462">
        <v>8329.625972279096</v>
      </c>
      <c r="AI20" s="462">
        <v>8023.86393617006</v>
      </c>
      <c r="AJ20" s="462">
        <v>7689.263882440726</v>
      </c>
      <c r="AK20" s="462">
        <v>7308.4000424882315</v>
      </c>
      <c r="AL20" s="546">
        <v>6910.572243256846</v>
      </c>
      <c r="AM20" s="546">
        <v>6530.020875703103</v>
      </c>
      <c r="AN20" s="546">
        <v>6153.57788900056</v>
      </c>
      <c r="AO20" s="546">
        <v>5832.263416460362</v>
      </c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79"/>
      <c r="BG20" s="480"/>
      <c r="BI20" s="113"/>
      <c r="BJ20" s="113"/>
    </row>
    <row r="21" spans="25:62" ht="14.25">
      <c r="Y21" s="460"/>
      <c r="Z21" s="466" t="s">
        <v>83</v>
      </c>
      <c r="AA21" s="467">
        <v>2133.4093323848397</v>
      </c>
      <c r="AB21" s="467">
        <v>2088.2932387702226</v>
      </c>
      <c r="AC21" s="467">
        <v>2046.9775896263961</v>
      </c>
      <c r="AD21" s="467">
        <v>1994.3314634583123</v>
      </c>
      <c r="AE21" s="467">
        <v>1926.9321004333706</v>
      </c>
      <c r="AF21" s="467">
        <v>1869.4586414699163</v>
      </c>
      <c r="AG21" s="467">
        <v>1833.0264402651344</v>
      </c>
      <c r="AH21" s="467">
        <v>1786.02773852964</v>
      </c>
      <c r="AI21" s="467">
        <v>1739.0056786783068</v>
      </c>
      <c r="AJ21" s="467">
        <v>1689.9416540623633</v>
      </c>
      <c r="AK21" s="467">
        <v>1640.7714241636975</v>
      </c>
      <c r="AL21" s="547">
        <v>1586.463665501453</v>
      </c>
      <c r="AM21" s="547">
        <v>1546.6662604789178</v>
      </c>
      <c r="AN21" s="547">
        <v>1492.3937026369376</v>
      </c>
      <c r="AO21" s="547">
        <v>1499.7549578810217</v>
      </c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9"/>
      <c r="BG21" s="470"/>
      <c r="BI21" s="113"/>
      <c r="BJ21" s="113"/>
    </row>
    <row r="22" spans="25:62" ht="15" thickBot="1">
      <c r="Y22" s="489"/>
      <c r="Z22" s="490" t="s">
        <v>84</v>
      </c>
      <c r="AA22" s="491">
        <v>62.89859561353935</v>
      </c>
      <c r="AB22" s="491">
        <v>62.95965571997674</v>
      </c>
      <c r="AC22" s="491">
        <v>63.286311154646896</v>
      </c>
      <c r="AD22" s="491">
        <v>63.34235161605419</v>
      </c>
      <c r="AE22" s="491">
        <v>64.57903165109569</v>
      </c>
      <c r="AF22" s="491">
        <v>65.4380987354781</v>
      </c>
      <c r="AG22" s="491">
        <v>66.29608945734701</v>
      </c>
      <c r="AH22" s="491">
        <v>65.64809282257482</v>
      </c>
      <c r="AI22" s="491">
        <v>62.5362548084157</v>
      </c>
      <c r="AJ22" s="491">
        <v>65.3910945644926</v>
      </c>
      <c r="AK22" s="491">
        <v>76.10084884909871</v>
      </c>
      <c r="AL22" s="552">
        <v>62.08357664577092</v>
      </c>
      <c r="AM22" s="552">
        <v>63.03788583580322</v>
      </c>
      <c r="AN22" s="552">
        <v>80.91328467374902</v>
      </c>
      <c r="AO22" s="552">
        <v>80.98917353825577</v>
      </c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3"/>
      <c r="BG22" s="494"/>
      <c r="BI22" s="113"/>
      <c r="BJ22" s="113"/>
    </row>
    <row r="23" spans="25:59" ht="15.75" thickBot="1" thickTop="1">
      <c r="Y23" s="450" t="s">
        <v>145</v>
      </c>
      <c r="Z23" s="110"/>
      <c r="AA23" s="495">
        <f>SUM(AA4,AA9,AA12:AA13,AA19)</f>
        <v>33166.753916774185</v>
      </c>
      <c r="AB23" s="495">
        <f aca="true" t="shared" si="1" ref="AB23:AO23">SUM(AB4,AB9,AB12:AB13,AB19)</f>
        <v>32920.57136411147</v>
      </c>
      <c r="AC23" s="495">
        <f t="shared" si="1"/>
        <v>32635.92650532604</v>
      </c>
      <c r="AD23" s="495">
        <f t="shared" si="1"/>
        <v>32463.54019643728</v>
      </c>
      <c r="AE23" s="495">
        <f t="shared" si="1"/>
        <v>31948.169887660544</v>
      </c>
      <c r="AF23" s="495">
        <f t="shared" si="1"/>
        <v>31266.87109700263</v>
      </c>
      <c r="AG23" s="495">
        <f t="shared" si="1"/>
        <v>30674.5378794417</v>
      </c>
      <c r="AH23" s="495">
        <f t="shared" si="1"/>
        <v>29578.396675567</v>
      </c>
      <c r="AI23" s="495">
        <f t="shared" si="1"/>
        <v>28740.95861039687</v>
      </c>
      <c r="AJ23" s="495">
        <f t="shared" si="1"/>
        <v>28033.922641089004</v>
      </c>
      <c r="AK23" s="495">
        <f t="shared" si="1"/>
        <v>27292.792934539542</v>
      </c>
      <c r="AL23" s="495">
        <f t="shared" si="1"/>
        <v>26407.263529034593</v>
      </c>
      <c r="AM23" s="495">
        <f t="shared" si="1"/>
        <v>25393.022074574284</v>
      </c>
      <c r="AN23" s="495">
        <f t="shared" si="1"/>
        <v>24791.717283861602</v>
      </c>
      <c r="AO23" s="495">
        <f t="shared" si="1"/>
        <v>24423.037888033836</v>
      </c>
      <c r="AP23" s="496">
        <f aca="true" t="shared" si="2" ref="AP23:BE23">SUM(AP4,AP9:AP22)</f>
        <v>0</v>
      </c>
      <c r="AQ23" s="496">
        <f t="shared" si="2"/>
        <v>0</v>
      </c>
      <c r="AR23" s="496">
        <f t="shared" si="2"/>
        <v>0</v>
      </c>
      <c r="AS23" s="496">
        <f t="shared" si="2"/>
        <v>0</v>
      </c>
      <c r="AT23" s="496">
        <f t="shared" si="2"/>
        <v>0</v>
      </c>
      <c r="AU23" s="496">
        <f t="shared" si="2"/>
        <v>0</v>
      </c>
      <c r="AV23" s="496">
        <f t="shared" si="2"/>
        <v>0</v>
      </c>
      <c r="AW23" s="496">
        <f t="shared" si="2"/>
        <v>0</v>
      </c>
      <c r="AX23" s="496">
        <f t="shared" si="2"/>
        <v>0</v>
      </c>
      <c r="AY23" s="496">
        <f t="shared" si="2"/>
        <v>0</v>
      </c>
      <c r="AZ23" s="496">
        <f t="shared" si="2"/>
        <v>0</v>
      </c>
      <c r="BA23" s="496">
        <f t="shared" si="2"/>
        <v>0</v>
      </c>
      <c r="BB23" s="496">
        <f t="shared" si="2"/>
        <v>0</v>
      </c>
      <c r="BC23" s="496">
        <f t="shared" si="2"/>
        <v>0</v>
      </c>
      <c r="BD23" s="496">
        <f t="shared" si="2"/>
        <v>0</v>
      </c>
      <c r="BE23" s="496">
        <f t="shared" si="2"/>
        <v>0</v>
      </c>
      <c r="BF23" s="497"/>
      <c r="BG23" s="498"/>
    </row>
    <row r="24" spans="27:57" ht="14.25"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7:57" ht="14.25"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</row>
    <row r="26" spans="26:59" ht="14.25">
      <c r="Z26" s="79"/>
      <c r="AA26" s="79">
        <v>1990</v>
      </c>
      <c r="AB26" s="79">
        <f aca="true" t="shared" si="3" ref="AB26:BE26">AA26+1</f>
        <v>1991</v>
      </c>
      <c r="AC26" s="79">
        <f t="shared" si="3"/>
        <v>1992</v>
      </c>
      <c r="AD26" s="79">
        <f t="shared" si="3"/>
        <v>1993</v>
      </c>
      <c r="AE26" s="79">
        <f t="shared" si="3"/>
        <v>1994</v>
      </c>
      <c r="AF26" s="79">
        <f t="shared" si="3"/>
        <v>1995</v>
      </c>
      <c r="AG26" s="79">
        <f t="shared" si="3"/>
        <v>1996</v>
      </c>
      <c r="AH26" s="79">
        <f t="shared" si="3"/>
        <v>1997</v>
      </c>
      <c r="AI26" s="79">
        <f t="shared" si="3"/>
        <v>1998</v>
      </c>
      <c r="AJ26" s="79">
        <f t="shared" si="3"/>
        <v>1999</v>
      </c>
      <c r="AK26" s="79">
        <f t="shared" si="3"/>
        <v>2000</v>
      </c>
      <c r="AL26" s="79">
        <f t="shared" si="3"/>
        <v>2001</v>
      </c>
      <c r="AM26" s="79">
        <f t="shared" si="3"/>
        <v>2002</v>
      </c>
      <c r="AN26" s="79">
        <f t="shared" si="3"/>
        <v>2003</v>
      </c>
      <c r="AO26" s="79">
        <f t="shared" si="3"/>
        <v>2004</v>
      </c>
      <c r="AP26" s="79">
        <f t="shared" si="3"/>
        <v>2005</v>
      </c>
      <c r="AQ26" s="79">
        <f t="shared" si="3"/>
        <v>2006</v>
      </c>
      <c r="AR26" s="79">
        <f t="shared" si="3"/>
        <v>2007</v>
      </c>
      <c r="AS26" s="79">
        <f t="shared" si="3"/>
        <v>2008</v>
      </c>
      <c r="AT26" s="79">
        <f t="shared" si="3"/>
        <v>2009</v>
      </c>
      <c r="AU26" s="79">
        <f t="shared" si="3"/>
        <v>2010</v>
      </c>
      <c r="AV26" s="79">
        <f t="shared" si="3"/>
        <v>2011</v>
      </c>
      <c r="AW26" s="79">
        <f t="shared" si="3"/>
        <v>2012</v>
      </c>
      <c r="AX26" s="79">
        <f t="shared" si="3"/>
        <v>2013</v>
      </c>
      <c r="AY26" s="79">
        <f t="shared" si="3"/>
        <v>2014</v>
      </c>
      <c r="AZ26" s="79">
        <f t="shared" si="3"/>
        <v>2015</v>
      </c>
      <c r="BA26" s="79">
        <f t="shared" si="3"/>
        <v>2016</v>
      </c>
      <c r="BB26" s="79">
        <f t="shared" si="3"/>
        <v>2017</v>
      </c>
      <c r="BC26" s="79">
        <f t="shared" si="3"/>
        <v>2018</v>
      </c>
      <c r="BD26" s="79">
        <f t="shared" si="3"/>
        <v>2019</v>
      </c>
      <c r="BE26" s="79">
        <f t="shared" si="3"/>
        <v>2020</v>
      </c>
      <c r="BF26" s="66" t="s">
        <v>131</v>
      </c>
      <c r="BG26" s="79" t="s">
        <v>132</v>
      </c>
    </row>
    <row r="27" spans="26:61" ht="27">
      <c r="Z27" s="260" t="s">
        <v>57</v>
      </c>
      <c r="AA27" s="112">
        <f aca="true" t="shared" si="4" ref="AA27:AO27">SUM(AA5:AA6,AA8)</f>
        <v>369.7770335801509</v>
      </c>
      <c r="AB27" s="112">
        <f t="shared" si="4"/>
        <v>378.68461180663223</v>
      </c>
      <c r="AC27" s="112">
        <f t="shared" si="4"/>
        <v>410.8885043113324</v>
      </c>
      <c r="AD27" s="112">
        <f t="shared" si="4"/>
        <v>422.3992395021698</v>
      </c>
      <c r="AE27" s="112">
        <f t="shared" si="4"/>
        <v>423.56357755584634</v>
      </c>
      <c r="AF27" s="112">
        <f t="shared" si="4"/>
        <v>505.0855262174726</v>
      </c>
      <c r="AG27" s="112">
        <f t="shared" si="4"/>
        <v>530.0939027979631</v>
      </c>
      <c r="AH27" s="112">
        <f t="shared" si="4"/>
        <v>538.5584482764461</v>
      </c>
      <c r="AI27" s="112">
        <f t="shared" si="4"/>
        <v>528.0848647834828</v>
      </c>
      <c r="AJ27" s="112">
        <f t="shared" si="4"/>
        <v>538.4511583519325</v>
      </c>
      <c r="AK27" s="112">
        <f t="shared" si="4"/>
        <v>538.5220464140627</v>
      </c>
      <c r="AL27" s="112">
        <f t="shared" si="4"/>
        <v>529.0201206651737</v>
      </c>
      <c r="AM27" s="112">
        <f t="shared" si="4"/>
        <v>541.5125882237685</v>
      </c>
      <c r="AN27" s="112">
        <f t="shared" si="4"/>
        <v>509.53904234969485</v>
      </c>
      <c r="AO27" s="112">
        <f t="shared" si="4"/>
        <v>517.0345784458731</v>
      </c>
      <c r="AP27" s="39" t="e">
        <f>#REF!/AP$23</f>
        <v>#REF!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71"/>
      <c r="BG27" s="271"/>
      <c r="BH27" s="113"/>
      <c r="BI27" s="113"/>
    </row>
    <row r="28" spans="26:61" ht="27">
      <c r="Z28" s="260" t="s">
        <v>58</v>
      </c>
      <c r="AA28" s="112">
        <f aca="true" t="shared" si="5" ref="AA28:AO28">AA7</f>
        <v>249.8450795994772</v>
      </c>
      <c r="AB28" s="112">
        <f t="shared" si="5"/>
        <v>250.93223507780738</v>
      </c>
      <c r="AC28" s="112">
        <f t="shared" si="5"/>
        <v>251.25200621773257</v>
      </c>
      <c r="AD28" s="112">
        <f t="shared" si="5"/>
        <v>242.0827238531039</v>
      </c>
      <c r="AE28" s="112">
        <f t="shared" si="5"/>
        <v>243.32683549255657</v>
      </c>
      <c r="AF28" s="112">
        <f t="shared" si="5"/>
        <v>251.5562554425001</v>
      </c>
      <c r="AG28" s="112">
        <f t="shared" si="5"/>
        <v>256.0398801627743</v>
      </c>
      <c r="AH28" s="112">
        <f t="shared" si="5"/>
        <v>257.1323695884612</v>
      </c>
      <c r="AI28" s="112">
        <f t="shared" si="5"/>
        <v>247.58789304985675</v>
      </c>
      <c r="AJ28" s="112">
        <f t="shared" si="5"/>
        <v>247.5488826379917</v>
      </c>
      <c r="AK28" s="112">
        <f t="shared" si="5"/>
        <v>248.38867161632064</v>
      </c>
      <c r="AL28" s="112">
        <f t="shared" si="5"/>
        <v>239.98240351333598</v>
      </c>
      <c r="AM28" s="112">
        <f t="shared" si="5"/>
        <v>238.6503140407856</v>
      </c>
      <c r="AN28" s="112">
        <f t="shared" si="5"/>
        <v>234.3011346023837</v>
      </c>
      <c r="AO28" s="112">
        <f t="shared" si="5"/>
        <v>229.15876328447607</v>
      </c>
      <c r="AP28" s="39" t="e">
        <f>#REF!/AP$23</f>
        <v>#REF!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99"/>
      <c r="BG28" s="499"/>
      <c r="BH28" s="113"/>
      <c r="BI28" s="113"/>
    </row>
    <row r="29" spans="26:61" ht="14.25">
      <c r="Z29" s="260" t="s">
        <v>59</v>
      </c>
      <c r="AA29" s="112">
        <f aca="true" t="shared" si="6" ref="AA29:AO29">AA9</f>
        <v>3163.7428248220094</v>
      </c>
      <c r="AB29" s="112">
        <f t="shared" si="6"/>
        <v>2921.7952047293456</v>
      </c>
      <c r="AC29" s="112">
        <f t="shared" si="6"/>
        <v>2654.3259575167867</v>
      </c>
      <c r="AD29" s="112">
        <f t="shared" si="6"/>
        <v>2470.5599596853313</v>
      </c>
      <c r="AE29" s="112">
        <f t="shared" si="6"/>
        <v>2115.016045182677</v>
      </c>
      <c r="AF29" s="112">
        <f t="shared" si="6"/>
        <v>1749.6971375255848</v>
      </c>
      <c r="AG29" s="112">
        <f t="shared" si="6"/>
        <v>1704.6699472636265</v>
      </c>
      <c r="AH29" s="112">
        <f t="shared" si="6"/>
        <v>1425.0429635623384</v>
      </c>
      <c r="AI29" s="112">
        <f t="shared" si="6"/>
        <v>1288.2624303662267</v>
      </c>
      <c r="AJ29" s="112">
        <f t="shared" si="6"/>
        <v>1285.9000310267409</v>
      </c>
      <c r="AK29" s="112">
        <f t="shared" si="6"/>
        <v>1201.0163445409448</v>
      </c>
      <c r="AL29" s="112">
        <f t="shared" si="6"/>
        <v>1004.4954662323559</v>
      </c>
      <c r="AM29" s="112">
        <f t="shared" si="6"/>
        <v>579.4183741073427</v>
      </c>
      <c r="AN29" s="112">
        <f t="shared" si="6"/>
        <v>564.0334795722516</v>
      </c>
      <c r="AO29" s="112">
        <f t="shared" si="6"/>
        <v>549.0529253849197</v>
      </c>
      <c r="AP29" s="39" t="e">
        <f>#REF!/AP$23</f>
        <v>#REF!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86"/>
      <c r="BG29" s="286"/>
      <c r="BH29" s="113"/>
      <c r="BI29" s="113"/>
    </row>
    <row r="30" spans="26:61" ht="14.25">
      <c r="Z30" s="260" t="s">
        <v>147</v>
      </c>
      <c r="AA30" s="112">
        <f aca="true" t="shared" si="7" ref="AA30:AO30">AA12</f>
        <v>337.8007589858183</v>
      </c>
      <c r="AB30" s="112">
        <f t="shared" si="7"/>
        <v>328.4682350768377</v>
      </c>
      <c r="AC30" s="112">
        <f t="shared" si="7"/>
        <v>303.5050562303155</v>
      </c>
      <c r="AD30" s="112">
        <f t="shared" si="7"/>
        <v>302.83700141783294</v>
      </c>
      <c r="AE30" s="112">
        <f t="shared" si="7"/>
        <v>302.31464855565986</v>
      </c>
      <c r="AF30" s="112">
        <f t="shared" si="7"/>
        <v>303.29918622717315</v>
      </c>
      <c r="AG30" s="112">
        <f t="shared" si="7"/>
        <v>292.72644954655567</v>
      </c>
      <c r="AH30" s="112">
        <f t="shared" si="7"/>
        <v>241.6414995214171</v>
      </c>
      <c r="AI30" s="112">
        <f t="shared" si="7"/>
        <v>226.57787821442977</v>
      </c>
      <c r="AJ30" s="112">
        <f t="shared" si="7"/>
        <v>219.4755032793002</v>
      </c>
      <c r="AK30" s="112">
        <f t="shared" si="7"/>
        <v>163.7377484914983</v>
      </c>
      <c r="AL30" s="112">
        <f t="shared" si="7"/>
        <v>130.97757042065408</v>
      </c>
      <c r="AM30" s="112">
        <f t="shared" si="7"/>
        <v>124.34045971176042</v>
      </c>
      <c r="AN30" s="112">
        <f t="shared" si="7"/>
        <v>116.7205776761747</v>
      </c>
      <c r="AO30" s="112">
        <f t="shared" si="7"/>
        <v>115.9206739513719</v>
      </c>
      <c r="AP30" s="39" t="e">
        <f>#REF!/AP$23</f>
        <v>#REF!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86"/>
      <c r="BG30" s="286"/>
      <c r="BH30" s="113"/>
      <c r="BI30" s="113"/>
    </row>
    <row r="31" spans="26:61" ht="14.25">
      <c r="Z31" s="260" t="s">
        <v>60</v>
      </c>
      <c r="AA31" s="112">
        <f aca="true" t="shared" si="8" ref="AA31:AO31">AA14</f>
        <v>7641.727791930741</v>
      </c>
      <c r="AB31" s="112">
        <f t="shared" si="8"/>
        <v>7751.699333249556</v>
      </c>
      <c r="AC31" s="112">
        <f t="shared" si="8"/>
        <v>7793.316759411998</v>
      </c>
      <c r="AD31" s="112">
        <f t="shared" si="8"/>
        <v>7748.299030613288</v>
      </c>
      <c r="AE31" s="112">
        <f t="shared" si="8"/>
        <v>7660.499261251677</v>
      </c>
      <c r="AF31" s="112">
        <f t="shared" si="8"/>
        <v>7575.174560558057</v>
      </c>
      <c r="AG31" s="112">
        <f t="shared" si="8"/>
        <v>7518.2337828043555</v>
      </c>
      <c r="AH31" s="112">
        <f t="shared" si="8"/>
        <v>7472.963650661623</v>
      </c>
      <c r="AI31" s="112">
        <f t="shared" si="8"/>
        <v>7438.254418958646</v>
      </c>
      <c r="AJ31" s="112">
        <f t="shared" si="8"/>
        <v>7379.061623155543</v>
      </c>
      <c r="AK31" s="112">
        <f t="shared" si="8"/>
        <v>7344.651167917975</v>
      </c>
      <c r="AL31" s="112">
        <f t="shared" si="8"/>
        <v>7305.159484810063</v>
      </c>
      <c r="AM31" s="112">
        <f t="shared" si="8"/>
        <v>7271.7016250760225</v>
      </c>
      <c r="AN31" s="112">
        <f t="shared" si="8"/>
        <v>7176.153786767579</v>
      </c>
      <c r="AO31" s="112">
        <f t="shared" si="8"/>
        <v>7141.0280452565885</v>
      </c>
      <c r="AP31" s="39" t="e">
        <f>#REF!/AP$23</f>
        <v>#REF!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86"/>
      <c r="BG31" s="286"/>
      <c r="BH31" s="113"/>
      <c r="BI31" s="113"/>
    </row>
    <row r="32" spans="26:61" ht="14.25">
      <c r="Z32" s="260" t="s">
        <v>61</v>
      </c>
      <c r="AA32" s="112">
        <f aca="true" t="shared" si="9" ref="AA32:AO32">AA16</f>
        <v>7075.734083852676</v>
      </c>
      <c r="AB32" s="112">
        <f t="shared" si="9"/>
        <v>7094.100687574552</v>
      </c>
      <c r="AC32" s="112">
        <f t="shared" si="9"/>
        <v>7176.750404322993</v>
      </c>
      <c r="AD32" s="112">
        <f t="shared" si="9"/>
        <v>7368.451830670073</v>
      </c>
      <c r="AE32" s="112">
        <f t="shared" si="9"/>
        <v>7384.522608926715</v>
      </c>
      <c r="AF32" s="112">
        <f t="shared" si="9"/>
        <v>7200.8565717079555</v>
      </c>
      <c r="AG32" s="112">
        <f t="shared" si="9"/>
        <v>6906.990912157942</v>
      </c>
      <c r="AH32" s="112">
        <f t="shared" si="9"/>
        <v>6547.6942268487455</v>
      </c>
      <c r="AI32" s="112">
        <f t="shared" si="9"/>
        <v>6333.034545849321</v>
      </c>
      <c r="AJ32" s="112">
        <f t="shared" si="9"/>
        <v>6125.2623412456005</v>
      </c>
      <c r="AK32" s="112">
        <f t="shared" si="9"/>
        <v>6018.5064571121975</v>
      </c>
      <c r="AL32" s="112">
        <f t="shared" si="9"/>
        <v>5907.158922048325</v>
      </c>
      <c r="AM32" s="112">
        <f t="shared" si="9"/>
        <v>5788.923910588748</v>
      </c>
      <c r="AN32" s="112">
        <f t="shared" si="9"/>
        <v>5785.480172390896</v>
      </c>
      <c r="AO32" s="112">
        <f t="shared" si="9"/>
        <v>5807.2905143106245</v>
      </c>
      <c r="AP32" s="39" t="e">
        <f>#REF!/AP$23</f>
        <v>#REF!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86"/>
      <c r="BG32" s="286"/>
      <c r="BH32" s="113"/>
      <c r="BI32" s="113"/>
    </row>
    <row r="33" spans="26:61" ht="14.25">
      <c r="Z33" s="451" t="s">
        <v>62</v>
      </c>
      <c r="AA33" s="500">
        <f aca="true" t="shared" si="10" ref="AA33:AO33">SUM(AA15,AA17:AA17)</f>
        <v>3250.33890319856</v>
      </c>
      <c r="AB33" s="500">
        <f t="shared" si="10"/>
        <v>3243.724023225831</v>
      </c>
      <c r="AC33" s="500">
        <f t="shared" si="10"/>
        <v>3205.4919522728774</v>
      </c>
      <c r="AD33" s="500">
        <f t="shared" si="10"/>
        <v>3145.160068183453</v>
      </c>
      <c r="AE33" s="500">
        <f t="shared" si="10"/>
        <v>3072.524681989902</v>
      </c>
      <c r="AF33" s="500">
        <f t="shared" si="10"/>
        <v>3016.5928552278524</v>
      </c>
      <c r="AG33" s="500">
        <f t="shared" si="10"/>
        <v>2967.405839952234</v>
      </c>
      <c r="AH33" s="500">
        <f t="shared" si="10"/>
        <v>2914.0617134766535</v>
      </c>
      <c r="AI33" s="500">
        <f t="shared" si="10"/>
        <v>2853.7507095181186</v>
      </c>
      <c r="AJ33" s="500">
        <f t="shared" si="10"/>
        <v>2793.626470324314</v>
      </c>
      <c r="AK33" s="500">
        <f t="shared" si="10"/>
        <v>2752.698182945515</v>
      </c>
      <c r="AL33" s="500">
        <f t="shared" si="10"/>
        <v>2731.350075940621</v>
      </c>
      <c r="AM33" s="500">
        <f t="shared" si="10"/>
        <v>2708.749780808035</v>
      </c>
      <c r="AN33" s="500">
        <f t="shared" si="10"/>
        <v>2678.604214191366</v>
      </c>
      <c r="AO33" s="500">
        <f t="shared" si="10"/>
        <v>2650.544839520339</v>
      </c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2"/>
      <c r="BG33" s="502"/>
      <c r="BH33" s="113"/>
      <c r="BI33" s="113"/>
    </row>
    <row r="34" spans="26:61" ht="14.25">
      <c r="Z34" s="519" t="s">
        <v>63</v>
      </c>
      <c r="AA34" s="520">
        <f aca="true" t="shared" si="11" ref="AA34:AO34">IF(ISTEXT(AA18),0,AA18)</f>
        <v>120.08269245680646</v>
      </c>
      <c r="AB34" s="520">
        <f t="shared" si="11"/>
        <v>118.89818416104836</v>
      </c>
      <c r="AC34" s="520">
        <f t="shared" si="11"/>
        <v>127.86729426850546</v>
      </c>
      <c r="AD34" s="520">
        <f t="shared" si="11"/>
        <v>117.34245683029783</v>
      </c>
      <c r="AE34" s="520">
        <f t="shared" si="11"/>
        <v>95.04256339696681</v>
      </c>
      <c r="AF34" s="520">
        <f t="shared" si="11"/>
        <v>85.28370439281433</v>
      </c>
      <c r="AG34" s="520">
        <f t="shared" si="11"/>
        <v>0</v>
      </c>
      <c r="AH34" s="520">
        <f t="shared" si="11"/>
        <v>0</v>
      </c>
      <c r="AI34" s="520">
        <f t="shared" si="11"/>
        <v>0</v>
      </c>
      <c r="AJ34" s="520">
        <f t="shared" si="11"/>
        <v>0</v>
      </c>
      <c r="AK34" s="520">
        <f t="shared" si="11"/>
        <v>0</v>
      </c>
      <c r="AL34" s="520">
        <f t="shared" si="11"/>
        <v>0</v>
      </c>
      <c r="AM34" s="520">
        <f t="shared" si="11"/>
        <v>0</v>
      </c>
      <c r="AN34" s="520">
        <f t="shared" si="11"/>
        <v>0</v>
      </c>
      <c r="AO34" s="520">
        <f t="shared" si="11"/>
        <v>0</v>
      </c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2"/>
      <c r="BG34" s="522"/>
      <c r="BH34" s="113"/>
      <c r="BI34" s="113"/>
    </row>
    <row r="35" spans="26:61" ht="14.25">
      <c r="Z35" s="451" t="s">
        <v>64</v>
      </c>
      <c r="AA35" s="112">
        <f aca="true" t="shared" si="12" ref="AA35:AO35">AA20</f>
        <v>8881.479512806372</v>
      </c>
      <c r="AB35" s="112">
        <f t="shared" si="12"/>
        <v>8799.914138880711</v>
      </c>
      <c r="AC35" s="112">
        <f t="shared" si="12"/>
        <v>8730.131964260965</v>
      </c>
      <c r="AD35" s="112">
        <f t="shared" si="12"/>
        <v>8706.076527437663</v>
      </c>
      <c r="AE35" s="112">
        <f t="shared" si="12"/>
        <v>8754.89109662105</v>
      </c>
      <c r="AF35" s="112">
        <f t="shared" si="12"/>
        <v>8729.712263890644</v>
      </c>
      <c r="AG35" s="112">
        <f t="shared" si="12"/>
        <v>8599.054635033772</v>
      </c>
      <c r="AH35" s="112">
        <f t="shared" si="12"/>
        <v>8329.625972279096</v>
      </c>
      <c r="AI35" s="112">
        <f t="shared" si="12"/>
        <v>8023.86393617006</v>
      </c>
      <c r="AJ35" s="112">
        <f t="shared" si="12"/>
        <v>7689.263882440726</v>
      </c>
      <c r="AK35" s="112">
        <f t="shared" si="12"/>
        <v>7308.4000424882315</v>
      </c>
      <c r="AL35" s="112">
        <f t="shared" si="12"/>
        <v>6910.572243256846</v>
      </c>
      <c r="AM35" s="112">
        <f t="shared" si="12"/>
        <v>6530.020875703103</v>
      </c>
      <c r="AN35" s="112">
        <f t="shared" si="12"/>
        <v>6153.57788900056</v>
      </c>
      <c r="AO35" s="112">
        <f t="shared" si="12"/>
        <v>5832.263416460362</v>
      </c>
      <c r="AP35" s="39" t="e">
        <f>#REF!/AP$23</f>
        <v>#REF!</v>
      </c>
      <c r="AQ35" s="39" t="e">
        <f>#REF!/AQ$23</f>
        <v>#REF!</v>
      </c>
      <c r="AR35" s="39" t="e">
        <f>#REF!/AR$23</f>
        <v>#REF!</v>
      </c>
      <c r="AS35" s="39" t="e">
        <f>#REF!/AS$23</f>
        <v>#REF!</v>
      </c>
      <c r="AT35" s="39" t="e">
        <f>#REF!/AT$23</f>
        <v>#REF!</v>
      </c>
      <c r="AU35" s="39" t="e">
        <f>#REF!/AU$23</f>
        <v>#REF!</v>
      </c>
      <c r="AV35" s="39" t="e">
        <f>#REF!/AV$23</f>
        <v>#REF!</v>
      </c>
      <c r="AW35" s="39" t="e">
        <f>#REF!/AW$23</f>
        <v>#REF!</v>
      </c>
      <c r="AX35" s="39" t="e">
        <f>#REF!/AX$23</f>
        <v>#REF!</v>
      </c>
      <c r="AY35" s="39" t="e">
        <f>#REF!/AY$23</f>
        <v>#REF!</v>
      </c>
      <c r="AZ35" s="39" t="e">
        <f>#REF!/AZ$23</f>
        <v>#REF!</v>
      </c>
      <c r="BA35" s="39" t="e">
        <f>#REF!/BA$23</f>
        <v>#REF!</v>
      </c>
      <c r="BB35" s="39" t="e">
        <f>#REF!/BB$23</f>
        <v>#REF!</v>
      </c>
      <c r="BC35" s="39" t="e">
        <f>#REF!/BC$23</f>
        <v>#REF!</v>
      </c>
      <c r="BD35" s="39" t="e">
        <f>#REF!/BD$23</f>
        <v>#REF!</v>
      </c>
      <c r="BE35" s="39" t="e">
        <f>#REF!/BE$23</f>
        <v>#REF!</v>
      </c>
      <c r="BF35" s="286"/>
      <c r="BG35" s="286"/>
      <c r="BH35" s="113"/>
      <c r="BI35" s="113"/>
    </row>
    <row r="36" spans="26:61" ht="14.25">
      <c r="Z36" s="451" t="s">
        <v>65</v>
      </c>
      <c r="AA36" s="500">
        <f aca="true" t="shared" si="13" ref="AA36:AO36">AA21</f>
        <v>2133.4093323848397</v>
      </c>
      <c r="AB36" s="500">
        <f t="shared" si="13"/>
        <v>2088.2932387702226</v>
      </c>
      <c r="AC36" s="500">
        <f t="shared" si="13"/>
        <v>2046.9775896263961</v>
      </c>
      <c r="AD36" s="500">
        <f t="shared" si="13"/>
        <v>1994.3314634583123</v>
      </c>
      <c r="AE36" s="500">
        <f t="shared" si="13"/>
        <v>1926.9321004333706</v>
      </c>
      <c r="AF36" s="500">
        <f t="shared" si="13"/>
        <v>1869.4586414699163</v>
      </c>
      <c r="AG36" s="500">
        <f t="shared" si="13"/>
        <v>1833.0264402651344</v>
      </c>
      <c r="AH36" s="500">
        <f t="shared" si="13"/>
        <v>1786.02773852964</v>
      </c>
      <c r="AI36" s="500">
        <f t="shared" si="13"/>
        <v>1739.0056786783068</v>
      </c>
      <c r="AJ36" s="500">
        <f t="shared" si="13"/>
        <v>1689.9416540623633</v>
      </c>
      <c r="AK36" s="500">
        <f t="shared" si="13"/>
        <v>1640.7714241636975</v>
      </c>
      <c r="AL36" s="500">
        <f t="shared" si="13"/>
        <v>1586.463665501453</v>
      </c>
      <c r="AM36" s="500">
        <f t="shared" si="13"/>
        <v>1546.6662604789178</v>
      </c>
      <c r="AN36" s="500">
        <f t="shared" si="13"/>
        <v>1492.3937026369376</v>
      </c>
      <c r="AO36" s="500">
        <f t="shared" si="13"/>
        <v>1499.7549578810217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2"/>
      <c r="BG36" s="502"/>
      <c r="BH36" s="113"/>
      <c r="BI36" s="113"/>
    </row>
    <row r="37" spans="26:61" ht="15" thickBot="1">
      <c r="Z37" s="452" t="s">
        <v>66</v>
      </c>
      <c r="AA37" s="114">
        <f aca="true" t="shared" si="14" ref="AA37:AO37">AA22</f>
        <v>62.89859561353935</v>
      </c>
      <c r="AB37" s="114">
        <f t="shared" si="14"/>
        <v>62.95965571997674</v>
      </c>
      <c r="AC37" s="114">
        <f t="shared" si="14"/>
        <v>63.286311154646896</v>
      </c>
      <c r="AD37" s="114">
        <f t="shared" si="14"/>
        <v>63.34235161605419</v>
      </c>
      <c r="AE37" s="114">
        <f t="shared" si="14"/>
        <v>64.57903165109569</v>
      </c>
      <c r="AF37" s="114">
        <f t="shared" si="14"/>
        <v>65.4380987354781</v>
      </c>
      <c r="AG37" s="114">
        <f t="shared" si="14"/>
        <v>66.29608945734701</v>
      </c>
      <c r="AH37" s="114">
        <f t="shared" si="14"/>
        <v>65.64809282257482</v>
      </c>
      <c r="AI37" s="114">
        <f t="shared" si="14"/>
        <v>62.5362548084157</v>
      </c>
      <c r="AJ37" s="114">
        <f t="shared" si="14"/>
        <v>65.3910945644926</v>
      </c>
      <c r="AK37" s="114">
        <f t="shared" si="14"/>
        <v>76.10084884909871</v>
      </c>
      <c r="AL37" s="114">
        <f t="shared" si="14"/>
        <v>62.08357664577092</v>
      </c>
      <c r="AM37" s="114">
        <f t="shared" si="14"/>
        <v>63.03788583580322</v>
      </c>
      <c r="AN37" s="114">
        <f t="shared" si="14"/>
        <v>80.91328467374902</v>
      </c>
      <c r="AO37" s="114">
        <f t="shared" si="14"/>
        <v>80.98917353825577</v>
      </c>
      <c r="AP37" s="45" t="e">
        <f aca="true" t="shared" si="15" ref="AP37:BE37">AP11/AP$23</f>
        <v>#DIV/0!</v>
      </c>
      <c r="AQ37" s="45" t="e">
        <f t="shared" si="15"/>
        <v>#DIV/0!</v>
      </c>
      <c r="AR37" s="45" t="e">
        <f t="shared" si="15"/>
        <v>#DIV/0!</v>
      </c>
      <c r="AS37" s="45" t="e">
        <f t="shared" si="15"/>
        <v>#DIV/0!</v>
      </c>
      <c r="AT37" s="45" t="e">
        <f t="shared" si="15"/>
        <v>#DIV/0!</v>
      </c>
      <c r="AU37" s="45" t="e">
        <f t="shared" si="15"/>
        <v>#DIV/0!</v>
      </c>
      <c r="AV37" s="45" t="e">
        <f t="shared" si="15"/>
        <v>#DIV/0!</v>
      </c>
      <c r="AW37" s="45" t="e">
        <f t="shared" si="15"/>
        <v>#DIV/0!</v>
      </c>
      <c r="AX37" s="45" t="e">
        <f t="shared" si="15"/>
        <v>#DIV/0!</v>
      </c>
      <c r="AY37" s="45" t="e">
        <f t="shared" si="15"/>
        <v>#DIV/0!</v>
      </c>
      <c r="AZ37" s="45" t="e">
        <f t="shared" si="15"/>
        <v>#DIV/0!</v>
      </c>
      <c r="BA37" s="45" t="e">
        <f t="shared" si="15"/>
        <v>#DIV/0!</v>
      </c>
      <c r="BB37" s="45" t="e">
        <f t="shared" si="15"/>
        <v>#DIV/0!</v>
      </c>
      <c r="BC37" s="45" t="e">
        <f t="shared" si="15"/>
        <v>#DIV/0!</v>
      </c>
      <c r="BD37" s="45" t="e">
        <f t="shared" si="15"/>
        <v>#DIV/0!</v>
      </c>
      <c r="BE37" s="45" t="e">
        <f t="shared" si="15"/>
        <v>#DIV/0!</v>
      </c>
      <c r="BF37" s="290"/>
      <c r="BG37" s="290"/>
      <c r="BH37" s="113"/>
      <c r="BI37" s="113"/>
    </row>
    <row r="38" spans="26:61" ht="15" thickTop="1">
      <c r="Z38" s="453" t="s">
        <v>145</v>
      </c>
      <c r="AA38" s="115">
        <f aca="true" t="shared" si="16" ref="AA38:AO38">SUM(AA27:AA33,AA35:AA37)</f>
        <v>33166.753916774185</v>
      </c>
      <c r="AB38" s="115">
        <f t="shared" si="16"/>
        <v>32920.57136411147</v>
      </c>
      <c r="AC38" s="115">
        <f t="shared" si="16"/>
        <v>32635.926505326046</v>
      </c>
      <c r="AD38" s="115">
        <f t="shared" si="16"/>
        <v>32463.540196437283</v>
      </c>
      <c r="AE38" s="115">
        <f t="shared" si="16"/>
        <v>31948.16988766055</v>
      </c>
      <c r="AF38" s="115">
        <f t="shared" si="16"/>
        <v>31266.871097002633</v>
      </c>
      <c r="AG38" s="115">
        <f t="shared" si="16"/>
        <v>30674.537879441705</v>
      </c>
      <c r="AH38" s="115">
        <f t="shared" si="16"/>
        <v>29578.396675566997</v>
      </c>
      <c r="AI38" s="115">
        <f t="shared" si="16"/>
        <v>28740.95861039686</v>
      </c>
      <c r="AJ38" s="115">
        <f t="shared" si="16"/>
        <v>28033.922641089008</v>
      </c>
      <c r="AK38" s="115">
        <f t="shared" si="16"/>
        <v>27292.792934539542</v>
      </c>
      <c r="AL38" s="115">
        <f t="shared" si="16"/>
        <v>26407.2635290346</v>
      </c>
      <c r="AM38" s="115">
        <f t="shared" si="16"/>
        <v>25393.022074574284</v>
      </c>
      <c r="AN38" s="115">
        <f t="shared" si="16"/>
        <v>24791.717283861595</v>
      </c>
      <c r="AO38" s="115">
        <f t="shared" si="16"/>
        <v>24423.037888033832</v>
      </c>
      <c r="AP38" s="83" t="e">
        <f aca="true" t="shared" si="17" ref="AP38:BE38">AP12/AP$23</f>
        <v>#DIV/0!</v>
      </c>
      <c r="AQ38" s="83" t="e">
        <f t="shared" si="17"/>
        <v>#DIV/0!</v>
      </c>
      <c r="AR38" s="83" t="e">
        <f t="shared" si="17"/>
        <v>#DIV/0!</v>
      </c>
      <c r="AS38" s="83" t="e">
        <f t="shared" si="17"/>
        <v>#DIV/0!</v>
      </c>
      <c r="AT38" s="83" t="e">
        <f t="shared" si="17"/>
        <v>#DIV/0!</v>
      </c>
      <c r="AU38" s="83" t="e">
        <f t="shared" si="17"/>
        <v>#DIV/0!</v>
      </c>
      <c r="AV38" s="83" t="e">
        <f t="shared" si="17"/>
        <v>#DIV/0!</v>
      </c>
      <c r="AW38" s="83" t="e">
        <f t="shared" si="17"/>
        <v>#DIV/0!</v>
      </c>
      <c r="AX38" s="83" t="e">
        <f t="shared" si="17"/>
        <v>#DIV/0!</v>
      </c>
      <c r="AY38" s="83" t="e">
        <f t="shared" si="17"/>
        <v>#DIV/0!</v>
      </c>
      <c r="AZ38" s="83" t="e">
        <f t="shared" si="17"/>
        <v>#DIV/0!</v>
      </c>
      <c r="BA38" s="83" t="e">
        <f t="shared" si="17"/>
        <v>#DIV/0!</v>
      </c>
      <c r="BB38" s="83" t="e">
        <f t="shared" si="17"/>
        <v>#DIV/0!</v>
      </c>
      <c r="BC38" s="83" t="e">
        <f t="shared" si="17"/>
        <v>#DIV/0!</v>
      </c>
      <c r="BD38" s="83" t="e">
        <f t="shared" si="17"/>
        <v>#DIV/0!</v>
      </c>
      <c r="BE38" s="83" t="e">
        <f t="shared" si="17"/>
        <v>#DIV/0!</v>
      </c>
      <c r="BF38" s="292"/>
      <c r="BG38" s="286"/>
      <c r="BH38" s="113"/>
      <c r="BI38" s="113"/>
    </row>
    <row r="40" spans="26:57" ht="14.25">
      <c r="Z40" s="1" t="s">
        <v>85</v>
      </c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</row>
    <row r="41" spans="26:59" ht="14.25">
      <c r="Z41" s="79"/>
      <c r="AA41" s="79">
        <v>1990</v>
      </c>
      <c r="AB41" s="79">
        <f aca="true" t="shared" si="18" ref="AB41:BE41">AA41+1</f>
        <v>1991</v>
      </c>
      <c r="AC41" s="79">
        <f t="shared" si="18"/>
        <v>1992</v>
      </c>
      <c r="AD41" s="79">
        <f t="shared" si="18"/>
        <v>1993</v>
      </c>
      <c r="AE41" s="79">
        <f t="shared" si="18"/>
        <v>1994</v>
      </c>
      <c r="AF41" s="79">
        <f t="shared" si="18"/>
        <v>1995</v>
      </c>
      <c r="AG41" s="79">
        <f t="shared" si="18"/>
        <v>1996</v>
      </c>
      <c r="AH41" s="79">
        <f t="shared" si="18"/>
        <v>1997</v>
      </c>
      <c r="AI41" s="79">
        <f t="shared" si="18"/>
        <v>1998</v>
      </c>
      <c r="AJ41" s="79">
        <f t="shared" si="18"/>
        <v>1999</v>
      </c>
      <c r="AK41" s="79">
        <f t="shared" si="18"/>
        <v>2000</v>
      </c>
      <c r="AL41" s="79">
        <f t="shared" si="18"/>
        <v>2001</v>
      </c>
      <c r="AM41" s="79">
        <f t="shared" si="18"/>
        <v>2002</v>
      </c>
      <c r="AN41" s="79">
        <f t="shared" si="18"/>
        <v>2003</v>
      </c>
      <c r="AO41" s="79">
        <f t="shared" si="18"/>
        <v>2004</v>
      </c>
      <c r="AP41" s="79">
        <f t="shared" si="18"/>
        <v>2005</v>
      </c>
      <c r="AQ41" s="79">
        <f t="shared" si="18"/>
        <v>2006</v>
      </c>
      <c r="AR41" s="79">
        <f t="shared" si="18"/>
        <v>2007</v>
      </c>
      <c r="AS41" s="79">
        <f t="shared" si="18"/>
        <v>2008</v>
      </c>
      <c r="AT41" s="79">
        <f t="shared" si="18"/>
        <v>2009</v>
      </c>
      <c r="AU41" s="79">
        <f t="shared" si="18"/>
        <v>2010</v>
      </c>
      <c r="AV41" s="79">
        <f t="shared" si="18"/>
        <v>2011</v>
      </c>
      <c r="AW41" s="79">
        <f t="shared" si="18"/>
        <v>2012</v>
      </c>
      <c r="AX41" s="79">
        <f t="shared" si="18"/>
        <v>2013</v>
      </c>
      <c r="AY41" s="79">
        <f t="shared" si="18"/>
        <v>2014</v>
      </c>
      <c r="AZ41" s="79">
        <f t="shared" si="18"/>
        <v>2015</v>
      </c>
      <c r="BA41" s="79">
        <f t="shared" si="18"/>
        <v>2016</v>
      </c>
      <c r="BB41" s="79">
        <f t="shared" si="18"/>
        <v>2017</v>
      </c>
      <c r="BC41" s="79">
        <f t="shared" si="18"/>
        <v>2018</v>
      </c>
      <c r="BD41" s="79">
        <f t="shared" si="18"/>
        <v>2019</v>
      </c>
      <c r="BE41" s="79">
        <f t="shared" si="18"/>
        <v>2020</v>
      </c>
      <c r="BF41" s="66" t="s">
        <v>131</v>
      </c>
      <c r="BG41" s="79" t="s">
        <v>132</v>
      </c>
    </row>
    <row r="42" spans="26:59" ht="27">
      <c r="Z42" s="583" t="s">
        <v>57</v>
      </c>
      <c r="AA42" s="92">
        <f aca="true" t="shared" si="19" ref="AA42:AO42">IF(ISTEXT(AA27),AA27,AA27/$AA27-1)</f>
        <v>0</v>
      </c>
      <c r="AB42" s="92">
        <f t="shared" si="19"/>
        <v>0.02408905209779766</v>
      </c>
      <c r="AC42" s="92">
        <f t="shared" si="19"/>
        <v>0.11117908089949124</v>
      </c>
      <c r="AD42" s="92">
        <f t="shared" si="19"/>
        <v>0.14230793462897084</v>
      </c>
      <c r="AE42" s="92">
        <f t="shared" si="19"/>
        <v>0.14545669171213405</v>
      </c>
      <c r="AF42" s="92">
        <f t="shared" si="19"/>
        <v>0.3659191359919678</v>
      </c>
      <c r="AG42" s="92">
        <f t="shared" si="19"/>
        <v>0.43355009819197643</v>
      </c>
      <c r="AH42" s="92">
        <f t="shared" si="19"/>
        <v>0.4564410424903014</v>
      </c>
      <c r="AI42" s="92">
        <f t="shared" si="19"/>
        <v>0.42811699166551387</v>
      </c>
      <c r="AJ42" s="92">
        <f t="shared" si="19"/>
        <v>0.45615089487492644</v>
      </c>
      <c r="AK42" s="92">
        <f t="shared" si="19"/>
        <v>0.4563425997556865</v>
      </c>
      <c r="AL42" s="92">
        <f t="shared" si="19"/>
        <v>0.43064623441657357</v>
      </c>
      <c r="AM42" s="92">
        <f t="shared" si="19"/>
        <v>0.4644300187626258</v>
      </c>
      <c r="AN42" s="92">
        <f t="shared" si="19"/>
        <v>0.3779629238094635</v>
      </c>
      <c r="AO42" s="92">
        <f t="shared" si="19"/>
        <v>0.3982333446725632</v>
      </c>
      <c r="AP42" s="39" t="e">
        <f aca="true" t="shared" si="20" ref="AP42:BE42">AP4/AP$23</f>
        <v>#DIV/0!</v>
      </c>
      <c r="AQ42" s="39" t="e">
        <f t="shared" si="20"/>
        <v>#DIV/0!</v>
      </c>
      <c r="AR42" s="39" t="e">
        <f t="shared" si="20"/>
        <v>#DIV/0!</v>
      </c>
      <c r="AS42" s="39" t="e">
        <f t="shared" si="20"/>
        <v>#DIV/0!</v>
      </c>
      <c r="AT42" s="39" t="e">
        <f t="shared" si="20"/>
        <v>#DIV/0!</v>
      </c>
      <c r="AU42" s="39" t="e">
        <f t="shared" si="20"/>
        <v>#DIV/0!</v>
      </c>
      <c r="AV42" s="39" t="e">
        <f t="shared" si="20"/>
        <v>#DIV/0!</v>
      </c>
      <c r="AW42" s="39" t="e">
        <f t="shared" si="20"/>
        <v>#DIV/0!</v>
      </c>
      <c r="AX42" s="39" t="e">
        <f t="shared" si="20"/>
        <v>#DIV/0!</v>
      </c>
      <c r="AY42" s="39" t="e">
        <f t="shared" si="20"/>
        <v>#DIV/0!</v>
      </c>
      <c r="AZ42" s="39" t="e">
        <f t="shared" si="20"/>
        <v>#DIV/0!</v>
      </c>
      <c r="BA42" s="39" t="e">
        <f t="shared" si="20"/>
        <v>#DIV/0!</v>
      </c>
      <c r="BB42" s="39" t="e">
        <f t="shared" si="20"/>
        <v>#DIV/0!</v>
      </c>
      <c r="BC42" s="39" t="e">
        <f t="shared" si="20"/>
        <v>#DIV/0!</v>
      </c>
      <c r="BD42" s="39" t="e">
        <f t="shared" si="20"/>
        <v>#DIV/0!</v>
      </c>
      <c r="BE42" s="39" t="e">
        <f t="shared" si="20"/>
        <v>#DIV/0!</v>
      </c>
      <c r="BF42" s="271"/>
      <c r="BG42" s="271"/>
    </row>
    <row r="43" spans="26:59" ht="27">
      <c r="Z43" s="583" t="s">
        <v>58</v>
      </c>
      <c r="AA43" s="92">
        <f aca="true" t="shared" si="21" ref="AA43:AO43">IF(ISTEXT(AA28),AA28,AA28/$AA28-1)</f>
        <v>0</v>
      </c>
      <c r="AB43" s="92">
        <f t="shared" si="21"/>
        <v>0.0043513183452441595</v>
      </c>
      <c r="AC43" s="92">
        <f t="shared" si="21"/>
        <v>0.005631196021593787</v>
      </c>
      <c r="AD43" s="92">
        <f t="shared" si="21"/>
        <v>-0.031068675672208723</v>
      </c>
      <c r="AE43" s="92">
        <f t="shared" si="21"/>
        <v>-0.026089143389855574</v>
      </c>
      <c r="AF43" s="92">
        <f t="shared" si="21"/>
        <v>0.006848947538875105</v>
      </c>
      <c r="AG43" s="92">
        <f t="shared" si="21"/>
        <v>0.024794566990183897</v>
      </c>
      <c r="AH43" s="92">
        <f t="shared" si="21"/>
        <v>0.029167234354449345</v>
      </c>
      <c r="AI43" s="92">
        <f t="shared" si="21"/>
        <v>-0.009034344615627132</v>
      </c>
      <c r="AJ43" s="92">
        <f t="shared" si="21"/>
        <v>-0.009190483019183238</v>
      </c>
      <c r="AK43" s="92">
        <f t="shared" si="21"/>
        <v>-0.0058292442080161155</v>
      </c>
      <c r="AL43" s="92">
        <f t="shared" si="21"/>
        <v>-0.039475166378909354</v>
      </c>
      <c r="AM43" s="92">
        <f t="shared" si="21"/>
        <v>-0.04480682820185122</v>
      </c>
      <c r="AN43" s="92">
        <f t="shared" si="21"/>
        <v>-0.06221433306596136</v>
      </c>
      <c r="AO43" s="92">
        <f t="shared" si="21"/>
        <v>-0.08279657277286812</v>
      </c>
      <c r="AP43" s="39" t="e">
        <f aca="true" t="shared" si="22" ref="AP43:BE43">AP5/AP$23</f>
        <v>#DIV/0!</v>
      </c>
      <c r="AQ43" s="39" t="e">
        <f t="shared" si="22"/>
        <v>#DIV/0!</v>
      </c>
      <c r="AR43" s="39" t="e">
        <f t="shared" si="22"/>
        <v>#DIV/0!</v>
      </c>
      <c r="AS43" s="39" t="e">
        <f t="shared" si="22"/>
        <v>#DIV/0!</v>
      </c>
      <c r="AT43" s="39" t="e">
        <f t="shared" si="22"/>
        <v>#DIV/0!</v>
      </c>
      <c r="AU43" s="39" t="e">
        <f t="shared" si="22"/>
        <v>#DIV/0!</v>
      </c>
      <c r="AV43" s="39" t="e">
        <f t="shared" si="22"/>
        <v>#DIV/0!</v>
      </c>
      <c r="AW43" s="39" t="e">
        <f t="shared" si="22"/>
        <v>#DIV/0!</v>
      </c>
      <c r="AX43" s="39" t="e">
        <f t="shared" si="22"/>
        <v>#DIV/0!</v>
      </c>
      <c r="AY43" s="39" t="e">
        <f t="shared" si="22"/>
        <v>#DIV/0!</v>
      </c>
      <c r="AZ43" s="39" t="e">
        <f t="shared" si="22"/>
        <v>#DIV/0!</v>
      </c>
      <c r="BA43" s="39" t="e">
        <f t="shared" si="22"/>
        <v>#DIV/0!</v>
      </c>
      <c r="BB43" s="39" t="e">
        <f t="shared" si="22"/>
        <v>#DIV/0!</v>
      </c>
      <c r="BC43" s="39" t="e">
        <f t="shared" si="22"/>
        <v>#DIV/0!</v>
      </c>
      <c r="BD43" s="39" t="e">
        <f t="shared" si="22"/>
        <v>#DIV/0!</v>
      </c>
      <c r="BE43" s="39" t="e">
        <f t="shared" si="22"/>
        <v>#DIV/0!</v>
      </c>
      <c r="BF43" s="499"/>
      <c r="BG43" s="499"/>
    </row>
    <row r="44" spans="26:59" ht="14.25">
      <c r="Z44" s="583" t="s">
        <v>59</v>
      </c>
      <c r="AA44" s="92">
        <f aca="true" t="shared" si="23" ref="AA44:AO44">IF(ISTEXT(AA29),AA29,AA29/$AA29-1)</f>
        <v>0</v>
      </c>
      <c r="AB44" s="92">
        <f t="shared" si="23"/>
        <v>-0.07647512250186628</v>
      </c>
      <c r="AC44" s="92">
        <f t="shared" si="23"/>
        <v>-0.16101715452610543</v>
      </c>
      <c r="AD44" s="92">
        <f t="shared" si="23"/>
        <v>-0.21910215321489546</v>
      </c>
      <c r="AE44" s="92">
        <f t="shared" si="23"/>
        <v>-0.3314829421061851</v>
      </c>
      <c r="AF44" s="92">
        <f t="shared" si="23"/>
        <v>-0.44695342371135305</v>
      </c>
      <c r="AG44" s="92">
        <f t="shared" si="23"/>
        <v>-0.46118567732839333</v>
      </c>
      <c r="AH44" s="92">
        <f t="shared" si="23"/>
        <v>-0.5495705427186515</v>
      </c>
      <c r="AI44" s="92">
        <f t="shared" si="23"/>
        <v>-0.5928043138466212</v>
      </c>
      <c r="AJ44" s="92">
        <f t="shared" si="23"/>
        <v>-0.5935510241420825</v>
      </c>
      <c r="AK44" s="92">
        <f t="shared" si="23"/>
        <v>-0.6203811715926962</v>
      </c>
      <c r="AL44" s="92">
        <f t="shared" si="23"/>
        <v>-0.6824977497060406</v>
      </c>
      <c r="AM44" s="92">
        <f t="shared" si="23"/>
        <v>-0.8168566769835534</v>
      </c>
      <c r="AN44" s="92">
        <f t="shared" si="23"/>
        <v>-0.8217195547163402</v>
      </c>
      <c r="AO44" s="92">
        <f t="shared" si="23"/>
        <v>-0.8264546280193273</v>
      </c>
      <c r="AP44" s="39" t="e">
        <f aca="true" t="shared" si="24" ref="AP44:BE44">AP6/AP$23</f>
        <v>#DIV/0!</v>
      </c>
      <c r="AQ44" s="39" t="e">
        <f t="shared" si="24"/>
        <v>#DIV/0!</v>
      </c>
      <c r="AR44" s="39" t="e">
        <f t="shared" si="24"/>
        <v>#DIV/0!</v>
      </c>
      <c r="AS44" s="39" t="e">
        <f t="shared" si="24"/>
        <v>#DIV/0!</v>
      </c>
      <c r="AT44" s="39" t="e">
        <f t="shared" si="24"/>
        <v>#DIV/0!</v>
      </c>
      <c r="AU44" s="39" t="e">
        <f t="shared" si="24"/>
        <v>#DIV/0!</v>
      </c>
      <c r="AV44" s="39" t="e">
        <f t="shared" si="24"/>
        <v>#DIV/0!</v>
      </c>
      <c r="AW44" s="39" t="e">
        <f t="shared" si="24"/>
        <v>#DIV/0!</v>
      </c>
      <c r="AX44" s="39" t="e">
        <f t="shared" si="24"/>
        <v>#DIV/0!</v>
      </c>
      <c r="AY44" s="39" t="e">
        <f t="shared" si="24"/>
        <v>#DIV/0!</v>
      </c>
      <c r="AZ44" s="39" t="e">
        <f t="shared" si="24"/>
        <v>#DIV/0!</v>
      </c>
      <c r="BA44" s="39" t="e">
        <f t="shared" si="24"/>
        <v>#DIV/0!</v>
      </c>
      <c r="BB44" s="39" t="e">
        <f t="shared" si="24"/>
        <v>#DIV/0!</v>
      </c>
      <c r="BC44" s="39" t="e">
        <f t="shared" si="24"/>
        <v>#DIV/0!</v>
      </c>
      <c r="BD44" s="39" t="e">
        <f t="shared" si="24"/>
        <v>#DIV/0!</v>
      </c>
      <c r="BE44" s="39" t="e">
        <f t="shared" si="24"/>
        <v>#DIV/0!</v>
      </c>
      <c r="BF44" s="286"/>
      <c r="BG44" s="286"/>
    </row>
    <row r="45" spans="26:59" ht="14.25">
      <c r="Z45" s="583" t="s">
        <v>147</v>
      </c>
      <c r="AA45" s="92">
        <f aca="true" t="shared" si="25" ref="AA45:AO45">IF(ISTEXT(AA30),AA30,AA30/$AA30-1)</f>
        <v>0</v>
      </c>
      <c r="AB45" s="92">
        <f t="shared" si="25"/>
        <v>-0.027627302961069966</v>
      </c>
      <c r="AC45" s="92">
        <f t="shared" si="25"/>
        <v>-0.10152642302660597</v>
      </c>
      <c r="AD45" s="92">
        <f t="shared" si="25"/>
        <v>-0.10350408232639052</v>
      </c>
      <c r="AE45" s="92">
        <f t="shared" si="25"/>
        <v>-0.10505041651386049</v>
      </c>
      <c r="AF45" s="92">
        <f t="shared" si="25"/>
        <v>-0.10213586512425088</v>
      </c>
      <c r="AG45" s="92">
        <f t="shared" si="25"/>
        <v>-0.1334346008416012</v>
      </c>
      <c r="AH45" s="92">
        <f t="shared" si="25"/>
        <v>-0.2846626507089588</v>
      </c>
      <c r="AI45" s="92">
        <f t="shared" si="25"/>
        <v>-0.3292558640345089</v>
      </c>
      <c r="AJ45" s="92">
        <f t="shared" si="25"/>
        <v>-0.350281201444801</v>
      </c>
      <c r="AK45" s="92">
        <f t="shared" si="25"/>
        <v>-0.515283065132567</v>
      </c>
      <c r="AL45" s="92">
        <f t="shared" si="25"/>
        <v>-0.6122638361918161</v>
      </c>
      <c r="AM45" s="92">
        <f t="shared" si="25"/>
        <v>-0.6319118403254371</v>
      </c>
      <c r="AN45" s="92">
        <f t="shared" si="25"/>
        <v>-0.6544691668941013</v>
      </c>
      <c r="AO45" s="92">
        <f t="shared" si="25"/>
        <v>-0.6568371418128207</v>
      </c>
      <c r="AP45" s="39" t="e">
        <f aca="true" t="shared" si="26" ref="AP45:BE45">AP7/AP$23</f>
        <v>#DIV/0!</v>
      </c>
      <c r="AQ45" s="39" t="e">
        <f t="shared" si="26"/>
        <v>#DIV/0!</v>
      </c>
      <c r="AR45" s="39" t="e">
        <f t="shared" si="26"/>
        <v>#DIV/0!</v>
      </c>
      <c r="AS45" s="39" t="e">
        <f t="shared" si="26"/>
        <v>#DIV/0!</v>
      </c>
      <c r="AT45" s="39" t="e">
        <f t="shared" si="26"/>
        <v>#DIV/0!</v>
      </c>
      <c r="AU45" s="39" t="e">
        <f t="shared" si="26"/>
        <v>#DIV/0!</v>
      </c>
      <c r="AV45" s="39" t="e">
        <f t="shared" si="26"/>
        <v>#DIV/0!</v>
      </c>
      <c r="AW45" s="39" t="e">
        <f t="shared" si="26"/>
        <v>#DIV/0!</v>
      </c>
      <c r="AX45" s="39" t="e">
        <f t="shared" si="26"/>
        <v>#DIV/0!</v>
      </c>
      <c r="AY45" s="39" t="e">
        <f t="shared" si="26"/>
        <v>#DIV/0!</v>
      </c>
      <c r="AZ45" s="39" t="e">
        <f t="shared" si="26"/>
        <v>#DIV/0!</v>
      </c>
      <c r="BA45" s="39" t="e">
        <f t="shared" si="26"/>
        <v>#DIV/0!</v>
      </c>
      <c r="BB45" s="39" t="e">
        <f t="shared" si="26"/>
        <v>#DIV/0!</v>
      </c>
      <c r="BC45" s="39" t="e">
        <f t="shared" si="26"/>
        <v>#DIV/0!</v>
      </c>
      <c r="BD45" s="39" t="e">
        <f t="shared" si="26"/>
        <v>#DIV/0!</v>
      </c>
      <c r="BE45" s="39" t="e">
        <f t="shared" si="26"/>
        <v>#DIV/0!</v>
      </c>
      <c r="BF45" s="286"/>
      <c r="BG45" s="286"/>
    </row>
    <row r="46" spans="26:59" ht="14.25">
      <c r="Z46" s="583" t="s">
        <v>60</v>
      </c>
      <c r="AA46" s="92">
        <f aca="true" t="shared" si="27" ref="AA46:AO46">IF(ISTEXT(AA31),AA31,AA31/$AA31-1)</f>
        <v>0</v>
      </c>
      <c r="AB46" s="92">
        <f t="shared" si="27"/>
        <v>0.0143909262817421</v>
      </c>
      <c r="AC46" s="92">
        <f t="shared" si="27"/>
        <v>0.019837001736875193</v>
      </c>
      <c r="AD46" s="92">
        <f t="shared" si="27"/>
        <v>0.013945961120871209</v>
      </c>
      <c r="AE46" s="92">
        <f t="shared" si="27"/>
        <v>0.002456443075708359</v>
      </c>
      <c r="AF46" s="92">
        <f t="shared" si="27"/>
        <v>-0.00870918634957929</v>
      </c>
      <c r="AG46" s="92">
        <f t="shared" si="27"/>
        <v>-0.01616048261451919</v>
      </c>
      <c r="AH46" s="92">
        <f t="shared" si="27"/>
        <v>-0.02208455284776345</v>
      </c>
      <c r="AI46" s="92">
        <f t="shared" si="27"/>
        <v>-0.026626618810860037</v>
      </c>
      <c r="AJ46" s="92">
        <f t="shared" si="27"/>
        <v>-0.03437261518953327</v>
      </c>
      <c r="AK46" s="92">
        <f t="shared" si="27"/>
        <v>-0.03887558312747841</v>
      </c>
      <c r="AL46" s="92">
        <f t="shared" si="27"/>
        <v>-0.044043482872561324</v>
      </c>
      <c r="AM46" s="92">
        <f t="shared" si="27"/>
        <v>-0.04842179372647193</v>
      </c>
      <c r="AN46" s="92">
        <f t="shared" si="27"/>
        <v>-0.060925227623886746</v>
      </c>
      <c r="AO46" s="92">
        <f t="shared" si="27"/>
        <v>-0.06552179825128879</v>
      </c>
      <c r="AP46" s="39" t="e">
        <f aca="true" t="shared" si="28" ref="AP46:BE46">AP8/AP$23</f>
        <v>#DIV/0!</v>
      </c>
      <c r="AQ46" s="39" t="e">
        <f t="shared" si="28"/>
        <v>#DIV/0!</v>
      </c>
      <c r="AR46" s="39" t="e">
        <f t="shared" si="28"/>
        <v>#DIV/0!</v>
      </c>
      <c r="AS46" s="39" t="e">
        <f t="shared" si="28"/>
        <v>#DIV/0!</v>
      </c>
      <c r="AT46" s="39" t="e">
        <f t="shared" si="28"/>
        <v>#DIV/0!</v>
      </c>
      <c r="AU46" s="39" t="e">
        <f t="shared" si="28"/>
        <v>#DIV/0!</v>
      </c>
      <c r="AV46" s="39" t="e">
        <f t="shared" si="28"/>
        <v>#DIV/0!</v>
      </c>
      <c r="AW46" s="39" t="e">
        <f t="shared" si="28"/>
        <v>#DIV/0!</v>
      </c>
      <c r="AX46" s="39" t="e">
        <f t="shared" si="28"/>
        <v>#DIV/0!</v>
      </c>
      <c r="AY46" s="39" t="e">
        <f t="shared" si="28"/>
        <v>#DIV/0!</v>
      </c>
      <c r="AZ46" s="39" t="e">
        <f t="shared" si="28"/>
        <v>#DIV/0!</v>
      </c>
      <c r="BA46" s="39" t="e">
        <f t="shared" si="28"/>
        <v>#DIV/0!</v>
      </c>
      <c r="BB46" s="39" t="e">
        <f t="shared" si="28"/>
        <v>#DIV/0!</v>
      </c>
      <c r="BC46" s="39" t="e">
        <f t="shared" si="28"/>
        <v>#DIV/0!</v>
      </c>
      <c r="BD46" s="39" t="e">
        <f t="shared" si="28"/>
        <v>#DIV/0!</v>
      </c>
      <c r="BE46" s="39" t="e">
        <f t="shared" si="28"/>
        <v>#DIV/0!</v>
      </c>
      <c r="BF46" s="286"/>
      <c r="BG46" s="286"/>
    </row>
    <row r="47" spans="26:59" ht="14.25">
      <c r="Z47" s="583" t="s">
        <v>61</v>
      </c>
      <c r="AA47" s="92">
        <f aca="true" t="shared" si="29" ref="AA47:AO47">IF(ISTEXT(AA32),AA32,AA32/$AA32-1)</f>
        <v>0</v>
      </c>
      <c r="AB47" s="92">
        <f t="shared" si="29"/>
        <v>0.002595717066839587</v>
      </c>
      <c r="AC47" s="92">
        <f t="shared" si="29"/>
        <v>0.014276443867618394</v>
      </c>
      <c r="AD47" s="92">
        <f t="shared" si="29"/>
        <v>0.04136924075275794</v>
      </c>
      <c r="AE47" s="92">
        <f t="shared" si="29"/>
        <v>0.04364049318624286</v>
      </c>
      <c r="AF47" s="92">
        <f t="shared" si="29"/>
        <v>0.017683322517845657</v>
      </c>
      <c r="AG47" s="92">
        <f t="shared" si="29"/>
        <v>-0.023848150551589842</v>
      </c>
      <c r="AH47" s="92">
        <f t="shared" si="29"/>
        <v>-0.07462686567164167</v>
      </c>
      <c r="AI47" s="92">
        <f t="shared" si="29"/>
        <v>-0.10496430889033093</v>
      </c>
      <c r="AJ47" s="92">
        <f t="shared" si="29"/>
        <v>-0.13432835820895517</v>
      </c>
      <c r="AK47" s="92">
        <f t="shared" si="29"/>
        <v>-0.14941596365996102</v>
      </c>
      <c r="AL47" s="92">
        <f t="shared" si="29"/>
        <v>-0.16515249837767676</v>
      </c>
      <c r="AM47" s="92">
        <f t="shared" si="29"/>
        <v>-0.18186242699545752</v>
      </c>
      <c r="AN47" s="92">
        <f t="shared" si="29"/>
        <v>-0.18234912394549008</v>
      </c>
      <c r="AO47" s="92">
        <f t="shared" si="29"/>
        <v>-0.1792667099286177</v>
      </c>
      <c r="AP47" s="39" t="e">
        <f>#REF!/AP$23</f>
        <v>#REF!</v>
      </c>
      <c r="AQ47" s="39" t="e">
        <f>#REF!/AQ$23</f>
        <v>#REF!</v>
      </c>
      <c r="AR47" s="39" t="e">
        <f>#REF!/AR$23</f>
        <v>#REF!</v>
      </c>
      <c r="AS47" s="39" t="e">
        <f>#REF!/AS$23</f>
        <v>#REF!</v>
      </c>
      <c r="AT47" s="39" t="e">
        <f>#REF!/AT$23</f>
        <v>#REF!</v>
      </c>
      <c r="AU47" s="39" t="e">
        <f>#REF!/AU$23</f>
        <v>#REF!</v>
      </c>
      <c r="AV47" s="39" t="e">
        <f>#REF!/AV$23</f>
        <v>#REF!</v>
      </c>
      <c r="AW47" s="39" t="e">
        <f>#REF!/AW$23</f>
        <v>#REF!</v>
      </c>
      <c r="AX47" s="39" t="e">
        <f>#REF!/AX$23</f>
        <v>#REF!</v>
      </c>
      <c r="AY47" s="39" t="e">
        <f>#REF!/AY$23</f>
        <v>#REF!</v>
      </c>
      <c r="AZ47" s="39" t="e">
        <f>#REF!/AZ$23</f>
        <v>#REF!</v>
      </c>
      <c r="BA47" s="39" t="e">
        <f>#REF!/BA$23</f>
        <v>#REF!</v>
      </c>
      <c r="BB47" s="39" t="e">
        <f>#REF!/BB$23</f>
        <v>#REF!</v>
      </c>
      <c r="BC47" s="39" t="e">
        <f>#REF!/BC$23</f>
        <v>#REF!</v>
      </c>
      <c r="BD47" s="39" t="e">
        <f>#REF!/BD$23</f>
        <v>#REF!</v>
      </c>
      <c r="BE47" s="39" t="e">
        <f>#REF!/BE$23</f>
        <v>#REF!</v>
      </c>
      <c r="BF47" s="286"/>
      <c r="BG47" s="286"/>
    </row>
    <row r="48" spans="26:59" ht="14.25">
      <c r="Z48" s="584" t="s">
        <v>62</v>
      </c>
      <c r="AA48" s="92">
        <f aca="true" t="shared" si="30" ref="AA48:AO48">IF(ISTEXT(AA33),AA33,AA33/$AA33-1)</f>
        <v>0</v>
      </c>
      <c r="AB48" s="92">
        <f t="shared" si="30"/>
        <v>-0.0020351354642493824</v>
      </c>
      <c r="AC48" s="92">
        <f t="shared" si="30"/>
        <v>-0.013797623036031714</v>
      </c>
      <c r="AD48" s="92">
        <f t="shared" si="30"/>
        <v>-0.03235934410150387</v>
      </c>
      <c r="AE48" s="92">
        <f t="shared" si="30"/>
        <v>-0.054706363399113944</v>
      </c>
      <c r="AF48" s="92">
        <f t="shared" si="30"/>
        <v>-0.07191436183491051</v>
      </c>
      <c r="AG48" s="92">
        <f t="shared" si="30"/>
        <v>-0.0870472500476488</v>
      </c>
      <c r="AH48" s="92">
        <f t="shared" si="30"/>
        <v>-0.10345911602971192</v>
      </c>
      <c r="AI48" s="92">
        <f t="shared" si="30"/>
        <v>-0.12201441310940553</v>
      </c>
      <c r="AJ48" s="92">
        <f t="shared" si="30"/>
        <v>-0.14051225009946156</v>
      </c>
      <c r="AK48" s="92">
        <f t="shared" si="30"/>
        <v>-0.15310425622489143</v>
      </c>
      <c r="AL48" s="92">
        <f t="shared" si="30"/>
        <v>-0.15967221964060963</v>
      </c>
      <c r="AM48" s="92">
        <f t="shared" si="30"/>
        <v>-0.16662543153809695</v>
      </c>
      <c r="AN48" s="92">
        <f t="shared" si="30"/>
        <v>-0.17590002336204613</v>
      </c>
      <c r="AO48" s="92">
        <f t="shared" si="30"/>
        <v>-0.1845327769015046</v>
      </c>
      <c r="AP48" s="39" t="e">
        <f aca="true" t="shared" si="31" ref="AP48:BE48">AP9/AP$23</f>
        <v>#DIV/0!</v>
      </c>
      <c r="AQ48" s="39" t="e">
        <f t="shared" si="31"/>
        <v>#DIV/0!</v>
      </c>
      <c r="AR48" s="39" t="e">
        <f t="shared" si="31"/>
        <v>#DIV/0!</v>
      </c>
      <c r="AS48" s="39" t="e">
        <f t="shared" si="31"/>
        <v>#DIV/0!</v>
      </c>
      <c r="AT48" s="39" t="e">
        <f t="shared" si="31"/>
        <v>#DIV/0!</v>
      </c>
      <c r="AU48" s="39" t="e">
        <f t="shared" si="31"/>
        <v>#DIV/0!</v>
      </c>
      <c r="AV48" s="39" t="e">
        <f t="shared" si="31"/>
        <v>#DIV/0!</v>
      </c>
      <c r="AW48" s="39" t="e">
        <f t="shared" si="31"/>
        <v>#DIV/0!</v>
      </c>
      <c r="AX48" s="39" t="e">
        <f t="shared" si="31"/>
        <v>#DIV/0!</v>
      </c>
      <c r="AY48" s="39" t="e">
        <f t="shared" si="31"/>
        <v>#DIV/0!</v>
      </c>
      <c r="AZ48" s="39" t="e">
        <f t="shared" si="31"/>
        <v>#DIV/0!</v>
      </c>
      <c r="BA48" s="39" t="e">
        <f t="shared" si="31"/>
        <v>#DIV/0!</v>
      </c>
      <c r="BB48" s="39" t="e">
        <f t="shared" si="31"/>
        <v>#DIV/0!</v>
      </c>
      <c r="BC48" s="39" t="e">
        <f t="shared" si="31"/>
        <v>#DIV/0!</v>
      </c>
      <c r="BD48" s="39" t="e">
        <f t="shared" si="31"/>
        <v>#DIV/0!</v>
      </c>
      <c r="BE48" s="39" t="e">
        <f t="shared" si="31"/>
        <v>#DIV/0!</v>
      </c>
      <c r="BF48" s="286"/>
      <c r="BG48" s="286"/>
    </row>
    <row r="49" spans="26:59" ht="14.25">
      <c r="Z49" s="683" t="s">
        <v>63</v>
      </c>
      <c r="AA49" s="638">
        <f aca="true" t="shared" si="32" ref="AA49:AF53">IF(ISTEXT(AA34),AA34,AA34/$AA34-1)</f>
        <v>0</v>
      </c>
      <c r="AB49" s="638">
        <f t="shared" si="32"/>
        <v>-0.009864105072295515</v>
      </c>
      <c r="AC49" s="638">
        <f t="shared" si="32"/>
        <v>0.06482700922532292</v>
      </c>
      <c r="AD49" s="638">
        <f t="shared" si="32"/>
        <v>-0.022819571833753494</v>
      </c>
      <c r="AE49" s="638">
        <f t="shared" si="32"/>
        <v>-0.2085240474504395</v>
      </c>
      <c r="AF49" s="638">
        <f t="shared" si="32"/>
        <v>-0.2897918705188033</v>
      </c>
      <c r="AG49" s="638"/>
      <c r="AH49" s="638"/>
      <c r="AI49" s="638"/>
      <c r="AJ49" s="638"/>
      <c r="AK49" s="638"/>
      <c r="AL49" s="638"/>
      <c r="AM49" s="638"/>
      <c r="AN49" s="638"/>
      <c r="AO49" s="638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2"/>
      <c r="BG49" s="502"/>
    </row>
    <row r="50" spans="26:59" ht="14.25">
      <c r="Z50" s="584" t="s">
        <v>64</v>
      </c>
      <c r="AA50" s="573">
        <f t="shared" si="32"/>
        <v>0</v>
      </c>
      <c r="AB50" s="573">
        <f t="shared" si="32"/>
        <v>-0.009183759733730201</v>
      </c>
      <c r="AC50" s="573">
        <f t="shared" si="32"/>
        <v>-0.01704080365519911</v>
      </c>
      <c r="AD50" s="573">
        <f t="shared" si="32"/>
        <v>-0.019749297976287994</v>
      </c>
      <c r="AE50" s="573">
        <f t="shared" si="32"/>
        <v>-0.014253077542181192</v>
      </c>
      <c r="AF50" s="573">
        <f t="shared" si="32"/>
        <v>-0.017088059337061146</v>
      </c>
      <c r="AG50" s="573">
        <f aca="true" t="shared" si="33" ref="AG50:AO50">IF(ISTEXT(AG35),AG35,AG35/$AA35-1)</f>
        <v>-0.03179930521320995</v>
      </c>
      <c r="AH50" s="573">
        <f t="shared" si="33"/>
        <v>-0.06213531650121451</v>
      </c>
      <c r="AI50" s="573">
        <f t="shared" si="33"/>
        <v>-0.09656224229304367</v>
      </c>
      <c r="AJ50" s="573">
        <f t="shared" si="33"/>
        <v>-0.13423615160588598</v>
      </c>
      <c r="AK50" s="573">
        <f t="shared" si="33"/>
        <v>-0.17711907887079936</v>
      </c>
      <c r="AL50" s="573">
        <f t="shared" si="33"/>
        <v>-0.22191204367556527</v>
      </c>
      <c r="AM50" s="573">
        <f t="shared" si="33"/>
        <v>-0.264759788469101</v>
      </c>
      <c r="AN50" s="573">
        <f t="shared" si="33"/>
        <v>-0.30714495483240145</v>
      </c>
      <c r="AO50" s="573">
        <f t="shared" si="33"/>
        <v>-0.3433229893678511</v>
      </c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2"/>
      <c r="BG50" s="502"/>
    </row>
    <row r="51" spans="26:59" ht="14.25">
      <c r="Z51" s="584" t="s">
        <v>65</v>
      </c>
      <c r="AA51" s="573">
        <f t="shared" si="32"/>
        <v>0</v>
      </c>
      <c r="AB51" s="573">
        <f t="shared" si="32"/>
        <v>-0.02114741551457633</v>
      </c>
      <c r="AC51" s="573">
        <f t="shared" si="32"/>
        <v>-0.04051343614487024</v>
      </c>
      <c r="AD51" s="573">
        <f t="shared" si="32"/>
        <v>-0.06519042867927205</v>
      </c>
      <c r="AE51" s="573">
        <f t="shared" si="32"/>
        <v>-0.09678275463464747</v>
      </c>
      <c r="AF51" s="573">
        <f t="shared" si="32"/>
        <v>-0.12372247880807064</v>
      </c>
      <c r="AG51" s="573">
        <f aca="true" t="shared" si="34" ref="AG51:AO51">IF(ISTEXT(AG36),AG36,AG36/$AA36-1)</f>
        <v>-0.14079946476278005</v>
      </c>
      <c r="AH51" s="573">
        <f t="shared" si="34"/>
        <v>-0.1628293213974451</v>
      </c>
      <c r="AI51" s="573">
        <f t="shared" si="34"/>
        <v>-0.18487012675886594</v>
      </c>
      <c r="AJ51" s="573">
        <f t="shared" si="34"/>
        <v>-0.20786806900612187</v>
      </c>
      <c r="AK51" s="573">
        <f t="shared" si="34"/>
        <v>-0.23091579320619404</v>
      </c>
      <c r="AL51" s="573">
        <f t="shared" si="34"/>
        <v>-0.2563716482256039</v>
      </c>
      <c r="AM51" s="573">
        <f t="shared" si="34"/>
        <v>-0.2750260172763137</v>
      </c>
      <c r="AN51" s="573">
        <f t="shared" si="34"/>
        <v>-0.3004653724990226</v>
      </c>
      <c r="AO51" s="573">
        <f t="shared" si="34"/>
        <v>-0.2970149070246566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585" t="s">
        <v>66</v>
      </c>
      <c r="AA52" s="93">
        <f t="shared" si="32"/>
        <v>0</v>
      </c>
      <c r="AB52" s="93">
        <f t="shared" si="32"/>
        <v>0.0009707705846495607</v>
      </c>
      <c r="AC52" s="93">
        <f t="shared" si="32"/>
        <v>0.006164136692172528</v>
      </c>
      <c r="AD52" s="93">
        <f t="shared" si="32"/>
        <v>0.007055101917399886</v>
      </c>
      <c r="AE52" s="93">
        <f t="shared" si="32"/>
        <v>0.026716590746814983</v>
      </c>
      <c r="AF52" s="93">
        <f t="shared" si="32"/>
        <v>0.04037455999084516</v>
      </c>
      <c r="AG52" s="93">
        <f aca="true" t="shared" si="35" ref="AG52:AO52">IF(ISTEXT(AG37),AG37,AG37/$AA37-1)</f>
        <v>0.05401541657118214</v>
      </c>
      <c r="AH52" s="93">
        <f t="shared" si="35"/>
        <v>0.0437131732786038</v>
      </c>
      <c r="AI52" s="93">
        <f t="shared" si="35"/>
        <v>-0.005760713758220293</v>
      </c>
      <c r="AJ52" s="93">
        <f t="shared" si="35"/>
        <v>0.03962725918822785</v>
      </c>
      <c r="AK52" s="93">
        <f t="shared" si="35"/>
        <v>0.20989742468458994</v>
      </c>
      <c r="AL52" s="93">
        <f t="shared" si="35"/>
        <v>-0.012957665585668354</v>
      </c>
      <c r="AM52" s="93">
        <f t="shared" si="35"/>
        <v>0.0022145203864281093</v>
      </c>
      <c r="AN52" s="93">
        <f t="shared" si="35"/>
        <v>0.28640844655571107</v>
      </c>
      <c r="AO52" s="93">
        <f t="shared" si="35"/>
        <v>0.2876149737248235</v>
      </c>
      <c r="AP52" s="45" t="e">
        <f aca="true" t="shared" si="36" ref="AP52:BE52">AP22/AP$23</f>
        <v>#DIV/0!</v>
      </c>
      <c r="AQ52" s="45" t="e">
        <f t="shared" si="36"/>
        <v>#DIV/0!</v>
      </c>
      <c r="AR52" s="45" t="e">
        <f t="shared" si="36"/>
        <v>#DIV/0!</v>
      </c>
      <c r="AS52" s="45" t="e">
        <f t="shared" si="36"/>
        <v>#DIV/0!</v>
      </c>
      <c r="AT52" s="45" t="e">
        <f t="shared" si="36"/>
        <v>#DIV/0!</v>
      </c>
      <c r="AU52" s="45" t="e">
        <f t="shared" si="36"/>
        <v>#DIV/0!</v>
      </c>
      <c r="AV52" s="45" t="e">
        <f t="shared" si="36"/>
        <v>#DIV/0!</v>
      </c>
      <c r="AW52" s="45" t="e">
        <f t="shared" si="36"/>
        <v>#DIV/0!</v>
      </c>
      <c r="AX52" s="45" t="e">
        <f t="shared" si="36"/>
        <v>#DIV/0!</v>
      </c>
      <c r="AY52" s="45" t="e">
        <f t="shared" si="36"/>
        <v>#DIV/0!</v>
      </c>
      <c r="AZ52" s="45" t="e">
        <f t="shared" si="36"/>
        <v>#DIV/0!</v>
      </c>
      <c r="BA52" s="45" t="e">
        <f t="shared" si="36"/>
        <v>#DIV/0!</v>
      </c>
      <c r="BB52" s="45" t="e">
        <f t="shared" si="36"/>
        <v>#DIV/0!</v>
      </c>
      <c r="BC52" s="45" t="e">
        <f t="shared" si="36"/>
        <v>#DIV/0!</v>
      </c>
      <c r="BD52" s="45" t="e">
        <f t="shared" si="36"/>
        <v>#DIV/0!</v>
      </c>
      <c r="BE52" s="45" t="e">
        <f t="shared" si="36"/>
        <v>#DIV/0!</v>
      </c>
      <c r="BF52" s="290"/>
      <c r="BG52" s="290"/>
    </row>
    <row r="53" spans="26:59" ht="15" thickTop="1">
      <c r="Z53" s="586" t="s">
        <v>145</v>
      </c>
      <c r="AA53" s="94">
        <f t="shared" si="32"/>
        <v>0</v>
      </c>
      <c r="AB53" s="94">
        <f t="shared" si="32"/>
        <v>-0.007422570001286988</v>
      </c>
      <c r="AC53" s="94">
        <f t="shared" si="32"/>
        <v>-0.016004804473182754</v>
      </c>
      <c r="AD53" s="94">
        <f t="shared" si="32"/>
        <v>-0.02120236795260355</v>
      </c>
      <c r="AE53" s="94">
        <f t="shared" si="32"/>
        <v>-0.03674113035515758</v>
      </c>
      <c r="AF53" s="94">
        <f t="shared" si="32"/>
        <v>-0.05728274839735459</v>
      </c>
      <c r="AG53" s="94">
        <f aca="true" t="shared" si="37" ref="AG53:AO53">IF(ISTEXT(AG38),AG38,AG38/$AA38-1)</f>
        <v>-0.07514199440759972</v>
      </c>
      <c r="AH53" s="94">
        <f t="shared" si="37"/>
        <v>-0.10819139099990027</v>
      </c>
      <c r="AI53" s="94">
        <f t="shared" si="37"/>
        <v>-0.13344071347720776</v>
      </c>
      <c r="AJ53" s="94">
        <f t="shared" si="37"/>
        <v>-0.15475832481421203</v>
      </c>
      <c r="AK53" s="94">
        <f t="shared" si="37"/>
        <v>-0.1771038853236665</v>
      </c>
      <c r="AL53" s="94">
        <f t="shared" si="37"/>
        <v>-0.20380319414740655</v>
      </c>
      <c r="AM53" s="94">
        <f t="shared" si="37"/>
        <v>-0.23438325805734983</v>
      </c>
      <c r="AN53" s="94">
        <f t="shared" si="37"/>
        <v>-0.2525130030490228</v>
      </c>
      <c r="AO53" s="94">
        <f t="shared" si="37"/>
        <v>-0.26362893549007194</v>
      </c>
      <c r="AP53" s="83" t="e">
        <f aca="true" t="shared" si="38" ref="AP53:BE53">AP23/AP$23</f>
        <v>#DIV/0!</v>
      </c>
      <c r="AQ53" s="83" t="e">
        <f t="shared" si="38"/>
        <v>#DIV/0!</v>
      </c>
      <c r="AR53" s="83" t="e">
        <f t="shared" si="38"/>
        <v>#DIV/0!</v>
      </c>
      <c r="AS53" s="83" t="e">
        <f t="shared" si="38"/>
        <v>#DIV/0!</v>
      </c>
      <c r="AT53" s="83" t="e">
        <f t="shared" si="38"/>
        <v>#DIV/0!</v>
      </c>
      <c r="AU53" s="83" t="e">
        <f t="shared" si="38"/>
        <v>#DIV/0!</v>
      </c>
      <c r="AV53" s="83" t="e">
        <f t="shared" si="38"/>
        <v>#DIV/0!</v>
      </c>
      <c r="AW53" s="83" t="e">
        <f t="shared" si="38"/>
        <v>#DIV/0!</v>
      </c>
      <c r="AX53" s="83" t="e">
        <f t="shared" si="38"/>
        <v>#DIV/0!</v>
      </c>
      <c r="AY53" s="83" t="e">
        <f t="shared" si="38"/>
        <v>#DIV/0!</v>
      </c>
      <c r="AZ53" s="83" t="e">
        <f t="shared" si="38"/>
        <v>#DIV/0!</v>
      </c>
      <c r="BA53" s="83" t="e">
        <f t="shared" si="38"/>
        <v>#DIV/0!</v>
      </c>
      <c r="BB53" s="83" t="e">
        <f t="shared" si="38"/>
        <v>#DIV/0!</v>
      </c>
      <c r="BC53" s="83" t="e">
        <f t="shared" si="38"/>
        <v>#DIV/0!</v>
      </c>
      <c r="BD53" s="83" t="e">
        <f t="shared" si="38"/>
        <v>#DIV/0!</v>
      </c>
      <c r="BE53" s="83" t="e">
        <f t="shared" si="38"/>
        <v>#DIV/0!</v>
      </c>
      <c r="BF53" s="292"/>
      <c r="BG53" s="286"/>
    </row>
    <row r="55" spans="26:57" ht="14.25">
      <c r="Z55" s="3" t="s">
        <v>67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39" ref="AB56:BE56">AA56+1</f>
        <v>1991</v>
      </c>
      <c r="AC56" s="79">
        <f t="shared" si="39"/>
        <v>1992</v>
      </c>
      <c r="AD56" s="79">
        <f t="shared" si="39"/>
        <v>1993</v>
      </c>
      <c r="AE56" s="79">
        <f t="shared" si="39"/>
        <v>1994</v>
      </c>
      <c r="AF56" s="79">
        <f t="shared" si="39"/>
        <v>1995</v>
      </c>
      <c r="AG56" s="79">
        <f t="shared" si="39"/>
        <v>1996</v>
      </c>
      <c r="AH56" s="79">
        <f t="shared" si="39"/>
        <v>1997</v>
      </c>
      <c r="AI56" s="79">
        <f t="shared" si="39"/>
        <v>1998</v>
      </c>
      <c r="AJ56" s="79">
        <f t="shared" si="39"/>
        <v>1999</v>
      </c>
      <c r="AK56" s="79">
        <f t="shared" si="39"/>
        <v>2000</v>
      </c>
      <c r="AL56" s="79">
        <f t="shared" si="39"/>
        <v>2001</v>
      </c>
      <c r="AM56" s="79">
        <f t="shared" si="39"/>
        <v>2002</v>
      </c>
      <c r="AN56" s="79">
        <f t="shared" si="39"/>
        <v>2003</v>
      </c>
      <c r="AO56" s="79">
        <f t="shared" si="39"/>
        <v>2004</v>
      </c>
      <c r="AP56" s="79">
        <f t="shared" si="39"/>
        <v>2005</v>
      </c>
      <c r="AQ56" s="79">
        <f t="shared" si="39"/>
        <v>2006</v>
      </c>
      <c r="AR56" s="79">
        <f t="shared" si="39"/>
        <v>2007</v>
      </c>
      <c r="AS56" s="79">
        <f t="shared" si="39"/>
        <v>2008</v>
      </c>
      <c r="AT56" s="79">
        <f t="shared" si="39"/>
        <v>2009</v>
      </c>
      <c r="AU56" s="79">
        <f t="shared" si="39"/>
        <v>2010</v>
      </c>
      <c r="AV56" s="79">
        <f t="shared" si="39"/>
        <v>2011</v>
      </c>
      <c r="AW56" s="79">
        <f t="shared" si="39"/>
        <v>2012</v>
      </c>
      <c r="AX56" s="79">
        <f t="shared" si="39"/>
        <v>2013</v>
      </c>
      <c r="AY56" s="79">
        <f t="shared" si="39"/>
        <v>2014</v>
      </c>
      <c r="AZ56" s="79">
        <f t="shared" si="39"/>
        <v>2015</v>
      </c>
      <c r="BA56" s="79">
        <f t="shared" si="39"/>
        <v>2016</v>
      </c>
      <c r="BB56" s="79">
        <f t="shared" si="39"/>
        <v>2017</v>
      </c>
      <c r="BC56" s="79">
        <f t="shared" si="39"/>
        <v>2018</v>
      </c>
      <c r="BD56" s="79">
        <f t="shared" si="39"/>
        <v>2019</v>
      </c>
      <c r="BE56" s="79">
        <f t="shared" si="39"/>
        <v>2020</v>
      </c>
      <c r="BF56" s="66" t="s">
        <v>131</v>
      </c>
      <c r="BG56" s="79" t="s">
        <v>132</v>
      </c>
    </row>
    <row r="57" spans="26:59" ht="27">
      <c r="Z57" s="583" t="s">
        <v>57</v>
      </c>
      <c r="AA57" s="76"/>
      <c r="AB57" s="92">
        <f aca="true" t="shared" si="40" ref="AB57:AO57">AB27/AA27-1</f>
        <v>0.02408905209779766</v>
      </c>
      <c r="AC57" s="92">
        <f t="shared" si="40"/>
        <v>0.08504146062619622</v>
      </c>
      <c r="AD57" s="92">
        <f t="shared" si="40"/>
        <v>0.02801425464586771</v>
      </c>
      <c r="AE57" s="92">
        <f t="shared" si="40"/>
        <v>0.002756487097488103</v>
      </c>
      <c r="AF57" s="92">
        <f t="shared" si="40"/>
        <v>0.19246685263176966</v>
      </c>
      <c r="AG57" s="92">
        <f t="shared" si="40"/>
        <v>0.04951315229279163</v>
      </c>
      <c r="AH57" s="92">
        <f t="shared" si="40"/>
        <v>0.01596801139157633</v>
      </c>
      <c r="AI57" s="92">
        <f t="shared" si="40"/>
        <v>-0.01944744071229798</v>
      </c>
      <c r="AJ57" s="92">
        <f t="shared" si="40"/>
        <v>0.01962997665668742</v>
      </c>
      <c r="AK57" s="92">
        <f t="shared" si="40"/>
        <v>0.000131651796139165</v>
      </c>
      <c r="AL57" s="92">
        <f t="shared" si="40"/>
        <v>-0.017644450792982158</v>
      </c>
      <c r="AM57" s="92">
        <f t="shared" si="40"/>
        <v>0.0236143524047574</v>
      </c>
      <c r="AN57" s="92">
        <f t="shared" si="40"/>
        <v>-0.059044880154958235</v>
      </c>
      <c r="AO57" s="92">
        <f t="shared" si="40"/>
        <v>0.014710425449663722</v>
      </c>
      <c r="AP57" s="39" t="e">
        <f>#REF!/AP$23</f>
        <v>#REF!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71"/>
      <c r="BG57" s="271"/>
    </row>
    <row r="58" spans="26:59" ht="27">
      <c r="Z58" s="583" t="s">
        <v>58</v>
      </c>
      <c r="AA58" s="76"/>
      <c r="AB58" s="92">
        <f aca="true" t="shared" si="41" ref="AB58:AO58">AB28/AA28-1</f>
        <v>0.0043513183452441595</v>
      </c>
      <c r="AC58" s="92">
        <f t="shared" si="41"/>
        <v>0.0012743326493147578</v>
      </c>
      <c r="AD58" s="92">
        <f t="shared" si="41"/>
        <v>-0.03649436477208734</v>
      </c>
      <c r="AE58" s="92">
        <f t="shared" si="41"/>
        <v>0.005139200433846858</v>
      </c>
      <c r="AF58" s="92">
        <f t="shared" si="41"/>
        <v>0.03382043716339411</v>
      </c>
      <c r="AG58" s="92">
        <f t="shared" si="41"/>
        <v>0.017823546913541488</v>
      </c>
      <c r="AH58" s="92">
        <f t="shared" si="41"/>
        <v>0.004266872117704379</v>
      </c>
      <c r="AI58" s="92">
        <f t="shared" si="41"/>
        <v>-0.037118922654041264</v>
      </c>
      <c r="AJ58" s="92">
        <f t="shared" si="41"/>
        <v>-0.0001575618718043792</v>
      </c>
      <c r="AK58" s="92">
        <f t="shared" si="41"/>
        <v>0.003392416759792072</v>
      </c>
      <c r="AL58" s="92">
        <f t="shared" si="41"/>
        <v>-0.03384320246283046</v>
      </c>
      <c r="AM58" s="92">
        <f t="shared" si="41"/>
        <v>-0.005550779778219717</v>
      </c>
      <c r="AN58" s="92">
        <f t="shared" si="41"/>
        <v>-0.018224067526928067</v>
      </c>
      <c r="AO58" s="92">
        <f t="shared" si="41"/>
        <v>-0.021947701305989886</v>
      </c>
      <c r="AP58" s="39" t="e">
        <f aca="true" t="shared" si="42" ref="AP58:BE58">AP17/AP$23</f>
        <v>#DIV/0!</v>
      </c>
      <c r="AQ58" s="39" t="e">
        <f t="shared" si="42"/>
        <v>#DIV/0!</v>
      </c>
      <c r="AR58" s="39" t="e">
        <f t="shared" si="42"/>
        <v>#DIV/0!</v>
      </c>
      <c r="AS58" s="39" t="e">
        <f t="shared" si="42"/>
        <v>#DIV/0!</v>
      </c>
      <c r="AT58" s="39" t="e">
        <f t="shared" si="42"/>
        <v>#DIV/0!</v>
      </c>
      <c r="AU58" s="39" t="e">
        <f t="shared" si="42"/>
        <v>#DIV/0!</v>
      </c>
      <c r="AV58" s="39" t="e">
        <f t="shared" si="42"/>
        <v>#DIV/0!</v>
      </c>
      <c r="AW58" s="39" t="e">
        <f t="shared" si="42"/>
        <v>#DIV/0!</v>
      </c>
      <c r="AX58" s="39" t="e">
        <f t="shared" si="42"/>
        <v>#DIV/0!</v>
      </c>
      <c r="AY58" s="39" t="e">
        <f t="shared" si="42"/>
        <v>#DIV/0!</v>
      </c>
      <c r="AZ58" s="39" t="e">
        <f t="shared" si="42"/>
        <v>#DIV/0!</v>
      </c>
      <c r="BA58" s="39" t="e">
        <f t="shared" si="42"/>
        <v>#DIV/0!</v>
      </c>
      <c r="BB58" s="39" t="e">
        <f t="shared" si="42"/>
        <v>#DIV/0!</v>
      </c>
      <c r="BC58" s="39" t="e">
        <f t="shared" si="42"/>
        <v>#DIV/0!</v>
      </c>
      <c r="BD58" s="39" t="e">
        <f t="shared" si="42"/>
        <v>#DIV/0!</v>
      </c>
      <c r="BE58" s="39" t="e">
        <f t="shared" si="42"/>
        <v>#DIV/0!</v>
      </c>
      <c r="BF58" s="499"/>
      <c r="BG58" s="499"/>
    </row>
    <row r="59" spans="26:59" ht="14.25">
      <c r="Z59" s="583" t="s">
        <v>59</v>
      </c>
      <c r="AA59" s="76"/>
      <c r="AB59" s="92">
        <f aca="true" t="shared" si="43" ref="AB59:AO59">AB29/AA29-1</f>
        <v>-0.07647512250186628</v>
      </c>
      <c r="AC59" s="92">
        <f t="shared" si="43"/>
        <v>-0.09154277711854053</v>
      </c>
      <c r="AD59" s="92">
        <f t="shared" si="43"/>
        <v>-0.06923264164713772</v>
      </c>
      <c r="AE59" s="92">
        <f t="shared" si="43"/>
        <v>-0.14391227912069748</v>
      </c>
      <c r="AF59" s="92">
        <f t="shared" si="43"/>
        <v>-0.17272630554702906</v>
      </c>
      <c r="AG59" s="92">
        <f t="shared" si="43"/>
        <v>-0.025734276690670965</v>
      </c>
      <c r="AH59" s="92">
        <f t="shared" si="43"/>
        <v>-0.16403584996037002</v>
      </c>
      <c r="AI59" s="92">
        <f t="shared" si="43"/>
        <v>-0.09598344519675828</v>
      </c>
      <c r="AJ59" s="92">
        <f t="shared" si="43"/>
        <v>-0.0018337873431690799</v>
      </c>
      <c r="AK59" s="92">
        <f t="shared" si="43"/>
        <v>-0.06601110851363756</v>
      </c>
      <c r="AL59" s="92">
        <f t="shared" si="43"/>
        <v>-0.1636288125485117</v>
      </c>
      <c r="AM59" s="92">
        <f t="shared" si="43"/>
        <v>-0.42317472444090254</v>
      </c>
      <c r="AN59" s="92">
        <f t="shared" si="43"/>
        <v>-0.026552306972993822</v>
      </c>
      <c r="AO59" s="92">
        <f t="shared" si="43"/>
        <v>-0.026559689681351473</v>
      </c>
      <c r="AP59" s="39" t="e">
        <f aca="true" t="shared" si="44" ref="AP59:BE59">AP18/AP$23</f>
        <v>#DIV/0!</v>
      </c>
      <c r="AQ59" s="39" t="e">
        <f t="shared" si="44"/>
        <v>#DIV/0!</v>
      </c>
      <c r="AR59" s="39" t="e">
        <f t="shared" si="44"/>
        <v>#DIV/0!</v>
      </c>
      <c r="AS59" s="39" t="e">
        <f t="shared" si="44"/>
        <v>#DIV/0!</v>
      </c>
      <c r="AT59" s="39" t="e">
        <f t="shared" si="44"/>
        <v>#DIV/0!</v>
      </c>
      <c r="AU59" s="39" t="e">
        <f t="shared" si="44"/>
        <v>#DIV/0!</v>
      </c>
      <c r="AV59" s="39" t="e">
        <f t="shared" si="44"/>
        <v>#DIV/0!</v>
      </c>
      <c r="AW59" s="39" t="e">
        <f t="shared" si="44"/>
        <v>#DIV/0!</v>
      </c>
      <c r="AX59" s="39" t="e">
        <f t="shared" si="44"/>
        <v>#DIV/0!</v>
      </c>
      <c r="AY59" s="39" t="e">
        <f t="shared" si="44"/>
        <v>#DIV/0!</v>
      </c>
      <c r="AZ59" s="39" t="e">
        <f t="shared" si="44"/>
        <v>#DIV/0!</v>
      </c>
      <c r="BA59" s="39" t="e">
        <f t="shared" si="44"/>
        <v>#DIV/0!</v>
      </c>
      <c r="BB59" s="39" t="e">
        <f t="shared" si="44"/>
        <v>#DIV/0!</v>
      </c>
      <c r="BC59" s="39" t="e">
        <f t="shared" si="44"/>
        <v>#DIV/0!</v>
      </c>
      <c r="BD59" s="39" t="e">
        <f t="shared" si="44"/>
        <v>#DIV/0!</v>
      </c>
      <c r="BE59" s="39" t="e">
        <f t="shared" si="44"/>
        <v>#DIV/0!</v>
      </c>
      <c r="BF59" s="286"/>
      <c r="BG59" s="286"/>
    </row>
    <row r="60" spans="26:59" ht="14.25">
      <c r="Z60" s="583" t="s">
        <v>147</v>
      </c>
      <c r="AA60" s="76"/>
      <c r="AB60" s="92">
        <f aca="true" t="shared" si="45" ref="AB60:AO60">AB30/AA30-1</f>
        <v>-0.027627302961069966</v>
      </c>
      <c r="AC60" s="92">
        <f t="shared" si="45"/>
        <v>-0.07599876085638113</v>
      </c>
      <c r="AD60" s="92">
        <f t="shared" si="45"/>
        <v>-0.0022011323988474496</v>
      </c>
      <c r="AE60" s="92">
        <f t="shared" si="45"/>
        <v>-0.0017248647283110152</v>
      </c>
      <c r="AF60" s="92">
        <f t="shared" si="45"/>
        <v>0.0032566654517636184</v>
      </c>
      <c r="AG60" s="92">
        <f t="shared" si="45"/>
        <v>-0.03485910005936654</v>
      </c>
      <c r="AH60" s="92">
        <f t="shared" si="45"/>
        <v>-0.17451429518675565</v>
      </c>
      <c r="AI60" s="92">
        <f t="shared" si="45"/>
        <v>-0.0623387180464513</v>
      </c>
      <c r="AJ60" s="92">
        <f t="shared" si="45"/>
        <v>-0.031346285838231736</v>
      </c>
      <c r="AK60" s="92">
        <f t="shared" si="45"/>
        <v>-0.25395888814466516</v>
      </c>
      <c r="AL60" s="92">
        <f t="shared" si="45"/>
        <v>-0.20007712560274538</v>
      </c>
      <c r="AM60" s="92">
        <f t="shared" si="45"/>
        <v>-0.05067364349161141</v>
      </c>
      <c r="AN60" s="92">
        <f t="shared" si="45"/>
        <v>-0.061282401989261825</v>
      </c>
      <c r="AO60" s="92">
        <f t="shared" si="45"/>
        <v>-0.006853150838766586</v>
      </c>
      <c r="AP60" s="39" t="e">
        <f aca="true" t="shared" si="46" ref="AP60:BE60">AP19/AP$23</f>
        <v>#DIV/0!</v>
      </c>
      <c r="AQ60" s="39" t="e">
        <f t="shared" si="46"/>
        <v>#DIV/0!</v>
      </c>
      <c r="AR60" s="39" t="e">
        <f t="shared" si="46"/>
        <v>#DIV/0!</v>
      </c>
      <c r="AS60" s="39" t="e">
        <f t="shared" si="46"/>
        <v>#DIV/0!</v>
      </c>
      <c r="AT60" s="39" t="e">
        <f t="shared" si="46"/>
        <v>#DIV/0!</v>
      </c>
      <c r="AU60" s="39" t="e">
        <f t="shared" si="46"/>
        <v>#DIV/0!</v>
      </c>
      <c r="AV60" s="39" t="e">
        <f t="shared" si="46"/>
        <v>#DIV/0!</v>
      </c>
      <c r="AW60" s="39" t="e">
        <f t="shared" si="46"/>
        <v>#DIV/0!</v>
      </c>
      <c r="AX60" s="39" t="e">
        <f t="shared" si="46"/>
        <v>#DIV/0!</v>
      </c>
      <c r="AY60" s="39" t="e">
        <f t="shared" si="46"/>
        <v>#DIV/0!</v>
      </c>
      <c r="AZ60" s="39" t="e">
        <f t="shared" si="46"/>
        <v>#DIV/0!</v>
      </c>
      <c r="BA60" s="39" t="e">
        <f t="shared" si="46"/>
        <v>#DIV/0!</v>
      </c>
      <c r="BB60" s="39" t="e">
        <f t="shared" si="46"/>
        <v>#DIV/0!</v>
      </c>
      <c r="BC60" s="39" t="e">
        <f t="shared" si="46"/>
        <v>#DIV/0!</v>
      </c>
      <c r="BD60" s="39" t="e">
        <f t="shared" si="46"/>
        <v>#DIV/0!</v>
      </c>
      <c r="BE60" s="39" t="e">
        <f t="shared" si="46"/>
        <v>#DIV/0!</v>
      </c>
      <c r="BF60" s="286"/>
      <c r="BG60" s="286"/>
    </row>
    <row r="61" spans="26:59" ht="14.25">
      <c r="Z61" s="583" t="s">
        <v>60</v>
      </c>
      <c r="AA61" s="76"/>
      <c r="AB61" s="92">
        <f aca="true" t="shared" si="47" ref="AB61:AO61">AB31/AA31-1</f>
        <v>0.0143909262817421</v>
      </c>
      <c r="AC61" s="92">
        <f t="shared" si="47"/>
        <v>0.005368813259297944</v>
      </c>
      <c r="AD61" s="92">
        <f t="shared" si="47"/>
        <v>-0.005776453105712953</v>
      </c>
      <c r="AE61" s="92">
        <f t="shared" si="47"/>
        <v>-0.011331489532698247</v>
      </c>
      <c r="AF61" s="92">
        <f t="shared" si="47"/>
        <v>-0.0111382689017685</v>
      </c>
      <c r="AG61" s="92">
        <f t="shared" si="47"/>
        <v>-0.007516761138439909</v>
      </c>
      <c r="AH61" s="92">
        <f t="shared" si="47"/>
        <v>-0.006021378617711237</v>
      </c>
      <c r="AI61" s="92">
        <f t="shared" si="47"/>
        <v>-0.004644640777813014</v>
      </c>
      <c r="AJ61" s="92">
        <f t="shared" si="47"/>
        <v>-0.007957888029781812</v>
      </c>
      <c r="AK61" s="92">
        <f t="shared" si="47"/>
        <v>-0.0046632562505763975</v>
      </c>
      <c r="AL61" s="92">
        <f t="shared" si="47"/>
        <v>-0.005376931076102598</v>
      </c>
      <c r="AM61" s="92">
        <f t="shared" si="47"/>
        <v>-0.004580031387899308</v>
      </c>
      <c r="AN61" s="92">
        <f t="shared" si="47"/>
        <v>-0.0131396808112908</v>
      </c>
      <c r="AO61" s="92">
        <f t="shared" si="47"/>
        <v>-0.00489478661616205</v>
      </c>
      <c r="AP61" s="39" t="e">
        <f aca="true" t="shared" si="48" ref="AP61:BE61">AP20/AP$23</f>
        <v>#DIV/0!</v>
      </c>
      <c r="AQ61" s="39" t="e">
        <f t="shared" si="48"/>
        <v>#DIV/0!</v>
      </c>
      <c r="AR61" s="39" t="e">
        <f t="shared" si="48"/>
        <v>#DIV/0!</v>
      </c>
      <c r="AS61" s="39" t="e">
        <f t="shared" si="48"/>
        <v>#DIV/0!</v>
      </c>
      <c r="AT61" s="39" t="e">
        <f t="shared" si="48"/>
        <v>#DIV/0!</v>
      </c>
      <c r="AU61" s="39" t="e">
        <f t="shared" si="48"/>
        <v>#DIV/0!</v>
      </c>
      <c r="AV61" s="39" t="e">
        <f t="shared" si="48"/>
        <v>#DIV/0!</v>
      </c>
      <c r="AW61" s="39" t="e">
        <f t="shared" si="48"/>
        <v>#DIV/0!</v>
      </c>
      <c r="AX61" s="39" t="e">
        <f t="shared" si="48"/>
        <v>#DIV/0!</v>
      </c>
      <c r="AY61" s="39" t="e">
        <f t="shared" si="48"/>
        <v>#DIV/0!</v>
      </c>
      <c r="AZ61" s="39" t="e">
        <f t="shared" si="48"/>
        <v>#DIV/0!</v>
      </c>
      <c r="BA61" s="39" t="e">
        <f t="shared" si="48"/>
        <v>#DIV/0!</v>
      </c>
      <c r="BB61" s="39" t="e">
        <f t="shared" si="48"/>
        <v>#DIV/0!</v>
      </c>
      <c r="BC61" s="39" t="e">
        <f t="shared" si="48"/>
        <v>#DIV/0!</v>
      </c>
      <c r="BD61" s="39" t="e">
        <f t="shared" si="48"/>
        <v>#DIV/0!</v>
      </c>
      <c r="BE61" s="39" t="e">
        <f t="shared" si="48"/>
        <v>#DIV/0!</v>
      </c>
      <c r="BF61" s="286"/>
      <c r="BG61" s="286"/>
    </row>
    <row r="62" spans="26:59" ht="14.25">
      <c r="Z62" s="583" t="s">
        <v>61</v>
      </c>
      <c r="AA62" s="76"/>
      <c r="AB62" s="92">
        <f aca="true" t="shared" si="49" ref="AB62:AO62">AB32/AA32-1</f>
        <v>0.002595717066839587</v>
      </c>
      <c r="AC62" s="92">
        <f t="shared" si="49"/>
        <v>0.011650485436893288</v>
      </c>
      <c r="AD62" s="92">
        <f t="shared" si="49"/>
        <v>0.02671145233525274</v>
      </c>
      <c r="AE62" s="92">
        <f t="shared" si="49"/>
        <v>0.0021810250817886345</v>
      </c>
      <c r="AF62" s="92">
        <f t="shared" si="49"/>
        <v>-0.02487175501321326</v>
      </c>
      <c r="AG62" s="92">
        <f t="shared" si="49"/>
        <v>-0.04080981986290444</v>
      </c>
      <c r="AH62" s="92">
        <f t="shared" si="49"/>
        <v>-0.05201927871032075</v>
      </c>
      <c r="AI62" s="92">
        <f t="shared" si="49"/>
        <v>-0.03278401122019636</v>
      </c>
      <c r="AJ62" s="92">
        <f t="shared" si="49"/>
        <v>-0.03280768533623346</v>
      </c>
      <c r="AK62" s="92">
        <f t="shared" si="49"/>
        <v>-0.017428785607196295</v>
      </c>
      <c r="AL62" s="92">
        <f t="shared" si="49"/>
        <v>-0.01850085828724024</v>
      </c>
      <c r="AM62" s="92">
        <f t="shared" si="49"/>
        <v>-0.020015546055188627</v>
      </c>
      <c r="AN62" s="92">
        <f t="shared" si="49"/>
        <v>-0.0005948839976205322</v>
      </c>
      <c r="AO62" s="92">
        <f t="shared" si="49"/>
        <v>0.0037698412698414785</v>
      </c>
      <c r="AP62" s="39" t="e">
        <f aca="true" t="shared" si="50" ref="AP62:BE62">AP21/AP$23</f>
        <v>#DIV/0!</v>
      </c>
      <c r="AQ62" s="39" t="e">
        <f t="shared" si="50"/>
        <v>#DIV/0!</v>
      </c>
      <c r="AR62" s="39" t="e">
        <f t="shared" si="50"/>
        <v>#DIV/0!</v>
      </c>
      <c r="AS62" s="39" t="e">
        <f t="shared" si="50"/>
        <v>#DIV/0!</v>
      </c>
      <c r="AT62" s="39" t="e">
        <f t="shared" si="50"/>
        <v>#DIV/0!</v>
      </c>
      <c r="AU62" s="39" t="e">
        <f t="shared" si="50"/>
        <v>#DIV/0!</v>
      </c>
      <c r="AV62" s="39" t="e">
        <f t="shared" si="50"/>
        <v>#DIV/0!</v>
      </c>
      <c r="AW62" s="39" t="e">
        <f t="shared" si="50"/>
        <v>#DIV/0!</v>
      </c>
      <c r="AX62" s="39" t="e">
        <f t="shared" si="50"/>
        <v>#DIV/0!</v>
      </c>
      <c r="AY62" s="39" t="e">
        <f t="shared" si="50"/>
        <v>#DIV/0!</v>
      </c>
      <c r="AZ62" s="39" t="e">
        <f t="shared" si="50"/>
        <v>#DIV/0!</v>
      </c>
      <c r="BA62" s="39" t="e">
        <f t="shared" si="50"/>
        <v>#DIV/0!</v>
      </c>
      <c r="BB62" s="39" t="e">
        <f t="shared" si="50"/>
        <v>#DIV/0!</v>
      </c>
      <c r="BC62" s="39" t="e">
        <f t="shared" si="50"/>
        <v>#DIV/0!</v>
      </c>
      <c r="BD62" s="39" t="e">
        <f t="shared" si="50"/>
        <v>#DIV/0!</v>
      </c>
      <c r="BE62" s="39" t="e">
        <f t="shared" si="50"/>
        <v>#DIV/0!</v>
      </c>
      <c r="BF62" s="286"/>
      <c r="BG62" s="286"/>
    </row>
    <row r="63" spans="26:59" ht="14.25">
      <c r="Z63" s="584" t="s">
        <v>62</v>
      </c>
      <c r="AA63" s="76"/>
      <c r="AB63" s="92">
        <f aca="true" t="shared" si="51" ref="AB63:AO63">AB33/AA33-1</f>
        <v>-0.0020351354642493824</v>
      </c>
      <c r="AC63" s="92">
        <f t="shared" si="51"/>
        <v>-0.01178647464432947</v>
      </c>
      <c r="AD63" s="92">
        <f t="shared" si="51"/>
        <v>-0.018821411810641342</v>
      </c>
      <c r="AE63" s="92">
        <f t="shared" si="51"/>
        <v>-0.023094336891890777</v>
      </c>
      <c r="AF63" s="92">
        <f t="shared" si="51"/>
        <v>-0.018203865729672808</v>
      </c>
      <c r="AG63" s="92">
        <f t="shared" si="51"/>
        <v>-0.016305486897370214</v>
      </c>
      <c r="AH63" s="92">
        <f t="shared" si="51"/>
        <v>-0.017976687164718674</v>
      </c>
      <c r="AI63" s="92">
        <f t="shared" si="51"/>
        <v>-0.020696543137578294</v>
      </c>
      <c r="AJ63" s="92">
        <f t="shared" si="51"/>
        <v>-0.02106849732643845</v>
      </c>
      <c r="AK63" s="92">
        <f t="shared" si="51"/>
        <v>-0.014650594062436628</v>
      </c>
      <c r="AL63" s="92">
        <f t="shared" si="51"/>
        <v>-0.007755338793463462</v>
      </c>
      <c r="AM63" s="92">
        <f t="shared" si="51"/>
        <v>-0.008274404416944936</v>
      </c>
      <c r="AN63" s="92">
        <f t="shared" si="51"/>
        <v>-0.011128959503847846</v>
      </c>
      <c r="AO63" s="92">
        <f t="shared" si="51"/>
        <v>-0.010475371659003252</v>
      </c>
      <c r="AP63" s="39" t="e">
        <f aca="true" t="shared" si="52" ref="AP63:BE63">AP22/AP$23</f>
        <v>#DIV/0!</v>
      </c>
      <c r="AQ63" s="39" t="e">
        <f t="shared" si="52"/>
        <v>#DIV/0!</v>
      </c>
      <c r="AR63" s="39" t="e">
        <f t="shared" si="52"/>
        <v>#DIV/0!</v>
      </c>
      <c r="AS63" s="39" t="e">
        <f t="shared" si="52"/>
        <v>#DIV/0!</v>
      </c>
      <c r="AT63" s="39" t="e">
        <f t="shared" si="52"/>
        <v>#DIV/0!</v>
      </c>
      <c r="AU63" s="39" t="e">
        <f t="shared" si="52"/>
        <v>#DIV/0!</v>
      </c>
      <c r="AV63" s="39" t="e">
        <f t="shared" si="52"/>
        <v>#DIV/0!</v>
      </c>
      <c r="AW63" s="39" t="e">
        <f t="shared" si="52"/>
        <v>#DIV/0!</v>
      </c>
      <c r="AX63" s="39" t="e">
        <f t="shared" si="52"/>
        <v>#DIV/0!</v>
      </c>
      <c r="AY63" s="39" t="e">
        <f t="shared" si="52"/>
        <v>#DIV/0!</v>
      </c>
      <c r="AZ63" s="39" t="e">
        <f t="shared" si="52"/>
        <v>#DIV/0!</v>
      </c>
      <c r="BA63" s="39" t="e">
        <f t="shared" si="52"/>
        <v>#DIV/0!</v>
      </c>
      <c r="BB63" s="39" t="e">
        <f t="shared" si="52"/>
        <v>#DIV/0!</v>
      </c>
      <c r="BC63" s="39" t="e">
        <f t="shared" si="52"/>
        <v>#DIV/0!</v>
      </c>
      <c r="BD63" s="39" t="e">
        <f t="shared" si="52"/>
        <v>#DIV/0!</v>
      </c>
      <c r="BE63" s="39" t="e">
        <f t="shared" si="52"/>
        <v>#DIV/0!</v>
      </c>
      <c r="BF63" s="286"/>
      <c r="BG63" s="286"/>
    </row>
    <row r="64" spans="26:59" ht="14.25">
      <c r="Z64" s="683" t="s">
        <v>63</v>
      </c>
      <c r="AA64" s="639"/>
      <c r="AB64" s="638">
        <f aca="true" t="shared" si="53" ref="AB64:AO64">AB34/AA34-1</f>
        <v>-0.009864105072295515</v>
      </c>
      <c r="AC64" s="638">
        <f t="shared" si="53"/>
        <v>0.07543521518636798</v>
      </c>
      <c r="AD64" s="638">
        <f t="shared" si="53"/>
        <v>-0.08231062914420295</v>
      </c>
      <c r="AE64" s="638">
        <f t="shared" si="53"/>
        <v>-0.1900411329002717</v>
      </c>
      <c r="AF64" s="638">
        <f t="shared" si="53"/>
        <v>-0.10267882783624427</v>
      </c>
      <c r="AG64" s="638">
        <f t="shared" si="53"/>
        <v>-1</v>
      </c>
      <c r="AH64" s="638" t="e">
        <f t="shared" si="53"/>
        <v>#DIV/0!</v>
      </c>
      <c r="AI64" s="638" t="e">
        <f t="shared" si="53"/>
        <v>#DIV/0!</v>
      </c>
      <c r="AJ64" s="638" t="e">
        <f t="shared" si="53"/>
        <v>#DIV/0!</v>
      </c>
      <c r="AK64" s="638" t="e">
        <f t="shared" si="53"/>
        <v>#DIV/0!</v>
      </c>
      <c r="AL64" s="638" t="e">
        <f t="shared" si="53"/>
        <v>#DIV/0!</v>
      </c>
      <c r="AM64" s="638" t="e">
        <f t="shared" si="53"/>
        <v>#DIV/0!</v>
      </c>
      <c r="AN64" s="638" t="e">
        <f t="shared" si="53"/>
        <v>#DIV/0!</v>
      </c>
      <c r="AO64" s="638" t="e">
        <f t="shared" si="53"/>
        <v>#DIV/0!</v>
      </c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2"/>
      <c r="BG64" s="502"/>
    </row>
    <row r="65" spans="26:59" ht="14.25">
      <c r="Z65" s="584" t="s">
        <v>64</v>
      </c>
      <c r="AA65" s="587"/>
      <c r="AB65" s="573">
        <f aca="true" t="shared" si="54" ref="AB65:AO65">AB35/AA35-1</f>
        <v>-0.009183759733730201</v>
      </c>
      <c r="AC65" s="573">
        <f t="shared" si="54"/>
        <v>-0.007929869941733503</v>
      </c>
      <c r="AD65" s="573">
        <f t="shared" si="54"/>
        <v>-0.002755449393179843</v>
      </c>
      <c r="AE65" s="573">
        <f t="shared" si="54"/>
        <v>0.005606953836156281</v>
      </c>
      <c r="AF65" s="573">
        <f t="shared" si="54"/>
        <v>-0.0028759732648329095</v>
      </c>
      <c r="AG65" s="573">
        <f t="shared" si="54"/>
        <v>-0.014967002909972327</v>
      </c>
      <c r="AH65" s="573">
        <f t="shared" si="54"/>
        <v>-0.031332358519619685</v>
      </c>
      <c r="AI65" s="573">
        <f t="shared" si="54"/>
        <v>-0.036707775010139665</v>
      </c>
      <c r="AJ65" s="573">
        <f t="shared" si="54"/>
        <v>-0.04170061411697423</v>
      </c>
      <c r="AK65" s="573">
        <f t="shared" si="54"/>
        <v>-0.04953189873249619</v>
      </c>
      <c r="AL65" s="573">
        <f t="shared" si="54"/>
        <v>-0.05443432172822604</v>
      </c>
      <c r="AM65" s="573">
        <f t="shared" si="54"/>
        <v>-0.055067996420278376</v>
      </c>
      <c r="AN65" s="573">
        <f t="shared" si="54"/>
        <v>-0.057648052566449115</v>
      </c>
      <c r="AO65" s="573">
        <f t="shared" si="54"/>
        <v>-0.052215878036506735</v>
      </c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2"/>
      <c r="BG65" s="502"/>
    </row>
    <row r="66" spans="26:59" ht="14.25">
      <c r="Z66" s="584" t="s">
        <v>65</v>
      </c>
      <c r="AA66" s="587"/>
      <c r="AB66" s="573">
        <f aca="true" t="shared" si="55" ref="AB66:AO66">AB36/AA36-1</f>
        <v>-0.02114741551457633</v>
      </c>
      <c r="AC66" s="573">
        <f t="shared" si="55"/>
        <v>-0.01978440976429008</v>
      </c>
      <c r="AD66" s="573">
        <f t="shared" si="55"/>
        <v>-0.02571895580825212</v>
      </c>
      <c r="AE66" s="573">
        <f t="shared" si="55"/>
        <v>-0.0337954669320949</v>
      </c>
      <c r="AF66" s="573">
        <f t="shared" si="55"/>
        <v>-0.029826405896984376</v>
      </c>
      <c r="AG66" s="573">
        <f t="shared" si="55"/>
        <v>-0.019488102275499353</v>
      </c>
      <c r="AH66" s="573">
        <f t="shared" si="55"/>
        <v>-0.025639947522358986</v>
      </c>
      <c r="AI66" s="573">
        <f t="shared" si="55"/>
        <v>-0.026327732115764557</v>
      </c>
      <c r="AJ66" s="573">
        <f t="shared" si="55"/>
        <v>-0.02821383806706923</v>
      </c>
      <c r="AK66" s="573">
        <f t="shared" si="55"/>
        <v>-0.02909581510134862</v>
      </c>
      <c r="AL66" s="573">
        <f t="shared" si="55"/>
        <v>-0.033098917900721725</v>
      </c>
      <c r="AM66" s="573">
        <f t="shared" si="55"/>
        <v>-0.02508560762402079</v>
      </c>
      <c r="AN66" s="573">
        <f t="shared" si="55"/>
        <v>-0.03509002506149905</v>
      </c>
      <c r="AO66" s="573">
        <f t="shared" si="55"/>
        <v>0.004932515616406841</v>
      </c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2"/>
      <c r="BG66" s="502"/>
    </row>
    <row r="67" spans="26:59" ht="15" thickBot="1">
      <c r="Z67" s="585" t="s">
        <v>66</v>
      </c>
      <c r="AA67" s="96"/>
      <c r="AB67" s="93">
        <f aca="true" t="shared" si="56" ref="AB67:AO67">AB37/AA37-1</f>
        <v>0.0009707705846495607</v>
      </c>
      <c r="AC67" s="93">
        <f t="shared" si="56"/>
        <v>0.005188329429929084</v>
      </c>
      <c r="AD67" s="93">
        <f t="shared" si="56"/>
        <v>0.0008855068400235311</v>
      </c>
      <c r="AE67" s="93">
        <f t="shared" si="56"/>
        <v>0.019523746805889974</v>
      </c>
      <c r="AF67" s="93">
        <f t="shared" si="56"/>
        <v>0.013302569927398977</v>
      </c>
      <c r="AG67" s="93">
        <f t="shared" si="56"/>
        <v>0.01311148609829238</v>
      </c>
      <c r="AH67" s="93">
        <f t="shared" si="56"/>
        <v>-0.009774281410505958</v>
      </c>
      <c r="AI67" s="93">
        <f t="shared" si="56"/>
        <v>-0.047401803774702156</v>
      </c>
      <c r="AJ67" s="93">
        <f t="shared" si="56"/>
        <v>0.045650955031172114</v>
      </c>
      <c r="AK67" s="93">
        <f t="shared" si="56"/>
        <v>0.16378001249150986</v>
      </c>
      <c r="AL67" s="93">
        <f t="shared" si="56"/>
        <v>-0.18419337517670542</v>
      </c>
      <c r="AM67" s="93">
        <f t="shared" si="56"/>
        <v>0.015371362952835144</v>
      </c>
      <c r="AN67" s="93">
        <f t="shared" si="56"/>
        <v>0.28356596356207775</v>
      </c>
      <c r="AO67" s="93">
        <f t="shared" si="56"/>
        <v>0.0009379036435455124</v>
      </c>
      <c r="AP67" s="45" t="e">
        <f aca="true" t="shared" si="57" ref="AP67:BE67">AP37/AP$23</f>
        <v>#DIV/0!</v>
      </c>
      <c r="AQ67" s="45" t="e">
        <f t="shared" si="57"/>
        <v>#DIV/0!</v>
      </c>
      <c r="AR67" s="45" t="e">
        <f t="shared" si="57"/>
        <v>#DIV/0!</v>
      </c>
      <c r="AS67" s="45" t="e">
        <f t="shared" si="57"/>
        <v>#DIV/0!</v>
      </c>
      <c r="AT67" s="45" t="e">
        <f t="shared" si="57"/>
        <v>#DIV/0!</v>
      </c>
      <c r="AU67" s="45" t="e">
        <f t="shared" si="57"/>
        <v>#DIV/0!</v>
      </c>
      <c r="AV67" s="45" t="e">
        <f t="shared" si="57"/>
        <v>#DIV/0!</v>
      </c>
      <c r="AW67" s="45" t="e">
        <f t="shared" si="57"/>
        <v>#DIV/0!</v>
      </c>
      <c r="AX67" s="45" t="e">
        <f t="shared" si="57"/>
        <v>#DIV/0!</v>
      </c>
      <c r="AY67" s="45" t="e">
        <f t="shared" si="57"/>
        <v>#DIV/0!</v>
      </c>
      <c r="AZ67" s="45" t="e">
        <f t="shared" si="57"/>
        <v>#DIV/0!</v>
      </c>
      <c r="BA67" s="45" t="e">
        <f t="shared" si="57"/>
        <v>#DIV/0!</v>
      </c>
      <c r="BB67" s="45" t="e">
        <f t="shared" si="57"/>
        <v>#DIV/0!</v>
      </c>
      <c r="BC67" s="45" t="e">
        <f t="shared" si="57"/>
        <v>#DIV/0!</v>
      </c>
      <c r="BD67" s="45" t="e">
        <f t="shared" si="57"/>
        <v>#DIV/0!</v>
      </c>
      <c r="BE67" s="45" t="e">
        <f t="shared" si="57"/>
        <v>#DIV/0!</v>
      </c>
      <c r="BF67" s="290"/>
      <c r="BG67" s="290"/>
    </row>
    <row r="68" spans="26:59" ht="15" thickTop="1">
      <c r="Z68" s="586" t="s">
        <v>145</v>
      </c>
      <c r="AA68" s="97"/>
      <c r="AB68" s="94">
        <f aca="true" t="shared" si="58" ref="AB68:AO68">AB38/AA38-1</f>
        <v>-0.007422570001286988</v>
      </c>
      <c r="AC68" s="94">
        <f t="shared" si="58"/>
        <v>-0.008646413078228998</v>
      </c>
      <c r="AD68" s="94">
        <f t="shared" si="58"/>
        <v>-0.005282102497094154</v>
      </c>
      <c r="AE68" s="94">
        <f t="shared" si="58"/>
        <v>-0.0158753575752435</v>
      </c>
      <c r="AF68" s="94">
        <f t="shared" si="58"/>
        <v>-0.02132512732508851</v>
      </c>
      <c r="AG68" s="94">
        <f t="shared" si="58"/>
        <v>-0.018944435332952536</v>
      </c>
      <c r="AH68" s="94">
        <f t="shared" si="58"/>
        <v>-0.03573456291934396</v>
      </c>
      <c r="AI68" s="94">
        <f t="shared" si="58"/>
        <v>-0.028312490171649385</v>
      </c>
      <c r="AJ68" s="94">
        <f t="shared" si="58"/>
        <v>-0.02460029183063117</v>
      </c>
      <c r="AK68" s="94">
        <f t="shared" si="58"/>
        <v>-0.026436889194493274</v>
      </c>
      <c r="AL68" s="94">
        <f t="shared" si="58"/>
        <v>-0.03244554002328903</v>
      </c>
      <c r="AM68" s="94">
        <f t="shared" si="58"/>
        <v>-0.038407669668050426</v>
      </c>
      <c r="AN68" s="94">
        <f t="shared" si="58"/>
        <v>-0.023679922340349102</v>
      </c>
      <c r="AO68" s="94">
        <f t="shared" si="58"/>
        <v>-0.014871071318151796</v>
      </c>
      <c r="AP68" s="83" t="e">
        <f aca="true" t="shared" si="59" ref="AP68:BE68">AP38/AP$23</f>
        <v>#DIV/0!</v>
      </c>
      <c r="AQ68" s="83" t="e">
        <f t="shared" si="59"/>
        <v>#DIV/0!</v>
      </c>
      <c r="AR68" s="83" t="e">
        <f t="shared" si="59"/>
        <v>#DIV/0!</v>
      </c>
      <c r="AS68" s="83" t="e">
        <f t="shared" si="59"/>
        <v>#DIV/0!</v>
      </c>
      <c r="AT68" s="83" t="e">
        <f t="shared" si="59"/>
        <v>#DIV/0!</v>
      </c>
      <c r="AU68" s="83" t="e">
        <f t="shared" si="59"/>
        <v>#DIV/0!</v>
      </c>
      <c r="AV68" s="83" t="e">
        <f t="shared" si="59"/>
        <v>#DIV/0!</v>
      </c>
      <c r="AW68" s="83" t="e">
        <f t="shared" si="59"/>
        <v>#DIV/0!</v>
      </c>
      <c r="AX68" s="83" t="e">
        <f t="shared" si="59"/>
        <v>#DIV/0!</v>
      </c>
      <c r="AY68" s="83" t="e">
        <f t="shared" si="59"/>
        <v>#DIV/0!</v>
      </c>
      <c r="AZ68" s="83" t="e">
        <f t="shared" si="59"/>
        <v>#DIV/0!</v>
      </c>
      <c r="BA68" s="83" t="e">
        <f t="shared" si="59"/>
        <v>#DIV/0!</v>
      </c>
      <c r="BB68" s="83" t="e">
        <f t="shared" si="59"/>
        <v>#DIV/0!</v>
      </c>
      <c r="BC68" s="83" t="e">
        <f t="shared" si="59"/>
        <v>#DIV/0!</v>
      </c>
      <c r="BD68" s="83" t="e">
        <f t="shared" si="59"/>
        <v>#DIV/0!</v>
      </c>
      <c r="BE68" s="83" t="e">
        <f t="shared" si="59"/>
        <v>#DIV/0!</v>
      </c>
      <c r="BF68" s="292"/>
      <c r="BG68" s="286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65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1" sqref="A1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38"/>
      <c r="AD1" s="537"/>
    </row>
    <row r="2" ht="18.75">
      <c r="AA2" s="536" t="s">
        <v>28</v>
      </c>
    </row>
    <row r="4" ht="14.25">
      <c r="Z4" s="75" t="s">
        <v>156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0" ht="14.25">
      <c r="Z6" s="67" t="s">
        <v>87</v>
      </c>
      <c r="AA6" s="80">
        <v>14433.41166190563</v>
      </c>
      <c r="AB6" s="80">
        <v>14299.219943392773</v>
      </c>
      <c r="AC6" s="80">
        <v>14115.709315480575</v>
      </c>
      <c r="AD6" s="80">
        <v>13870.831083267563</v>
      </c>
      <c r="AE6" s="80">
        <v>13530.650842965322</v>
      </c>
      <c r="AF6" s="80">
        <v>13247.325602151966</v>
      </c>
      <c r="AG6" s="80">
        <v>13003.484607773458</v>
      </c>
      <c r="AH6" s="80">
        <v>12808.72748197145</v>
      </c>
      <c r="AI6" s="80">
        <v>12654.63970103051</v>
      </c>
      <c r="AJ6" s="80">
        <v>12512.338808521761</v>
      </c>
      <c r="AK6" s="80">
        <v>12384.229314083006</v>
      </c>
      <c r="AL6" s="80">
        <v>12250.11068809871</v>
      </c>
      <c r="AM6" s="80">
        <v>12152.364505289836</v>
      </c>
      <c r="AN6" s="80">
        <v>12068.34099183134</v>
      </c>
      <c r="AO6" s="80">
        <v>12006.609127440426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-0.005115190599329078</v>
      </c>
      <c r="BH6" s="204">
        <f aca="true" t="shared" si="2" ref="BH6:BH11">AO6/AA6-1</f>
        <v>-0.16813783125650794</v>
      </c>
    </row>
    <row r="7" spans="26:60" ht="14.25">
      <c r="Z7" s="67" t="s">
        <v>90</v>
      </c>
      <c r="AA7" s="80">
        <v>6710.34002685557</v>
      </c>
      <c r="AB7" s="80">
        <v>6989.829652037765</v>
      </c>
      <c r="AC7" s="80">
        <v>7374.5819582475</v>
      </c>
      <c r="AD7" s="80">
        <v>7455.897794654157</v>
      </c>
      <c r="AE7" s="80">
        <v>7884.717092363094</v>
      </c>
      <c r="AF7" s="80">
        <v>8547.459146425967</v>
      </c>
      <c r="AG7" s="80">
        <v>9006.347010939648</v>
      </c>
      <c r="AH7" s="80">
        <v>9167.626050695293</v>
      </c>
      <c r="AI7" s="80">
        <v>9131.899484080712</v>
      </c>
      <c r="AJ7" s="80">
        <v>9730.866193221838</v>
      </c>
      <c r="AK7" s="80">
        <v>9741.623353626286</v>
      </c>
      <c r="AL7" s="80">
        <v>10031.30002717819</v>
      </c>
      <c r="AM7" s="80">
        <v>10151.374280117709</v>
      </c>
      <c r="AN7" s="80">
        <v>10195.072084872865</v>
      </c>
      <c r="AO7" s="80">
        <v>10207.889488094259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0.0012572155561716425</v>
      </c>
      <c r="BH7" s="204">
        <f t="shared" si="2"/>
        <v>0.5212179185020558</v>
      </c>
    </row>
    <row r="8" spans="26:60" ht="14.25">
      <c r="Z8" s="67" t="s">
        <v>88</v>
      </c>
      <c r="AA8" s="80">
        <v>3481.988881905946</v>
      </c>
      <c r="AB8" s="80">
        <v>3544.0131889437907</v>
      </c>
      <c r="AC8" s="80">
        <v>3669.716956921269</v>
      </c>
      <c r="AD8" s="80">
        <v>3669.4192687265167</v>
      </c>
      <c r="AE8" s="80">
        <v>3786.6443810755013</v>
      </c>
      <c r="AF8" s="80">
        <v>3923.814970672238</v>
      </c>
      <c r="AG8" s="80">
        <v>4086.766933253525</v>
      </c>
      <c r="AH8" s="80">
        <v>4158.990975724923</v>
      </c>
      <c r="AI8" s="80">
        <v>4150.357497971112</v>
      </c>
      <c r="AJ8" s="80">
        <v>4185.306403181693</v>
      </c>
      <c r="AK8" s="80">
        <v>4167.604938382076</v>
      </c>
      <c r="AL8" s="80">
        <v>4084.9769863809183</v>
      </c>
      <c r="AM8" s="80">
        <v>4146.586836989106</v>
      </c>
      <c r="AN8" s="80">
        <v>4208.910656700477</v>
      </c>
      <c r="AO8" s="80">
        <v>4219.228038515607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0.002451318798774027</v>
      </c>
      <c r="BH8" s="204">
        <f t="shared" si="2"/>
        <v>0.21172932528323196</v>
      </c>
    </row>
    <row r="9" spans="26:60" ht="14.25">
      <c r="Z9" s="67" t="s">
        <v>91</v>
      </c>
      <c r="AA9" s="80">
        <v>8266.94794</v>
      </c>
      <c r="AB9" s="80">
        <v>7539.748079999999</v>
      </c>
      <c r="AC9" s="80">
        <v>7452.40868</v>
      </c>
      <c r="AD9" s="80">
        <v>7302.846699999999</v>
      </c>
      <c r="AE9" s="80">
        <v>8298.102939999999</v>
      </c>
      <c r="AF9" s="80">
        <v>8212.70724</v>
      </c>
      <c r="AG9" s="80">
        <v>9220.068360000001</v>
      </c>
      <c r="AH9" s="80">
        <v>9742.86724</v>
      </c>
      <c r="AI9" s="80">
        <v>8577.873599999999</v>
      </c>
      <c r="AJ9" s="80">
        <v>2000.8632677539601</v>
      </c>
      <c r="AK9" s="80">
        <v>4690.087362647359</v>
      </c>
      <c r="AL9" s="80">
        <v>1414.88836916112</v>
      </c>
      <c r="AM9" s="80">
        <v>1238.77497863952</v>
      </c>
      <c r="AN9" s="80">
        <v>1259.54879319138</v>
      </c>
      <c r="AO9" s="80">
        <v>1657.60321268142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0.31602937626693306</v>
      </c>
      <c r="BH9" s="204">
        <f t="shared" si="2"/>
        <v>-0.7994903046793083</v>
      </c>
    </row>
    <row r="10" spans="26:60" ht="15" thickBot="1">
      <c r="Z10" s="68" t="s">
        <v>95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>
        <v>297.54296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-0.0725940555410084</v>
      </c>
      <c r="BH10" s="205">
        <f t="shared" si="2"/>
        <v>0.036484779110828036</v>
      </c>
    </row>
    <row r="11" spans="26:60" ht="15" thickTop="1">
      <c r="Z11" s="69" t="s">
        <v>93</v>
      </c>
      <c r="AA11" s="82">
        <f aca="true" t="shared" si="3" ref="AA11:AO11">SUM(AA6:AA10)</f>
        <v>33179.75781066715</v>
      </c>
      <c r="AB11" s="82">
        <f t="shared" si="3"/>
        <v>32729.658064374325</v>
      </c>
      <c r="AC11" s="82">
        <f t="shared" si="3"/>
        <v>33025.42836064934</v>
      </c>
      <c r="AD11" s="82">
        <f t="shared" si="3"/>
        <v>32710.659346648234</v>
      </c>
      <c r="AE11" s="82">
        <f t="shared" si="3"/>
        <v>33938.13192640391</v>
      </c>
      <c r="AF11" s="82">
        <f t="shared" si="3"/>
        <v>34368.88249925017</v>
      </c>
      <c r="AG11" s="82">
        <f t="shared" si="3"/>
        <v>35737.60413196663</v>
      </c>
      <c r="AH11" s="82">
        <f t="shared" si="3"/>
        <v>36282.81227839167</v>
      </c>
      <c r="AI11" s="82">
        <f t="shared" si="3"/>
        <v>34891.82235308233</v>
      </c>
      <c r="AJ11" s="82">
        <f t="shared" si="3"/>
        <v>28791.90727267925</v>
      </c>
      <c r="AK11" s="82">
        <f t="shared" si="3"/>
        <v>31324.538458738727</v>
      </c>
      <c r="AL11" s="82">
        <f t="shared" si="3"/>
        <v>28124.880070818937</v>
      </c>
      <c r="AM11" s="82">
        <f t="shared" si="3"/>
        <v>28023.15071103617</v>
      </c>
      <c r="AN11" s="82">
        <f t="shared" si="3"/>
        <v>28052.706096596063</v>
      </c>
      <c r="AO11" s="82">
        <f t="shared" si="3"/>
        <v>28388.872826731713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0.011983397572344678</v>
      </c>
      <c r="BH11" s="206">
        <f t="shared" si="2"/>
        <v>-0.14439180090685255</v>
      </c>
    </row>
    <row r="12" spans="27:38" ht="14.25"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</row>
    <row r="13" spans="26:27" ht="14.25">
      <c r="Z13" s="75" t="s">
        <v>372</v>
      </c>
      <c r="AA13" s="537"/>
    </row>
    <row r="14" spans="26:41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</row>
    <row r="15" spans="26:41" ht="14.25">
      <c r="Z15" s="67" t="s">
        <v>87</v>
      </c>
      <c r="AA15" s="39">
        <f aca="true" t="shared" si="5" ref="AA15:AO15">AA6/AA$11</f>
        <v>0.4350065405620697</v>
      </c>
      <c r="AB15" s="39">
        <f t="shared" si="5"/>
        <v>0.43688876661248194</v>
      </c>
      <c r="AC15" s="39">
        <f t="shared" si="5"/>
        <v>0.4274194163761343</v>
      </c>
      <c r="AD15" s="39">
        <f t="shared" si="5"/>
        <v>0.4240462087991775</v>
      </c>
      <c r="AE15" s="39">
        <f t="shared" si="5"/>
        <v>0.3986857871937983</v>
      </c>
      <c r="AF15" s="39">
        <f t="shared" si="5"/>
        <v>0.3854453400526184</v>
      </c>
      <c r="AG15" s="39">
        <f t="shared" si="5"/>
        <v>0.3638599991134291</v>
      </c>
      <c r="AH15" s="39">
        <f t="shared" si="5"/>
        <v>0.3530246603734111</v>
      </c>
      <c r="AI15" s="39">
        <f t="shared" si="5"/>
        <v>0.36268210851740174</v>
      </c>
      <c r="AJ15" s="39">
        <f t="shared" si="5"/>
        <v>0.43457832404158814</v>
      </c>
      <c r="AK15" s="39">
        <f t="shared" si="5"/>
        <v>0.3953523315401996</v>
      </c>
      <c r="AL15" s="39">
        <f t="shared" si="5"/>
        <v>0.43556134843073885</v>
      </c>
      <c r="AM15" s="39">
        <f t="shared" si="5"/>
        <v>0.43365446771493654</v>
      </c>
      <c r="AN15" s="39">
        <f t="shared" si="5"/>
        <v>0.43020238226841584</v>
      </c>
      <c r="AO15" s="39">
        <f t="shared" si="5"/>
        <v>0.42293363321331606</v>
      </c>
    </row>
    <row r="16" spans="26:41" ht="14.25">
      <c r="Z16" s="67" t="s">
        <v>90</v>
      </c>
      <c r="AA16" s="39">
        <f aca="true" t="shared" si="6" ref="AA16:AO16">AA7/AA$11</f>
        <v>0.20224198335462906</v>
      </c>
      <c r="AB16" s="39">
        <f t="shared" si="6"/>
        <v>0.21356256268518967</v>
      </c>
      <c r="AC16" s="39">
        <f t="shared" si="6"/>
        <v>0.22330011522377424</v>
      </c>
      <c r="AD16" s="39">
        <f t="shared" si="6"/>
        <v>0.22793480607165265</v>
      </c>
      <c r="AE16" s="39">
        <f t="shared" si="6"/>
        <v>0.2323261960752994</v>
      </c>
      <c r="AF16" s="39">
        <f t="shared" si="6"/>
        <v>0.2486976161244826</v>
      </c>
      <c r="AG16" s="39">
        <f t="shared" si="6"/>
        <v>0.25201317295032755</v>
      </c>
      <c r="AH16" s="39">
        <f t="shared" si="6"/>
        <v>0.25267131942126486</v>
      </c>
      <c r="AI16" s="39">
        <f t="shared" si="6"/>
        <v>0.26172033640639014</v>
      </c>
      <c r="AJ16" s="39">
        <f t="shared" si="6"/>
        <v>0.33797226773008865</v>
      </c>
      <c r="AK16" s="39">
        <f t="shared" si="6"/>
        <v>0.3109901640357171</v>
      </c>
      <c r="AL16" s="39">
        <f t="shared" si="6"/>
        <v>0.35666996630453895</v>
      </c>
      <c r="AM16" s="39">
        <f t="shared" si="6"/>
        <v>0.3622495694647162</v>
      </c>
      <c r="AN16" s="39">
        <f t="shared" si="6"/>
        <v>0.3634256192528229</v>
      </c>
      <c r="AO16" s="39">
        <f t="shared" si="6"/>
        <v>0.3595736100688802</v>
      </c>
    </row>
    <row r="17" spans="26:41" ht="14.25">
      <c r="Z17" s="67" t="s">
        <v>88</v>
      </c>
      <c r="AA17" s="39">
        <f aca="true" t="shared" si="7" ref="AA17:AO17">AA8/AA$11</f>
        <v>0.10494316751120171</v>
      </c>
      <c r="AB17" s="39">
        <f t="shared" si="7"/>
        <v>0.10828139976205216</v>
      </c>
      <c r="AC17" s="39">
        <f t="shared" si="7"/>
        <v>0.11111792152539744</v>
      </c>
      <c r="AD17" s="39">
        <f t="shared" si="7"/>
        <v>0.11217808940627519</v>
      </c>
      <c r="AE17" s="39">
        <f t="shared" si="7"/>
        <v>0.11157492077899217</v>
      </c>
      <c r="AF17" s="39">
        <f t="shared" si="7"/>
        <v>0.11416766229620193</v>
      </c>
      <c r="AG17" s="39">
        <f t="shared" si="7"/>
        <v>0.1143548100807907</v>
      </c>
      <c r="AH17" s="39">
        <f t="shared" si="7"/>
        <v>0.11462702901345445</v>
      </c>
      <c r="AI17" s="39">
        <f t="shared" si="7"/>
        <v>0.11894929006493898</v>
      </c>
      <c r="AJ17" s="39">
        <f t="shared" si="7"/>
        <v>0.14536398591256738</v>
      </c>
      <c r="AK17" s="39">
        <f t="shared" si="7"/>
        <v>0.133046012597176</v>
      </c>
      <c r="AL17" s="39">
        <f t="shared" si="7"/>
        <v>0.1452442455254876</v>
      </c>
      <c r="AM17" s="39">
        <f t="shared" si="7"/>
        <v>0.14797004375942935</v>
      </c>
      <c r="AN17" s="39">
        <f t="shared" si="7"/>
        <v>0.15003581623133283</v>
      </c>
      <c r="AO17" s="39">
        <f t="shared" si="7"/>
        <v>0.148622598166091</v>
      </c>
    </row>
    <row r="18" spans="26:41" ht="14.25">
      <c r="Z18" s="67" t="s">
        <v>91</v>
      </c>
      <c r="AA18" s="39">
        <f aca="true" t="shared" si="8" ref="AA18:AO18">AA9/AA$11</f>
        <v>0.24915636778223293</v>
      </c>
      <c r="AB18" s="39">
        <f t="shared" si="8"/>
        <v>0.23036440115477058</v>
      </c>
      <c r="AC18" s="39">
        <f t="shared" si="8"/>
        <v>0.22565668486164858</v>
      </c>
      <c r="AD18" s="39">
        <f t="shared" si="8"/>
        <v>0.22325586967259653</v>
      </c>
      <c r="AE18" s="39">
        <f t="shared" si="8"/>
        <v>0.2445067677264836</v>
      </c>
      <c r="AF18" s="39">
        <f t="shared" si="8"/>
        <v>0.2389576454858309</v>
      </c>
      <c r="AG18" s="39">
        <f t="shared" si="8"/>
        <v>0.25799346609676105</v>
      </c>
      <c r="AH18" s="39">
        <f t="shared" si="8"/>
        <v>0.268525691041937</v>
      </c>
      <c r="AI18" s="39">
        <f t="shared" si="8"/>
        <v>0.24584194867202838</v>
      </c>
      <c r="AJ18" s="39">
        <f t="shared" si="8"/>
        <v>0.06949394664286748</v>
      </c>
      <c r="AK18" s="39">
        <f t="shared" si="8"/>
        <v>0.1497256653541833</v>
      </c>
      <c r="AL18" s="39">
        <f t="shared" si="8"/>
        <v>0.05030735653266455</v>
      </c>
      <c r="AM18" s="39">
        <f t="shared" si="8"/>
        <v>0.04420541399549557</v>
      </c>
      <c r="AN18" s="39">
        <f t="shared" si="8"/>
        <v>0.04489936866890052</v>
      </c>
      <c r="AO18" s="39">
        <f t="shared" si="8"/>
        <v>0.05838918729878479</v>
      </c>
    </row>
    <row r="19" spans="26:41" ht="15" thickBot="1">
      <c r="Z19" s="68" t="s">
        <v>95</v>
      </c>
      <c r="AA19" s="45">
        <f aca="true" t="shared" si="9" ref="AA19:AO19">AA10/AA$11</f>
        <v>0.008651940789866417</v>
      </c>
      <c r="AB19" s="45">
        <f t="shared" si="9"/>
        <v>0.010902869785505705</v>
      </c>
      <c r="AC19" s="45">
        <f t="shared" si="9"/>
        <v>0.012505862013045497</v>
      </c>
      <c r="AD19" s="45">
        <f t="shared" si="9"/>
        <v>0.01258502605029825</v>
      </c>
      <c r="AE19" s="45">
        <f t="shared" si="9"/>
        <v>0.012906328225426648</v>
      </c>
      <c r="AF19" s="45">
        <f t="shared" si="9"/>
        <v>0.012731736040866231</v>
      </c>
      <c r="AG19" s="45">
        <f t="shared" si="9"/>
        <v>0.011778551758691606</v>
      </c>
      <c r="AH19" s="45">
        <f t="shared" si="9"/>
        <v>0.011151300149932453</v>
      </c>
      <c r="AI19" s="45">
        <f t="shared" si="9"/>
        <v>0.010806316339240772</v>
      </c>
      <c r="AJ19" s="45">
        <f t="shared" si="9"/>
        <v>0.012591475672888422</v>
      </c>
      <c r="AK19" s="45">
        <f t="shared" si="9"/>
        <v>0.01088582647272403</v>
      </c>
      <c r="AL19" s="45">
        <f t="shared" si="9"/>
        <v>0.012217083206570096</v>
      </c>
      <c r="AM19" s="45">
        <f t="shared" si="9"/>
        <v>0.011920505065422327</v>
      </c>
      <c r="AN19" s="45">
        <f t="shared" si="9"/>
        <v>0.01143681357852782</v>
      </c>
      <c r="AO19" s="45">
        <f t="shared" si="9"/>
        <v>0.010480971252927861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-0.00929729724726358</v>
      </c>
      <c r="AC24" s="92">
        <f t="shared" si="12"/>
        <v>-0.022011590458794417</v>
      </c>
      <c r="AD24" s="92">
        <f t="shared" si="12"/>
        <v>-0.038977657661001586</v>
      </c>
      <c r="AE24" s="92">
        <f t="shared" si="12"/>
        <v>-0.06254659952109454</v>
      </c>
      <c r="AF24" s="92">
        <f t="shared" si="12"/>
        <v>-0.08217641729738245</v>
      </c>
      <c r="AG24" s="92">
        <f t="shared" si="12"/>
        <v>-0.09907062083638918</v>
      </c>
      <c r="AH24" s="92">
        <f t="shared" si="12"/>
        <v>-0.11256411290632273</v>
      </c>
      <c r="AI24" s="92">
        <f t="shared" si="12"/>
        <v>-0.1232398827485719</v>
      </c>
      <c r="AJ24" s="92">
        <f t="shared" si="12"/>
        <v>-0.13309901348232112</v>
      </c>
      <c r="AK24" s="92">
        <f t="shared" si="12"/>
        <v>-0.14197491181042587</v>
      </c>
      <c r="AL24" s="92">
        <f t="shared" si="12"/>
        <v>-0.15126714493769666</v>
      </c>
      <c r="AM24" s="92">
        <f t="shared" si="12"/>
        <v>-0.15803936103590832</v>
      </c>
      <c r="AN24" s="92">
        <f t="shared" si="12"/>
        <v>-0.16386081998315516</v>
      </c>
      <c r="AO24" s="92">
        <f t="shared" si="12"/>
        <v>-0.16813783125650794</v>
      </c>
    </row>
    <row r="25" spans="26:41" ht="14.25">
      <c r="Z25" s="67" t="s">
        <v>90</v>
      </c>
      <c r="AA25" s="92">
        <f aca="true" t="shared" si="13" ref="AA25:AO25">AA7/$AA7-1</f>
        <v>0</v>
      </c>
      <c r="AB25" s="92">
        <f t="shared" si="13"/>
        <v>0.041650590590587955</v>
      </c>
      <c r="AC25" s="92">
        <f t="shared" si="13"/>
        <v>0.09898782010055451</v>
      </c>
      <c r="AD25" s="92">
        <f t="shared" si="13"/>
        <v>0.11110581055725599</v>
      </c>
      <c r="AE25" s="92">
        <f t="shared" si="13"/>
        <v>0.1750100681645832</v>
      </c>
      <c r="AF25" s="92">
        <f t="shared" si="13"/>
        <v>0.27377437092875034</v>
      </c>
      <c r="AG25" s="92">
        <f t="shared" si="13"/>
        <v>0.34215955896350825</v>
      </c>
      <c r="AH25" s="92">
        <f t="shared" si="13"/>
        <v>0.3661939654332531</v>
      </c>
      <c r="AI25" s="92">
        <f t="shared" si="13"/>
        <v>0.36086985868581567</v>
      </c>
      <c r="AJ25" s="92">
        <f t="shared" si="13"/>
        <v>0.45013012072082303</v>
      </c>
      <c r="AK25" s="92">
        <f t="shared" si="13"/>
        <v>0.4517331930482158</v>
      </c>
      <c r="AL25" s="92">
        <f t="shared" si="13"/>
        <v>0.4949018957357969</v>
      </c>
      <c r="AM25" s="92">
        <f t="shared" si="13"/>
        <v>0.5127958105685726</v>
      </c>
      <c r="AN25" s="92">
        <f t="shared" si="13"/>
        <v>0.5193078210747872</v>
      </c>
      <c r="AO25" s="92">
        <f t="shared" si="13"/>
        <v>0.5212179185020558</v>
      </c>
    </row>
    <row r="26" spans="26:41" ht="14.25">
      <c r="Z26" s="67" t="s">
        <v>88</v>
      </c>
      <c r="AA26" s="92">
        <f aca="true" t="shared" si="14" ref="AA26:AO26">AA8/$AA8-1</f>
        <v>0</v>
      </c>
      <c r="AB26" s="92">
        <f t="shared" si="14"/>
        <v>0.017812896347875196</v>
      </c>
      <c r="AC26" s="92">
        <f t="shared" si="14"/>
        <v>0.05391403631150182</v>
      </c>
      <c r="AD26" s="92">
        <f t="shared" si="14"/>
        <v>0.05382854258798675</v>
      </c>
      <c r="AE26" s="92">
        <f t="shared" si="14"/>
        <v>0.08749467890397034</v>
      </c>
      <c r="AF26" s="92">
        <f t="shared" si="14"/>
        <v>0.12688900043944096</v>
      </c>
      <c r="AG26" s="92">
        <f t="shared" si="14"/>
        <v>0.17368753085062694</v>
      </c>
      <c r="AH26" s="92">
        <f t="shared" si="14"/>
        <v>0.194429711518322</v>
      </c>
      <c r="AI26" s="92">
        <f t="shared" si="14"/>
        <v>0.19195024416600637</v>
      </c>
      <c r="AJ26" s="92">
        <f t="shared" si="14"/>
        <v>0.20198729666556825</v>
      </c>
      <c r="AK26" s="92">
        <f t="shared" si="14"/>
        <v>0.19690357428736038</v>
      </c>
      <c r="AL26" s="92">
        <f t="shared" si="14"/>
        <v>0.17317347209475087</v>
      </c>
      <c r="AM26" s="92">
        <f t="shared" si="14"/>
        <v>0.19086733979442716</v>
      </c>
      <c r="AN26" s="92">
        <f t="shared" si="14"/>
        <v>0.20876625384186576</v>
      </c>
      <c r="AO26" s="92">
        <f t="shared" si="14"/>
        <v>0.21172932528323196</v>
      </c>
    </row>
    <row r="27" spans="26:41" ht="14.25">
      <c r="Z27" s="67" t="s">
        <v>91</v>
      </c>
      <c r="AA27" s="92">
        <f aca="true" t="shared" si="15" ref="AA27:AO27">AA9/$AA9-1</f>
        <v>0</v>
      </c>
      <c r="AB27" s="92">
        <f t="shared" si="15"/>
        <v>-0.08796473199999377</v>
      </c>
      <c r="AC27" s="92">
        <f t="shared" si="15"/>
        <v>-0.09852962252959352</v>
      </c>
      <c r="AD27" s="92">
        <f t="shared" si="15"/>
        <v>-0.11662118196428373</v>
      </c>
      <c r="AE27" s="92">
        <f t="shared" si="15"/>
        <v>0.003768621772644032</v>
      </c>
      <c r="AF27" s="92">
        <f t="shared" si="15"/>
        <v>-0.00656115175681149</v>
      </c>
      <c r="AG27" s="92">
        <f t="shared" si="15"/>
        <v>0.11529290215900412</v>
      </c>
      <c r="AH27" s="92">
        <f t="shared" si="15"/>
        <v>0.17853255042997151</v>
      </c>
      <c r="AI27" s="92">
        <f t="shared" si="15"/>
        <v>0.0376106952960924</v>
      </c>
      <c r="AJ27" s="92">
        <f t="shared" si="15"/>
        <v>-0.7579683237059359</v>
      </c>
      <c r="AK27" s="92">
        <f t="shared" si="15"/>
        <v>-0.4326700256627769</v>
      </c>
      <c r="AL27" s="92">
        <f t="shared" si="15"/>
        <v>-0.8288499722714935</v>
      </c>
      <c r="AM27" s="92">
        <f t="shared" si="15"/>
        <v>-0.8501532866022233</v>
      </c>
      <c r="AN27" s="92">
        <f t="shared" si="15"/>
        <v>-0.8476404106651021</v>
      </c>
      <c r="AO27" s="92">
        <f t="shared" si="15"/>
        <v>-0.7994903046793083</v>
      </c>
    </row>
    <row r="28" spans="26:41" ht="15" thickBot="1">
      <c r="Z28" s="68" t="s">
        <v>95</v>
      </c>
      <c r="AA28" s="93">
        <f aca="true" t="shared" si="16" ref="AA28:AO28">AA10/$AA10-1</f>
        <v>0</v>
      </c>
      <c r="AB28" s="93">
        <f t="shared" si="16"/>
        <v>0.2430698789456065</v>
      </c>
      <c r="AC28" s="93">
        <f t="shared" si="16"/>
        <v>0.438716888221764</v>
      </c>
      <c r="AD28" s="93">
        <f t="shared" si="16"/>
        <v>0.43402481561072537</v>
      </c>
      <c r="AE28" s="93">
        <f t="shared" si="16"/>
        <v>0.5258220576007258</v>
      </c>
      <c r="AF28" s="93">
        <f t="shared" si="16"/>
        <v>0.5242853903221281</v>
      </c>
      <c r="AG28" s="93">
        <f t="shared" si="16"/>
        <v>0.46632614494130853</v>
      </c>
      <c r="AH28" s="93">
        <f t="shared" si="16"/>
        <v>0.4094176214593481</v>
      </c>
      <c r="AI28" s="93">
        <f t="shared" si="16"/>
        <v>0.3134531278684276</v>
      </c>
      <c r="AJ28" s="93">
        <f t="shared" si="16"/>
        <v>0.2628748528665379</v>
      </c>
      <c r="AK28" s="93">
        <f t="shared" si="16"/>
        <v>0.1878438063561656</v>
      </c>
      <c r="AL28" s="93">
        <f t="shared" si="16"/>
        <v>0.19693746422902092</v>
      </c>
      <c r="AM28" s="93">
        <f t="shared" si="16"/>
        <v>0.1636566849886072</v>
      </c>
      <c r="AN28" s="93">
        <f t="shared" si="16"/>
        <v>0.11761713983348265</v>
      </c>
      <c r="AO28" s="93">
        <f t="shared" si="16"/>
        <v>0.036484779110828036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-0.013565492215501296</v>
      </c>
      <c r="AC29" s="94">
        <f t="shared" si="17"/>
        <v>-0.004651313336837992</v>
      </c>
      <c r="AD29" s="94">
        <f t="shared" si="17"/>
        <v>-0.014138091866002234</v>
      </c>
      <c r="AE29" s="94">
        <f t="shared" si="17"/>
        <v>0.022856529576383622</v>
      </c>
      <c r="AF29" s="94">
        <f t="shared" si="17"/>
        <v>0.03583885980628598</v>
      </c>
      <c r="AG29" s="94">
        <f t="shared" si="17"/>
        <v>0.07709056635962375</v>
      </c>
      <c r="AH29" s="94">
        <f t="shared" si="17"/>
        <v>0.09352251711514614</v>
      </c>
      <c r="AI29" s="94">
        <f t="shared" si="17"/>
        <v>0.05159966965957663</v>
      </c>
      <c r="AJ29" s="94">
        <f t="shared" si="17"/>
        <v>-0.13224480308223419</v>
      </c>
      <c r="AK29" s="94">
        <f t="shared" si="17"/>
        <v>-0.05591419209612125</v>
      </c>
      <c r="AL29" s="94">
        <f t="shared" si="17"/>
        <v>-0.1523482410176934</v>
      </c>
      <c r="AM29" s="94">
        <f t="shared" si="17"/>
        <v>-0.1554142477186241</v>
      </c>
      <c r="AN29" s="94">
        <f t="shared" si="17"/>
        <v>-0.15452348215823208</v>
      </c>
      <c r="AO29" s="94">
        <f t="shared" si="17"/>
        <v>-0.14439180090685255</v>
      </c>
    </row>
    <row r="30" ht="14.25"/>
    <row r="31" ht="14.25">
      <c r="Z31" s="75" t="s">
        <v>94</v>
      </c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-0.00929729724726358</v>
      </c>
      <c r="AC33" s="92">
        <f t="shared" si="19"/>
        <v>-0.012833611108764797</v>
      </c>
      <c r="AD33" s="92">
        <f t="shared" si="19"/>
        <v>-0.01734792256910933</v>
      </c>
      <c r="AE33" s="92">
        <f t="shared" si="19"/>
        <v>-0.024524863597582214</v>
      </c>
      <c r="AF33" s="92">
        <f t="shared" si="19"/>
        <v>-0.02093951311740916</v>
      </c>
      <c r="AG33" s="92">
        <f t="shared" si="19"/>
        <v>-0.018406809170516403</v>
      </c>
      <c r="AH33" s="92">
        <f t="shared" si="19"/>
        <v>-0.014977302752031796</v>
      </c>
      <c r="AI33" s="92">
        <f t="shared" si="19"/>
        <v>-0.012029905481073078</v>
      </c>
      <c r="AJ33" s="92">
        <f t="shared" si="19"/>
        <v>-0.01124495804468939</v>
      </c>
      <c r="AK33" s="92">
        <f t="shared" si="19"/>
        <v>-0.01023865293285564</v>
      </c>
      <c r="AL33" s="92">
        <f t="shared" si="19"/>
        <v>-0.010829791873425698</v>
      </c>
      <c r="AM33" s="92">
        <f t="shared" si="19"/>
        <v>-0.00797920813106101</v>
      </c>
      <c r="AN33" s="92">
        <f t="shared" si="19"/>
        <v>-0.006914169947907833</v>
      </c>
      <c r="AO33" s="92">
        <f t="shared" si="19"/>
        <v>-0.005115190599329078</v>
      </c>
    </row>
    <row r="34" spans="26:41" ht="14.25">
      <c r="Z34" s="67" t="s">
        <v>90</v>
      </c>
      <c r="AA34" s="76"/>
      <c r="AB34" s="92">
        <f aca="true" t="shared" si="20" ref="AB34:AO34">AB7/AA7-1</f>
        <v>0.041650590590587955</v>
      </c>
      <c r="AC34" s="92">
        <f t="shared" si="20"/>
        <v>0.055044589834541524</v>
      </c>
      <c r="AD34" s="92">
        <f t="shared" si="20"/>
        <v>0.011026501145019685</v>
      </c>
      <c r="AE34" s="92">
        <f t="shared" si="20"/>
        <v>0.057514106217550154</v>
      </c>
      <c r="AF34" s="92">
        <f t="shared" si="20"/>
        <v>0.084054005527324</v>
      </c>
      <c r="AG34" s="92">
        <f t="shared" si="20"/>
        <v>0.05368704975975924</v>
      </c>
      <c r="AH34" s="92">
        <f t="shared" si="20"/>
        <v>0.017907264683422186</v>
      </c>
      <c r="AI34" s="92">
        <f t="shared" si="20"/>
        <v>-0.003897035766622703</v>
      </c>
      <c r="AJ34" s="92">
        <f t="shared" si="20"/>
        <v>0.06559059374068688</v>
      </c>
      <c r="AK34" s="92">
        <f t="shared" si="20"/>
        <v>0.0011054679193862604</v>
      </c>
      <c r="AL34" s="92">
        <f t="shared" si="20"/>
        <v>0.029735975518297098</v>
      </c>
      <c r="AM34" s="92">
        <f t="shared" si="20"/>
        <v>0.011969959288845589</v>
      </c>
      <c r="AN34" s="92">
        <f t="shared" si="20"/>
        <v>0.0043046196061100606</v>
      </c>
      <c r="AO34" s="92">
        <f t="shared" si="20"/>
        <v>0.0012572155561716425</v>
      </c>
    </row>
    <row r="35" spans="26:41" ht="14.25">
      <c r="Z35" s="67" t="s">
        <v>88</v>
      </c>
      <c r="AA35" s="76"/>
      <c r="AB35" s="92">
        <f aca="true" t="shared" si="21" ref="AB35:AO35">AB8/AA8-1</f>
        <v>0.017812896347875196</v>
      </c>
      <c r="AC35" s="92">
        <f t="shared" si="21"/>
        <v>0.03546932849167561</v>
      </c>
      <c r="AD35" s="92">
        <f t="shared" si="21"/>
        <v>-8.112020579420509E-05</v>
      </c>
      <c r="AE35" s="92">
        <f t="shared" si="21"/>
        <v>0.03194650263818666</v>
      </c>
      <c r="AF35" s="92">
        <f t="shared" si="21"/>
        <v>0.03622484072765686</v>
      </c>
      <c r="AG35" s="92">
        <f t="shared" si="21"/>
        <v>0.04152896194118183</v>
      </c>
      <c r="AH35" s="92">
        <f t="shared" si="21"/>
        <v>0.017672659990399797</v>
      </c>
      <c r="AI35" s="92">
        <f t="shared" si="21"/>
        <v>-0.0020758587369396064</v>
      </c>
      <c r="AJ35" s="92">
        <f t="shared" si="21"/>
        <v>0.008420697548986</v>
      </c>
      <c r="AK35" s="92">
        <f t="shared" si="21"/>
        <v>-0.004229431036676279</v>
      </c>
      <c r="AL35" s="92">
        <f t="shared" si="21"/>
        <v>-0.019826243903347418</v>
      </c>
      <c r="AM35" s="92">
        <f t="shared" si="21"/>
        <v>0.015082055740727851</v>
      </c>
      <c r="AN35" s="92">
        <f t="shared" si="21"/>
        <v>0.01503014941238412</v>
      </c>
      <c r="AO35" s="92">
        <f t="shared" si="21"/>
        <v>0.002451318798774027</v>
      </c>
    </row>
    <row r="36" spans="26:41" ht="14.25">
      <c r="Z36" s="67" t="s">
        <v>91</v>
      </c>
      <c r="AA36" s="76"/>
      <c r="AB36" s="92">
        <f aca="true" t="shared" si="22" ref="AB36:AO36">AB9/AA9-1</f>
        <v>-0.08796473199999377</v>
      </c>
      <c r="AC36" s="92">
        <f t="shared" si="22"/>
        <v>-0.011583861831097164</v>
      </c>
      <c r="AD36" s="92">
        <f t="shared" si="22"/>
        <v>-0.020068945011212147</v>
      </c>
      <c r="AE36" s="92">
        <f t="shared" si="22"/>
        <v>0.13628332633629014</v>
      </c>
      <c r="AF36" s="92">
        <f t="shared" si="22"/>
        <v>-0.010290990677924605</v>
      </c>
      <c r="AG36" s="92">
        <f t="shared" si="22"/>
        <v>0.12265883716074133</v>
      </c>
      <c r="AH36" s="92">
        <f t="shared" si="22"/>
        <v>0.05670227807291428</v>
      </c>
      <c r="AI36" s="92">
        <f t="shared" si="22"/>
        <v>-0.11957400335057844</v>
      </c>
      <c r="AJ36" s="92">
        <f t="shared" si="22"/>
        <v>-0.7667413439440329</v>
      </c>
      <c r="AK36" s="92">
        <f t="shared" si="22"/>
        <v>1.3440319177392608</v>
      </c>
      <c r="AL36" s="92">
        <f t="shared" si="22"/>
        <v>-0.6983236644098514</v>
      </c>
      <c r="AM36" s="92">
        <f t="shared" si="22"/>
        <v>-0.1244715797798357</v>
      </c>
      <c r="AN36" s="92">
        <f t="shared" si="22"/>
        <v>0.01676964332511366</v>
      </c>
      <c r="AO36" s="92">
        <f t="shared" si="22"/>
        <v>0.31602937626693306</v>
      </c>
    </row>
    <row r="37" spans="26:41" ht="15" thickBot="1">
      <c r="Z37" s="68" t="s">
        <v>95</v>
      </c>
      <c r="AA37" s="96"/>
      <c r="AB37" s="93">
        <f aca="true" t="shared" si="23" ref="AB37:AO37">AB10/AA10-1</f>
        <v>0.2430698789456065</v>
      </c>
      <c r="AC37" s="93">
        <f t="shared" si="23"/>
        <v>0.15739019389811681</v>
      </c>
      <c r="AD37" s="93">
        <f t="shared" si="23"/>
        <v>-0.0032612897293768928</v>
      </c>
      <c r="AE37" s="93">
        <f t="shared" si="23"/>
        <v>0.06401370533529138</v>
      </c>
      <c r="AF37" s="93">
        <f t="shared" si="23"/>
        <v>-0.0010071077888428315</v>
      </c>
      <c r="AG37" s="93">
        <f t="shared" si="23"/>
        <v>-0.03802388040245597</v>
      </c>
      <c r="AH37" s="93">
        <f t="shared" si="23"/>
        <v>-0.038810276743881045</v>
      </c>
      <c r="AI37" s="93">
        <f t="shared" si="23"/>
        <v>-0.06808804724007655</v>
      </c>
      <c r="AJ37" s="93">
        <f t="shared" si="23"/>
        <v>-0.03850786444429288</v>
      </c>
      <c r="AK37" s="93">
        <f t="shared" si="23"/>
        <v>-0.059412891419971636</v>
      </c>
      <c r="AL37" s="93">
        <f t="shared" si="23"/>
        <v>0.007655600697831666</v>
      </c>
      <c r="AM37" s="93">
        <f t="shared" si="23"/>
        <v>-0.02780494406351519</v>
      </c>
      <c r="AN37" s="93">
        <f t="shared" si="23"/>
        <v>-0.039564543175872435</v>
      </c>
      <c r="AO37" s="93">
        <f t="shared" si="23"/>
        <v>-0.0725940555410084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-0.013565492215501296</v>
      </c>
      <c r="AC38" s="94">
        <f t="shared" si="24"/>
        <v>0.009036767072032381</v>
      </c>
      <c r="AD38" s="94">
        <f t="shared" si="24"/>
        <v>-0.009531110711531676</v>
      </c>
      <c r="AE38" s="94">
        <f t="shared" si="24"/>
        <v>0.037525155538677746</v>
      </c>
      <c r="AF38" s="94">
        <f t="shared" si="24"/>
        <v>0.01269222990176222</v>
      </c>
      <c r="AG38" s="94">
        <f t="shared" si="24"/>
        <v>0.03982444389183515</v>
      </c>
      <c r="AH38" s="94">
        <f t="shared" si="24"/>
        <v>0.015255867304695858</v>
      </c>
      <c r="AI38" s="94">
        <f t="shared" si="24"/>
        <v>-0.03833743411719348</v>
      </c>
      <c r="AJ38" s="94">
        <f t="shared" si="24"/>
        <v>-0.1748236311269714</v>
      </c>
      <c r="AK38" s="94">
        <f t="shared" si="24"/>
        <v>0.0879633003146929</v>
      </c>
      <c r="AL38" s="94">
        <f t="shared" si="24"/>
        <v>-0.10214542800477144</v>
      </c>
      <c r="AM38" s="94">
        <f t="shared" si="24"/>
        <v>-0.003617059327065908</v>
      </c>
      <c r="AN38" s="94">
        <f t="shared" si="24"/>
        <v>0.0010546774652377966</v>
      </c>
      <c r="AO38" s="94">
        <f t="shared" si="24"/>
        <v>0.011983397572344678</v>
      </c>
    </row>
    <row r="43" ht="14.25">
      <c r="Z43" s="75" t="s">
        <v>172</v>
      </c>
    </row>
    <row r="44" spans="26:41" ht="14.25">
      <c r="Z44" s="79"/>
      <c r="AA44" s="79">
        <v>1990</v>
      </c>
      <c r="AB44" s="79">
        <f aca="true" t="shared" si="25" ref="AB44:AO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</row>
    <row r="45" spans="26:41" ht="14.25">
      <c r="Z45" s="67" t="s">
        <v>87</v>
      </c>
      <c r="AA45" s="80">
        <f aca="true" t="shared" si="26" ref="AA45:AO45">AA6/310</f>
        <v>46.5593924577601</v>
      </c>
      <c r="AB45" s="80">
        <f t="shared" si="26"/>
        <v>46.1265159464283</v>
      </c>
      <c r="AC45" s="80">
        <f t="shared" si="26"/>
        <v>45.5345461789696</v>
      </c>
      <c r="AD45" s="80">
        <f t="shared" si="26"/>
        <v>44.7446163976373</v>
      </c>
      <c r="AE45" s="80">
        <f t="shared" si="26"/>
        <v>43.6472607837591</v>
      </c>
      <c r="AF45" s="80">
        <f t="shared" si="26"/>
        <v>42.7333083940386</v>
      </c>
      <c r="AG45" s="80">
        <f t="shared" si="26"/>
        <v>41.9467245412047</v>
      </c>
      <c r="AH45" s="80">
        <f t="shared" si="26"/>
        <v>41.318475748295</v>
      </c>
      <c r="AI45" s="80">
        <f t="shared" si="26"/>
        <v>40.821418390421</v>
      </c>
      <c r="AJ45" s="80">
        <f t="shared" si="26"/>
        <v>40.362383253296</v>
      </c>
      <c r="AK45" s="80">
        <f t="shared" si="26"/>
        <v>39.9491268196226</v>
      </c>
      <c r="AL45" s="80">
        <f t="shared" si="26"/>
        <v>39.516486090641</v>
      </c>
      <c r="AM45" s="80">
        <f t="shared" si="26"/>
        <v>39.2011758235156</v>
      </c>
      <c r="AN45" s="80">
        <f t="shared" si="26"/>
        <v>38.930132231714</v>
      </c>
      <c r="AO45" s="80">
        <f t="shared" si="26"/>
        <v>38.7309971852917</v>
      </c>
    </row>
    <row r="46" spans="26:41" ht="14.25">
      <c r="Z46" s="67" t="s">
        <v>90</v>
      </c>
      <c r="AA46" s="80">
        <f aca="true" t="shared" si="27" ref="AA46:AO46">AA7/310</f>
        <v>21.646258151147</v>
      </c>
      <c r="AB46" s="80">
        <f t="shared" si="27"/>
        <v>22.5478375872186</v>
      </c>
      <c r="AC46" s="80">
        <f t="shared" si="27"/>
        <v>23.7889740588629</v>
      </c>
      <c r="AD46" s="80">
        <f t="shared" si="27"/>
        <v>24.0512832085618</v>
      </c>
      <c r="AE46" s="80">
        <f t="shared" si="27"/>
        <v>25.4345712656874</v>
      </c>
      <c r="AF46" s="80">
        <f t="shared" si="27"/>
        <v>27.5724488594386</v>
      </c>
      <c r="AG46" s="80">
        <f t="shared" si="27"/>
        <v>29.052732293353703</v>
      </c>
      <c r="AH46" s="80">
        <f t="shared" si="27"/>
        <v>29.572987260307396</v>
      </c>
      <c r="AI46" s="80">
        <f t="shared" si="27"/>
        <v>29.457740271228104</v>
      </c>
      <c r="AJ46" s="80">
        <f t="shared" si="27"/>
        <v>31.389890945876896</v>
      </c>
      <c r="AK46" s="80">
        <f t="shared" si="27"/>
        <v>31.424591463310602</v>
      </c>
      <c r="AL46" s="80">
        <f t="shared" si="27"/>
        <v>32.3590323457361</v>
      </c>
      <c r="AM46" s="80">
        <f t="shared" si="27"/>
        <v>32.746368645541</v>
      </c>
      <c r="AN46" s="80">
        <f t="shared" si="27"/>
        <v>32.8873293060415</v>
      </c>
      <c r="AO46" s="80">
        <f t="shared" si="27"/>
        <v>32.928675768046</v>
      </c>
    </row>
    <row r="47" spans="26:41" ht="14.25">
      <c r="Z47" s="67" t="s">
        <v>88</v>
      </c>
      <c r="AA47" s="80">
        <f aca="true" t="shared" si="28" ref="AA47:AO47">AA8/310</f>
        <v>11.2322221996966</v>
      </c>
      <c r="AB47" s="80">
        <f t="shared" si="28"/>
        <v>11.4323006094961</v>
      </c>
      <c r="AC47" s="80">
        <f t="shared" si="28"/>
        <v>11.8377966352299</v>
      </c>
      <c r="AD47" s="80">
        <f t="shared" si="28"/>
        <v>11.8368363507307</v>
      </c>
      <c r="AE47" s="80">
        <f t="shared" si="28"/>
        <v>12.2149818744371</v>
      </c>
      <c r="AF47" s="80">
        <f t="shared" si="28"/>
        <v>12.6574676473298</v>
      </c>
      <c r="AG47" s="80">
        <f t="shared" si="28"/>
        <v>13.1831191395275</v>
      </c>
      <c r="AH47" s="80">
        <f t="shared" si="28"/>
        <v>13.4160999216933</v>
      </c>
      <c r="AI47" s="80">
        <f t="shared" si="28"/>
        <v>13.3882499934552</v>
      </c>
      <c r="AJ47" s="80">
        <f t="shared" si="28"/>
        <v>13.5009883973603</v>
      </c>
      <c r="AK47" s="80">
        <f t="shared" si="28"/>
        <v>13.443886898006697</v>
      </c>
      <c r="AL47" s="80">
        <f t="shared" si="28"/>
        <v>13.1773451173578</v>
      </c>
      <c r="AM47" s="80">
        <f t="shared" si="28"/>
        <v>13.3760865709326</v>
      </c>
      <c r="AN47" s="80">
        <f t="shared" si="28"/>
        <v>13.577131150646702</v>
      </c>
      <c r="AO47" s="80">
        <f t="shared" si="28"/>
        <v>13.6104130274697</v>
      </c>
    </row>
    <row r="48" spans="26:41" ht="14.25">
      <c r="Z48" s="67" t="s">
        <v>91</v>
      </c>
      <c r="AA48" s="80">
        <f aca="true" t="shared" si="29" ref="AA48:AO48">AA9/310</f>
        <v>26.667574</v>
      </c>
      <c r="AB48" s="80">
        <f t="shared" si="29"/>
        <v>24.321768</v>
      </c>
      <c r="AC48" s="80">
        <f t="shared" si="29"/>
        <v>24.040028</v>
      </c>
      <c r="AD48" s="80">
        <f t="shared" si="29"/>
        <v>23.55757</v>
      </c>
      <c r="AE48" s="80">
        <f t="shared" si="29"/>
        <v>26.768073999999995</v>
      </c>
      <c r="AF48" s="80">
        <f t="shared" si="29"/>
        <v>26.492604</v>
      </c>
      <c r="AG48" s="80">
        <f t="shared" si="29"/>
        <v>29.742156000000005</v>
      </c>
      <c r="AH48" s="80">
        <f t="shared" si="29"/>
        <v>31.428604</v>
      </c>
      <c r="AI48" s="80">
        <f t="shared" si="29"/>
        <v>27.67056</v>
      </c>
      <c r="AJ48" s="80">
        <f t="shared" si="29"/>
        <v>6.454397637916</v>
      </c>
      <c r="AK48" s="80">
        <f t="shared" si="29"/>
        <v>15.129314073055998</v>
      </c>
      <c r="AL48" s="80">
        <f t="shared" si="29"/>
        <v>4.564156029552</v>
      </c>
      <c r="AM48" s="80">
        <f t="shared" si="29"/>
        <v>3.996048318192</v>
      </c>
      <c r="AN48" s="80">
        <f t="shared" si="29"/>
        <v>4.063060623198</v>
      </c>
      <c r="AO48" s="80">
        <f t="shared" si="29"/>
        <v>5.347107137682</v>
      </c>
    </row>
    <row r="49" spans="26:41" ht="15" thickBot="1">
      <c r="Z49" s="68" t="s">
        <v>95</v>
      </c>
      <c r="AA49" s="81">
        <f aca="true" t="shared" si="30" ref="AA49:AO49">AA10/310</f>
        <v>0.92603</v>
      </c>
      <c r="AB49" s="81">
        <f t="shared" si="30"/>
        <v>1.15112</v>
      </c>
      <c r="AC49" s="81">
        <f t="shared" si="30"/>
        <v>1.332295</v>
      </c>
      <c r="AD49" s="81">
        <f t="shared" si="30"/>
        <v>1.32795</v>
      </c>
      <c r="AE49" s="81">
        <f t="shared" si="30"/>
        <v>1.412957</v>
      </c>
      <c r="AF49" s="81">
        <f t="shared" si="30"/>
        <v>1.411534</v>
      </c>
      <c r="AG49" s="81">
        <f t="shared" si="30"/>
        <v>1.357862</v>
      </c>
      <c r="AH49" s="81">
        <f t="shared" si="30"/>
        <v>1.305163</v>
      </c>
      <c r="AI49" s="81">
        <f t="shared" si="30"/>
        <v>1.216297</v>
      </c>
      <c r="AJ49" s="81">
        <f t="shared" si="30"/>
        <v>1.16946</v>
      </c>
      <c r="AK49" s="81">
        <f t="shared" si="30"/>
        <v>1.099979</v>
      </c>
      <c r="AL49" s="81">
        <f t="shared" si="30"/>
        <v>1.1084</v>
      </c>
      <c r="AM49" s="81">
        <f t="shared" si="30"/>
        <v>1.077581</v>
      </c>
      <c r="AN49" s="81">
        <f t="shared" si="30"/>
        <v>1.034947</v>
      </c>
      <c r="AO49" s="81">
        <f t="shared" si="30"/>
        <v>0.959816</v>
      </c>
    </row>
    <row r="50" spans="26:41" ht="15" thickTop="1">
      <c r="Z50" s="69" t="s">
        <v>93</v>
      </c>
      <c r="AA50" s="82">
        <f aca="true" t="shared" si="31" ref="AA50:AO50">SUM(AA45:AA49)</f>
        <v>107.03147680860368</v>
      </c>
      <c r="AB50" s="82">
        <f t="shared" si="31"/>
        <v>105.579542143143</v>
      </c>
      <c r="AC50" s="82">
        <f t="shared" si="31"/>
        <v>106.5336398730624</v>
      </c>
      <c r="AD50" s="82">
        <f t="shared" si="31"/>
        <v>105.51825595692979</v>
      </c>
      <c r="AE50" s="82">
        <f t="shared" si="31"/>
        <v>109.47784492388361</v>
      </c>
      <c r="AF50" s="82">
        <f t="shared" si="31"/>
        <v>110.867362900807</v>
      </c>
      <c r="AG50" s="82">
        <f t="shared" si="31"/>
        <v>115.28259397408591</v>
      </c>
      <c r="AH50" s="82">
        <f t="shared" si="31"/>
        <v>117.04132993029569</v>
      </c>
      <c r="AI50" s="82">
        <f t="shared" si="31"/>
        <v>112.5542656551043</v>
      </c>
      <c r="AJ50" s="82">
        <f t="shared" si="31"/>
        <v>92.87712023444921</v>
      </c>
      <c r="AK50" s="82">
        <f t="shared" si="31"/>
        <v>101.04689825399589</v>
      </c>
      <c r="AL50" s="82">
        <f t="shared" si="31"/>
        <v>90.7254195832869</v>
      </c>
      <c r="AM50" s="82">
        <f t="shared" si="31"/>
        <v>90.39726035818119</v>
      </c>
      <c r="AN50" s="82">
        <f t="shared" si="31"/>
        <v>90.4926003116002</v>
      </c>
      <c r="AO50" s="82">
        <f t="shared" si="31"/>
        <v>91.5770091184894</v>
      </c>
    </row>
    <row r="58" ht="14.25">
      <c r="Z58" s="78" t="s">
        <v>375</v>
      </c>
    </row>
    <row r="59" spans="26:37" ht="14.25">
      <c r="Z59" s="79"/>
      <c r="AA59" s="79">
        <v>1990</v>
      </c>
      <c r="AB59" s="79">
        <v>1995</v>
      </c>
      <c r="AC59" s="79">
        <v>1996</v>
      </c>
      <c r="AD59" s="79">
        <v>1997</v>
      </c>
      <c r="AE59" s="79">
        <v>1998</v>
      </c>
      <c r="AF59" s="79">
        <v>1999</v>
      </c>
      <c r="AG59" s="79">
        <v>2000</v>
      </c>
      <c r="AH59" s="79">
        <v>2001</v>
      </c>
      <c r="AI59" s="79">
        <v>2002</v>
      </c>
      <c r="AJ59" s="684" t="s">
        <v>266</v>
      </c>
      <c r="AK59" s="684" t="s">
        <v>267</v>
      </c>
    </row>
    <row r="60" spans="26:37" ht="14.25">
      <c r="Z60" s="67" t="s">
        <v>87</v>
      </c>
      <c r="AA60" s="16">
        <f>AA6/100</f>
        <v>144.3341166190563</v>
      </c>
      <c r="AB60" s="16">
        <f aca="true" t="shared" si="32" ref="AB60:AI61">AF6/100</f>
        <v>132.47325602151966</v>
      </c>
      <c r="AC60" s="16">
        <f t="shared" si="32"/>
        <v>130.03484607773458</v>
      </c>
      <c r="AD60" s="16">
        <f t="shared" si="32"/>
        <v>128.08727481971448</v>
      </c>
      <c r="AE60" s="16">
        <f t="shared" si="32"/>
        <v>126.5463970103051</v>
      </c>
      <c r="AF60" s="16">
        <f t="shared" si="32"/>
        <v>125.12338808521761</v>
      </c>
      <c r="AG60" s="16">
        <f t="shared" si="32"/>
        <v>123.84229314083007</v>
      </c>
      <c r="AH60" s="16">
        <f t="shared" si="32"/>
        <v>122.5011068809871</v>
      </c>
      <c r="AI60" s="16">
        <f t="shared" si="32"/>
        <v>121.52364505289836</v>
      </c>
      <c r="AJ60" s="532">
        <f aca="true" t="shared" si="33" ref="AJ60:AJ65">AI60/AA60-1</f>
        <v>-0.15803936103590832</v>
      </c>
      <c r="AK60" s="532">
        <f aca="true" t="shared" si="34" ref="AK60:AK65">AI60/AH60-1</f>
        <v>-0.0079792081310609</v>
      </c>
    </row>
    <row r="61" spans="26:37" ht="14.25">
      <c r="Z61" s="67" t="s">
        <v>90</v>
      </c>
      <c r="AA61" s="16">
        <f>AA7/100</f>
        <v>67.1034002685557</v>
      </c>
      <c r="AB61" s="16">
        <f t="shared" si="32"/>
        <v>85.47459146425966</v>
      </c>
      <c r="AC61" s="16">
        <f t="shared" si="32"/>
        <v>90.06347010939648</v>
      </c>
      <c r="AD61" s="16">
        <f t="shared" si="32"/>
        <v>91.67626050695293</v>
      </c>
      <c r="AE61" s="16">
        <f t="shared" si="32"/>
        <v>91.31899484080712</v>
      </c>
      <c r="AF61" s="16">
        <f t="shared" si="32"/>
        <v>97.30866193221839</v>
      </c>
      <c r="AG61" s="16">
        <f t="shared" si="32"/>
        <v>97.41623353626287</v>
      </c>
      <c r="AH61" s="16">
        <f t="shared" si="32"/>
        <v>100.31300027178189</v>
      </c>
      <c r="AI61" s="16">
        <f t="shared" si="32"/>
        <v>101.51374280117709</v>
      </c>
      <c r="AJ61" s="532">
        <f t="shared" si="33"/>
        <v>0.5127958105685724</v>
      </c>
      <c r="AK61" s="532">
        <f t="shared" si="34"/>
        <v>0.01196995928884581</v>
      </c>
    </row>
    <row r="62" spans="26:37" ht="14.25">
      <c r="Z62" s="67" t="s">
        <v>91</v>
      </c>
      <c r="AA62" s="16">
        <f>AA9/100</f>
        <v>82.6694794</v>
      </c>
      <c r="AB62" s="16">
        <f aca="true" t="shared" si="35" ref="AB62:AI62">AF9/100</f>
        <v>82.1270724</v>
      </c>
      <c r="AC62" s="16">
        <f t="shared" si="35"/>
        <v>92.2006836</v>
      </c>
      <c r="AD62" s="16">
        <f t="shared" si="35"/>
        <v>97.4286724</v>
      </c>
      <c r="AE62" s="16">
        <f t="shared" si="35"/>
        <v>85.778736</v>
      </c>
      <c r="AF62" s="16">
        <f t="shared" si="35"/>
        <v>20.0086326775396</v>
      </c>
      <c r="AG62" s="16">
        <f t="shared" si="35"/>
        <v>46.9008736264736</v>
      </c>
      <c r="AH62" s="16">
        <f t="shared" si="35"/>
        <v>14.1488836916112</v>
      </c>
      <c r="AI62" s="16">
        <f t="shared" si="35"/>
        <v>12.387749786395199</v>
      </c>
      <c r="AJ62" s="532">
        <f t="shared" si="33"/>
        <v>-0.8501532866022233</v>
      </c>
      <c r="AK62" s="532">
        <f t="shared" si="34"/>
        <v>-0.1244715797798358</v>
      </c>
    </row>
    <row r="63" spans="26:37" ht="14.25">
      <c r="Z63" s="67" t="s">
        <v>88</v>
      </c>
      <c r="AA63" s="16">
        <f>AA8/100</f>
        <v>34.81988881905946</v>
      </c>
      <c r="AB63" s="16">
        <f aca="true" t="shared" si="36" ref="AB63:AI63">AF8/100</f>
        <v>39.23814970672238</v>
      </c>
      <c r="AC63" s="16">
        <f t="shared" si="36"/>
        <v>40.86766933253525</v>
      </c>
      <c r="AD63" s="16">
        <f t="shared" si="36"/>
        <v>41.58990975724923</v>
      </c>
      <c r="AE63" s="16">
        <f t="shared" si="36"/>
        <v>41.50357497971112</v>
      </c>
      <c r="AF63" s="16">
        <f t="shared" si="36"/>
        <v>41.85306403181693</v>
      </c>
      <c r="AG63" s="16">
        <f t="shared" si="36"/>
        <v>41.67604938382076</v>
      </c>
      <c r="AH63" s="16">
        <f t="shared" si="36"/>
        <v>40.849769863809186</v>
      </c>
      <c r="AI63" s="16">
        <f t="shared" si="36"/>
        <v>41.46586836989106</v>
      </c>
      <c r="AJ63" s="532">
        <f t="shared" si="33"/>
        <v>0.19086733979442738</v>
      </c>
      <c r="AK63" s="532">
        <f t="shared" si="34"/>
        <v>0.015082055740727851</v>
      </c>
    </row>
    <row r="64" spans="26:37" ht="15" thickBot="1">
      <c r="Z64" s="68" t="s">
        <v>95</v>
      </c>
      <c r="AA64" s="28">
        <f>AA10/100</f>
        <v>2.870693</v>
      </c>
      <c r="AB64" s="28">
        <f aca="true" t="shared" si="37" ref="AB64:AI65">AF10/100</f>
        <v>4.3757554</v>
      </c>
      <c r="AC64" s="28">
        <f t="shared" si="37"/>
        <v>4.2093722</v>
      </c>
      <c r="AD64" s="28">
        <f t="shared" si="37"/>
        <v>4.046005300000001</v>
      </c>
      <c r="AE64" s="28">
        <f t="shared" si="37"/>
        <v>3.7705207</v>
      </c>
      <c r="AF64" s="28">
        <f t="shared" si="37"/>
        <v>3.625326</v>
      </c>
      <c r="AG64" s="28">
        <f t="shared" si="37"/>
        <v>3.4099349</v>
      </c>
      <c r="AH64" s="28">
        <f t="shared" si="37"/>
        <v>3.43604</v>
      </c>
      <c r="AI64" s="28">
        <f t="shared" si="37"/>
        <v>3.3405010999999996</v>
      </c>
      <c r="AJ64" s="685">
        <f t="shared" si="33"/>
        <v>0.16365668498860697</v>
      </c>
      <c r="AK64" s="685">
        <f t="shared" si="34"/>
        <v>-0.02780494406351519</v>
      </c>
    </row>
    <row r="65" spans="26:37" ht="15" thickTop="1">
      <c r="Z65" s="69" t="s">
        <v>93</v>
      </c>
      <c r="AA65" s="230">
        <f>AA11/100</f>
        <v>331.7975781066715</v>
      </c>
      <c r="AB65" s="230">
        <f t="shared" si="37"/>
        <v>343.6888249925017</v>
      </c>
      <c r="AC65" s="230">
        <f t="shared" si="37"/>
        <v>357.37604131966634</v>
      </c>
      <c r="AD65" s="230">
        <f t="shared" si="37"/>
        <v>362.8281227839167</v>
      </c>
      <c r="AE65" s="230">
        <f t="shared" si="37"/>
        <v>348.9182235308233</v>
      </c>
      <c r="AF65" s="230">
        <f t="shared" si="37"/>
        <v>287.91907272679254</v>
      </c>
      <c r="AG65" s="230">
        <f t="shared" si="37"/>
        <v>313.24538458738726</v>
      </c>
      <c r="AH65" s="230">
        <f t="shared" si="37"/>
        <v>281.2488007081894</v>
      </c>
      <c r="AI65" s="230">
        <f t="shared" si="37"/>
        <v>280.2315071103617</v>
      </c>
      <c r="AJ65" s="686">
        <f t="shared" si="33"/>
        <v>-0.15541424771862422</v>
      </c>
      <c r="AK65" s="686">
        <f t="shared" si="34"/>
        <v>-0.003617059327066019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6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3" sqref="A13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36" t="s">
        <v>27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544">
        <f t="shared" si="0"/>
        <v>2002</v>
      </c>
      <c r="AN3" s="544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6710.22706472054</v>
      </c>
      <c r="AB4" s="456">
        <v>6989.666161357867</v>
      </c>
      <c r="AC4" s="456">
        <v>7374.408836481401</v>
      </c>
      <c r="AD4" s="456">
        <v>7455.73550620383</v>
      </c>
      <c r="AE4" s="456">
        <v>7884.560799086497</v>
      </c>
      <c r="AF4" s="456">
        <v>8547.303607510812</v>
      </c>
      <c r="AG4" s="456">
        <v>9006.196120762148</v>
      </c>
      <c r="AH4" s="456">
        <v>9167.47904314505</v>
      </c>
      <c r="AI4" s="456">
        <v>9131.76796282845</v>
      </c>
      <c r="AJ4" s="456">
        <v>9730.748404262784</v>
      </c>
      <c r="AK4" s="456">
        <v>9741.51111703202</v>
      </c>
      <c r="AL4" s="545">
        <v>10031.198456799773</v>
      </c>
      <c r="AM4" s="545">
        <v>10151.276445244868</v>
      </c>
      <c r="AN4" s="545">
        <v>10194.963719579018</v>
      </c>
      <c r="AO4" s="545">
        <v>10207.779240690606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643.8641004829002</v>
      </c>
      <c r="AB5" s="462">
        <v>658.8716038523808</v>
      </c>
      <c r="AC5" s="462">
        <v>647.2508524533334</v>
      </c>
      <c r="AD5" s="462">
        <v>644.2503102550114</v>
      </c>
      <c r="AE5" s="462">
        <v>701.6498460079996</v>
      </c>
      <c r="AF5" s="462">
        <v>1140.9351206208648</v>
      </c>
      <c r="AG5" s="462">
        <v>1161.7723465511262</v>
      </c>
      <c r="AH5" s="462">
        <v>1173.7329811708971</v>
      </c>
      <c r="AI5" s="462">
        <v>1168.3772561900478</v>
      </c>
      <c r="AJ5" s="462">
        <v>1328.516027646686</v>
      </c>
      <c r="AK5" s="462">
        <v>1373.3827450409979</v>
      </c>
      <c r="AL5" s="546">
        <v>1400.2407622612766</v>
      </c>
      <c r="AM5" s="546">
        <v>1457.346419551759</v>
      </c>
      <c r="AN5" s="546">
        <v>1494.270309605858</v>
      </c>
      <c r="AO5" s="546">
        <v>1506.283486932869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1232.1436477816442</v>
      </c>
      <c r="AB6" s="467">
        <v>1322.174391041969</v>
      </c>
      <c r="AC6" s="467">
        <v>1418.1302935969438</v>
      </c>
      <c r="AD6" s="467">
        <v>1512.470734235915</v>
      </c>
      <c r="AE6" s="467">
        <v>1685.0911731834133</v>
      </c>
      <c r="AF6" s="467">
        <v>1684.830905596341</v>
      </c>
      <c r="AG6" s="467">
        <v>1931.111658413437</v>
      </c>
      <c r="AH6" s="467">
        <v>2070.1339942415484</v>
      </c>
      <c r="AI6" s="467">
        <v>2021.395041934258</v>
      </c>
      <c r="AJ6" s="467">
        <v>2154.824527141592</v>
      </c>
      <c r="AK6" s="467">
        <v>2168.9653098690355</v>
      </c>
      <c r="AL6" s="547">
        <v>2309.671452408855</v>
      </c>
      <c r="AM6" s="547">
        <v>2319.590083187451</v>
      </c>
      <c r="AN6" s="547">
        <v>2319.0585905012185</v>
      </c>
      <c r="AO6" s="547">
        <v>2341.1319914151204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4557.573008608062</v>
      </c>
      <c r="AB7" s="467">
        <v>4735.022487603512</v>
      </c>
      <c r="AC7" s="467">
        <v>4995.649194267106</v>
      </c>
      <c r="AD7" s="467">
        <v>4975.578148322052</v>
      </c>
      <c r="AE7" s="467">
        <v>5181.238392250421</v>
      </c>
      <c r="AF7" s="467">
        <v>5344.882666116727</v>
      </c>
      <c r="AG7" s="467">
        <v>5592.524906533285</v>
      </c>
      <c r="AH7" s="467">
        <v>5604.626864567306</v>
      </c>
      <c r="AI7" s="467">
        <v>5623.771648005259</v>
      </c>
      <c r="AJ7" s="467">
        <v>5894.0862623827625</v>
      </c>
      <c r="AK7" s="467">
        <v>5842.578061411486</v>
      </c>
      <c r="AL7" s="547">
        <v>5964.2021898586045</v>
      </c>
      <c r="AM7" s="547">
        <v>6006.0718792034595</v>
      </c>
      <c r="AN7" s="547">
        <v>6030.43896403914</v>
      </c>
      <c r="AO7" s="547">
        <v>6008.452567288661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" thickBot="1">
      <c r="Y8" s="471"/>
      <c r="Z8" s="472" t="s">
        <v>71</v>
      </c>
      <c r="AA8" s="473">
        <v>276.64630784793377</v>
      </c>
      <c r="AB8" s="473">
        <v>273.59767886000276</v>
      </c>
      <c r="AC8" s="473">
        <v>313.37849616402195</v>
      </c>
      <c r="AD8" s="473">
        <v>323.43631339085226</v>
      </c>
      <c r="AE8" s="473">
        <v>316.5813876446663</v>
      </c>
      <c r="AF8" s="473">
        <v>376.6549151768795</v>
      </c>
      <c r="AG8" s="473">
        <v>320.78720926429907</v>
      </c>
      <c r="AH8" s="473">
        <v>318.985203165295</v>
      </c>
      <c r="AI8" s="473">
        <v>318.2240166988879</v>
      </c>
      <c r="AJ8" s="473">
        <v>353.32158709174365</v>
      </c>
      <c r="AK8" s="473">
        <v>356.5850007104987</v>
      </c>
      <c r="AL8" s="548">
        <v>357.0840522710389</v>
      </c>
      <c r="AM8" s="548">
        <v>368.26806330219756</v>
      </c>
      <c r="AN8" s="548">
        <v>351.195855432802</v>
      </c>
      <c r="AO8" s="548">
        <v>351.9111950539586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5" thickBot="1">
      <c r="Y9" s="539" t="s">
        <v>219</v>
      </c>
      <c r="Z9" s="110"/>
      <c r="AA9" s="495">
        <v>0.11296213504</v>
      </c>
      <c r="AB9" s="495">
        <v>0.16349067990000002</v>
      </c>
      <c r="AC9" s="495">
        <v>0.1731217661</v>
      </c>
      <c r="AD9" s="495">
        <v>0.1622884503</v>
      </c>
      <c r="AE9" s="495">
        <v>0.1562932766</v>
      </c>
      <c r="AF9" s="495">
        <v>0.15553891516</v>
      </c>
      <c r="AG9" s="495">
        <v>0.15089017748</v>
      </c>
      <c r="AH9" s="495">
        <v>0.14700755024</v>
      </c>
      <c r="AI9" s="495">
        <v>0.13152125224</v>
      </c>
      <c r="AJ9" s="495">
        <v>0.11778895903999997</v>
      </c>
      <c r="AK9" s="495">
        <v>0.11223659429999999</v>
      </c>
      <c r="AL9" s="553">
        <v>0.10157037842</v>
      </c>
      <c r="AM9" s="553">
        <v>0.09783487284</v>
      </c>
      <c r="AN9" s="553">
        <v>0.10836529384</v>
      </c>
      <c r="AO9" s="553">
        <v>0.11024740365999999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7"/>
      <c r="BG9" s="540"/>
      <c r="BI9" s="113"/>
      <c r="BJ9" s="113"/>
    </row>
    <row r="10" spans="25:62" ht="15" thickBot="1">
      <c r="Y10" s="481" t="s">
        <v>166</v>
      </c>
      <c r="Z10" s="482"/>
      <c r="AA10" s="483">
        <v>8266.94794</v>
      </c>
      <c r="AB10" s="483">
        <v>7539.74808</v>
      </c>
      <c r="AC10" s="483">
        <v>7452.40868</v>
      </c>
      <c r="AD10" s="483">
        <v>7302.846700000001</v>
      </c>
      <c r="AE10" s="483">
        <v>8298.102939999999</v>
      </c>
      <c r="AF10" s="483">
        <v>8212.70724</v>
      </c>
      <c r="AG10" s="483">
        <v>9220.06836</v>
      </c>
      <c r="AH10" s="483">
        <v>9742.86724</v>
      </c>
      <c r="AI10" s="483">
        <v>8577.8736</v>
      </c>
      <c r="AJ10" s="483">
        <v>2000.8632677539604</v>
      </c>
      <c r="AK10" s="483">
        <v>4690.08736264736</v>
      </c>
      <c r="AL10" s="549">
        <v>1414.88836916112</v>
      </c>
      <c r="AM10" s="549">
        <v>1238.7749786395204</v>
      </c>
      <c r="AN10" s="549">
        <v>1259.5487931913804</v>
      </c>
      <c r="AO10" s="549">
        <v>1657.6032126814189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5"/>
      <c r="BG10" s="486"/>
      <c r="BI10" s="113"/>
      <c r="BJ10" s="113"/>
    </row>
    <row r="11" spans="25:62" ht="15" thickBot="1">
      <c r="Y11" s="481" t="s">
        <v>18</v>
      </c>
      <c r="Z11" s="482"/>
      <c r="AA11" s="483">
        <v>287.0693</v>
      </c>
      <c r="AB11" s="483">
        <v>356.8472</v>
      </c>
      <c r="AC11" s="483">
        <v>413.01145</v>
      </c>
      <c r="AD11" s="483">
        <v>411.6645</v>
      </c>
      <c r="AE11" s="483">
        <v>438.01667000000003</v>
      </c>
      <c r="AF11" s="483">
        <v>437.57554000000005</v>
      </c>
      <c r="AG11" s="483">
        <v>420.93721999999997</v>
      </c>
      <c r="AH11" s="483">
        <v>404.60053000000005</v>
      </c>
      <c r="AI11" s="483">
        <v>377.05207</v>
      </c>
      <c r="AJ11" s="483">
        <v>362.5326</v>
      </c>
      <c r="AK11" s="483">
        <v>340.99349</v>
      </c>
      <c r="AL11" s="549">
        <v>343.60400000000004</v>
      </c>
      <c r="AM11" s="549">
        <v>334.05010999999996</v>
      </c>
      <c r="AN11" s="549">
        <v>320.83357</v>
      </c>
      <c r="AO11" s="549">
        <v>297.54296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5"/>
      <c r="BG11" s="486"/>
      <c r="BI11" s="113"/>
      <c r="BJ11" s="113"/>
    </row>
    <row r="12" spans="25:62" ht="14.25">
      <c r="Y12" s="454" t="s">
        <v>75</v>
      </c>
      <c r="Z12" s="455"/>
      <c r="AA12" s="456">
        <v>14433.411661905648</v>
      </c>
      <c r="AB12" s="456">
        <v>14299.21994339277</v>
      </c>
      <c r="AC12" s="456">
        <v>14115.70931548056</v>
      </c>
      <c r="AD12" s="456">
        <v>13870.83108326756</v>
      </c>
      <c r="AE12" s="456">
        <v>13530.650842965315</v>
      </c>
      <c r="AF12" s="456">
        <v>13247.325602151963</v>
      </c>
      <c r="AG12" s="456">
        <v>13003.484607773453</v>
      </c>
      <c r="AH12" s="456">
        <v>12808.727481971446</v>
      </c>
      <c r="AI12" s="456">
        <v>12654.639701030497</v>
      </c>
      <c r="AJ12" s="456">
        <v>12512.33880852176</v>
      </c>
      <c r="AK12" s="456">
        <v>12384.229314083008</v>
      </c>
      <c r="AL12" s="545">
        <v>12250.110688098719</v>
      </c>
      <c r="AM12" s="545">
        <v>12152.36450528982</v>
      </c>
      <c r="AN12" s="545">
        <v>12068.34099183133</v>
      </c>
      <c r="AO12" s="545">
        <v>12006.609127440406</v>
      </c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77"/>
      <c r="BG12" s="478"/>
      <c r="BI12" s="113"/>
      <c r="BJ12" s="113"/>
    </row>
    <row r="13" spans="25:62" ht="14.25">
      <c r="Y13" s="460"/>
      <c r="Z13" s="466" t="s">
        <v>77</v>
      </c>
      <c r="AA13" s="467">
        <v>5542.943462174567</v>
      </c>
      <c r="AB13" s="467">
        <v>5499.344897274666</v>
      </c>
      <c r="AC13" s="467">
        <v>5447.126059854383</v>
      </c>
      <c r="AD13" s="467">
        <v>5347.489704351424</v>
      </c>
      <c r="AE13" s="467">
        <v>5220.042738397609</v>
      </c>
      <c r="AF13" s="467">
        <v>5111.5953305440935</v>
      </c>
      <c r="AG13" s="467">
        <v>5044.001338013853</v>
      </c>
      <c r="AH13" s="467">
        <v>4989.015004540985</v>
      </c>
      <c r="AI13" s="467">
        <v>4940.290720984617</v>
      </c>
      <c r="AJ13" s="467">
        <v>4887.88861058638</v>
      </c>
      <c r="AK13" s="467">
        <v>4844.010355551441</v>
      </c>
      <c r="AL13" s="547">
        <v>4807.008805088831</v>
      </c>
      <c r="AM13" s="547">
        <v>4779.669707858931</v>
      </c>
      <c r="AN13" s="547">
        <v>4753.350334737279</v>
      </c>
      <c r="AO13" s="547">
        <v>4732.221692936987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70"/>
      <c r="BI13" s="113"/>
      <c r="BJ13" s="113"/>
    </row>
    <row r="14" spans="25:62" ht="14.25">
      <c r="Y14" s="460"/>
      <c r="Z14" s="466" t="s">
        <v>79</v>
      </c>
      <c r="AA14" s="467">
        <v>8786.549029534</v>
      </c>
      <c r="AB14" s="467">
        <v>8701.507316236472</v>
      </c>
      <c r="AC14" s="467">
        <v>8577.863786986361</v>
      </c>
      <c r="AD14" s="467">
        <v>8432.910502511446</v>
      </c>
      <c r="AE14" s="467">
        <v>8222.366388431346</v>
      </c>
      <c r="AF14" s="467">
        <v>8047.02817280047</v>
      </c>
      <c r="AG14" s="467">
        <v>7874.074730939804</v>
      </c>
      <c r="AH14" s="467">
        <v>7736.53082364512</v>
      </c>
      <c r="AI14" s="467">
        <v>7631.295817728048</v>
      </c>
      <c r="AJ14" s="467">
        <v>7542.491205670699</v>
      </c>
      <c r="AK14" s="467">
        <v>7459.039188252032</v>
      </c>
      <c r="AL14" s="547">
        <v>7363.1739570222935</v>
      </c>
      <c r="AM14" s="547">
        <v>7295.216646044656</v>
      </c>
      <c r="AN14" s="547">
        <v>7240.2718576681855</v>
      </c>
      <c r="AO14" s="547">
        <v>7200.444991588166</v>
      </c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9"/>
      <c r="BG14" s="470"/>
      <c r="BI14" s="113"/>
      <c r="BJ14" s="113"/>
    </row>
    <row r="15" spans="25:62" ht="15" thickBot="1">
      <c r="Y15" s="471"/>
      <c r="Z15" s="472" t="s">
        <v>80</v>
      </c>
      <c r="AA15" s="473">
        <v>103.91917019707729</v>
      </c>
      <c r="AB15" s="473">
        <v>98.36772988163926</v>
      </c>
      <c r="AC15" s="473">
        <v>90.71946863981576</v>
      </c>
      <c r="AD15" s="473">
        <v>90.43087640468957</v>
      </c>
      <c r="AE15" s="473">
        <v>88.24171613636075</v>
      </c>
      <c r="AF15" s="473">
        <v>88.70209880739412</v>
      </c>
      <c r="AG15" s="473">
        <v>85.40853881980412</v>
      </c>
      <c r="AH15" s="473">
        <v>83.18165378534017</v>
      </c>
      <c r="AI15" s="473">
        <v>83.0531623178288</v>
      </c>
      <c r="AJ15" s="473">
        <v>81.95899226468212</v>
      </c>
      <c r="AK15" s="473">
        <v>81.17977027953849</v>
      </c>
      <c r="AL15" s="548">
        <v>79.92792598759578</v>
      </c>
      <c r="AM15" s="548">
        <v>77.47815138623402</v>
      </c>
      <c r="AN15" s="548">
        <v>74.71879942586905</v>
      </c>
      <c r="AO15" s="548">
        <v>73.94244291525105</v>
      </c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76"/>
      <c r="BI15" s="113"/>
      <c r="BJ15" s="113"/>
    </row>
    <row r="16" spans="25:62" ht="15" thickBot="1">
      <c r="Y16" s="512" t="s">
        <v>81</v>
      </c>
      <c r="Z16" s="513"/>
      <c r="AA16" s="514">
        <v>370.28188620415455</v>
      </c>
      <c r="AB16" s="514">
        <v>341.7376497512282</v>
      </c>
      <c r="AC16" s="514">
        <v>321.35419656150594</v>
      </c>
      <c r="AD16" s="514">
        <v>296.5279163050635</v>
      </c>
      <c r="AE16" s="514">
        <v>207.76246183824426</v>
      </c>
      <c r="AF16" s="514">
        <v>185.01183201374053</v>
      </c>
      <c r="AG16" s="514">
        <v>157.60003710596018</v>
      </c>
      <c r="AH16" s="514">
        <v>140.13883528362894</v>
      </c>
      <c r="AI16" s="514">
        <v>123.95052240102382</v>
      </c>
      <c r="AJ16" s="514">
        <v>111.64074585362236</v>
      </c>
      <c r="AK16" s="514">
        <v>98.15631456662553</v>
      </c>
      <c r="AL16" s="514">
        <v>87.1297154877205</v>
      </c>
      <c r="AM16" s="514">
        <v>77.78168184474454</v>
      </c>
      <c r="AN16" s="514">
        <v>69.70958636931886</v>
      </c>
      <c r="AO16" s="514">
        <v>61.68186820825272</v>
      </c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7"/>
      <c r="BG16" s="518"/>
      <c r="BI16" s="113"/>
      <c r="BJ16" s="113"/>
    </row>
    <row r="17" spans="25:62" ht="14.25">
      <c r="Y17" s="487" t="s">
        <v>167</v>
      </c>
      <c r="Z17" s="291"/>
      <c r="AA17" s="115">
        <v>3481.9888819059315</v>
      </c>
      <c r="AB17" s="115">
        <v>3544.013188943804</v>
      </c>
      <c r="AC17" s="115">
        <v>3669.71695692128</v>
      </c>
      <c r="AD17" s="115">
        <v>3669.4192687265354</v>
      </c>
      <c r="AE17" s="115">
        <v>3786.644381075497</v>
      </c>
      <c r="AF17" s="115">
        <v>3923.81497067225</v>
      </c>
      <c r="AG17" s="115">
        <v>4086.7669332535334</v>
      </c>
      <c r="AH17" s="115">
        <v>4158.990975724906</v>
      </c>
      <c r="AI17" s="115">
        <v>4150.357497971112</v>
      </c>
      <c r="AJ17" s="115">
        <v>4185.306403181686</v>
      </c>
      <c r="AK17" s="115">
        <v>4167.604938382068</v>
      </c>
      <c r="AL17" s="551">
        <v>4084.9769863809074</v>
      </c>
      <c r="AM17" s="551">
        <v>4146.5868369891205</v>
      </c>
      <c r="AN17" s="551">
        <v>4208.91065670049</v>
      </c>
      <c r="AO17" s="551">
        <v>4219.228038515593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292"/>
      <c r="BG17" s="488"/>
      <c r="BI17" s="113"/>
      <c r="BJ17" s="113"/>
    </row>
    <row r="18" spans="25:62" ht="15">
      <c r="Y18" s="460"/>
      <c r="Z18" s="687" t="s">
        <v>376</v>
      </c>
      <c r="AA18" s="462">
        <v>1550.988934769173</v>
      </c>
      <c r="AB18" s="462">
        <v>1560.5195183781743</v>
      </c>
      <c r="AC18" s="462">
        <v>1544.1694083169716</v>
      </c>
      <c r="AD18" s="462">
        <v>1536.5454007490116</v>
      </c>
      <c r="AE18" s="462">
        <v>1485.9019295694698</v>
      </c>
      <c r="AF18" s="462">
        <v>1456.5112313576262</v>
      </c>
      <c r="AG18" s="462">
        <v>1466.696189992468</v>
      </c>
      <c r="AH18" s="462">
        <v>1467.1151851214286</v>
      </c>
      <c r="AI18" s="462">
        <v>1437.6503647496334</v>
      </c>
      <c r="AJ18" s="462">
        <v>1388.6800273027527</v>
      </c>
      <c r="AK18" s="462">
        <v>1365.1202628631884</v>
      </c>
      <c r="AL18" s="546">
        <v>1328.7755004644716</v>
      </c>
      <c r="AM18" s="546">
        <v>1303.9288372732049</v>
      </c>
      <c r="AN18" s="546">
        <v>1287.560378587058</v>
      </c>
      <c r="AO18" s="546">
        <v>1302.9797576400922</v>
      </c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79"/>
      <c r="BG18" s="480"/>
      <c r="BI18" s="113"/>
      <c r="BJ18" s="113"/>
    </row>
    <row r="19" spans="25:62" ht="15">
      <c r="Y19" s="460"/>
      <c r="Z19" s="688" t="s">
        <v>84</v>
      </c>
      <c r="AA19" s="689">
        <v>1910.8764211367572</v>
      </c>
      <c r="AB19" s="689">
        <v>1967.1790525656293</v>
      </c>
      <c r="AC19" s="689">
        <v>2108.7855076043093</v>
      </c>
      <c r="AD19" s="689">
        <v>2115.391076977524</v>
      </c>
      <c r="AE19" s="689">
        <v>2284.9744875060273</v>
      </c>
      <c r="AF19" s="689">
        <v>2451.0684503146226</v>
      </c>
      <c r="AG19" s="689">
        <v>2603.3816142610663</v>
      </c>
      <c r="AH19" s="689">
        <v>2674.462191603478</v>
      </c>
      <c r="AI19" s="689">
        <v>2695.2350744214787</v>
      </c>
      <c r="AJ19" s="689">
        <v>2779.067259778933</v>
      </c>
      <c r="AK19" s="689">
        <v>2783.825434518879</v>
      </c>
      <c r="AL19" s="690">
        <v>2735.8545274164353</v>
      </c>
      <c r="AM19" s="690">
        <v>2823.303546515916</v>
      </c>
      <c r="AN19" s="690">
        <v>2902.0377865134315</v>
      </c>
      <c r="AO19" s="690">
        <v>2896.7054282755007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2"/>
      <c r="BG19" s="693"/>
      <c r="BI19" s="113"/>
      <c r="BJ19" s="113"/>
    </row>
    <row r="20" spans="25:62" ht="15.75" thickBot="1">
      <c r="Y20" s="489"/>
      <c r="Z20" s="694" t="s">
        <v>283</v>
      </c>
      <c r="AA20" s="491">
        <v>20.123526000000002</v>
      </c>
      <c r="AB20" s="491">
        <v>16.314618</v>
      </c>
      <c r="AC20" s="491">
        <v>16.762041</v>
      </c>
      <c r="AD20" s="491">
        <v>17.482791</v>
      </c>
      <c r="AE20" s="491">
        <v>15.767964000000001</v>
      </c>
      <c r="AF20" s="491">
        <v>16.235288999999998</v>
      </c>
      <c r="AG20" s="491">
        <v>16.689129</v>
      </c>
      <c r="AH20" s="491">
        <v>17.413599</v>
      </c>
      <c r="AI20" s="491">
        <v>17.4720588</v>
      </c>
      <c r="AJ20" s="491">
        <v>17.5591161</v>
      </c>
      <c r="AK20" s="491">
        <v>18.659240999999998</v>
      </c>
      <c r="AL20" s="552">
        <v>20.3469585</v>
      </c>
      <c r="AM20" s="552">
        <v>19.354453200000002</v>
      </c>
      <c r="AN20" s="552">
        <v>19.312491599999998</v>
      </c>
      <c r="AO20" s="552">
        <v>19.542852599999996</v>
      </c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3"/>
      <c r="BG20" s="494"/>
      <c r="BI20" s="113"/>
      <c r="BJ20" s="113"/>
    </row>
    <row r="21" spans="25:59" ht="15.75" thickBot="1" thickTop="1">
      <c r="Y21" s="450" t="s">
        <v>145</v>
      </c>
      <c r="Z21" s="110"/>
      <c r="AA21" s="495">
        <f aca="true" t="shared" si="1" ref="AA21:AG21">SUM(AA4,AA9:AA12,AA17)</f>
        <v>33179.75781066716</v>
      </c>
      <c r="AB21" s="495">
        <f t="shared" si="1"/>
        <v>32729.658064374344</v>
      </c>
      <c r="AC21" s="495">
        <f t="shared" si="1"/>
        <v>33025.42836064934</v>
      </c>
      <c r="AD21" s="495">
        <f t="shared" si="1"/>
        <v>32710.659346648226</v>
      </c>
      <c r="AE21" s="495">
        <f t="shared" si="1"/>
        <v>33938.131926403905</v>
      </c>
      <c r="AF21" s="495">
        <f t="shared" si="1"/>
        <v>34368.88249925018</v>
      </c>
      <c r="AG21" s="495">
        <f t="shared" si="1"/>
        <v>35737.60413196661</v>
      </c>
      <c r="AH21" s="495">
        <f aca="true" t="shared" si="2" ref="AH21:AN21">SUM(AH4,AH9:AH12,AH17)</f>
        <v>36282.81227839164</v>
      </c>
      <c r="AI21" s="495">
        <f t="shared" si="2"/>
        <v>34891.8223530823</v>
      </c>
      <c r="AJ21" s="495">
        <f t="shared" si="2"/>
        <v>28791.907272679233</v>
      </c>
      <c r="AK21" s="495">
        <f t="shared" si="2"/>
        <v>31324.538458738756</v>
      </c>
      <c r="AL21" s="495">
        <f t="shared" si="2"/>
        <v>28124.88007081894</v>
      </c>
      <c r="AM21" s="495">
        <f t="shared" si="2"/>
        <v>28023.150711036167</v>
      </c>
      <c r="AN21" s="495">
        <f t="shared" si="2"/>
        <v>28052.70609659606</v>
      </c>
      <c r="AO21" s="495">
        <f>SUM(AO4,AO9:AO12,AO17)</f>
        <v>28388.872826731687</v>
      </c>
      <c r="AP21" s="496">
        <f aca="true" t="shared" si="3" ref="AP21:BE21">SUM(AP4,AP10:AP20)</f>
        <v>0</v>
      </c>
      <c r="AQ21" s="496">
        <f t="shared" si="3"/>
        <v>0</v>
      </c>
      <c r="AR21" s="496">
        <f t="shared" si="3"/>
        <v>0</v>
      </c>
      <c r="AS21" s="496">
        <f t="shared" si="3"/>
        <v>0</v>
      </c>
      <c r="AT21" s="496">
        <f t="shared" si="3"/>
        <v>0</v>
      </c>
      <c r="AU21" s="496">
        <f t="shared" si="3"/>
        <v>0</v>
      </c>
      <c r="AV21" s="496">
        <f t="shared" si="3"/>
        <v>0</v>
      </c>
      <c r="AW21" s="496">
        <f t="shared" si="3"/>
        <v>0</v>
      </c>
      <c r="AX21" s="496">
        <f t="shared" si="3"/>
        <v>0</v>
      </c>
      <c r="AY21" s="496">
        <f t="shared" si="3"/>
        <v>0</v>
      </c>
      <c r="AZ21" s="496">
        <f t="shared" si="3"/>
        <v>0</v>
      </c>
      <c r="BA21" s="496">
        <f t="shared" si="3"/>
        <v>0</v>
      </c>
      <c r="BB21" s="496">
        <f t="shared" si="3"/>
        <v>0</v>
      </c>
      <c r="BC21" s="496">
        <f t="shared" si="3"/>
        <v>0</v>
      </c>
      <c r="BD21" s="496">
        <f t="shared" si="3"/>
        <v>0</v>
      </c>
      <c r="BE21" s="496">
        <f t="shared" si="3"/>
        <v>0</v>
      </c>
      <c r="BF21" s="497"/>
      <c r="BG21" s="498"/>
    </row>
    <row r="22" spans="27:57" ht="14.25"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27:57" ht="14.25">
      <c r="AA23" s="111"/>
      <c r="AB23" s="111"/>
      <c r="AC23" s="111"/>
      <c r="AD23" s="111"/>
      <c r="AE23" s="111"/>
      <c r="AF23" s="111"/>
      <c r="AG23" s="54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26:59" ht="14.25">
      <c r="Z24" s="79"/>
      <c r="AA24" s="79">
        <v>1990</v>
      </c>
      <c r="AB24" s="79">
        <f aca="true" t="shared" si="4" ref="AB24:BE24">AA24+1</f>
        <v>1991</v>
      </c>
      <c r="AC24" s="79">
        <f t="shared" si="4"/>
        <v>1992</v>
      </c>
      <c r="AD24" s="79">
        <f t="shared" si="4"/>
        <v>1993</v>
      </c>
      <c r="AE24" s="79">
        <f t="shared" si="4"/>
        <v>1994</v>
      </c>
      <c r="AF24" s="79">
        <f t="shared" si="4"/>
        <v>1995</v>
      </c>
      <c r="AG24" s="79">
        <f t="shared" si="4"/>
        <v>1996</v>
      </c>
      <c r="AH24" s="79">
        <f t="shared" si="4"/>
        <v>1997</v>
      </c>
      <c r="AI24" s="79">
        <f t="shared" si="4"/>
        <v>1998</v>
      </c>
      <c r="AJ24" s="79">
        <f t="shared" si="4"/>
        <v>1999</v>
      </c>
      <c r="AK24" s="79">
        <f t="shared" si="4"/>
        <v>2000</v>
      </c>
      <c r="AL24" s="79">
        <f t="shared" si="4"/>
        <v>2001</v>
      </c>
      <c r="AM24" s="79">
        <f t="shared" si="4"/>
        <v>2002</v>
      </c>
      <c r="AN24" s="79">
        <f t="shared" si="4"/>
        <v>2003</v>
      </c>
      <c r="AO24" s="79">
        <f t="shared" si="4"/>
        <v>2004</v>
      </c>
      <c r="AP24" s="79">
        <f t="shared" si="4"/>
        <v>2005</v>
      </c>
      <c r="AQ24" s="79">
        <f t="shared" si="4"/>
        <v>2006</v>
      </c>
      <c r="AR24" s="79">
        <f t="shared" si="4"/>
        <v>2007</v>
      </c>
      <c r="AS24" s="79">
        <f t="shared" si="4"/>
        <v>2008</v>
      </c>
      <c r="AT24" s="79">
        <f t="shared" si="4"/>
        <v>2009</v>
      </c>
      <c r="AU24" s="79">
        <f t="shared" si="4"/>
        <v>2010</v>
      </c>
      <c r="AV24" s="79">
        <f t="shared" si="4"/>
        <v>2011</v>
      </c>
      <c r="AW24" s="79">
        <f t="shared" si="4"/>
        <v>2012</v>
      </c>
      <c r="AX24" s="79">
        <f t="shared" si="4"/>
        <v>2013</v>
      </c>
      <c r="AY24" s="79">
        <f t="shared" si="4"/>
        <v>2014</v>
      </c>
      <c r="AZ24" s="79">
        <f t="shared" si="4"/>
        <v>2015</v>
      </c>
      <c r="BA24" s="79">
        <f t="shared" si="4"/>
        <v>2016</v>
      </c>
      <c r="BB24" s="79">
        <f t="shared" si="4"/>
        <v>2017</v>
      </c>
      <c r="BC24" s="79">
        <f t="shared" si="4"/>
        <v>2018</v>
      </c>
      <c r="BD24" s="79">
        <f t="shared" si="4"/>
        <v>2019</v>
      </c>
      <c r="BE24" s="79">
        <f t="shared" si="4"/>
        <v>2020</v>
      </c>
      <c r="BF24" s="66" t="s">
        <v>131</v>
      </c>
      <c r="BG24" s="79" t="s">
        <v>132</v>
      </c>
    </row>
    <row r="25" spans="26:62" ht="27">
      <c r="Z25" s="260" t="s">
        <v>57</v>
      </c>
      <c r="AA25" s="112">
        <f aca="true" t="shared" si="5" ref="AA25:BE25">SUM(AA5:AA6,AA8)</f>
        <v>2152.654056112478</v>
      </c>
      <c r="AB25" s="112">
        <f t="shared" si="5"/>
        <v>2254.6436737543527</v>
      </c>
      <c r="AC25" s="112">
        <f t="shared" si="5"/>
        <v>2378.7596422142997</v>
      </c>
      <c r="AD25" s="112">
        <f t="shared" si="5"/>
        <v>2480.157357881779</v>
      </c>
      <c r="AE25" s="112">
        <f t="shared" si="5"/>
        <v>2703.322406836079</v>
      </c>
      <c r="AF25" s="112">
        <f t="shared" si="5"/>
        <v>3202.4209413940853</v>
      </c>
      <c r="AG25" s="112">
        <f t="shared" si="5"/>
        <v>3413.6712142288625</v>
      </c>
      <c r="AH25" s="112">
        <f t="shared" si="5"/>
        <v>3562.8521785777407</v>
      </c>
      <c r="AI25" s="112">
        <f t="shared" si="5"/>
        <v>3507.9963148231936</v>
      </c>
      <c r="AJ25" s="112">
        <f t="shared" si="5"/>
        <v>3836.6621418800223</v>
      </c>
      <c r="AK25" s="112">
        <f t="shared" si="5"/>
        <v>3898.933055620532</v>
      </c>
      <c r="AL25" s="112">
        <f t="shared" si="5"/>
        <v>4066.9962669411707</v>
      </c>
      <c r="AM25" s="112">
        <f t="shared" si="5"/>
        <v>4145.204566041408</v>
      </c>
      <c r="AN25" s="112">
        <f t="shared" si="5"/>
        <v>4164.524755539878</v>
      </c>
      <c r="AO25" s="112">
        <f t="shared" si="5"/>
        <v>4199.326673401948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  <c r="AZ25" s="112">
        <f t="shared" si="5"/>
        <v>0</v>
      </c>
      <c r="BA25" s="112">
        <f t="shared" si="5"/>
        <v>0</v>
      </c>
      <c r="BB25" s="112">
        <f t="shared" si="5"/>
        <v>0</v>
      </c>
      <c r="BC25" s="112">
        <f t="shared" si="5"/>
        <v>0</v>
      </c>
      <c r="BD25" s="112">
        <f t="shared" si="5"/>
        <v>0</v>
      </c>
      <c r="BE25" s="112">
        <f t="shared" si="5"/>
        <v>0</v>
      </c>
      <c r="BF25" s="271"/>
      <c r="BG25" s="271"/>
      <c r="BI25" s="113"/>
      <c r="BJ25" s="113"/>
    </row>
    <row r="26" spans="26:62" ht="27">
      <c r="Z26" s="260" t="s">
        <v>58</v>
      </c>
      <c r="AA26" s="112">
        <f aca="true" t="shared" si="6" ref="AA26:BE26">AA7</f>
        <v>4557.573008608062</v>
      </c>
      <c r="AB26" s="112">
        <f t="shared" si="6"/>
        <v>4735.022487603512</v>
      </c>
      <c r="AC26" s="112">
        <f t="shared" si="6"/>
        <v>4995.649194267106</v>
      </c>
      <c r="AD26" s="112">
        <f t="shared" si="6"/>
        <v>4975.578148322052</v>
      </c>
      <c r="AE26" s="112">
        <f t="shared" si="6"/>
        <v>5181.238392250421</v>
      </c>
      <c r="AF26" s="112">
        <f t="shared" si="6"/>
        <v>5344.882666116727</v>
      </c>
      <c r="AG26" s="112">
        <f t="shared" si="6"/>
        <v>5592.524906533285</v>
      </c>
      <c r="AH26" s="112">
        <f t="shared" si="6"/>
        <v>5604.626864567306</v>
      </c>
      <c r="AI26" s="112">
        <f t="shared" si="6"/>
        <v>5623.771648005259</v>
      </c>
      <c r="AJ26" s="112">
        <f t="shared" si="6"/>
        <v>5894.0862623827625</v>
      </c>
      <c r="AK26" s="112">
        <f t="shared" si="6"/>
        <v>5842.578061411486</v>
      </c>
      <c r="AL26" s="112">
        <f t="shared" si="6"/>
        <v>5964.2021898586045</v>
      </c>
      <c r="AM26" s="112">
        <f t="shared" si="6"/>
        <v>6006.0718792034595</v>
      </c>
      <c r="AN26" s="112">
        <f t="shared" si="6"/>
        <v>6030.43896403914</v>
      </c>
      <c r="AO26" s="112">
        <f t="shared" si="6"/>
        <v>6008.452567288661</v>
      </c>
      <c r="AP26" s="112">
        <f t="shared" si="6"/>
        <v>0</v>
      </c>
      <c r="AQ26" s="112">
        <f t="shared" si="6"/>
        <v>0</v>
      </c>
      <c r="AR26" s="112">
        <f t="shared" si="6"/>
        <v>0</v>
      </c>
      <c r="AS26" s="112">
        <f t="shared" si="6"/>
        <v>0</v>
      </c>
      <c r="AT26" s="112">
        <f t="shared" si="6"/>
        <v>0</v>
      </c>
      <c r="AU26" s="112">
        <f t="shared" si="6"/>
        <v>0</v>
      </c>
      <c r="AV26" s="112">
        <f t="shared" si="6"/>
        <v>0</v>
      </c>
      <c r="AW26" s="112">
        <f t="shared" si="6"/>
        <v>0</v>
      </c>
      <c r="AX26" s="112">
        <f t="shared" si="6"/>
        <v>0</v>
      </c>
      <c r="AY26" s="112">
        <f t="shared" si="6"/>
        <v>0</v>
      </c>
      <c r="AZ26" s="112">
        <f t="shared" si="6"/>
        <v>0</v>
      </c>
      <c r="BA26" s="112">
        <f t="shared" si="6"/>
        <v>0</v>
      </c>
      <c r="BB26" s="112">
        <f t="shared" si="6"/>
        <v>0</v>
      </c>
      <c r="BC26" s="112">
        <f t="shared" si="6"/>
        <v>0</v>
      </c>
      <c r="BD26" s="112">
        <f t="shared" si="6"/>
        <v>0</v>
      </c>
      <c r="BE26" s="112">
        <f t="shared" si="6"/>
        <v>0</v>
      </c>
      <c r="BF26" s="499"/>
      <c r="BG26" s="499"/>
      <c r="BI26" s="113"/>
      <c r="BJ26" s="113"/>
    </row>
    <row r="27" spans="26:62" ht="14.25">
      <c r="Z27" s="260" t="s">
        <v>59</v>
      </c>
      <c r="AA27" s="112">
        <f aca="true" t="shared" si="7" ref="AA27:AO27">AA9</f>
        <v>0.11296213504</v>
      </c>
      <c r="AB27" s="112">
        <f t="shared" si="7"/>
        <v>0.16349067990000002</v>
      </c>
      <c r="AC27" s="112">
        <f t="shared" si="7"/>
        <v>0.1731217661</v>
      </c>
      <c r="AD27" s="112">
        <f t="shared" si="7"/>
        <v>0.1622884503</v>
      </c>
      <c r="AE27" s="112">
        <f t="shared" si="7"/>
        <v>0.1562932766</v>
      </c>
      <c r="AF27" s="112">
        <f t="shared" si="7"/>
        <v>0.15553891516</v>
      </c>
      <c r="AG27" s="112">
        <f t="shared" si="7"/>
        <v>0.15089017748</v>
      </c>
      <c r="AH27" s="112">
        <f t="shared" si="7"/>
        <v>0.14700755024</v>
      </c>
      <c r="AI27" s="112">
        <f t="shared" si="7"/>
        <v>0.13152125224</v>
      </c>
      <c r="AJ27" s="112">
        <f t="shared" si="7"/>
        <v>0.11778895903999997</v>
      </c>
      <c r="AK27" s="112">
        <f t="shared" si="7"/>
        <v>0.11223659429999999</v>
      </c>
      <c r="AL27" s="112">
        <f t="shared" si="7"/>
        <v>0.10157037842</v>
      </c>
      <c r="AM27" s="112">
        <f t="shared" si="7"/>
        <v>0.09783487284</v>
      </c>
      <c r="AN27" s="112">
        <f t="shared" si="7"/>
        <v>0.10836529384</v>
      </c>
      <c r="AO27" s="112">
        <f t="shared" si="7"/>
        <v>0.11024740365999999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499"/>
      <c r="BG27" s="499"/>
      <c r="BI27" s="113"/>
      <c r="BJ27" s="113"/>
    </row>
    <row r="28" spans="26:62" ht="14.25">
      <c r="Z28" s="260" t="s">
        <v>147</v>
      </c>
      <c r="AA28" s="112">
        <f aca="true" t="shared" si="8" ref="AA28:AO28">AA10</f>
        <v>8266.94794</v>
      </c>
      <c r="AB28" s="112">
        <f t="shared" si="8"/>
        <v>7539.74808</v>
      </c>
      <c r="AC28" s="112">
        <f t="shared" si="8"/>
        <v>7452.40868</v>
      </c>
      <c r="AD28" s="112">
        <f t="shared" si="8"/>
        <v>7302.846700000001</v>
      </c>
      <c r="AE28" s="112">
        <f t="shared" si="8"/>
        <v>8298.102939999999</v>
      </c>
      <c r="AF28" s="112">
        <f t="shared" si="8"/>
        <v>8212.70724</v>
      </c>
      <c r="AG28" s="112">
        <f t="shared" si="8"/>
        <v>9220.06836</v>
      </c>
      <c r="AH28" s="112">
        <f t="shared" si="8"/>
        <v>9742.86724</v>
      </c>
      <c r="AI28" s="112">
        <f t="shared" si="8"/>
        <v>8577.8736</v>
      </c>
      <c r="AJ28" s="112">
        <f t="shared" si="8"/>
        <v>2000.8632677539604</v>
      </c>
      <c r="AK28" s="112">
        <f t="shared" si="8"/>
        <v>4690.08736264736</v>
      </c>
      <c r="AL28" s="112">
        <f t="shared" si="8"/>
        <v>1414.88836916112</v>
      </c>
      <c r="AM28" s="112">
        <f t="shared" si="8"/>
        <v>1238.7749786395204</v>
      </c>
      <c r="AN28" s="112">
        <f t="shared" si="8"/>
        <v>1259.5487931913804</v>
      </c>
      <c r="AO28" s="112">
        <f t="shared" si="8"/>
        <v>1657.6032126814189</v>
      </c>
      <c r="AP28" s="112">
        <f aca="true" t="shared" si="9" ref="AP28:BE28">AP10</f>
        <v>0</v>
      </c>
      <c r="AQ28" s="112">
        <f t="shared" si="9"/>
        <v>0</v>
      </c>
      <c r="AR28" s="112">
        <f t="shared" si="9"/>
        <v>0</v>
      </c>
      <c r="AS28" s="112">
        <f t="shared" si="9"/>
        <v>0</v>
      </c>
      <c r="AT28" s="112">
        <f t="shared" si="9"/>
        <v>0</v>
      </c>
      <c r="AU28" s="112">
        <f t="shared" si="9"/>
        <v>0</v>
      </c>
      <c r="AV28" s="112">
        <f t="shared" si="9"/>
        <v>0</v>
      </c>
      <c r="AW28" s="112">
        <f t="shared" si="9"/>
        <v>0</v>
      </c>
      <c r="AX28" s="112">
        <f t="shared" si="9"/>
        <v>0</v>
      </c>
      <c r="AY28" s="112">
        <f t="shared" si="9"/>
        <v>0</v>
      </c>
      <c r="AZ28" s="112">
        <f t="shared" si="9"/>
        <v>0</v>
      </c>
      <c r="BA28" s="112">
        <f t="shared" si="9"/>
        <v>0</v>
      </c>
      <c r="BB28" s="112">
        <f t="shared" si="9"/>
        <v>0</v>
      </c>
      <c r="BC28" s="112">
        <f t="shared" si="9"/>
        <v>0</v>
      </c>
      <c r="BD28" s="112">
        <f t="shared" si="9"/>
        <v>0</v>
      </c>
      <c r="BE28" s="112">
        <f t="shared" si="9"/>
        <v>0</v>
      </c>
      <c r="BF28" s="286"/>
      <c r="BG28" s="286"/>
      <c r="BI28" s="113"/>
      <c r="BJ28" s="113"/>
    </row>
    <row r="29" spans="26:62" ht="14.25">
      <c r="Z29" s="260" t="s">
        <v>214</v>
      </c>
      <c r="AA29" s="112">
        <f aca="true" t="shared" si="10" ref="AA29:AO29">AA11</f>
        <v>287.0693</v>
      </c>
      <c r="AB29" s="112">
        <f t="shared" si="10"/>
        <v>356.8472</v>
      </c>
      <c r="AC29" s="112">
        <f t="shared" si="10"/>
        <v>413.01145</v>
      </c>
      <c r="AD29" s="112">
        <f t="shared" si="10"/>
        <v>411.6645</v>
      </c>
      <c r="AE29" s="112">
        <f t="shared" si="10"/>
        <v>438.01667000000003</v>
      </c>
      <c r="AF29" s="112">
        <f t="shared" si="10"/>
        <v>437.57554000000005</v>
      </c>
      <c r="AG29" s="112">
        <f t="shared" si="10"/>
        <v>420.93721999999997</v>
      </c>
      <c r="AH29" s="112">
        <f t="shared" si="10"/>
        <v>404.60053000000005</v>
      </c>
      <c r="AI29" s="112">
        <f t="shared" si="10"/>
        <v>377.05207</v>
      </c>
      <c r="AJ29" s="112">
        <f t="shared" si="10"/>
        <v>362.5326</v>
      </c>
      <c r="AK29" s="112">
        <f t="shared" si="10"/>
        <v>340.99349</v>
      </c>
      <c r="AL29" s="112">
        <f t="shared" si="10"/>
        <v>343.60400000000004</v>
      </c>
      <c r="AM29" s="112">
        <f t="shared" si="10"/>
        <v>334.05010999999996</v>
      </c>
      <c r="AN29" s="112">
        <f t="shared" si="10"/>
        <v>320.83357</v>
      </c>
      <c r="AO29" s="112">
        <f t="shared" si="10"/>
        <v>297.54296</v>
      </c>
      <c r="AP29" s="112">
        <f aca="true" t="shared" si="11" ref="AP29:BE29">AP11</f>
        <v>0</v>
      </c>
      <c r="AQ29" s="112">
        <f t="shared" si="11"/>
        <v>0</v>
      </c>
      <c r="AR29" s="112">
        <f t="shared" si="11"/>
        <v>0</v>
      </c>
      <c r="AS29" s="112">
        <f t="shared" si="11"/>
        <v>0</v>
      </c>
      <c r="AT29" s="112">
        <f t="shared" si="11"/>
        <v>0</v>
      </c>
      <c r="AU29" s="112">
        <f t="shared" si="11"/>
        <v>0</v>
      </c>
      <c r="AV29" s="112">
        <f t="shared" si="11"/>
        <v>0</v>
      </c>
      <c r="AW29" s="112">
        <f t="shared" si="11"/>
        <v>0</v>
      </c>
      <c r="AX29" s="112">
        <f t="shared" si="11"/>
        <v>0</v>
      </c>
      <c r="AY29" s="112">
        <f t="shared" si="11"/>
        <v>0</v>
      </c>
      <c r="AZ29" s="112">
        <f t="shared" si="11"/>
        <v>0</v>
      </c>
      <c r="BA29" s="112">
        <f t="shared" si="11"/>
        <v>0</v>
      </c>
      <c r="BB29" s="112">
        <f t="shared" si="11"/>
        <v>0</v>
      </c>
      <c r="BC29" s="112">
        <f t="shared" si="11"/>
        <v>0</v>
      </c>
      <c r="BD29" s="112">
        <f t="shared" si="11"/>
        <v>0</v>
      </c>
      <c r="BE29" s="112">
        <f t="shared" si="11"/>
        <v>0</v>
      </c>
      <c r="BF29" s="286"/>
      <c r="BG29" s="286"/>
      <c r="BI29" s="113"/>
      <c r="BJ29" s="113"/>
    </row>
    <row r="30" spans="26:62" ht="14.25">
      <c r="Z30" s="260" t="s">
        <v>215</v>
      </c>
      <c r="AA30" s="112">
        <f aca="true" t="shared" si="12" ref="AA30:BE30">AA13</f>
        <v>5542.943462174567</v>
      </c>
      <c r="AB30" s="112">
        <f t="shared" si="12"/>
        <v>5499.344897274666</v>
      </c>
      <c r="AC30" s="112">
        <f t="shared" si="12"/>
        <v>5447.126059854383</v>
      </c>
      <c r="AD30" s="112">
        <f t="shared" si="12"/>
        <v>5347.489704351424</v>
      </c>
      <c r="AE30" s="112">
        <f t="shared" si="12"/>
        <v>5220.042738397609</v>
      </c>
      <c r="AF30" s="112">
        <f t="shared" si="12"/>
        <v>5111.5953305440935</v>
      </c>
      <c r="AG30" s="112">
        <f t="shared" si="12"/>
        <v>5044.001338013853</v>
      </c>
      <c r="AH30" s="112">
        <f t="shared" si="12"/>
        <v>4989.015004540985</v>
      </c>
      <c r="AI30" s="112">
        <f t="shared" si="12"/>
        <v>4940.290720984617</v>
      </c>
      <c r="AJ30" s="112">
        <f t="shared" si="12"/>
        <v>4887.88861058638</v>
      </c>
      <c r="AK30" s="112">
        <f t="shared" si="12"/>
        <v>4844.010355551441</v>
      </c>
      <c r="AL30" s="112">
        <f t="shared" si="12"/>
        <v>4807.008805088831</v>
      </c>
      <c r="AM30" s="112">
        <f t="shared" si="12"/>
        <v>4779.669707858931</v>
      </c>
      <c r="AN30" s="112">
        <f t="shared" si="12"/>
        <v>4753.350334737279</v>
      </c>
      <c r="AO30" s="112">
        <f t="shared" si="12"/>
        <v>4732.221692936987</v>
      </c>
      <c r="AP30" s="112">
        <f t="shared" si="12"/>
        <v>0</v>
      </c>
      <c r="AQ30" s="112">
        <f t="shared" si="12"/>
        <v>0</v>
      </c>
      <c r="AR30" s="112">
        <f t="shared" si="12"/>
        <v>0</v>
      </c>
      <c r="AS30" s="112">
        <f t="shared" si="12"/>
        <v>0</v>
      </c>
      <c r="AT30" s="112">
        <f t="shared" si="12"/>
        <v>0</v>
      </c>
      <c r="AU30" s="112">
        <f t="shared" si="12"/>
        <v>0</v>
      </c>
      <c r="AV30" s="112">
        <f t="shared" si="12"/>
        <v>0</v>
      </c>
      <c r="AW30" s="112">
        <f t="shared" si="12"/>
        <v>0</v>
      </c>
      <c r="AX30" s="112">
        <f t="shared" si="12"/>
        <v>0</v>
      </c>
      <c r="AY30" s="112">
        <f t="shared" si="12"/>
        <v>0</v>
      </c>
      <c r="AZ30" s="112">
        <f t="shared" si="12"/>
        <v>0</v>
      </c>
      <c r="BA30" s="112">
        <f t="shared" si="12"/>
        <v>0</v>
      </c>
      <c r="BB30" s="112">
        <f t="shared" si="12"/>
        <v>0</v>
      </c>
      <c r="BC30" s="112">
        <f t="shared" si="12"/>
        <v>0</v>
      </c>
      <c r="BD30" s="112">
        <f t="shared" si="12"/>
        <v>0</v>
      </c>
      <c r="BE30" s="112">
        <f t="shared" si="12"/>
        <v>0</v>
      </c>
      <c r="BF30" s="286"/>
      <c r="BG30" s="286"/>
      <c r="BI30" s="113"/>
      <c r="BJ30" s="113"/>
    </row>
    <row r="31" spans="26:62" ht="14.25">
      <c r="Z31" s="451" t="s">
        <v>216</v>
      </c>
      <c r="AA31" s="500">
        <f aca="true" t="shared" si="13" ref="AA31:BE31">AA14</f>
        <v>8786.549029534</v>
      </c>
      <c r="AB31" s="500">
        <f t="shared" si="13"/>
        <v>8701.507316236472</v>
      </c>
      <c r="AC31" s="500">
        <f t="shared" si="13"/>
        <v>8577.863786986361</v>
      </c>
      <c r="AD31" s="500">
        <f t="shared" si="13"/>
        <v>8432.910502511446</v>
      </c>
      <c r="AE31" s="500">
        <f t="shared" si="13"/>
        <v>8222.366388431346</v>
      </c>
      <c r="AF31" s="500">
        <f t="shared" si="13"/>
        <v>8047.02817280047</v>
      </c>
      <c r="AG31" s="500">
        <f t="shared" si="13"/>
        <v>7874.074730939804</v>
      </c>
      <c r="AH31" s="500">
        <f t="shared" si="13"/>
        <v>7736.53082364512</v>
      </c>
      <c r="AI31" s="500">
        <f t="shared" si="13"/>
        <v>7631.295817728048</v>
      </c>
      <c r="AJ31" s="500">
        <f t="shared" si="13"/>
        <v>7542.491205670699</v>
      </c>
      <c r="AK31" s="500">
        <f t="shared" si="13"/>
        <v>7459.039188252032</v>
      </c>
      <c r="AL31" s="500">
        <f t="shared" si="13"/>
        <v>7363.1739570222935</v>
      </c>
      <c r="AM31" s="500">
        <f t="shared" si="13"/>
        <v>7295.216646044656</v>
      </c>
      <c r="AN31" s="500">
        <f t="shared" si="13"/>
        <v>7240.2718576681855</v>
      </c>
      <c r="AO31" s="500">
        <f t="shared" si="13"/>
        <v>7200.444991588166</v>
      </c>
      <c r="AP31" s="500">
        <f t="shared" si="13"/>
        <v>0</v>
      </c>
      <c r="AQ31" s="500">
        <f t="shared" si="13"/>
        <v>0</v>
      </c>
      <c r="AR31" s="500">
        <f t="shared" si="13"/>
        <v>0</v>
      </c>
      <c r="AS31" s="500">
        <f t="shared" si="13"/>
        <v>0</v>
      </c>
      <c r="AT31" s="500">
        <f t="shared" si="13"/>
        <v>0</v>
      </c>
      <c r="AU31" s="500">
        <f t="shared" si="13"/>
        <v>0</v>
      </c>
      <c r="AV31" s="500">
        <f t="shared" si="13"/>
        <v>0</v>
      </c>
      <c r="AW31" s="500">
        <f t="shared" si="13"/>
        <v>0</v>
      </c>
      <c r="AX31" s="500">
        <f t="shared" si="13"/>
        <v>0</v>
      </c>
      <c r="AY31" s="500">
        <f t="shared" si="13"/>
        <v>0</v>
      </c>
      <c r="AZ31" s="500">
        <f t="shared" si="13"/>
        <v>0</v>
      </c>
      <c r="BA31" s="500">
        <f t="shared" si="13"/>
        <v>0</v>
      </c>
      <c r="BB31" s="500">
        <f t="shared" si="13"/>
        <v>0</v>
      </c>
      <c r="BC31" s="500">
        <f t="shared" si="13"/>
        <v>0</v>
      </c>
      <c r="BD31" s="500">
        <f t="shared" si="13"/>
        <v>0</v>
      </c>
      <c r="BE31" s="500">
        <f t="shared" si="13"/>
        <v>0</v>
      </c>
      <c r="BF31" s="502"/>
      <c r="BG31" s="502"/>
      <c r="BI31" s="113"/>
      <c r="BJ31" s="113"/>
    </row>
    <row r="32" spans="26:62" ht="14.25">
      <c r="Z32" s="451" t="s">
        <v>217</v>
      </c>
      <c r="AA32" s="500">
        <f aca="true" t="shared" si="14" ref="AA32:BE32">AA15</f>
        <v>103.91917019707729</v>
      </c>
      <c r="AB32" s="500">
        <f t="shared" si="14"/>
        <v>98.36772988163926</v>
      </c>
      <c r="AC32" s="500">
        <f t="shared" si="14"/>
        <v>90.71946863981576</v>
      </c>
      <c r="AD32" s="500">
        <f t="shared" si="14"/>
        <v>90.43087640468957</v>
      </c>
      <c r="AE32" s="500">
        <f t="shared" si="14"/>
        <v>88.24171613636075</v>
      </c>
      <c r="AF32" s="500">
        <f t="shared" si="14"/>
        <v>88.70209880739412</v>
      </c>
      <c r="AG32" s="500">
        <f t="shared" si="14"/>
        <v>85.40853881980412</v>
      </c>
      <c r="AH32" s="500">
        <f t="shared" si="14"/>
        <v>83.18165378534017</v>
      </c>
      <c r="AI32" s="500">
        <f t="shared" si="14"/>
        <v>83.0531623178288</v>
      </c>
      <c r="AJ32" s="500">
        <f t="shared" si="14"/>
        <v>81.95899226468212</v>
      </c>
      <c r="AK32" s="500">
        <f t="shared" si="14"/>
        <v>81.17977027953849</v>
      </c>
      <c r="AL32" s="500">
        <f t="shared" si="14"/>
        <v>79.92792598759578</v>
      </c>
      <c r="AM32" s="500">
        <f t="shared" si="14"/>
        <v>77.47815138623402</v>
      </c>
      <c r="AN32" s="500">
        <f t="shared" si="14"/>
        <v>74.71879942586905</v>
      </c>
      <c r="AO32" s="500">
        <f t="shared" si="14"/>
        <v>73.94244291525105</v>
      </c>
      <c r="AP32" s="500">
        <f t="shared" si="14"/>
        <v>0</v>
      </c>
      <c r="AQ32" s="500">
        <f t="shared" si="14"/>
        <v>0</v>
      </c>
      <c r="AR32" s="500">
        <f t="shared" si="14"/>
        <v>0</v>
      </c>
      <c r="AS32" s="500">
        <f t="shared" si="14"/>
        <v>0</v>
      </c>
      <c r="AT32" s="500">
        <f t="shared" si="14"/>
        <v>0</v>
      </c>
      <c r="AU32" s="500">
        <f t="shared" si="14"/>
        <v>0</v>
      </c>
      <c r="AV32" s="500">
        <f t="shared" si="14"/>
        <v>0</v>
      </c>
      <c r="AW32" s="500">
        <f t="shared" si="14"/>
        <v>0</v>
      </c>
      <c r="AX32" s="500">
        <f t="shared" si="14"/>
        <v>0</v>
      </c>
      <c r="AY32" s="500">
        <f t="shared" si="14"/>
        <v>0</v>
      </c>
      <c r="AZ32" s="500">
        <f t="shared" si="14"/>
        <v>0</v>
      </c>
      <c r="BA32" s="500">
        <f t="shared" si="14"/>
        <v>0</v>
      </c>
      <c r="BB32" s="500">
        <f t="shared" si="14"/>
        <v>0</v>
      </c>
      <c r="BC32" s="500">
        <f t="shared" si="14"/>
        <v>0</v>
      </c>
      <c r="BD32" s="500">
        <f t="shared" si="14"/>
        <v>0</v>
      </c>
      <c r="BE32" s="500">
        <f t="shared" si="14"/>
        <v>0</v>
      </c>
      <c r="BF32" s="502"/>
      <c r="BG32" s="502"/>
      <c r="BI32" s="113"/>
      <c r="BJ32" s="113"/>
    </row>
    <row r="33" spans="26:62" ht="14.25">
      <c r="Z33" s="519" t="s">
        <v>63</v>
      </c>
      <c r="AA33" s="523">
        <f aca="true" t="shared" si="15" ref="AA33:BE33">IF(ISTEXT(AA16),0,AA16)</f>
        <v>370.28188620415455</v>
      </c>
      <c r="AB33" s="523">
        <f t="shared" si="15"/>
        <v>341.7376497512282</v>
      </c>
      <c r="AC33" s="523">
        <f t="shared" si="15"/>
        <v>321.35419656150594</v>
      </c>
      <c r="AD33" s="523">
        <f t="shared" si="15"/>
        <v>296.5279163050635</v>
      </c>
      <c r="AE33" s="523">
        <f t="shared" si="15"/>
        <v>207.76246183824426</v>
      </c>
      <c r="AF33" s="523">
        <f t="shared" si="15"/>
        <v>185.01183201374053</v>
      </c>
      <c r="AG33" s="523">
        <f t="shared" si="15"/>
        <v>157.60003710596018</v>
      </c>
      <c r="AH33" s="523">
        <f t="shared" si="15"/>
        <v>140.13883528362894</v>
      </c>
      <c r="AI33" s="523">
        <f t="shared" si="15"/>
        <v>123.95052240102382</v>
      </c>
      <c r="AJ33" s="523">
        <f t="shared" si="15"/>
        <v>111.64074585362236</v>
      </c>
      <c r="AK33" s="523">
        <f t="shared" si="15"/>
        <v>98.15631456662553</v>
      </c>
      <c r="AL33" s="523">
        <f t="shared" si="15"/>
        <v>87.1297154877205</v>
      </c>
      <c r="AM33" s="523">
        <f t="shared" si="15"/>
        <v>77.78168184474454</v>
      </c>
      <c r="AN33" s="523">
        <f t="shared" si="15"/>
        <v>69.70958636931886</v>
      </c>
      <c r="AO33" s="523">
        <f t="shared" si="15"/>
        <v>61.68186820825272</v>
      </c>
      <c r="AP33" s="523">
        <f t="shared" si="15"/>
        <v>0</v>
      </c>
      <c r="AQ33" s="523">
        <f t="shared" si="15"/>
        <v>0</v>
      </c>
      <c r="AR33" s="523">
        <f t="shared" si="15"/>
        <v>0</v>
      </c>
      <c r="AS33" s="523">
        <f t="shared" si="15"/>
        <v>0</v>
      </c>
      <c r="AT33" s="523">
        <f t="shared" si="15"/>
        <v>0</v>
      </c>
      <c r="AU33" s="523">
        <f t="shared" si="15"/>
        <v>0</v>
      </c>
      <c r="AV33" s="523">
        <f t="shared" si="15"/>
        <v>0</v>
      </c>
      <c r="AW33" s="523">
        <f t="shared" si="15"/>
        <v>0</v>
      </c>
      <c r="AX33" s="523">
        <f t="shared" si="15"/>
        <v>0</v>
      </c>
      <c r="AY33" s="523">
        <f t="shared" si="15"/>
        <v>0</v>
      </c>
      <c r="AZ33" s="523">
        <f t="shared" si="15"/>
        <v>0</v>
      </c>
      <c r="BA33" s="523">
        <f t="shared" si="15"/>
        <v>0</v>
      </c>
      <c r="BB33" s="523">
        <f t="shared" si="15"/>
        <v>0</v>
      </c>
      <c r="BC33" s="523">
        <f t="shared" si="15"/>
        <v>0</v>
      </c>
      <c r="BD33" s="523">
        <f t="shared" si="15"/>
        <v>0</v>
      </c>
      <c r="BE33" s="523">
        <f t="shared" si="15"/>
        <v>0</v>
      </c>
      <c r="BF33" s="524"/>
      <c r="BG33" s="286"/>
      <c r="BI33" s="113"/>
      <c r="BJ33" s="113"/>
    </row>
    <row r="34" spans="26:62" ht="14.25">
      <c r="Z34" s="451" t="s">
        <v>277</v>
      </c>
      <c r="AA34" s="500">
        <f aca="true" t="shared" si="16" ref="AA34:BE34">AA18</f>
        <v>1550.988934769173</v>
      </c>
      <c r="AB34" s="500">
        <f t="shared" si="16"/>
        <v>1560.5195183781743</v>
      </c>
      <c r="AC34" s="500">
        <f t="shared" si="16"/>
        <v>1544.1694083169716</v>
      </c>
      <c r="AD34" s="500">
        <f t="shared" si="16"/>
        <v>1536.5454007490116</v>
      </c>
      <c r="AE34" s="500">
        <f t="shared" si="16"/>
        <v>1485.9019295694698</v>
      </c>
      <c r="AF34" s="500">
        <f t="shared" si="16"/>
        <v>1456.5112313576262</v>
      </c>
      <c r="AG34" s="500">
        <f t="shared" si="16"/>
        <v>1466.696189992468</v>
      </c>
      <c r="AH34" s="500">
        <f t="shared" si="16"/>
        <v>1467.1151851214286</v>
      </c>
      <c r="AI34" s="500">
        <f t="shared" si="16"/>
        <v>1437.6503647496334</v>
      </c>
      <c r="AJ34" s="500">
        <f t="shared" si="16"/>
        <v>1388.6800273027527</v>
      </c>
      <c r="AK34" s="500">
        <f t="shared" si="16"/>
        <v>1365.1202628631884</v>
      </c>
      <c r="AL34" s="500">
        <f t="shared" si="16"/>
        <v>1328.7755004644716</v>
      </c>
      <c r="AM34" s="500">
        <f t="shared" si="16"/>
        <v>1303.9288372732049</v>
      </c>
      <c r="AN34" s="500">
        <f t="shared" si="16"/>
        <v>1287.560378587058</v>
      </c>
      <c r="AO34" s="500">
        <f t="shared" si="16"/>
        <v>1302.9797576400922</v>
      </c>
      <c r="AP34" s="500">
        <f t="shared" si="16"/>
        <v>0</v>
      </c>
      <c r="AQ34" s="500">
        <f t="shared" si="16"/>
        <v>0</v>
      </c>
      <c r="AR34" s="500">
        <f t="shared" si="16"/>
        <v>0</v>
      </c>
      <c r="AS34" s="500">
        <f t="shared" si="16"/>
        <v>0</v>
      </c>
      <c r="AT34" s="500">
        <f t="shared" si="16"/>
        <v>0</v>
      </c>
      <c r="AU34" s="500">
        <f t="shared" si="16"/>
        <v>0</v>
      </c>
      <c r="AV34" s="500">
        <f t="shared" si="16"/>
        <v>0</v>
      </c>
      <c r="AW34" s="500">
        <f t="shared" si="16"/>
        <v>0</v>
      </c>
      <c r="AX34" s="500">
        <f t="shared" si="16"/>
        <v>0</v>
      </c>
      <c r="AY34" s="500">
        <f t="shared" si="16"/>
        <v>0</v>
      </c>
      <c r="AZ34" s="500">
        <f t="shared" si="16"/>
        <v>0</v>
      </c>
      <c r="BA34" s="500">
        <f t="shared" si="16"/>
        <v>0</v>
      </c>
      <c r="BB34" s="500">
        <f t="shared" si="16"/>
        <v>0</v>
      </c>
      <c r="BC34" s="500">
        <f t="shared" si="16"/>
        <v>0</v>
      </c>
      <c r="BD34" s="500">
        <f t="shared" si="16"/>
        <v>0</v>
      </c>
      <c r="BE34" s="500">
        <f t="shared" si="16"/>
        <v>0</v>
      </c>
      <c r="BF34" s="502"/>
      <c r="BG34" s="502"/>
      <c r="BI34" s="113"/>
      <c r="BJ34" s="113"/>
    </row>
    <row r="35" spans="26:62" ht="14.25">
      <c r="Z35" s="260" t="s">
        <v>66</v>
      </c>
      <c r="AA35" s="695">
        <f aca="true" t="shared" si="17" ref="AA35:BE35">AA19</f>
        <v>1910.8764211367572</v>
      </c>
      <c r="AB35" s="695">
        <f t="shared" si="17"/>
        <v>1967.1790525656293</v>
      </c>
      <c r="AC35" s="695">
        <f t="shared" si="17"/>
        <v>2108.7855076043093</v>
      </c>
      <c r="AD35" s="695">
        <f t="shared" si="17"/>
        <v>2115.391076977524</v>
      </c>
      <c r="AE35" s="695">
        <f t="shared" si="17"/>
        <v>2284.9744875060273</v>
      </c>
      <c r="AF35" s="695">
        <f t="shared" si="17"/>
        <v>2451.0684503146226</v>
      </c>
      <c r="AG35" s="695">
        <f t="shared" si="17"/>
        <v>2603.3816142610663</v>
      </c>
      <c r="AH35" s="695">
        <f t="shared" si="17"/>
        <v>2674.462191603478</v>
      </c>
      <c r="AI35" s="695">
        <f t="shared" si="17"/>
        <v>2695.2350744214787</v>
      </c>
      <c r="AJ35" s="695">
        <f t="shared" si="17"/>
        <v>2779.067259778933</v>
      </c>
      <c r="AK35" s="695">
        <f t="shared" si="17"/>
        <v>2783.825434518879</v>
      </c>
      <c r="AL35" s="695">
        <f t="shared" si="17"/>
        <v>2735.8545274164353</v>
      </c>
      <c r="AM35" s="695">
        <f t="shared" si="17"/>
        <v>2823.303546515916</v>
      </c>
      <c r="AN35" s="695">
        <f t="shared" si="17"/>
        <v>2902.0377865134315</v>
      </c>
      <c r="AO35" s="695">
        <f t="shared" si="17"/>
        <v>2896.7054282755007</v>
      </c>
      <c r="AP35" s="500">
        <f t="shared" si="17"/>
        <v>0</v>
      </c>
      <c r="AQ35" s="500">
        <f t="shared" si="17"/>
        <v>0</v>
      </c>
      <c r="AR35" s="500">
        <f t="shared" si="17"/>
        <v>0</v>
      </c>
      <c r="AS35" s="500">
        <f t="shared" si="17"/>
        <v>0</v>
      </c>
      <c r="AT35" s="500">
        <f t="shared" si="17"/>
        <v>0</v>
      </c>
      <c r="AU35" s="500">
        <f t="shared" si="17"/>
        <v>0</v>
      </c>
      <c r="AV35" s="500">
        <f t="shared" si="17"/>
        <v>0</v>
      </c>
      <c r="AW35" s="500">
        <f t="shared" si="17"/>
        <v>0</v>
      </c>
      <c r="AX35" s="500">
        <f t="shared" si="17"/>
        <v>0</v>
      </c>
      <c r="AY35" s="500">
        <f t="shared" si="17"/>
        <v>0</v>
      </c>
      <c r="AZ35" s="500">
        <f t="shared" si="17"/>
        <v>0</v>
      </c>
      <c r="BA35" s="500">
        <f t="shared" si="17"/>
        <v>0</v>
      </c>
      <c r="BB35" s="500">
        <f t="shared" si="17"/>
        <v>0</v>
      </c>
      <c r="BC35" s="500">
        <f t="shared" si="17"/>
        <v>0</v>
      </c>
      <c r="BD35" s="500">
        <f t="shared" si="17"/>
        <v>0</v>
      </c>
      <c r="BE35" s="500">
        <f t="shared" si="17"/>
        <v>0</v>
      </c>
      <c r="BF35" s="502"/>
      <c r="BG35" s="502"/>
      <c r="BI35" s="113"/>
      <c r="BJ35" s="113"/>
    </row>
    <row r="36" spans="26:62" ht="15" thickBot="1">
      <c r="Z36" s="696" t="s">
        <v>278</v>
      </c>
      <c r="AA36" s="114">
        <f aca="true" t="shared" si="18" ref="AA36:AO36">AA20</f>
        <v>20.123526000000002</v>
      </c>
      <c r="AB36" s="114">
        <f t="shared" si="18"/>
        <v>16.314618</v>
      </c>
      <c r="AC36" s="114">
        <f t="shared" si="18"/>
        <v>16.762041</v>
      </c>
      <c r="AD36" s="114">
        <f t="shared" si="18"/>
        <v>17.482791</v>
      </c>
      <c r="AE36" s="114">
        <f t="shared" si="18"/>
        <v>15.767964000000001</v>
      </c>
      <c r="AF36" s="114">
        <f t="shared" si="18"/>
        <v>16.235288999999998</v>
      </c>
      <c r="AG36" s="114">
        <f t="shared" si="18"/>
        <v>16.689129</v>
      </c>
      <c r="AH36" s="114">
        <f t="shared" si="18"/>
        <v>17.413599</v>
      </c>
      <c r="AI36" s="114">
        <f t="shared" si="18"/>
        <v>17.4720588</v>
      </c>
      <c r="AJ36" s="114">
        <f t="shared" si="18"/>
        <v>17.5591161</v>
      </c>
      <c r="AK36" s="114">
        <f t="shared" si="18"/>
        <v>18.659240999999998</v>
      </c>
      <c r="AL36" s="114">
        <f t="shared" si="18"/>
        <v>20.3469585</v>
      </c>
      <c r="AM36" s="114">
        <f t="shared" si="18"/>
        <v>19.354453200000002</v>
      </c>
      <c r="AN36" s="114">
        <f t="shared" si="18"/>
        <v>19.312491599999998</v>
      </c>
      <c r="AO36" s="114">
        <f t="shared" si="18"/>
        <v>19.542852599999996</v>
      </c>
      <c r="AP36" s="114">
        <f aca="true" t="shared" si="19" ref="AP36:BE36">AP21</f>
        <v>0</v>
      </c>
      <c r="AQ36" s="114">
        <f t="shared" si="19"/>
        <v>0</v>
      </c>
      <c r="AR36" s="114">
        <f t="shared" si="19"/>
        <v>0</v>
      </c>
      <c r="AS36" s="114">
        <f t="shared" si="19"/>
        <v>0</v>
      </c>
      <c r="AT36" s="114">
        <f t="shared" si="19"/>
        <v>0</v>
      </c>
      <c r="AU36" s="114">
        <f t="shared" si="19"/>
        <v>0</v>
      </c>
      <c r="AV36" s="114">
        <f t="shared" si="19"/>
        <v>0</v>
      </c>
      <c r="AW36" s="114">
        <f t="shared" si="19"/>
        <v>0</v>
      </c>
      <c r="AX36" s="114">
        <f t="shared" si="19"/>
        <v>0</v>
      </c>
      <c r="AY36" s="114">
        <f t="shared" si="19"/>
        <v>0</v>
      </c>
      <c r="AZ36" s="114">
        <f t="shared" si="19"/>
        <v>0</v>
      </c>
      <c r="BA36" s="114">
        <f t="shared" si="19"/>
        <v>0</v>
      </c>
      <c r="BB36" s="114">
        <f t="shared" si="19"/>
        <v>0</v>
      </c>
      <c r="BC36" s="114">
        <f t="shared" si="19"/>
        <v>0</v>
      </c>
      <c r="BD36" s="114">
        <f t="shared" si="19"/>
        <v>0</v>
      </c>
      <c r="BE36" s="114">
        <f t="shared" si="19"/>
        <v>0</v>
      </c>
      <c r="BF36" s="290"/>
      <c r="BG36" s="290"/>
      <c r="BI36" s="113"/>
      <c r="BJ36" s="113"/>
    </row>
    <row r="37" spans="26:62" ht="15" thickTop="1">
      <c r="Z37" s="453" t="s">
        <v>145</v>
      </c>
      <c r="AA37" s="115">
        <f aca="true" t="shared" si="20" ref="AA37:AN37">SUM(AA25:AA32,AA34:AA36)</f>
        <v>33179.75781066716</v>
      </c>
      <c r="AB37" s="115">
        <f t="shared" si="20"/>
        <v>32729.658064374344</v>
      </c>
      <c r="AC37" s="115">
        <f t="shared" si="20"/>
        <v>33025.42836064935</v>
      </c>
      <c r="AD37" s="115">
        <f t="shared" si="20"/>
        <v>32710.65934664823</v>
      </c>
      <c r="AE37" s="115">
        <f t="shared" si="20"/>
        <v>33938.13192640391</v>
      </c>
      <c r="AF37" s="115">
        <f t="shared" si="20"/>
        <v>34368.882499250176</v>
      </c>
      <c r="AG37" s="115">
        <f t="shared" si="20"/>
        <v>35737.60413196662</v>
      </c>
      <c r="AH37" s="115">
        <f t="shared" si="20"/>
        <v>36282.81227839165</v>
      </c>
      <c r="AI37" s="115">
        <f t="shared" si="20"/>
        <v>34891.8223530823</v>
      </c>
      <c r="AJ37" s="115">
        <f t="shared" si="20"/>
        <v>28791.907272679233</v>
      </c>
      <c r="AK37" s="115">
        <f t="shared" si="20"/>
        <v>31324.538458738756</v>
      </c>
      <c r="AL37" s="115">
        <f t="shared" si="20"/>
        <v>28124.880070818937</v>
      </c>
      <c r="AM37" s="115">
        <f t="shared" si="20"/>
        <v>28023.15071103617</v>
      </c>
      <c r="AN37" s="115">
        <f t="shared" si="20"/>
        <v>28052.706096596066</v>
      </c>
      <c r="AO37" s="115">
        <f>SUM(AO25:AO32,AO34:AO36)</f>
        <v>28388.872826731684</v>
      </c>
      <c r="AP37" s="115">
        <f aca="true" t="shared" si="21" ref="AP37:BE37">SUM(AP25:AP35)</f>
        <v>0</v>
      </c>
      <c r="AQ37" s="115">
        <f t="shared" si="21"/>
        <v>0</v>
      </c>
      <c r="AR37" s="115">
        <f t="shared" si="21"/>
        <v>0</v>
      </c>
      <c r="AS37" s="115">
        <f t="shared" si="21"/>
        <v>0</v>
      </c>
      <c r="AT37" s="115">
        <f t="shared" si="21"/>
        <v>0</v>
      </c>
      <c r="AU37" s="115">
        <f t="shared" si="21"/>
        <v>0</v>
      </c>
      <c r="AV37" s="115">
        <f t="shared" si="21"/>
        <v>0</v>
      </c>
      <c r="AW37" s="115">
        <f t="shared" si="21"/>
        <v>0</v>
      </c>
      <c r="AX37" s="115">
        <f t="shared" si="21"/>
        <v>0</v>
      </c>
      <c r="AY37" s="115">
        <f t="shared" si="21"/>
        <v>0</v>
      </c>
      <c r="AZ37" s="115">
        <f t="shared" si="21"/>
        <v>0</v>
      </c>
      <c r="BA37" s="115">
        <f t="shared" si="21"/>
        <v>0</v>
      </c>
      <c r="BB37" s="115">
        <f t="shared" si="21"/>
        <v>0</v>
      </c>
      <c r="BC37" s="115">
        <f t="shared" si="21"/>
        <v>0</v>
      </c>
      <c r="BD37" s="115">
        <f t="shared" si="21"/>
        <v>0</v>
      </c>
      <c r="BE37" s="115">
        <f t="shared" si="21"/>
        <v>0</v>
      </c>
      <c r="BF37" s="292"/>
      <c r="BG37" s="286"/>
      <c r="BI37" s="113"/>
      <c r="BJ37" s="113"/>
    </row>
    <row r="39" spans="26:57" ht="14.25">
      <c r="Z39" s="1" t="s">
        <v>19</v>
      </c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26:59" ht="14.25">
      <c r="Z40" s="79"/>
      <c r="AA40" s="79">
        <v>1990</v>
      </c>
      <c r="AB40" s="79">
        <f aca="true" t="shared" si="22" ref="AB40:BE40">AA40+1</f>
        <v>1991</v>
      </c>
      <c r="AC40" s="79">
        <f t="shared" si="22"/>
        <v>1992</v>
      </c>
      <c r="AD40" s="79">
        <f t="shared" si="22"/>
        <v>1993</v>
      </c>
      <c r="AE40" s="79">
        <f t="shared" si="22"/>
        <v>1994</v>
      </c>
      <c r="AF40" s="79">
        <f t="shared" si="22"/>
        <v>1995</v>
      </c>
      <c r="AG40" s="79">
        <f t="shared" si="22"/>
        <v>1996</v>
      </c>
      <c r="AH40" s="79">
        <f t="shared" si="22"/>
        <v>1997</v>
      </c>
      <c r="AI40" s="79">
        <f t="shared" si="22"/>
        <v>1998</v>
      </c>
      <c r="AJ40" s="79">
        <f t="shared" si="22"/>
        <v>1999</v>
      </c>
      <c r="AK40" s="79">
        <f t="shared" si="22"/>
        <v>2000</v>
      </c>
      <c r="AL40" s="79">
        <f t="shared" si="22"/>
        <v>2001</v>
      </c>
      <c r="AM40" s="79">
        <f t="shared" si="22"/>
        <v>2002</v>
      </c>
      <c r="AN40" s="79">
        <f t="shared" si="22"/>
        <v>2003</v>
      </c>
      <c r="AO40" s="79">
        <f t="shared" si="22"/>
        <v>2004</v>
      </c>
      <c r="AP40" s="79">
        <f t="shared" si="22"/>
        <v>2005</v>
      </c>
      <c r="AQ40" s="79">
        <f t="shared" si="22"/>
        <v>2006</v>
      </c>
      <c r="AR40" s="79">
        <f t="shared" si="22"/>
        <v>2007</v>
      </c>
      <c r="AS40" s="79">
        <f t="shared" si="22"/>
        <v>2008</v>
      </c>
      <c r="AT40" s="79">
        <f t="shared" si="22"/>
        <v>2009</v>
      </c>
      <c r="AU40" s="79">
        <f t="shared" si="22"/>
        <v>2010</v>
      </c>
      <c r="AV40" s="79">
        <f t="shared" si="22"/>
        <v>2011</v>
      </c>
      <c r="AW40" s="79">
        <f t="shared" si="22"/>
        <v>2012</v>
      </c>
      <c r="AX40" s="79">
        <f t="shared" si="22"/>
        <v>2013</v>
      </c>
      <c r="AY40" s="79">
        <f t="shared" si="22"/>
        <v>2014</v>
      </c>
      <c r="AZ40" s="79">
        <f t="shared" si="22"/>
        <v>2015</v>
      </c>
      <c r="BA40" s="79">
        <f t="shared" si="22"/>
        <v>2016</v>
      </c>
      <c r="BB40" s="79">
        <f t="shared" si="22"/>
        <v>2017</v>
      </c>
      <c r="BC40" s="79">
        <f t="shared" si="22"/>
        <v>2018</v>
      </c>
      <c r="BD40" s="79">
        <f t="shared" si="22"/>
        <v>2019</v>
      </c>
      <c r="BE40" s="79">
        <f t="shared" si="22"/>
        <v>2020</v>
      </c>
      <c r="BF40" s="66" t="s">
        <v>131</v>
      </c>
      <c r="BG40" s="79" t="s">
        <v>132</v>
      </c>
    </row>
    <row r="41" spans="26:59" ht="27">
      <c r="Z41" s="260" t="s">
        <v>57</v>
      </c>
      <c r="AA41" s="39">
        <f aca="true" t="shared" si="23" ref="AA41:BE41">IF(ISTEXT(AA25),AA25,AA25/$AA25-1)</f>
        <v>0</v>
      </c>
      <c r="AB41" s="39">
        <f t="shared" si="23"/>
        <v>0.047378545267073635</v>
      </c>
      <c r="AC41" s="39">
        <f t="shared" si="23"/>
        <v>0.10503572808635608</v>
      </c>
      <c r="AD41" s="39">
        <f t="shared" si="23"/>
        <v>0.1521393095371515</v>
      </c>
      <c r="AE41" s="39">
        <f t="shared" si="23"/>
        <v>0.25580903218516426</v>
      </c>
      <c r="AF41" s="39">
        <f t="shared" si="23"/>
        <v>0.4876616761995667</v>
      </c>
      <c r="AG41" s="39">
        <f t="shared" si="23"/>
        <v>0.5857964750702587</v>
      </c>
      <c r="AH41" s="39">
        <f t="shared" si="23"/>
        <v>0.6550974219294523</v>
      </c>
      <c r="AI41" s="39">
        <f t="shared" si="23"/>
        <v>0.6296145239232522</v>
      </c>
      <c r="AJ41" s="39">
        <f t="shared" si="23"/>
        <v>0.7822938762435099</v>
      </c>
      <c r="AK41" s="39">
        <f t="shared" si="23"/>
        <v>0.81122138252985</v>
      </c>
      <c r="AL41" s="39">
        <f t="shared" si="23"/>
        <v>0.8892939417705799</v>
      </c>
      <c r="AM41" s="39">
        <f t="shared" si="23"/>
        <v>0.9256250461011453</v>
      </c>
      <c r="AN41" s="39">
        <f t="shared" si="23"/>
        <v>0.9346001015419443</v>
      </c>
      <c r="AO41" s="39">
        <f t="shared" si="23"/>
        <v>0.9507670828380097</v>
      </c>
      <c r="AP41" s="39">
        <f t="shared" si="23"/>
        <v>-1</v>
      </c>
      <c r="AQ41" s="39">
        <f t="shared" si="23"/>
        <v>-1</v>
      </c>
      <c r="AR41" s="39">
        <f t="shared" si="23"/>
        <v>-1</v>
      </c>
      <c r="AS41" s="39">
        <f t="shared" si="23"/>
        <v>-1</v>
      </c>
      <c r="AT41" s="39">
        <f t="shared" si="23"/>
        <v>-1</v>
      </c>
      <c r="AU41" s="39">
        <f t="shared" si="23"/>
        <v>-1</v>
      </c>
      <c r="AV41" s="39">
        <f t="shared" si="23"/>
        <v>-1</v>
      </c>
      <c r="AW41" s="39">
        <f t="shared" si="23"/>
        <v>-1</v>
      </c>
      <c r="AX41" s="39">
        <f t="shared" si="23"/>
        <v>-1</v>
      </c>
      <c r="AY41" s="39">
        <f t="shared" si="23"/>
        <v>-1</v>
      </c>
      <c r="AZ41" s="39">
        <f t="shared" si="23"/>
        <v>-1</v>
      </c>
      <c r="BA41" s="39">
        <f t="shared" si="23"/>
        <v>-1</v>
      </c>
      <c r="BB41" s="39">
        <f t="shared" si="23"/>
        <v>-1</v>
      </c>
      <c r="BC41" s="39">
        <f t="shared" si="23"/>
        <v>-1</v>
      </c>
      <c r="BD41" s="39">
        <f t="shared" si="23"/>
        <v>-1</v>
      </c>
      <c r="BE41" s="39">
        <f t="shared" si="23"/>
        <v>-1</v>
      </c>
      <c r="BF41" s="271"/>
      <c r="BG41" s="271"/>
    </row>
    <row r="42" spans="26:59" ht="27">
      <c r="Z42" s="260" t="s">
        <v>58</v>
      </c>
      <c r="AA42" s="39">
        <f aca="true" t="shared" si="24" ref="AA42:BE42">IF(ISTEXT(AA26),AA26,AA26/$AA26-1)</f>
        <v>0</v>
      </c>
      <c r="AB42" s="39">
        <f t="shared" si="24"/>
        <v>0.03893508204043994</v>
      </c>
      <c r="AC42" s="39">
        <f t="shared" si="24"/>
        <v>0.0961204976489971</v>
      </c>
      <c r="AD42" s="39">
        <f t="shared" si="24"/>
        <v>0.09171660858191122</v>
      </c>
      <c r="AE42" s="39">
        <f t="shared" si="24"/>
        <v>0.13684155634246964</v>
      </c>
      <c r="AF42" s="39">
        <f t="shared" si="24"/>
        <v>0.1727475689411102</v>
      </c>
      <c r="AG42" s="39">
        <f t="shared" si="24"/>
        <v>0.2270839975509924</v>
      </c>
      <c r="AH42" s="39">
        <f t="shared" si="24"/>
        <v>0.2297393489871986</v>
      </c>
      <c r="AI42" s="39">
        <f t="shared" si="24"/>
        <v>0.23394000214224242</v>
      </c>
      <c r="AJ42" s="39">
        <f t="shared" si="24"/>
        <v>0.2932510902733487</v>
      </c>
      <c r="AK42" s="39">
        <f t="shared" si="24"/>
        <v>0.28194941702006426</v>
      </c>
      <c r="AL42" s="39">
        <f t="shared" si="24"/>
        <v>0.30863557832069577</v>
      </c>
      <c r="AM42" s="39">
        <f t="shared" si="24"/>
        <v>0.3178224172952495</v>
      </c>
      <c r="AN42" s="39">
        <f t="shared" si="24"/>
        <v>0.3231689218470488</v>
      </c>
      <c r="AO42" s="39">
        <f t="shared" si="24"/>
        <v>0.3183447760332676</v>
      </c>
      <c r="AP42" s="39">
        <f t="shared" si="24"/>
        <v>-1</v>
      </c>
      <c r="AQ42" s="39">
        <f t="shared" si="24"/>
        <v>-1</v>
      </c>
      <c r="AR42" s="39">
        <f t="shared" si="24"/>
        <v>-1</v>
      </c>
      <c r="AS42" s="39">
        <f t="shared" si="24"/>
        <v>-1</v>
      </c>
      <c r="AT42" s="39">
        <f t="shared" si="24"/>
        <v>-1</v>
      </c>
      <c r="AU42" s="39">
        <f t="shared" si="24"/>
        <v>-1</v>
      </c>
      <c r="AV42" s="39">
        <f t="shared" si="24"/>
        <v>-1</v>
      </c>
      <c r="AW42" s="39">
        <f t="shared" si="24"/>
        <v>-1</v>
      </c>
      <c r="AX42" s="39">
        <f t="shared" si="24"/>
        <v>-1</v>
      </c>
      <c r="AY42" s="39">
        <f t="shared" si="24"/>
        <v>-1</v>
      </c>
      <c r="AZ42" s="39">
        <f t="shared" si="24"/>
        <v>-1</v>
      </c>
      <c r="BA42" s="39">
        <f t="shared" si="24"/>
        <v>-1</v>
      </c>
      <c r="BB42" s="39">
        <f t="shared" si="24"/>
        <v>-1</v>
      </c>
      <c r="BC42" s="39">
        <f t="shared" si="24"/>
        <v>-1</v>
      </c>
      <c r="BD42" s="39">
        <f t="shared" si="24"/>
        <v>-1</v>
      </c>
      <c r="BE42" s="39">
        <f t="shared" si="24"/>
        <v>-1</v>
      </c>
      <c r="BF42" s="499"/>
      <c r="BG42" s="499"/>
    </row>
    <row r="43" spans="26:59" ht="14.25">
      <c r="Z43" s="260" t="s">
        <v>59</v>
      </c>
      <c r="AA43" s="39">
        <f aca="true" t="shared" si="25" ref="AA43:AO43">IF(ISTEXT(AA27),AA27,AA27/$AA27-1)</f>
        <v>0</v>
      </c>
      <c r="AB43" s="39">
        <f t="shared" si="25"/>
        <v>0.4473051508995276</v>
      </c>
      <c r="AC43" s="39">
        <f t="shared" si="25"/>
        <v>0.5325645716478129</v>
      </c>
      <c r="AD43" s="39">
        <f t="shared" si="25"/>
        <v>0.43666238463475837</v>
      </c>
      <c r="AE43" s="39">
        <f t="shared" si="25"/>
        <v>0.38358996618341545</v>
      </c>
      <c r="AF43" s="39">
        <f t="shared" si="25"/>
        <v>0.37691196350815726</v>
      </c>
      <c r="AG43" s="39">
        <f t="shared" si="25"/>
        <v>0.3357589021008647</v>
      </c>
      <c r="AH43" s="39">
        <f t="shared" si="25"/>
        <v>0.3013878516721067</v>
      </c>
      <c r="AI43" s="39">
        <f t="shared" si="25"/>
        <v>0.16429502853702438</v>
      </c>
      <c r="AJ43" s="39">
        <f t="shared" si="25"/>
        <v>0.042729574810982385</v>
      </c>
      <c r="AK43" s="39">
        <f t="shared" si="25"/>
        <v>-0.006422866739753896</v>
      </c>
      <c r="AL43" s="39">
        <f t="shared" si="25"/>
        <v>-0.10084579771767033</v>
      </c>
      <c r="AM43" s="39">
        <f t="shared" si="25"/>
        <v>-0.13391445013537873</v>
      </c>
      <c r="AN43" s="39">
        <f t="shared" si="25"/>
        <v>-0.04069364657787544</v>
      </c>
      <c r="AO43" s="39">
        <f t="shared" si="25"/>
        <v>-0.024032224417843362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99"/>
      <c r="BG43" s="499"/>
    </row>
    <row r="44" spans="26:59" ht="14.25">
      <c r="Z44" s="260" t="s">
        <v>147</v>
      </c>
      <c r="AA44" s="39">
        <f aca="true" t="shared" si="26" ref="AA44:AN44">IF(ISTEXT(AA28),AA28,AA28/$AA28-1)</f>
        <v>0</v>
      </c>
      <c r="AB44" s="39">
        <f t="shared" si="26"/>
        <v>-0.08796473199999366</v>
      </c>
      <c r="AC44" s="39">
        <f t="shared" si="26"/>
        <v>-0.09852962252959352</v>
      </c>
      <c r="AD44" s="39">
        <f t="shared" si="26"/>
        <v>-0.1166211819642835</v>
      </c>
      <c r="AE44" s="39">
        <f t="shared" si="26"/>
        <v>0.003768621772644032</v>
      </c>
      <c r="AF44" s="39">
        <f t="shared" si="26"/>
        <v>-0.00656115175681149</v>
      </c>
      <c r="AG44" s="39">
        <f t="shared" si="26"/>
        <v>0.1152929021590039</v>
      </c>
      <c r="AH44" s="39">
        <f t="shared" si="26"/>
        <v>0.17853255042997151</v>
      </c>
      <c r="AI44" s="39">
        <f t="shared" si="26"/>
        <v>0.03761069529609262</v>
      </c>
      <c r="AJ44" s="39">
        <f t="shared" si="26"/>
        <v>-0.7579683237059358</v>
      </c>
      <c r="AK44" s="39">
        <f t="shared" si="26"/>
        <v>-0.4326700256627768</v>
      </c>
      <c r="AL44" s="39">
        <f t="shared" si="26"/>
        <v>-0.8288499722714935</v>
      </c>
      <c r="AM44" s="39">
        <f t="shared" si="26"/>
        <v>-0.8501532866022233</v>
      </c>
      <c r="AN44" s="39">
        <f t="shared" si="26"/>
        <v>-0.8476404106651021</v>
      </c>
      <c r="AO44" s="39">
        <f aca="true" t="shared" si="27" ref="AO44:BE44">IF(ISTEXT(AO28),AO28,AO28/$AA28-1)</f>
        <v>-0.7994903046793085</v>
      </c>
      <c r="AP44" s="39">
        <f t="shared" si="27"/>
        <v>-1</v>
      </c>
      <c r="AQ44" s="39">
        <f t="shared" si="27"/>
        <v>-1</v>
      </c>
      <c r="AR44" s="39">
        <f t="shared" si="27"/>
        <v>-1</v>
      </c>
      <c r="AS44" s="39">
        <f t="shared" si="27"/>
        <v>-1</v>
      </c>
      <c r="AT44" s="39">
        <f t="shared" si="27"/>
        <v>-1</v>
      </c>
      <c r="AU44" s="39">
        <f t="shared" si="27"/>
        <v>-1</v>
      </c>
      <c r="AV44" s="39">
        <f t="shared" si="27"/>
        <v>-1</v>
      </c>
      <c r="AW44" s="39">
        <f t="shared" si="27"/>
        <v>-1</v>
      </c>
      <c r="AX44" s="39">
        <f t="shared" si="27"/>
        <v>-1</v>
      </c>
      <c r="AY44" s="39">
        <f t="shared" si="27"/>
        <v>-1</v>
      </c>
      <c r="AZ44" s="39">
        <f t="shared" si="27"/>
        <v>-1</v>
      </c>
      <c r="BA44" s="39">
        <f t="shared" si="27"/>
        <v>-1</v>
      </c>
      <c r="BB44" s="39">
        <f t="shared" si="27"/>
        <v>-1</v>
      </c>
      <c r="BC44" s="39">
        <f t="shared" si="27"/>
        <v>-1</v>
      </c>
      <c r="BD44" s="39">
        <f t="shared" si="27"/>
        <v>-1</v>
      </c>
      <c r="BE44" s="39">
        <f t="shared" si="27"/>
        <v>-1</v>
      </c>
      <c r="BF44" s="286"/>
      <c r="BG44" s="286"/>
    </row>
    <row r="45" spans="26:59" ht="14.25">
      <c r="Z45" s="260" t="s">
        <v>214</v>
      </c>
      <c r="AA45" s="39">
        <f aca="true" t="shared" si="28" ref="AA45:AN45">IF(ISTEXT(AA29),AA29,AA29/$AA29-1)</f>
        <v>0</v>
      </c>
      <c r="AB45" s="39">
        <f t="shared" si="28"/>
        <v>0.2430698789456065</v>
      </c>
      <c r="AC45" s="39">
        <f t="shared" si="28"/>
        <v>0.438716888221764</v>
      </c>
      <c r="AD45" s="39">
        <f t="shared" si="28"/>
        <v>0.43402481561072537</v>
      </c>
      <c r="AE45" s="39">
        <f t="shared" si="28"/>
        <v>0.5258220576007258</v>
      </c>
      <c r="AF45" s="39">
        <f t="shared" si="28"/>
        <v>0.5242853903221281</v>
      </c>
      <c r="AG45" s="39">
        <f t="shared" si="28"/>
        <v>0.46632614494130853</v>
      </c>
      <c r="AH45" s="39">
        <f t="shared" si="28"/>
        <v>0.4094176214593481</v>
      </c>
      <c r="AI45" s="39">
        <f t="shared" si="28"/>
        <v>0.3134531278684276</v>
      </c>
      <c r="AJ45" s="39">
        <f t="shared" si="28"/>
        <v>0.2628748528665379</v>
      </c>
      <c r="AK45" s="39">
        <f t="shared" si="28"/>
        <v>0.1878438063561656</v>
      </c>
      <c r="AL45" s="39">
        <f t="shared" si="28"/>
        <v>0.19693746422902092</v>
      </c>
      <c r="AM45" s="39">
        <f t="shared" si="28"/>
        <v>0.1636566849886072</v>
      </c>
      <c r="AN45" s="39">
        <f t="shared" si="28"/>
        <v>0.11761713983348265</v>
      </c>
      <c r="AO45" s="39">
        <f aca="true" t="shared" si="29" ref="AO45:BE45">IF(ISTEXT(AO29),AO29,AO29/$AA29-1)</f>
        <v>0.036484779110828036</v>
      </c>
      <c r="AP45" s="39">
        <f t="shared" si="29"/>
        <v>-1</v>
      </c>
      <c r="AQ45" s="39">
        <f t="shared" si="29"/>
        <v>-1</v>
      </c>
      <c r="AR45" s="39">
        <f t="shared" si="29"/>
        <v>-1</v>
      </c>
      <c r="AS45" s="39">
        <f t="shared" si="29"/>
        <v>-1</v>
      </c>
      <c r="AT45" s="39">
        <f t="shared" si="29"/>
        <v>-1</v>
      </c>
      <c r="AU45" s="39">
        <f t="shared" si="29"/>
        <v>-1</v>
      </c>
      <c r="AV45" s="39">
        <f t="shared" si="29"/>
        <v>-1</v>
      </c>
      <c r="AW45" s="39">
        <f t="shared" si="29"/>
        <v>-1</v>
      </c>
      <c r="AX45" s="39">
        <f t="shared" si="29"/>
        <v>-1</v>
      </c>
      <c r="AY45" s="39">
        <f t="shared" si="29"/>
        <v>-1</v>
      </c>
      <c r="AZ45" s="39">
        <f t="shared" si="29"/>
        <v>-1</v>
      </c>
      <c r="BA45" s="39">
        <f t="shared" si="29"/>
        <v>-1</v>
      </c>
      <c r="BB45" s="39">
        <f t="shared" si="29"/>
        <v>-1</v>
      </c>
      <c r="BC45" s="39">
        <f t="shared" si="29"/>
        <v>-1</v>
      </c>
      <c r="BD45" s="39">
        <f t="shared" si="29"/>
        <v>-1</v>
      </c>
      <c r="BE45" s="39">
        <f t="shared" si="29"/>
        <v>-1</v>
      </c>
      <c r="BF45" s="286"/>
      <c r="BG45" s="286"/>
    </row>
    <row r="46" spans="26:59" ht="14.25">
      <c r="Z46" s="260" t="s">
        <v>215</v>
      </c>
      <c r="AA46" s="39">
        <f aca="true" t="shared" si="30" ref="AA46:AN46">IF(ISTEXT(AA30),AA30,AA30/$AA30-1)</f>
        <v>0</v>
      </c>
      <c r="AB46" s="39">
        <f t="shared" si="30"/>
        <v>-0.007865597980102113</v>
      </c>
      <c r="AC46" s="39">
        <f t="shared" si="30"/>
        <v>-0.01728637554650314</v>
      </c>
      <c r="AD46" s="39">
        <f t="shared" si="30"/>
        <v>-0.035261726762492396</v>
      </c>
      <c r="AE46" s="39">
        <f t="shared" si="30"/>
        <v>-0.058254378017826514</v>
      </c>
      <c r="AF46" s="39">
        <f t="shared" si="30"/>
        <v>-0.07781932732563901</v>
      </c>
      <c r="AG46" s="39">
        <f t="shared" si="30"/>
        <v>-0.09001392988500245</v>
      </c>
      <c r="AH46" s="39">
        <f t="shared" si="30"/>
        <v>-0.0999339902009877</v>
      </c>
      <c r="AI46" s="39">
        <f t="shared" si="30"/>
        <v>-0.10872431683680228</v>
      </c>
      <c r="AJ46" s="39">
        <f t="shared" si="30"/>
        <v>-0.1181781586008096</v>
      </c>
      <c r="AK46" s="39">
        <f t="shared" si="30"/>
        <v>-0.12609421535555876</v>
      </c>
      <c r="AL46" s="39">
        <f t="shared" si="30"/>
        <v>-0.1327696488531419</v>
      </c>
      <c r="AM46" s="39">
        <f t="shared" si="30"/>
        <v>-0.13770188339900435</v>
      </c>
      <c r="AN46" s="39">
        <f t="shared" si="30"/>
        <v>-0.14245014996554206</v>
      </c>
      <c r="AO46" s="39">
        <f aca="true" t="shared" si="31" ref="AO46:BE46">IF(ISTEXT(AO30),AO30,AO30/$AA30-1)</f>
        <v>-0.14626195896999528</v>
      </c>
      <c r="AP46" s="39">
        <f t="shared" si="31"/>
        <v>-1</v>
      </c>
      <c r="AQ46" s="39">
        <f t="shared" si="31"/>
        <v>-1</v>
      </c>
      <c r="AR46" s="39">
        <f t="shared" si="31"/>
        <v>-1</v>
      </c>
      <c r="AS46" s="39">
        <f t="shared" si="31"/>
        <v>-1</v>
      </c>
      <c r="AT46" s="39">
        <f t="shared" si="31"/>
        <v>-1</v>
      </c>
      <c r="AU46" s="39">
        <f t="shared" si="31"/>
        <v>-1</v>
      </c>
      <c r="AV46" s="39">
        <f t="shared" si="31"/>
        <v>-1</v>
      </c>
      <c r="AW46" s="39">
        <f t="shared" si="31"/>
        <v>-1</v>
      </c>
      <c r="AX46" s="39">
        <f t="shared" si="31"/>
        <v>-1</v>
      </c>
      <c r="AY46" s="39">
        <f t="shared" si="31"/>
        <v>-1</v>
      </c>
      <c r="AZ46" s="39">
        <f t="shared" si="31"/>
        <v>-1</v>
      </c>
      <c r="BA46" s="39">
        <f t="shared" si="31"/>
        <v>-1</v>
      </c>
      <c r="BB46" s="39">
        <f t="shared" si="31"/>
        <v>-1</v>
      </c>
      <c r="BC46" s="39">
        <f t="shared" si="31"/>
        <v>-1</v>
      </c>
      <c r="BD46" s="39">
        <f t="shared" si="31"/>
        <v>-1</v>
      </c>
      <c r="BE46" s="39">
        <f t="shared" si="31"/>
        <v>-1</v>
      </c>
      <c r="BF46" s="286"/>
      <c r="BG46" s="286"/>
    </row>
    <row r="47" spans="26:59" ht="14.25">
      <c r="Z47" s="451" t="s">
        <v>216</v>
      </c>
      <c r="AA47" s="39">
        <f aca="true" t="shared" si="32" ref="AA47:AN47">IF(ISTEXT(AA31),AA31,AA31/$AA31-1)</f>
        <v>0</v>
      </c>
      <c r="AB47" s="39">
        <f t="shared" si="32"/>
        <v>-0.009678625022370047</v>
      </c>
      <c r="AC47" s="39">
        <f t="shared" si="32"/>
        <v>-0.023750535260907424</v>
      </c>
      <c r="AD47" s="39">
        <f t="shared" si="32"/>
        <v>-0.040247715665601924</v>
      </c>
      <c r="AE47" s="39">
        <f t="shared" si="32"/>
        <v>-0.0642098096996081</v>
      </c>
      <c r="AF47" s="39">
        <f t="shared" si="32"/>
        <v>-0.08416510899191454</v>
      </c>
      <c r="AG47" s="39">
        <f t="shared" si="32"/>
        <v>-0.10384899640656653</v>
      </c>
      <c r="AH47" s="39">
        <f t="shared" si="32"/>
        <v>-0.11950291318690431</v>
      </c>
      <c r="AI47" s="39">
        <f t="shared" si="32"/>
        <v>-0.1314797434035626</v>
      </c>
      <c r="AJ47" s="39">
        <f t="shared" si="32"/>
        <v>-0.14158662515643883</v>
      </c>
      <c r="AK47" s="39">
        <f t="shared" si="32"/>
        <v>-0.15108432637430735</v>
      </c>
      <c r="AL47" s="39">
        <f t="shared" si="32"/>
        <v>-0.16199477948934826</v>
      </c>
      <c r="AM47" s="39">
        <f t="shared" si="32"/>
        <v>-0.1697290231325822</v>
      </c>
      <c r="AN47" s="39">
        <f t="shared" si="32"/>
        <v>-0.17598230735051423</v>
      </c>
      <c r="AO47" s="39">
        <f aca="true" t="shared" si="33" ref="AO47:BE47">IF(ISTEXT(AO31),AO31,AO31/$AA31-1)</f>
        <v>-0.18051501591973185</v>
      </c>
      <c r="AP47" s="39">
        <f t="shared" si="33"/>
        <v>-1</v>
      </c>
      <c r="AQ47" s="39">
        <f t="shared" si="33"/>
        <v>-1</v>
      </c>
      <c r="AR47" s="39">
        <f t="shared" si="33"/>
        <v>-1</v>
      </c>
      <c r="AS47" s="39">
        <f t="shared" si="33"/>
        <v>-1</v>
      </c>
      <c r="AT47" s="39">
        <f t="shared" si="33"/>
        <v>-1</v>
      </c>
      <c r="AU47" s="39">
        <f t="shared" si="33"/>
        <v>-1</v>
      </c>
      <c r="AV47" s="39">
        <f t="shared" si="33"/>
        <v>-1</v>
      </c>
      <c r="AW47" s="39">
        <f t="shared" si="33"/>
        <v>-1</v>
      </c>
      <c r="AX47" s="39">
        <f t="shared" si="33"/>
        <v>-1</v>
      </c>
      <c r="AY47" s="39">
        <f t="shared" si="33"/>
        <v>-1</v>
      </c>
      <c r="AZ47" s="39">
        <f t="shared" si="33"/>
        <v>-1</v>
      </c>
      <c r="BA47" s="39">
        <f t="shared" si="33"/>
        <v>-1</v>
      </c>
      <c r="BB47" s="39">
        <f t="shared" si="33"/>
        <v>-1</v>
      </c>
      <c r="BC47" s="39">
        <f t="shared" si="33"/>
        <v>-1</v>
      </c>
      <c r="BD47" s="39">
        <f t="shared" si="33"/>
        <v>-1</v>
      </c>
      <c r="BE47" s="39">
        <f t="shared" si="33"/>
        <v>-1</v>
      </c>
      <c r="BF47" s="286"/>
      <c r="BG47" s="286"/>
    </row>
    <row r="48" spans="26:59" ht="14.25">
      <c r="Z48" s="451" t="s">
        <v>217</v>
      </c>
      <c r="AA48" s="501">
        <f aca="true" t="shared" si="34" ref="AA48:AN48">IF(ISTEXT(AA32),AA32,AA32/$AA32-1)</f>
        <v>0</v>
      </c>
      <c r="AB48" s="501">
        <f t="shared" si="34"/>
        <v>-0.053420752926625625</v>
      </c>
      <c r="AC48" s="501">
        <f t="shared" si="34"/>
        <v>-0.1270189276168101</v>
      </c>
      <c r="AD48" s="501">
        <f t="shared" si="34"/>
        <v>-0.1297960113308052</v>
      </c>
      <c r="AE48" s="501">
        <f t="shared" si="34"/>
        <v>-0.15086200198659272</v>
      </c>
      <c r="AF48" s="501">
        <f t="shared" si="34"/>
        <v>-0.14643180234046116</v>
      </c>
      <c r="AG48" s="501">
        <f t="shared" si="34"/>
        <v>-0.17812528085211543</v>
      </c>
      <c r="AH48" s="501">
        <f t="shared" si="34"/>
        <v>-0.19955429178667905</v>
      </c>
      <c r="AI48" s="501">
        <f t="shared" si="34"/>
        <v>-0.20079074765201843</v>
      </c>
      <c r="AJ48" s="501">
        <f t="shared" si="34"/>
        <v>-0.21131979682621438</v>
      </c>
      <c r="AK48" s="501">
        <f t="shared" si="34"/>
        <v>-0.21881814370163577</v>
      </c>
      <c r="AL48" s="501">
        <f t="shared" si="34"/>
        <v>-0.23086447056864834</v>
      </c>
      <c r="AM48" s="501">
        <f t="shared" si="34"/>
        <v>-0.25443831740283585</v>
      </c>
      <c r="AN48" s="501">
        <f t="shared" si="34"/>
        <v>-0.2809911849356693</v>
      </c>
      <c r="AO48" s="501">
        <f aca="true" t="shared" si="35" ref="AO48:BE48">IF(ISTEXT(AO32),AO32,AO32/$AA32-1)</f>
        <v>-0.2884619577405876</v>
      </c>
      <c r="AP48" s="501">
        <f t="shared" si="35"/>
        <v>-1</v>
      </c>
      <c r="AQ48" s="501">
        <f t="shared" si="35"/>
        <v>-1</v>
      </c>
      <c r="AR48" s="501">
        <f t="shared" si="35"/>
        <v>-1</v>
      </c>
      <c r="AS48" s="501">
        <f t="shared" si="35"/>
        <v>-1</v>
      </c>
      <c r="AT48" s="501">
        <f t="shared" si="35"/>
        <v>-1</v>
      </c>
      <c r="AU48" s="501">
        <f t="shared" si="35"/>
        <v>-1</v>
      </c>
      <c r="AV48" s="501">
        <f t="shared" si="35"/>
        <v>-1</v>
      </c>
      <c r="AW48" s="501">
        <f t="shared" si="35"/>
        <v>-1</v>
      </c>
      <c r="AX48" s="501">
        <f t="shared" si="35"/>
        <v>-1</v>
      </c>
      <c r="AY48" s="501">
        <f t="shared" si="35"/>
        <v>-1</v>
      </c>
      <c r="AZ48" s="501">
        <f t="shared" si="35"/>
        <v>-1</v>
      </c>
      <c r="BA48" s="501">
        <f t="shared" si="35"/>
        <v>-1</v>
      </c>
      <c r="BB48" s="501">
        <f t="shared" si="35"/>
        <v>-1</v>
      </c>
      <c r="BC48" s="501">
        <f t="shared" si="35"/>
        <v>-1</v>
      </c>
      <c r="BD48" s="501">
        <f t="shared" si="35"/>
        <v>-1</v>
      </c>
      <c r="BE48" s="501">
        <f t="shared" si="35"/>
        <v>-1</v>
      </c>
      <c r="BF48" s="502"/>
      <c r="BG48" s="502"/>
    </row>
    <row r="49" spans="26:59" ht="14.25">
      <c r="Z49" s="519" t="s">
        <v>63</v>
      </c>
      <c r="AA49" s="521">
        <f aca="true" t="shared" si="36" ref="AA49:AN49">IF(ISTEXT(AA33),AA33,AA33/$AA33-1)</f>
        <v>0</v>
      </c>
      <c r="AB49" s="521">
        <f t="shared" si="36"/>
        <v>-0.07708785527031825</v>
      </c>
      <c r="AC49" s="521">
        <f t="shared" si="36"/>
        <v>-0.13213633036230232</v>
      </c>
      <c r="AD49" s="521">
        <f t="shared" si="36"/>
        <v>-0.19918330506296178</v>
      </c>
      <c r="AE49" s="521">
        <f t="shared" si="36"/>
        <v>-0.438907303924409</v>
      </c>
      <c r="AF49" s="521">
        <f t="shared" si="36"/>
        <v>-0.5003486832414632</v>
      </c>
      <c r="AG49" s="521">
        <f t="shared" si="36"/>
        <v>-0.5743782156843946</v>
      </c>
      <c r="AH49" s="521">
        <f t="shared" si="36"/>
        <v>-0.6215347266369828</v>
      </c>
      <c r="AI49" s="521">
        <f t="shared" si="36"/>
        <v>-0.6652536161796372</v>
      </c>
      <c r="AJ49" s="521">
        <f t="shared" si="36"/>
        <v>-0.6984979551711872</v>
      </c>
      <c r="AK49" s="521">
        <f t="shared" si="36"/>
        <v>-0.7349146198512473</v>
      </c>
      <c r="AL49" s="521">
        <f t="shared" si="36"/>
        <v>-0.7646935517669864</v>
      </c>
      <c r="AM49" s="521">
        <f t="shared" si="36"/>
        <v>-0.7899392739890612</v>
      </c>
      <c r="AN49" s="521">
        <f t="shared" si="36"/>
        <v>-0.8117391399187036</v>
      </c>
      <c r="AO49" s="521">
        <f aca="true" t="shared" si="37" ref="AO49:BE49">IF(ISTEXT(AO33),AO33,AO33/$AA33-1)</f>
        <v>-0.8334191584671671</v>
      </c>
      <c r="AP49" s="521">
        <f t="shared" si="37"/>
        <v>-1</v>
      </c>
      <c r="AQ49" s="521">
        <f t="shared" si="37"/>
        <v>-1</v>
      </c>
      <c r="AR49" s="521">
        <f t="shared" si="37"/>
        <v>-1</v>
      </c>
      <c r="AS49" s="521">
        <f t="shared" si="37"/>
        <v>-1</v>
      </c>
      <c r="AT49" s="521">
        <f t="shared" si="37"/>
        <v>-1</v>
      </c>
      <c r="AU49" s="521">
        <f t="shared" si="37"/>
        <v>-1</v>
      </c>
      <c r="AV49" s="521">
        <f t="shared" si="37"/>
        <v>-1</v>
      </c>
      <c r="AW49" s="521">
        <f t="shared" si="37"/>
        <v>-1</v>
      </c>
      <c r="AX49" s="521">
        <f t="shared" si="37"/>
        <v>-1</v>
      </c>
      <c r="AY49" s="521">
        <f t="shared" si="37"/>
        <v>-1</v>
      </c>
      <c r="AZ49" s="521">
        <f t="shared" si="37"/>
        <v>-1</v>
      </c>
      <c r="BA49" s="521">
        <f t="shared" si="37"/>
        <v>-1</v>
      </c>
      <c r="BB49" s="521">
        <f t="shared" si="37"/>
        <v>-1</v>
      </c>
      <c r="BC49" s="521">
        <f t="shared" si="37"/>
        <v>-1</v>
      </c>
      <c r="BD49" s="521">
        <f t="shared" si="37"/>
        <v>-1</v>
      </c>
      <c r="BE49" s="521">
        <f t="shared" si="37"/>
        <v>-1</v>
      </c>
      <c r="BF49" s="522"/>
      <c r="BG49" s="502"/>
    </row>
    <row r="50" spans="26:59" ht="14.25">
      <c r="Z50" s="451" t="s">
        <v>277</v>
      </c>
      <c r="AA50" s="501">
        <f aca="true" t="shared" si="38" ref="AA50:AN50">IF(ISTEXT(AA34),AA34,AA34/$AA34-1)</f>
        <v>0</v>
      </c>
      <c r="AB50" s="501">
        <f t="shared" si="38"/>
        <v>0.0061448430709918345</v>
      </c>
      <c r="AC50" s="501">
        <f t="shared" si="38"/>
        <v>-0.004396889171370155</v>
      </c>
      <c r="AD50" s="501">
        <f t="shared" si="38"/>
        <v>-0.009312467482117115</v>
      </c>
      <c r="AE50" s="501">
        <f t="shared" si="38"/>
        <v>-0.041964841747494375</v>
      </c>
      <c r="AF50" s="501">
        <f t="shared" si="38"/>
        <v>-0.06091449222724954</v>
      </c>
      <c r="AG50" s="501">
        <f t="shared" si="38"/>
        <v>-0.05434774090715877</v>
      </c>
      <c r="AH50" s="501">
        <f t="shared" si="38"/>
        <v>-0.054077593829015336</v>
      </c>
      <c r="AI50" s="501">
        <f t="shared" si="38"/>
        <v>-0.07307503456587028</v>
      </c>
      <c r="AJ50" s="501">
        <f t="shared" si="38"/>
        <v>-0.10464865598191786</v>
      </c>
      <c r="AK50" s="501">
        <f t="shared" si="38"/>
        <v>-0.11983881234694094</v>
      </c>
      <c r="AL50" s="501">
        <f t="shared" si="38"/>
        <v>-0.1432720951924602</v>
      </c>
      <c r="AM50" s="501">
        <f t="shared" si="38"/>
        <v>-0.1592919794316502</v>
      </c>
      <c r="AN50" s="501">
        <f t="shared" si="38"/>
        <v>-0.16984554194857615</v>
      </c>
      <c r="AO50" s="501">
        <f aca="true" t="shared" si="39" ref="AO50:BE50">IF(ISTEXT(AO34),AO34,AO34/$AA34-1)</f>
        <v>-0.1599038984543052</v>
      </c>
      <c r="AP50" s="501">
        <f t="shared" si="39"/>
        <v>-1</v>
      </c>
      <c r="AQ50" s="501">
        <f t="shared" si="39"/>
        <v>-1</v>
      </c>
      <c r="AR50" s="501">
        <f t="shared" si="39"/>
        <v>-1</v>
      </c>
      <c r="AS50" s="501">
        <f t="shared" si="39"/>
        <v>-1</v>
      </c>
      <c r="AT50" s="501">
        <f t="shared" si="39"/>
        <v>-1</v>
      </c>
      <c r="AU50" s="501">
        <f t="shared" si="39"/>
        <v>-1</v>
      </c>
      <c r="AV50" s="501">
        <f t="shared" si="39"/>
        <v>-1</v>
      </c>
      <c r="AW50" s="501">
        <f t="shared" si="39"/>
        <v>-1</v>
      </c>
      <c r="AX50" s="501">
        <f t="shared" si="39"/>
        <v>-1</v>
      </c>
      <c r="AY50" s="501">
        <f t="shared" si="39"/>
        <v>-1</v>
      </c>
      <c r="AZ50" s="501">
        <f t="shared" si="39"/>
        <v>-1</v>
      </c>
      <c r="BA50" s="501">
        <f t="shared" si="39"/>
        <v>-1</v>
      </c>
      <c r="BB50" s="501">
        <f t="shared" si="39"/>
        <v>-1</v>
      </c>
      <c r="BC50" s="501">
        <f t="shared" si="39"/>
        <v>-1</v>
      </c>
      <c r="BD50" s="501">
        <f t="shared" si="39"/>
        <v>-1</v>
      </c>
      <c r="BE50" s="501">
        <f t="shared" si="39"/>
        <v>-1</v>
      </c>
      <c r="BF50" s="502"/>
      <c r="BG50" s="502"/>
    </row>
    <row r="51" spans="26:59" ht="14.25">
      <c r="Z51" s="260" t="s">
        <v>66</v>
      </c>
      <c r="AA51" s="501">
        <f aca="true" t="shared" si="40" ref="AA51:AN51">IF(ISTEXT(AA35),AA35,AA35/$AA35-1)</f>
        <v>0</v>
      </c>
      <c r="AB51" s="501">
        <f t="shared" si="40"/>
        <v>0.029464297537031836</v>
      </c>
      <c r="AC51" s="501">
        <f t="shared" si="40"/>
        <v>0.10356979879934802</v>
      </c>
      <c r="AD51" s="501">
        <f t="shared" si="40"/>
        <v>0.10702662588672451</v>
      </c>
      <c r="AE51" s="501">
        <f t="shared" si="40"/>
        <v>0.19577302971100763</v>
      </c>
      <c r="AF51" s="501">
        <f t="shared" si="40"/>
        <v>0.2826933354782366</v>
      </c>
      <c r="AG51" s="501">
        <f t="shared" si="40"/>
        <v>0.3624018724938507</v>
      </c>
      <c r="AH51" s="501">
        <f t="shared" si="40"/>
        <v>0.39959976585637746</v>
      </c>
      <c r="AI51" s="501">
        <f t="shared" si="40"/>
        <v>0.41047063253735483</v>
      </c>
      <c r="AJ51" s="501">
        <f t="shared" si="40"/>
        <v>0.45434169841590255</v>
      </c>
      <c r="AK51" s="501">
        <f t="shared" si="40"/>
        <v>0.45683174679753225</v>
      </c>
      <c r="AL51" s="501">
        <f t="shared" si="40"/>
        <v>0.43172760789465836</v>
      </c>
      <c r="AM51" s="501">
        <f t="shared" si="40"/>
        <v>0.47749143549344075</v>
      </c>
      <c r="AN51" s="501">
        <f t="shared" si="40"/>
        <v>0.5186946442026032</v>
      </c>
      <c r="AO51" s="501">
        <f>IF(ISTEXT(AO35),AO35,AO35/$AA35-1)</f>
        <v>0.5159041140673482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696" t="s">
        <v>278</v>
      </c>
      <c r="AA52" s="45">
        <f aca="true" t="shared" si="41" ref="AA52:AN52">IF(ISTEXT(AA36),AA36,AA36/$AA36-1)</f>
        <v>0</v>
      </c>
      <c r="AB52" s="45">
        <f t="shared" si="41"/>
        <v>-0.1892763723415073</v>
      </c>
      <c r="AC52" s="45">
        <f t="shared" si="41"/>
        <v>-0.1670425451285228</v>
      </c>
      <c r="AD52" s="45">
        <f t="shared" si="41"/>
        <v>-0.13122625726724046</v>
      </c>
      <c r="AE52" s="45">
        <f t="shared" si="41"/>
        <v>-0.21644129363810305</v>
      </c>
      <c r="AF52" s="45">
        <f t="shared" si="41"/>
        <v>-0.1932184747344975</v>
      </c>
      <c r="AG52" s="45">
        <f t="shared" si="41"/>
        <v>-0.17066576702313507</v>
      </c>
      <c r="AH52" s="45">
        <f t="shared" si="41"/>
        <v>-0.13466462090192344</v>
      </c>
      <c r="AI52" s="45">
        <f t="shared" si="41"/>
        <v>-0.13175957334713617</v>
      </c>
      <c r="AJ52" s="45">
        <f t="shared" si="41"/>
        <v>-0.12743342791914303</v>
      </c>
      <c r="AK52" s="45">
        <f t="shared" si="41"/>
        <v>-0.07276483256463129</v>
      </c>
      <c r="AL52" s="45">
        <f t="shared" si="41"/>
        <v>0.011103049236997453</v>
      </c>
      <c r="AM52" s="45">
        <f t="shared" si="41"/>
        <v>-0.0382175966577627</v>
      </c>
      <c r="AN52" s="45">
        <f t="shared" si="41"/>
        <v>-0.0403027978297642</v>
      </c>
      <c r="AO52" s="45">
        <f>IF(ISTEXT(AO36),AO36,AO36/$AA36-1)</f>
        <v>-0.02885545008364865</v>
      </c>
      <c r="AP52" s="45">
        <f aca="true" t="shared" si="42" ref="AP52:BE52">IF(ISTEXT(AP35),AP35,AP35/$AA35-1)</f>
        <v>-1</v>
      </c>
      <c r="AQ52" s="45">
        <f t="shared" si="42"/>
        <v>-1</v>
      </c>
      <c r="AR52" s="45">
        <f t="shared" si="42"/>
        <v>-1</v>
      </c>
      <c r="AS52" s="45">
        <f t="shared" si="42"/>
        <v>-1</v>
      </c>
      <c r="AT52" s="45">
        <f t="shared" si="42"/>
        <v>-1</v>
      </c>
      <c r="AU52" s="45">
        <f t="shared" si="42"/>
        <v>-1</v>
      </c>
      <c r="AV52" s="45">
        <f t="shared" si="42"/>
        <v>-1</v>
      </c>
      <c r="AW52" s="45">
        <f t="shared" si="42"/>
        <v>-1</v>
      </c>
      <c r="AX52" s="45">
        <f t="shared" si="42"/>
        <v>-1</v>
      </c>
      <c r="AY52" s="45">
        <f t="shared" si="42"/>
        <v>-1</v>
      </c>
      <c r="AZ52" s="45">
        <f t="shared" si="42"/>
        <v>-1</v>
      </c>
      <c r="BA52" s="45">
        <f t="shared" si="42"/>
        <v>-1</v>
      </c>
      <c r="BB52" s="45">
        <f t="shared" si="42"/>
        <v>-1</v>
      </c>
      <c r="BC52" s="45">
        <f t="shared" si="42"/>
        <v>-1</v>
      </c>
      <c r="BD52" s="45">
        <f t="shared" si="42"/>
        <v>-1</v>
      </c>
      <c r="BE52" s="45">
        <f t="shared" si="42"/>
        <v>-1</v>
      </c>
      <c r="BF52" s="290"/>
      <c r="BG52" s="290"/>
    </row>
    <row r="53" spans="26:59" ht="15" thickTop="1">
      <c r="Z53" s="453" t="s">
        <v>145</v>
      </c>
      <c r="AA53" s="83">
        <f aca="true" t="shared" si="43" ref="AA53:AN53">IF(ISTEXT(AA37),AA37,AA37/$AA37-1)</f>
        <v>0</v>
      </c>
      <c r="AB53" s="83">
        <f t="shared" si="43"/>
        <v>-0.013565492215500963</v>
      </c>
      <c r="AC53" s="83">
        <f t="shared" si="43"/>
        <v>-0.004651313336837992</v>
      </c>
      <c r="AD53" s="83">
        <f t="shared" si="43"/>
        <v>-0.014138091866002567</v>
      </c>
      <c r="AE53" s="83">
        <f t="shared" si="43"/>
        <v>0.0228565295763834</v>
      </c>
      <c r="AF53" s="83">
        <f t="shared" si="43"/>
        <v>0.03583885980628576</v>
      </c>
      <c r="AG53" s="83">
        <f t="shared" si="43"/>
        <v>0.07709056635962308</v>
      </c>
      <c r="AH53" s="83">
        <f t="shared" si="43"/>
        <v>0.09352251711514525</v>
      </c>
      <c r="AI53" s="83">
        <f t="shared" si="43"/>
        <v>0.05159966965957552</v>
      </c>
      <c r="AJ53" s="83">
        <f t="shared" si="43"/>
        <v>-0.13224480308223496</v>
      </c>
      <c r="AK53" s="83">
        <f t="shared" si="43"/>
        <v>-0.055914192096120585</v>
      </c>
      <c r="AL53" s="83">
        <f t="shared" si="43"/>
        <v>-0.1523482410176935</v>
      </c>
      <c r="AM53" s="83">
        <f t="shared" si="43"/>
        <v>-0.15541424771862433</v>
      </c>
      <c r="AN53" s="83">
        <f t="shared" si="43"/>
        <v>-0.1545234821582322</v>
      </c>
      <c r="AO53" s="83">
        <f>IF(ISTEXT(AO37),AO37,AO37/$AA37-1)</f>
        <v>-0.14439180090685366</v>
      </c>
      <c r="AP53" s="83">
        <f aca="true" t="shared" si="44" ref="AP53:BE53">IF(ISTEXT(AP37),AP37,AP37/$AA37-1)</f>
        <v>-1</v>
      </c>
      <c r="AQ53" s="83">
        <f t="shared" si="44"/>
        <v>-1</v>
      </c>
      <c r="AR53" s="83">
        <f t="shared" si="44"/>
        <v>-1</v>
      </c>
      <c r="AS53" s="83">
        <f t="shared" si="44"/>
        <v>-1</v>
      </c>
      <c r="AT53" s="83">
        <f t="shared" si="44"/>
        <v>-1</v>
      </c>
      <c r="AU53" s="83">
        <f t="shared" si="44"/>
        <v>-1</v>
      </c>
      <c r="AV53" s="83">
        <f t="shared" si="44"/>
        <v>-1</v>
      </c>
      <c r="AW53" s="83">
        <f t="shared" si="44"/>
        <v>-1</v>
      </c>
      <c r="AX53" s="83">
        <f t="shared" si="44"/>
        <v>-1</v>
      </c>
      <c r="AY53" s="83">
        <f t="shared" si="44"/>
        <v>-1</v>
      </c>
      <c r="AZ53" s="83">
        <f t="shared" si="44"/>
        <v>-1</v>
      </c>
      <c r="BA53" s="83">
        <f t="shared" si="44"/>
        <v>-1</v>
      </c>
      <c r="BB53" s="83">
        <f t="shared" si="44"/>
        <v>-1</v>
      </c>
      <c r="BC53" s="83">
        <f t="shared" si="44"/>
        <v>-1</v>
      </c>
      <c r="BD53" s="83">
        <f t="shared" si="44"/>
        <v>-1</v>
      </c>
      <c r="BE53" s="83">
        <f t="shared" si="44"/>
        <v>-1</v>
      </c>
      <c r="BF53" s="292"/>
      <c r="BG53" s="286"/>
    </row>
    <row r="55" spans="26:57" ht="14.25">
      <c r="Z55" s="3" t="s">
        <v>218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45" ref="AB56:BE56">AA56+1</f>
        <v>1991</v>
      </c>
      <c r="AC56" s="79">
        <f t="shared" si="45"/>
        <v>1992</v>
      </c>
      <c r="AD56" s="79">
        <f t="shared" si="45"/>
        <v>1993</v>
      </c>
      <c r="AE56" s="79">
        <f t="shared" si="45"/>
        <v>1994</v>
      </c>
      <c r="AF56" s="79">
        <f t="shared" si="45"/>
        <v>1995</v>
      </c>
      <c r="AG56" s="79">
        <f t="shared" si="45"/>
        <v>1996</v>
      </c>
      <c r="AH56" s="79">
        <f t="shared" si="45"/>
        <v>1997</v>
      </c>
      <c r="AI56" s="79">
        <f t="shared" si="45"/>
        <v>1998</v>
      </c>
      <c r="AJ56" s="79">
        <f t="shared" si="45"/>
        <v>1999</v>
      </c>
      <c r="AK56" s="79">
        <f t="shared" si="45"/>
        <v>2000</v>
      </c>
      <c r="AL56" s="79">
        <f t="shared" si="45"/>
        <v>2001</v>
      </c>
      <c r="AM56" s="79">
        <f t="shared" si="45"/>
        <v>2002</v>
      </c>
      <c r="AN56" s="79">
        <f t="shared" si="45"/>
        <v>2003</v>
      </c>
      <c r="AO56" s="79">
        <f t="shared" si="45"/>
        <v>2004</v>
      </c>
      <c r="AP56" s="79">
        <f t="shared" si="45"/>
        <v>2005</v>
      </c>
      <c r="AQ56" s="79">
        <f t="shared" si="45"/>
        <v>2006</v>
      </c>
      <c r="AR56" s="79">
        <f t="shared" si="45"/>
        <v>2007</v>
      </c>
      <c r="AS56" s="79">
        <f t="shared" si="45"/>
        <v>2008</v>
      </c>
      <c r="AT56" s="79">
        <f t="shared" si="45"/>
        <v>2009</v>
      </c>
      <c r="AU56" s="79">
        <f t="shared" si="45"/>
        <v>2010</v>
      </c>
      <c r="AV56" s="79">
        <f t="shared" si="45"/>
        <v>2011</v>
      </c>
      <c r="AW56" s="79">
        <f t="shared" si="45"/>
        <v>2012</v>
      </c>
      <c r="AX56" s="79">
        <f t="shared" si="45"/>
        <v>2013</v>
      </c>
      <c r="AY56" s="79">
        <f t="shared" si="45"/>
        <v>2014</v>
      </c>
      <c r="AZ56" s="79">
        <f t="shared" si="45"/>
        <v>2015</v>
      </c>
      <c r="BA56" s="79">
        <f t="shared" si="45"/>
        <v>2016</v>
      </c>
      <c r="BB56" s="79">
        <f t="shared" si="45"/>
        <v>2017</v>
      </c>
      <c r="BC56" s="79">
        <f t="shared" si="45"/>
        <v>2018</v>
      </c>
      <c r="BD56" s="79">
        <f t="shared" si="45"/>
        <v>2019</v>
      </c>
      <c r="BE56" s="79">
        <f t="shared" si="45"/>
        <v>2020</v>
      </c>
      <c r="BF56" s="66" t="s">
        <v>131</v>
      </c>
      <c r="BG56" s="79" t="s">
        <v>132</v>
      </c>
    </row>
    <row r="57" spans="26:59" ht="27">
      <c r="Z57" s="260" t="s">
        <v>57</v>
      </c>
      <c r="AA57" s="503"/>
      <c r="AB57" s="39">
        <f aca="true" t="shared" si="46" ref="AB57:BE57">AB25/AA25-1</f>
        <v>0.047378545267073635</v>
      </c>
      <c r="AC57" s="39">
        <f t="shared" si="46"/>
        <v>0.05504903941352013</v>
      </c>
      <c r="AD57" s="39">
        <f t="shared" si="46"/>
        <v>0.042626297280330405</v>
      </c>
      <c r="AE57" s="39">
        <f t="shared" si="46"/>
        <v>0.08998019752460307</v>
      </c>
      <c r="AF57" s="39">
        <f t="shared" si="46"/>
        <v>0.18462412522305915</v>
      </c>
      <c r="AG57" s="39">
        <f t="shared" si="46"/>
        <v>0.0659658042152369</v>
      </c>
      <c r="AH57" s="39">
        <f t="shared" si="46"/>
        <v>0.04370103474730147</v>
      </c>
      <c r="AI57" s="39">
        <f t="shared" si="46"/>
        <v>-0.015396615128850266</v>
      </c>
      <c r="AJ57" s="39">
        <f t="shared" si="46"/>
        <v>0.09369047101561567</v>
      </c>
      <c r="AK57" s="39">
        <f t="shared" si="46"/>
        <v>0.016230491880110165</v>
      </c>
      <c r="AL57" s="39">
        <f t="shared" si="46"/>
        <v>0.04310492355809137</v>
      </c>
      <c r="AM57" s="39">
        <f t="shared" si="46"/>
        <v>0.019229990382818363</v>
      </c>
      <c r="AN57" s="39">
        <f t="shared" si="46"/>
        <v>0.004660853087142369</v>
      </c>
      <c r="AO57" s="39">
        <f t="shared" si="46"/>
        <v>0.008356756149852318</v>
      </c>
      <c r="AP57" s="39">
        <f t="shared" si="46"/>
        <v>-1</v>
      </c>
      <c r="AQ57" s="39" t="e">
        <f t="shared" si="46"/>
        <v>#DIV/0!</v>
      </c>
      <c r="AR57" s="39" t="e">
        <f t="shared" si="46"/>
        <v>#DIV/0!</v>
      </c>
      <c r="AS57" s="39" t="e">
        <f t="shared" si="46"/>
        <v>#DIV/0!</v>
      </c>
      <c r="AT57" s="39" t="e">
        <f t="shared" si="46"/>
        <v>#DIV/0!</v>
      </c>
      <c r="AU57" s="39" t="e">
        <f t="shared" si="46"/>
        <v>#DIV/0!</v>
      </c>
      <c r="AV57" s="39" t="e">
        <f t="shared" si="46"/>
        <v>#DIV/0!</v>
      </c>
      <c r="AW57" s="39" t="e">
        <f t="shared" si="46"/>
        <v>#DIV/0!</v>
      </c>
      <c r="AX57" s="39" t="e">
        <f t="shared" si="46"/>
        <v>#DIV/0!</v>
      </c>
      <c r="AY57" s="39" t="e">
        <f t="shared" si="46"/>
        <v>#DIV/0!</v>
      </c>
      <c r="AZ57" s="39" t="e">
        <f t="shared" si="46"/>
        <v>#DIV/0!</v>
      </c>
      <c r="BA57" s="39" t="e">
        <f t="shared" si="46"/>
        <v>#DIV/0!</v>
      </c>
      <c r="BB57" s="39" t="e">
        <f t="shared" si="46"/>
        <v>#DIV/0!</v>
      </c>
      <c r="BC57" s="39" t="e">
        <f t="shared" si="46"/>
        <v>#DIV/0!</v>
      </c>
      <c r="BD57" s="39" t="e">
        <f t="shared" si="46"/>
        <v>#DIV/0!</v>
      </c>
      <c r="BE57" s="39" t="e">
        <f t="shared" si="46"/>
        <v>#DIV/0!</v>
      </c>
      <c r="BF57" s="271"/>
      <c r="BG57" s="271"/>
    </row>
    <row r="58" spans="26:59" ht="27">
      <c r="Z58" s="260" t="s">
        <v>58</v>
      </c>
      <c r="AA58" s="503"/>
      <c r="AB58" s="39">
        <f aca="true" t="shared" si="47" ref="AB58:BE58">AB26/AA26-1</f>
        <v>0.03893508204043994</v>
      </c>
      <c r="AC58" s="39">
        <f t="shared" si="47"/>
        <v>0.0550423376754654</v>
      </c>
      <c r="AD58" s="39">
        <f t="shared" si="47"/>
        <v>-0.004017705240009217</v>
      </c>
      <c r="AE58" s="39">
        <f t="shared" si="47"/>
        <v>0.04133393905142979</v>
      </c>
      <c r="AF58" s="39">
        <f t="shared" si="47"/>
        <v>0.031584007813859394</v>
      </c>
      <c r="AG58" s="39">
        <f t="shared" si="47"/>
        <v>0.04633258686602382</v>
      </c>
      <c r="AH58" s="39">
        <f t="shared" si="47"/>
        <v>0.0021639524608794147</v>
      </c>
      <c r="AI58" s="39">
        <f t="shared" si="47"/>
        <v>0.0034158890325040048</v>
      </c>
      <c r="AJ58" s="39">
        <f t="shared" si="47"/>
        <v>0.048066427888014296</v>
      </c>
      <c r="AK58" s="39">
        <f t="shared" si="47"/>
        <v>-0.008738962865204813</v>
      </c>
      <c r="AL58" s="39">
        <f t="shared" si="47"/>
        <v>0.02081685981235082</v>
      </c>
      <c r="AM58" s="39">
        <f t="shared" si="47"/>
        <v>0.007020165985661908</v>
      </c>
      <c r="AN58" s="39">
        <f t="shared" si="47"/>
        <v>0.004057075127597676</v>
      </c>
      <c r="AO58" s="39">
        <f t="shared" si="47"/>
        <v>-0.003645903205651946</v>
      </c>
      <c r="AP58" s="39">
        <f t="shared" si="47"/>
        <v>-1</v>
      </c>
      <c r="AQ58" s="39" t="e">
        <f t="shared" si="47"/>
        <v>#DIV/0!</v>
      </c>
      <c r="AR58" s="39" t="e">
        <f t="shared" si="47"/>
        <v>#DIV/0!</v>
      </c>
      <c r="AS58" s="39" t="e">
        <f t="shared" si="47"/>
        <v>#DIV/0!</v>
      </c>
      <c r="AT58" s="39" t="e">
        <f t="shared" si="47"/>
        <v>#DIV/0!</v>
      </c>
      <c r="AU58" s="39" t="e">
        <f t="shared" si="47"/>
        <v>#DIV/0!</v>
      </c>
      <c r="AV58" s="39" t="e">
        <f t="shared" si="47"/>
        <v>#DIV/0!</v>
      </c>
      <c r="AW58" s="39" t="e">
        <f t="shared" si="47"/>
        <v>#DIV/0!</v>
      </c>
      <c r="AX58" s="39" t="e">
        <f t="shared" si="47"/>
        <v>#DIV/0!</v>
      </c>
      <c r="AY58" s="39" t="e">
        <f t="shared" si="47"/>
        <v>#DIV/0!</v>
      </c>
      <c r="AZ58" s="39" t="e">
        <f t="shared" si="47"/>
        <v>#DIV/0!</v>
      </c>
      <c r="BA58" s="39" t="e">
        <f t="shared" si="47"/>
        <v>#DIV/0!</v>
      </c>
      <c r="BB58" s="39" t="e">
        <f t="shared" si="47"/>
        <v>#DIV/0!</v>
      </c>
      <c r="BC58" s="39" t="e">
        <f t="shared" si="47"/>
        <v>#DIV/0!</v>
      </c>
      <c r="BD58" s="39" t="e">
        <f t="shared" si="47"/>
        <v>#DIV/0!</v>
      </c>
      <c r="BE58" s="39" t="e">
        <f t="shared" si="47"/>
        <v>#DIV/0!</v>
      </c>
      <c r="BF58" s="499"/>
      <c r="BG58" s="499"/>
    </row>
    <row r="59" spans="26:59" ht="14.25">
      <c r="Z59" s="260" t="s">
        <v>59</v>
      </c>
      <c r="AA59" s="503"/>
      <c r="AB59" s="39">
        <f aca="true" t="shared" si="48" ref="AB59:AO59">AB27/AA27-1</f>
        <v>0.4473051508995276</v>
      </c>
      <c r="AC59" s="39">
        <f t="shared" si="48"/>
        <v>0.05890908402785322</v>
      </c>
      <c r="AD59" s="39">
        <f t="shared" si="48"/>
        <v>-0.06257627821184752</v>
      </c>
      <c r="AE59" s="39">
        <f t="shared" si="48"/>
        <v>-0.036941468656072285</v>
      </c>
      <c r="AF59" s="39">
        <f t="shared" si="48"/>
        <v>-0.0048265763979765675</v>
      </c>
      <c r="AG59" s="39">
        <f t="shared" si="48"/>
        <v>-0.029887939460153334</v>
      </c>
      <c r="AH59" s="39">
        <f t="shared" si="48"/>
        <v>-0.02573147772004325</v>
      </c>
      <c r="AI59" s="39">
        <f t="shared" si="48"/>
        <v>-0.10534355531207451</v>
      </c>
      <c r="AJ59" s="39">
        <f t="shared" si="48"/>
        <v>-0.10441121085846516</v>
      </c>
      <c r="AK59" s="39">
        <f t="shared" si="48"/>
        <v>-0.04713824440977066</v>
      </c>
      <c r="AL59" s="39">
        <f t="shared" si="48"/>
        <v>-0.09503331731084075</v>
      </c>
      <c r="AM59" s="39">
        <f t="shared" si="48"/>
        <v>-0.03677750972388272</v>
      </c>
      <c r="AN59" s="39">
        <f t="shared" si="48"/>
        <v>0.10763463675392648</v>
      </c>
      <c r="AO59" s="39">
        <f t="shared" si="48"/>
        <v>0.017368197448704326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99"/>
      <c r="BG59" s="499"/>
    </row>
    <row r="60" spans="26:59" ht="14.25">
      <c r="Z60" s="260" t="s">
        <v>147</v>
      </c>
      <c r="AA60" s="503"/>
      <c r="AB60" s="39">
        <f aca="true" t="shared" si="49" ref="AB60:AN60">AB28/AA28-1</f>
        <v>-0.08796473199999366</v>
      </c>
      <c r="AC60" s="39">
        <f t="shared" si="49"/>
        <v>-0.011583861831097275</v>
      </c>
      <c r="AD60" s="39">
        <f t="shared" si="49"/>
        <v>-0.020068945011211925</v>
      </c>
      <c r="AE60" s="39">
        <f t="shared" si="49"/>
        <v>0.13628332633628992</v>
      </c>
      <c r="AF60" s="39">
        <f t="shared" si="49"/>
        <v>-0.010290990677924605</v>
      </c>
      <c r="AG60" s="39">
        <f t="shared" si="49"/>
        <v>0.12265883716074111</v>
      </c>
      <c r="AH60" s="39">
        <f t="shared" si="49"/>
        <v>0.0567022780729145</v>
      </c>
      <c r="AI60" s="39">
        <f t="shared" si="49"/>
        <v>-0.11957400335057822</v>
      </c>
      <c r="AJ60" s="39">
        <f t="shared" si="49"/>
        <v>-0.7667413439440329</v>
      </c>
      <c r="AK60" s="39">
        <f t="shared" si="49"/>
        <v>1.3440319177392612</v>
      </c>
      <c r="AL60" s="39">
        <f t="shared" si="49"/>
        <v>-0.6983236644098514</v>
      </c>
      <c r="AM60" s="39">
        <f t="shared" si="49"/>
        <v>-0.12447157977983536</v>
      </c>
      <c r="AN60" s="39">
        <f t="shared" si="49"/>
        <v>0.01676964332511366</v>
      </c>
      <c r="AO60" s="39">
        <f aca="true" t="shared" si="50" ref="AO60:BE60">AO28/AN28-1</f>
        <v>0.3160293762669317</v>
      </c>
      <c r="AP60" s="39">
        <f t="shared" si="50"/>
        <v>-1</v>
      </c>
      <c r="AQ60" s="39" t="e">
        <f t="shared" si="50"/>
        <v>#DIV/0!</v>
      </c>
      <c r="AR60" s="39" t="e">
        <f t="shared" si="50"/>
        <v>#DIV/0!</v>
      </c>
      <c r="AS60" s="39" t="e">
        <f t="shared" si="50"/>
        <v>#DIV/0!</v>
      </c>
      <c r="AT60" s="39" t="e">
        <f t="shared" si="50"/>
        <v>#DIV/0!</v>
      </c>
      <c r="AU60" s="39" t="e">
        <f t="shared" si="50"/>
        <v>#DIV/0!</v>
      </c>
      <c r="AV60" s="39" t="e">
        <f t="shared" si="50"/>
        <v>#DIV/0!</v>
      </c>
      <c r="AW60" s="39" t="e">
        <f t="shared" si="50"/>
        <v>#DIV/0!</v>
      </c>
      <c r="AX60" s="39" t="e">
        <f t="shared" si="50"/>
        <v>#DIV/0!</v>
      </c>
      <c r="AY60" s="39" t="e">
        <f t="shared" si="50"/>
        <v>#DIV/0!</v>
      </c>
      <c r="AZ60" s="39" t="e">
        <f t="shared" si="50"/>
        <v>#DIV/0!</v>
      </c>
      <c r="BA60" s="39" t="e">
        <f t="shared" si="50"/>
        <v>#DIV/0!</v>
      </c>
      <c r="BB60" s="39" t="e">
        <f t="shared" si="50"/>
        <v>#DIV/0!</v>
      </c>
      <c r="BC60" s="39" t="e">
        <f t="shared" si="50"/>
        <v>#DIV/0!</v>
      </c>
      <c r="BD60" s="39" t="e">
        <f t="shared" si="50"/>
        <v>#DIV/0!</v>
      </c>
      <c r="BE60" s="39" t="e">
        <f t="shared" si="50"/>
        <v>#DIV/0!</v>
      </c>
      <c r="BF60" s="286"/>
      <c r="BG60" s="286"/>
    </row>
    <row r="61" spans="26:59" ht="14.25">
      <c r="Z61" s="260" t="s">
        <v>214</v>
      </c>
      <c r="AA61" s="503"/>
      <c r="AB61" s="39">
        <f aca="true" t="shared" si="51" ref="AB61:AN61">AB29/AA29-1</f>
        <v>0.2430698789456065</v>
      </c>
      <c r="AC61" s="39">
        <f t="shared" si="51"/>
        <v>0.15739019389811681</v>
      </c>
      <c r="AD61" s="39">
        <f t="shared" si="51"/>
        <v>-0.0032612897293768928</v>
      </c>
      <c r="AE61" s="39">
        <f t="shared" si="51"/>
        <v>0.06401370533529138</v>
      </c>
      <c r="AF61" s="39">
        <f t="shared" si="51"/>
        <v>-0.0010071077888428315</v>
      </c>
      <c r="AG61" s="39">
        <f t="shared" si="51"/>
        <v>-0.03802388040245597</v>
      </c>
      <c r="AH61" s="39">
        <f t="shared" si="51"/>
        <v>-0.038810276743881045</v>
      </c>
      <c r="AI61" s="39">
        <f t="shared" si="51"/>
        <v>-0.06808804724007655</v>
      </c>
      <c r="AJ61" s="39">
        <f t="shared" si="51"/>
        <v>-0.03850786444429288</v>
      </c>
      <c r="AK61" s="39">
        <f t="shared" si="51"/>
        <v>-0.059412891419971636</v>
      </c>
      <c r="AL61" s="39">
        <f t="shared" si="51"/>
        <v>0.007655600697831666</v>
      </c>
      <c r="AM61" s="39">
        <f t="shared" si="51"/>
        <v>-0.02780494406351519</v>
      </c>
      <c r="AN61" s="39">
        <f t="shared" si="51"/>
        <v>-0.039564543175872435</v>
      </c>
      <c r="AO61" s="39">
        <f aca="true" t="shared" si="52" ref="AO61:BE61">AO29/AN29-1</f>
        <v>-0.0725940555410084</v>
      </c>
      <c r="AP61" s="39">
        <f t="shared" si="52"/>
        <v>-1</v>
      </c>
      <c r="AQ61" s="39" t="e">
        <f t="shared" si="52"/>
        <v>#DIV/0!</v>
      </c>
      <c r="AR61" s="39" t="e">
        <f t="shared" si="52"/>
        <v>#DIV/0!</v>
      </c>
      <c r="AS61" s="39" t="e">
        <f t="shared" si="52"/>
        <v>#DIV/0!</v>
      </c>
      <c r="AT61" s="39" t="e">
        <f t="shared" si="52"/>
        <v>#DIV/0!</v>
      </c>
      <c r="AU61" s="39" t="e">
        <f t="shared" si="52"/>
        <v>#DIV/0!</v>
      </c>
      <c r="AV61" s="39" t="e">
        <f t="shared" si="52"/>
        <v>#DIV/0!</v>
      </c>
      <c r="AW61" s="39" t="e">
        <f t="shared" si="52"/>
        <v>#DIV/0!</v>
      </c>
      <c r="AX61" s="39" t="e">
        <f t="shared" si="52"/>
        <v>#DIV/0!</v>
      </c>
      <c r="AY61" s="39" t="e">
        <f t="shared" si="52"/>
        <v>#DIV/0!</v>
      </c>
      <c r="AZ61" s="39" t="e">
        <f t="shared" si="52"/>
        <v>#DIV/0!</v>
      </c>
      <c r="BA61" s="39" t="e">
        <f t="shared" si="52"/>
        <v>#DIV/0!</v>
      </c>
      <c r="BB61" s="39" t="e">
        <f t="shared" si="52"/>
        <v>#DIV/0!</v>
      </c>
      <c r="BC61" s="39" t="e">
        <f t="shared" si="52"/>
        <v>#DIV/0!</v>
      </c>
      <c r="BD61" s="39" t="e">
        <f t="shared" si="52"/>
        <v>#DIV/0!</v>
      </c>
      <c r="BE61" s="39" t="e">
        <f t="shared" si="52"/>
        <v>#DIV/0!</v>
      </c>
      <c r="BF61" s="286"/>
      <c r="BG61" s="286"/>
    </row>
    <row r="62" spans="26:59" ht="14.25">
      <c r="Z62" s="260" t="s">
        <v>215</v>
      </c>
      <c r="AA62" s="503"/>
      <c r="AB62" s="39">
        <f aca="true" t="shared" si="53" ref="AB62:AN62">AB30/AA30-1</f>
        <v>-0.007865597980102113</v>
      </c>
      <c r="AC62" s="39">
        <f t="shared" si="53"/>
        <v>-0.009495465077333454</v>
      </c>
      <c r="AD62" s="39">
        <f t="shared" si="53"/>
        <v>-0.01829154574506453</v>
      </c>
      <c r="AE62" s="39">
        <f t="shared" si="53"/>
        <v>-0.02383304559709709</v>
      </c>
      <c r="AF62" s="39">
        <f t="shared" si="53"/>
        <v>-0.020775195393669454</v>
      </c>
      <c r="AG62" s="39">
        <f t="shared" si="53"/>
        <v>-0.013223658791285064</v>
      </c>
      <c r="AH62" s="39">
        <f t="shared" si="53"/>
        <v>-0.01090133205526067</v>
      </c>
      <c r="AI62" s="39">
        <f t="shared" si="53"/>
        <v>-0.009766313292707829</v>
      </c>
      <c r="AJ62" s="39">
        <f t="shared" si="53"/>
        <v>-0.01060709042398078</v>
      </c>
      <c r="AK62" s="39">
        <f t="shared" si="53"/>
        <v>-0.008976934322911245</v>
      </c>
      <c r="AL62" s="39">
        <f t="shared" si="53"/>
        <v>-0.007638619190853846</v>
      </c>
      <c r="AM62" s="39">
        <f t="shared" si="53"/>
        <v>-0.005687340784763628</v>
      </c>
      <c r="AN62" s="39">
        <f t="shared" si="53"/>
        <v>-0.0055065254986923495</v>
      </c>
      <c r="AO62" s="39">
        <f aca="true" t="shared" si="54" ref="AO62:BE62">AO30/AN30-1</f>
        <v>-0.004444999907935454</v>
      </c>
      <c r="AP62" s="39">
        <f t="shared" si="54"/>
        <v>-1</v>
      </c>
      <c r="AQ62" s="39" t="e">
        <f t="shared" si="54"/>
        <v>#DIV/0!</v>
      </c>
      <c r="AR62" s="39" t="e">
        <f t="shared" si="54"/>
        <v>#DIV/0!</v>
      </c>
      <c r="AS62" s="39" t="e">
        <f t="shared" si="54"/>
        <v>#DIV/0!</v>
      </c>
      <c r="AT62" s="39" t="e">
        <f t="shared" si="54"/>
        <v>#DIV/0!</v>
      </c>
      <c r="AU62" s="39" t="e">
        <f t="shared" si="54"/>
        <v>#DIV/0!</v>
      </c>
      <c r="AV62" s="39" t="e">
        <f t="shared" si="54"/>
        <v>#DIV/0!</v>
      </c>
      <c r="AW62" s="39" t="e">
        <f t="shared" si="54"/>
        <v>#DIV/0!</v>
      </c>
      <c r="AX62" s="39" t="e">
        <f t="shared" si="54"/>
        <v>#DIV/0!</v>
      </c>
      <c r="AY62" s="39" t="e">
        <f t="shared" si="54"/>
        <v>#DIV/0!</v>
      </c>
      <c r="AZ62" s="39" t="e">
        <f t="shared" si="54"/>
        <v>#DIV/0!</v>
      </c>
      <c r="BA62" s="39" t="e">
        <f t="shared" si="54"/>
        <v>#DIV/0!</v>
      </c>
      <c r="BB62" s="39" t="e">
        <f t="shared" si="54"/>
        <v>#DIV/0!</v>
      </c>
      <c r="BC62" s="39" t="e">
        <f t="shared" si="54"/>
        <v>#DIV/0!</v>
      </c>
      <c r="BD62" s="39" t="e">
        <f t="shared" si="54"/>
        <v>#DIV/0!</v>
      </c>
      <c r="BE62" s="39" t="e">
        <f t="shared" si="54"/>
        <v>#DIV/0!</v>
      </c>
      <c r="BF62" s="286"/>
      <c r="BG62" s="286"/>
    </row>
    <row r="63" spans="26:59" ht="14.25">
      <c r="Z63" s="451" t="s">
        <v>216</v>
      </c>
      <c r="AA63" s="503"/>
      <c r="AB63" s="39">
        <f aca="true" t="shared" si="55" ref="AB63:AN63">AB31/AA31-1</f>
        <v>-0.009678625022370047</v>
      </c>
      <c r="AC63" s="39">
        <f t="shared" si="55"/>
        <v>-0.014209438061311364</v>
      </c>
      <c r="AD63" s="39">
        <f t="shared" si="55"/>
        <v>-0.016898529526060635</v>
      </c>
      <c r="AE63" s="39">
        <f t="shared" si="55"/>
        <v>-0.024966957021232083</v>
      </c>
      <c r="AF63" s="39">
        <f t="shared" si="55"/>
        <v>-0.021324544218507713</v>
      </c>
      <c r="AG63" s="39">
        <f t="shared" si="55"/>
        <v>-0.02149283414282821</v>
      </c>
      <c r="AH63" s="39">
        <f t="shared" si="55"/>
        <v>-0.017467945377026783</v>
      </c>
      <c r="AI63" s="39">
        <f t="shared" si="55"/>
        <v>-0.013602350758487591</v>
      </c>
      <c r="AJ63" s="39">
        <f t="shared" si="55"/>
        <v>-0.011636898133479456</v>
      </c>
      <c r="AK63" s="39">
        <f t="shared" si="55"/>
        <v>-0.011064251206010733</v>
      </c>
      <c r="AL63" s="39">
        <f t="shared" si="55"/>
        <v>-0.012852222492774401</v>
      </c>
      <c r="AM63" s="39">
        <f t="shared" si="55"/>
        <v>-0.00922935019249771</v>
      </c>
      <c r="AN63" s="39">
        <f t="shared" si="55"/>
        <v>-0.00753161846211392</v>
      </c>
      <c r="AO63" s="39">
        <f aca="true" t="shared" si="56" ref="AO63:BE63">AO31/AN31-1</f>
        <v>-0.0055007418040302625</v>
      </c>
      <c r="AP63" s="39">
        <f t="shared" si="56"/>
        <v>-1</v>
      </c>
      <c r="AQ63" s="39" t="e">
        <f t="shared" si="56"/>
        <v>#DIV/0!</v>
      </c>
      <c r="AR63" s="39" t="e">
        <f t="shared" si="56"/>
        <v>#DIV/0!</v>
      </c>
      <c r="AS63" s="39" t="e">
        <f t="shared" si="56"/>
        <v>#DIV/0!</v>
      </c>
      <c r="AT63" s="39" t="e">
        <f t="shared" si="56"/>
        <v>#DIV/0!</v>
      </c>
      <c r="AU63" s="39" t="e">
        <f t="shared" si="56"/>
        <v>#DIV/0!</v>
      </c>
      <c r="AV63" s="39" t="e">
        <f t="shared" si="56"/>
        <v>#DIV/0!</v>
      </c>
      <c r="AW63" s="39" t="e">
        <f t="shared" si="56"/>
        <v>#DIV/0!</v>
      </c>
      <c r="AX63" s="39" t="e">
        <f t="shared" si="56"/>
        <v>#DIV/0!</v>
      </c>
      <c r="AY63" s="39" t="e">
        <f t="shared" si="56"/>
        <v>#DIV/0!</v>
      </c>
      <c r="AZ63" s="39" t="e">
        <f t="shared" si="56"/>
        <v>#DIV/0!</v>
      </c>
      <c r="BA63" s="39" t="e">
        <f t="shared" si="56"/>
        <v>#DIV/0!</v>
      </c>
      <c r="BB63" s="39" t="e">
        <f t="shared" si="56"/>
        <v>#DIV/0!</v>
      </c>
      <c r="BC63" s="39" t="e">
        <f t="shared" si="56"/>
        <v>#DIV/0!</v>
      </c>
      <c r="BD63" s="39" t="e">
        <f t="shared" si="56"/>
        <v>#DIV/0!</v>
      </c>
      <c r="BE63" s="39" t="e">
        <f t="shared" si="56"/>
        <v>#DIV/0!</v>
      </c>
      <c r="BF63" s="286"/>
      <c r="BG63" s="286"/>
    </row>
    <row r="64" spans="26:59" ht="14.25">
      <c r="Z64" s="451" t="s">
        <v>217</v>
      </c>
      <c r="AA64" s="504"/>
      <c r="AB64" s="501">
        <f aca="true" t="shared" si="57" ref="AB64:AN64">AB32/AA32-1</f>
        <v>-0.053420752926625625</v>
      </c>
      <c r="AC64" s="501">
        <f t="shared" si="57"/>
        <v>-0.07775173068470986</v>
      </c>
      <c r="AD64" s="501">
        <f t="shared" si="57"/>
        <v>-0.0031811499720306724</v>
      </c>
      <c r="AE64" s="501">
        <f t="shared" si="57"/>
        <v>-0.024208106294713483</v>
      </c>
      <c r="AF64" s="501">
        <f t="shared" si="57"/>
        <v>0.005217290542286479</v>
      </c>
      <c r="AG64" s="501">
        <f t="shared" si="57"/>
        <v>-0.037130575621909134</v>
      </c>
      <c r="AH64" s="501">
        <f t="shared" si="57"/>
        <v>-0.0260733301990127</v>
      </c>
      <c r="AI64" s="501">
        <f t="shared" si="57"/>
        <v>-0.0015447092196912982</v>
      </c>
      <c r="AJ64" s="501">
        <f t="shared" si="57"/>
        <v>-0.013174333434282537</v>
      </c>
      <c r="AK64" s="501">
        <f t="shared" si="57"/>
        <v>-0.009507461763648584</v>
      </c>
      <c r="AL64" s="501">
        <f t="shared" si="57"/>
        <v>-0.015420643439024717</v>
      </c>
      <c r="AM64" s="501">
        <f t="shared" si="57"/>
        <v>-0.03064979568895554</v>
      </c>
      <c r="AN64" s="501">
        <f t="shared" si="57"/>
        <v>-0.035614581801382994</v>
      </c>
      <c r="AO64" s="501">
        <f aca="true" t="shared" si="58" ref="AO64:BE64">AO32/AN32-1</f>
        <v>-0.010390377208727042</v>
      </c>
      <c r="AP64" s="501">
        <f t="shared" si="58"/>
        <v>-1</v>
      </c>
      <c r="AQ64" s="501" t="e">
        <f t="shared" si="58"/>
        <v>#DIV/0!</v>
      </c>
      <c r="AR64" s="501" t="e">
        <f t="shared" si="58"/>
        <v>#DIV/0!</v>
      </c>
      <c r="AS64" s="501" t="e">
        <f t="shared" si="58"/>
        <v>#DIV/0!</v>
      </c>
      <c r="AT64" s="501" t="e">
        <f t="shared" si="58"/>
        <v>#DIV/0!</v>
      </c>
      <c r="AU64" s="501" t="e">
        <f t="shared" si="58"/>
        <v>#DIV/0!</v>
      </c>
      <c r="AV64" s="501" t="e">
        <f t="shared" si="58"/>
        <v>#DIV/0!</v>
      </c>
      <c r="AW64" s="501" t="e">
        <f t="shared" si="58"/>
        <v>#DIV/0!</v>
      </c>
      <c r="AX64" s="501" t="e">
        <f t="shared" si="58"/>
        <v>#DIV/0!</v>
      </c>
      <c r="AY64" s="501" t="e">
        <f t="shared" si="58"/>
        <v>#DIV/0!</v>
      </c>
      <c r="AZ64" s="501" t="e">
        <f t="shared" si="58"/>
        <v>#DIV/0!</v>
      </c>
      <c r="BA64" s="501" t="e">
        <f t="shared" si="58"/>
        <v>#DIV/0!</v>
      </c>
      <c r="BB64" s="501" t="e">
        <f t="shared" si="58"/>
        <v>#DIV/0!</v>
      </c>
      <c r="BC64" s="501" t="e">
        <f t="shared" si="58"/>
        <v>#DIV/0!</v>
      </c>
      <c r="BD64" s="501" t="e">
        <f t="shared" si="58"/>
        <v>#DIV/0!</v>
      </c>
      <c r="BE64" s="501" t="e">
        <f t="shared" si="58"/>
        <v>#DIV/0!</v>
      </c>
      <c r="BF64" s="502"/>
      <c r="BG64" s="502"/>
    </row>
    <row r="65" spans="26:59" ht="14.25">
      <c r="Z65" s="519" t="s">
        <v>63</v>
      </c>
      <c r="AA65" s="697"/>
      <c r="AB65" s="521">
        <f aca="true" t="shared" si="59" ref="AB65:AN65">AB33/AA33-1</f>
        <v>-0.07708785527031825</v>
      </c>
      <c r="AC65" s="521">
        <f t="shared" si="59"/>
        <v>-0.05964649550484313</v>
      </c>
      <c r="AD65" s="521">
        <f t="shared" si="59"/>
        <v>-0.07725519231453626</v>
      </c>
      <c r="AE65" s="521">
        <f t="shared" si="59"/>
        <v>-0.29934940215038197</v>
      </c>
      <c r="AF65" s="521">
        <f t="shared" si="59"/>
        <v>-0.10950308165974898</v>
      </c>
      <c r="AG65" s="521">
        <f t="shared" si="59"/>
        <v>-0.14816238836954232</v>
      </c>
      <c r="AH65" s="521">
        <f t="shared" si="59"/>
        <v>-0.11079440172080324</v>
      </c>
      <c r="AI65" s="521">
        <f t="shared" si="59"/>
        <v>-0.11551625107944818</v>
      </c>
      <c r="AJ65" s="521">
        <f t="shared" si="59"/>
        <v>-0.09931201828722402</v>
      </c>
      <c r="AK65" s="521">
        <f t="shared" si="59"/>
        <v>-0.12078413829908419</v>
      </c>
      <c r="AL65" s="521">
        <f t="shared" si="59"/>
        <v>-0.11233713416797553</v>
      </c>
      <c r="AM65" s="521">
        <f t="shared" si="59"/>
        <v>-0.1072886969806921</v>
      </c>
      <c r="AN65" s="521">
        <f t="shared" si="59"/>
        <v>-0.10377887548816345</v>
      </c>
      <c r="AO65" s="521">
        <f aca="true" t="shared" si="60" ref="AO65:BE65">AO33/AN33-1</f>
        <v>-0.11515945767538449</v>
      </c>
      <c r="AP65" s="521">
        <f t="shared" si="60"/>
        <v>-1</v>
      </c>
      <c r="AQ65" s="521" t="e">
        <f t="shared" si="60"/>
        <v>#DIV/0!</v>
      </c>
      <c r="AR65" s="521" t="e">
        <f t="shared" si="60"/>
        <v>#DIV/0!</v>
      </c>
      <c r="AS65" s="521" t="e">
        <f t="shared" si="60"/>
        <v>#DIV/0!</v>
      </c>
      <c r="AT65" s="521" t="e">
        <f t="shared" si="60"/>
        <v>#DIV/0!</v>
      </c>
      <c r="AU65" s="521" t="e">
        <f t="shared" si="60"/>
        <v>#DIV/0!</v>
      </c>
      <c r="AV65" s="521" t="e">
        <f t="shared" si="60"/>
        <v>#DIV/0!</v>
      </c>
      <c r="AW65" s="521" t="e">
        <f t="shared" si="60"/>
        <v>#DIV/0!</v>
      </c>
      <c r="AX65" s="521" t="e">
        <f t="shared" si="60"/>
        <v>#DIV/0!</v>
      </c>
      <c r="AY65" s="521" t="e">
        <f t="shared" si="60"/>
        <v>#DIV/0!</v>
      </c>
      <c r="AZ65" s="521" t="e">
        <f t="shared" si="60"/>
        <v>#DIV/0!</v>
      </c>
      <c r="BA65" s="521" t="e">
        <f t="shared" si="60"/>
        <v>#DIV/0!</v>
      </c>
      <c r="BB65" s="521" t="e">
        <f t="shared" si="60"/>
        <v>#DIV/0!</v>
      </c>
      <c r="BC65" s="521" t="e">
        <f t="shared" si="60"/>
        <v>#DIV/0!</v>
      </c>
      <c r="BD65" s="521" t="e">
        <f t="shared" si="60"/>
        <v>#DIV/0!</v>
      </c>
      <c r="BE65" s="521" t="e">
        <f t="shared" si="60"/>
        <v>#DIV/0!</v>
      </c>
      <c r="BF65" s="522"/>
      <c r="BG65" s="502"/>
    </row>
    <row r="66" spans="26:59" ht="14.25">
      <c r="Z66" s="451" t="s">
        <v>277</v>
      </c>
      <c r="AA66" s="504"/>
      <c r="AB66" s="501">
        <f aca="true" t="shared" si="61" ref="AB66:AN66">AB34/AA34-1</f>
        <v>0.0061448430709918345</v>
      </c>
      <c r="AC66" s="501">
        <f t="shared" si="61"/>
        <v>-0.010477350567325905</v>
      </c>
      <c r="AD66" s="501">
        <f t="shared" si="61"/>
        <v>-0.004937287014557312</v>
      </c>
      <c r="AE66" s="501">
        <f t="shared" si="61"/>
        <v>-0.03295930673760439</v>
      </c>
      <c r="AF66" s="501">
        <f t="shared" si="61"/>
        <v>-0.019779702567826463</v>
      </c>
      <c r="AG66" s="501">
        <f t="shared" si="61"/>
        <v>0.006992708614645071</v>
      </c>
      <c r="AH66" s="501">
        <f t="shared" si="61"/>
        <v>0.0002856727465576636</v>
      </c>
      <c r="AI66" s="501">
        <f t="shared" si="61"/>
        <v>-0.02008350855516261</v>
      </c>
      <c r="AJ66" s="501">
        <f t="shared" si="61"/>
        <v>-0.03406275868431252</v>
      </c>
      <c r="AK66" s="501">
        <f t="shared" si="61"/>
        <v>-0.016965581686462894</v>
      </c>
      <c r="AL66" s="501">
        <f t="shared" si="61"/>
        <v>-0.026623853873861347</v>
      </c>
      <c r="AM66" s="501">
        <f t="shared" si="61"/>
        <v>-0.018698917298356044</v>
      </c>
      <c r="AN66" s="501">
        <f t="shared" si="61"/>
        <v>-0.012553184052878863</v>
      </c>
      <c r="AO66" s="501">
        <f aca="true" t="shared" si="62" ref="AO66:BE66">AO34/AN34-1</f>
        <v>0.011975655130018081</v>
      </c>
      <c r="AP66" s="501">
        <f t="shared" si="62"/>
        <v>-1</v>
      </c>
      <c r="AQ66" s="501" t="e">
        <f t="shared" si="62"/>
        <v>#DIV/0!</v>
      </c>
      <c r="AR66" s="501" t="e">
        <f t="shared" si="62"/>
        <v>#DIV/0!</v>
      </c>
      <c r="AS66" s="501" t="e">
        <f t="shared" si="62"/>
        <v>#DIV/0!</v>
      </c>
      <c r="AT66" s="501" t="e">
        <f t="shared" si="62"/>
        <v>#DIV/0!</v>
      </c>
      <c r="AU66" s="501" t="e">
        <f t="shared" si="62"/>
        <v>#DIV/0!</v>
      </c>
      <c r="AV66" s="501" t="e">
        <f t="shared" si="62"/>
        <v>#DIV/0!</v>
      </c>
      <c r="AW66" s="501" t="e">
        <f t="shared" si="62"/>
        <v>#DIV/0!</v>
      </c>
      <c r="AX66" s="501" t="e">
        <f t="shared" si="62"/>
        <v>#DIV/0!</v>
      </c>
      <c r="AY66" s="501" t="e">
        <f t="shared" si="62"/>
        <v>#DIV/0!</v>
      </c>
      <c r="AZ66" s="501" t="e">
        <f t="shared" si="62"/>
        <v>#DIV/0!</v>
      </c>
      <c r="BA66" s="501" t="e">
        <f t="shared" si="62"/>
        <v>#DIV/0!</v>
      </c>
      <c r="BB66" s="501" t="e">
        <f t="shared" si="62"/>
        <v>#DIV/0!</v>
      </c>
      <c r="BC66" s="501" t="e">
        <f t="shared" si="62"/>
        <v>#DIV/0!</v>
      </c>
      <c r="BD66" s="501" t="e">
        <f t="shared" si="62"/>
        <v>#DIV/0!</v>
      </c>
      <c r="BE66" s="501" t="e">
        <f t="shared" si="62"/>
        <v>#DIV/0!</v>
      </c>
      <c r="BF66" s="502"/>
      <c r="BG66" s="502"/>
    </row>
    <row r="67" spans="26:59" ht="14.25">
      <c r="Z67" s="260" t="s">
        <v>66</v>
      </c>
      <c r="AA67" s="504"/>
      <c r="AB67" s="501">
        <f aca="true" t="shared" si="63" ref="AB67:AN67">AB35/AA35-1</f>
        <v>0.029464297537031836</v>
      </c>
      <c r="AC67" s="501">
        <f t="shared" si="63"/>
        <v>0.07198452771952524</v>
      </c>
      <c r="AD67" s="501">
        <f t="shared" si="63"/>
        <v>0.0031324045757119556</v>
      </c>
      <c r="AE67" s="501">
        <f t="shared" si="63"/>
        <v>0.08016645828477476</v>
      </c>
      <c r="AF67" s="501">
        <f t="shared" si="63"/>
        <v>0.07268963558095609</v>
      </c>
      <c r="AG67" s="501">
        <f t="shared" si="63"/>
        <v>0.062141538285841236</v>
      </c>
      <c r="AH67" s="501">
        <f t="shared" si="63"/>
        <v>0.027303172517251895</v>
      </c>
      <c r="AI67" s="501">
        <f t="shared" si="63"/>
        <v>0.0077671252497857335</v>
      </c>
      <c r="AJ67" s="501">
        <f t="shared" si="63"/>
        <v>0.031103849216361334</v>
      </c>
      <c r="AK67" s="501">
        <f t="shared" si="63"/>
        <v>0.0017121481040816011</v>
      </c>
      <c r="AL67" s="501">
        <f t="shared" si="63"/>
        <v>-0.017232009776049106</v>
      </c>
      <c r="AM67" s="501">
        <f t="shared" si="63"/>
        <v>0.03196406030479326</v>
      </c>
      <c r="AN67" s="501">
        <f t="shared" si="63"/>
        <v>0.027887274145451668</v>
      </c>
      <c r="AO67" s="501">
        <f>AO35/AN35-1</f>
        <v>-0.001837453069257644</v>
      </c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2"/>
      <c r="BG67" s="502"/>
    </row>
    <row r="68" spans="26:59" ht="15" thickBot="1">
      <c r="Z68" s="696" t="s">
        <v>278</v>
      </c>
      <c r="AA68" s="505"/>
      <c r="AB68" s="45">
        <f aca="true" t="shared" si="64" ref="AB68:AN68">AB36/AA36-1</f>
        <v>-0.1892763723415073</v>
      </c>
      <c r="AC68" s="45">
        <f t="shared" si="64"/>
        <v>0.02742466909124075</v>
      </c>
      <c r="AD68" s="45">
        <f t="shared" si="64"/>
        <v>0.042998940284181275</v>
      </c>
      <c r="AE68" s="45">
        <f t="shared" si="64"/>
        <v>-0.09808656981599784</v>
      </c>
      <c r="AF68" s="45">
        <f t="shared" si="64"/>
        <v>0.029637624743435342</v>
      </c>
      <c r="AG68" s="45">
        <f t="shared" si="64"/>
        <v>0.027953921855040864</v>
      </c>
      <c r="AH68" s="45">
        <f t="shared" si="64"/>
        <v>0.04340969501763703</v>
      </c>
      <c r="AI68" s="45">
        <f t="shared" si="64"/>
        <v>0.0033571348461622907</v>
      </c>
      <c r="AJ68" s="45">
        <f t="shared" si="64"/>
        <v>0.004982658368800852</v>
      </c>
      <c r="AK68" s="45">
        <f t="shared" si="64"/>
        <v>0.06265263545925293</v>
      </c>
      <c r="AL68" s="45">
        <f t="shared" si="64"/>
        <v>0.09044941860175348</v>
      </c>
      <c r="AM68" s="45">
        <f t="shared" si="64"/>
        <v>-0.048779049704160804</v>
      </c>
      <c r="AN68" s="45">
        <f t="shared" si="64"/>
        <v>-0.002168059183403015</v>
      </c>
      <c r="AO68" s="45">
        <f>AO36/AN36-1</f>
        <v>0.011928082858039923</v>
      </c>
      <c r="AP68" s="45">
        <f aca="true" t="shared" si="65" ref="AP68:BE68">AP35/AO35-1</f>
        <v>-1</v>
      </c>
      <c r="AQ68" s="45" t="e">
        <f t="shared" si="65"/>
        <v>#DIV/0!</v>
      </c>
      <c r="AR68" s="45" t="e">
        <f t="shared" si="65"/>
        <v>#DIV/0!</v>
      </c>
      <c r="AS68" s="45" t="e">
        <f t="shared" si="65"/>
        <v>#DIV/0!</v>
      </c>
      <c r="AT68" s="45" t="e">
        <f t="shared" si="65"/>
        <v>#DIV/0!</v>
      </c>
      <c r="AU68" s="45" t="e">
        <f t="shared" si="65"/>
        <v>#DIV/0!</v>
      </c>
      <c r="AV68" s="45" t="e">
        <f t="shared" si="65"/>
        <v>#DIV/0!</v>
      </c>
      <c r="AW68" s="45" t="e">
        <f t="shared" si="65"/>
        <v>#DIV/0!</v>
      </c>
      <c r="AX68" s="45" t="e">
        <f t="shared" si="65"/>
        <v>#DIV/0!</v>
      </c>
      <c r="AY68" s="45" t="e">
        <f t="shared" si="65"/>
        <v>#DIV/0!</v>
      </c>
      <c r="AZ68" s="45" t="e">
        <f t="shared" si="65"/>
        <v>#DIV/0!</v>
      </c>
      <c r="BA68" s="45" t="e">
        <f t="shared" si="65"/>
        <v>#DIV/0!</v>
      </c>
      <c r="BB68" s="45" t="e">
        <f t="shared" si="65"/>
        <v>#DIV/0!</v>
      </c>
      <c r="BC68" s="45" t="e">
        <f t="shared" si="65"/>
        <v>#DIV/0!</v>
      </c>
      <c r="BD68" s="45" t="e">
        <f t="shared" si="65"/>
        <v>#DIV/0!</v>
      </c>
      <c r="BE68" s="45" t="e">
        <f t="shared" si="65"/>
        <v>#DIV/0!</v>
      </c>
      <c r="BF68" s="290"/>
      <c r="BG68" s="290"/>
    </row>
    <row r="69" spans="26:59" ht="15" thickTop="1">
      <c r="Z69" s="453" t="s">
        <v>145</v>
      </c>
      <c r="AA69" s="506"/>
      <c r="AB69" s="83">
        <f aca="true" t="shared" si="66" ref="AB69:AN69">AB37/AA37-1</f>
        <v>-0.013565492215500963</v>
      </c>
      <c r="AC69" s="83">
        <f t="shared" si="66"/>
        <v>0.009036767072031937</v>
      </c>
      <c r="AD69" s="83">
        <f t="shared" si="66"/>
        <v>-0.00953111071153201</v>
      </c>
      <c r="AE69" s="83">
        <f t="shared" si="66"/>
        <v>0.03752515553867797</v>
      </c>
      <c r="AF69" s="83">
        <f t="shared" si="66"/>
        <v>0.012692229901762442</v>
      </c>
      <c r="AG69" s="83">
        <f t="shared" si="66"/>
        <v>0.03982444389183448</v>
      </c>
      <c r="AH69" s="83">
        <f t="shared" si="66"/>
        <v>0.015255867304695858</v>
      </c>
      <c r="AI69" s="83">
        <f t="shared" si="66"/>
        <v>-0.0383374341171937</v>
      </c>
      <c r="AJ69" s="83">
        <f t="shared" si="66"/>
        <v>-0.1748236311269712</v>
      </c>
      <c r="AK69" s="83">
        <f t="shared" si="66"/>
        <v>0.08796330031469468</v>
      </c>
      <c r="AL69" s="83">
        <f t="shared" si="66"/>
        <v>-0.10214542800477222</v>
      </c>
      <c r="AM69" s="83">
        <f t="shared" si="66"/>
        <v>-0.003617059327065908</v>
      </c>
      <c r="AN69" s="83">
        <f t="shared" si="66"/>
        <v>0.0010546774652380186</v>
      </c>
      <c r="AO69" s="83">
        <f>AO37/AN37-1</f>
        <v>0.011983397572343568</v>
      </c>
      <c r="AP69" s="83">
        <f aca="true" t="shared" si="67" ref="AP69:BE69">AP37/AO37-1</f>
        <v>-1</v>
      </c>
      <c r="AQ69" s="83" t="e">
        <f t="shared" si="67"/>
        <v>#DIV/0!</v>
      </c>
      <c r="AR69" s="83" t="e">
        <f t="shared" si="67"/>
        <v>#DIV/0!</v>
      </c>
      <c r="AS69" s="83" t="e">
        <f t="shared" si="67"/>
        <v>#DIV/0!</v>
      </c>
      <c r="AT69" s="83" t="e">
        <f t="shared" si="67"/>
        <v>#DIV/0!</v>
      </c>
      <c r="AU69" s="83" t="e">
        <f t="shared" si="67"/>
        <v>#DIV/0!</v>
      </c>
      <c r="AV69" s="83" t="e">
        <f t="shared" si="67"/>
        <v>#DIV/0!</v>
      </c>
      <c r="AW69" s="83" t="e">
        <f t="shared" si="67"/>
        <v>#DIV/0!</v>
      </c>
      <c r="AX69" s="83" t="e">
        <f t="shared" si="67"/>
        <v>#DIV/0!</v>
      </c>
      <c r="AY69" s="83" t="e">
        <f t="shared" si="67"/>
        <v>#DIV/0!</v>
      </c>
      <c r="AZ69" s="83" t="e">
        <f t="shared" si="67"/>
        <v>#DIV/0!</v>
      </c>
      <c r="BA69" s="83" t="e">
        <f t="shared" si="67"/>
        <v>#DIV/0!</v>
      </c>
      <c r="BB69" s="83" t="e">
        <f t="shared" si="67"/>
        <v>#DIV/0!</v>
      </c>
      <c r="BC69" s="83" t="e">
        <f t="shared" si="67"/>
        <v>#DIV/0!</v>
      </c>
      <c r="BD69" s="83" t="e">
        <f t="shared" si="67"/>
        <v>#DIV/0!</v>
      </c>
      <c r="BE69" s="83" t="e">
        <f t="shared" si="67"/>
        <v>#DIV/0!</v>
      </c>
      <c r="BF69" s="292"/>
      <c r="BG69" s="286"/>
    </row>
    <row r="102" spans="26:60" ht="14.25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574"/>
      <c r="BG102" s="11"/>
      <c r="BH102" s="565"/>
    </row>
    <row r="103" spans="26:60" ht="14.25">
      <c r="Z103" s="57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576"/>
      <c r="AO103" s="576"/>
      <c r="AP103" s="576"/>
      <c r="AQ103" s="576"/>
      <c r="AR103" s="576"/>
      <c r="AS103" s="576"/>
      <c r="AT103" s="576"/>
      <c r="AU103" s="576"/>
      <c r="AV103" s="576"/>
      <c r="AW103" s="576"/>
      <c r="AX103" s="576"/>
      <c r="AY103" s="576"/>
      <c r="AZ103" s="576"/>
      <c r="BA103" s="576"/>
      <c r="BB103" s="576"/>
      <c r="BC103" s="576"/>
      <c r="BD103" s="576"/>
      <c r="BE103" s="576"/>
      <c r="BF103" s="577"/>
      <c r="BG103" s="577"/>
      <c r="BH103" s="565"/>
    </row>
    <row r="104" spans="26:60" ht="14.25">
      <c r="Z104" s="57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576"/>
      <c r="AO104" s="576"/>
      <c r="AP104" s="576"/>
      <c r="AQ104" s="576"/>
      <c r="AR104" s="576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6"/>
      <c r="BF104" s="578"/>
      <c r="BG104" s="578"/>
      <c r="BH104" s="565"/>
    </row>
    <row r="105" spans="26:60" ht="14.25">
      <c r="Z105" s="57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576"/>
      <c r="AO105" s="576"/>
      <c r="AP105" s="576"/>
      <c r="AQ105" s="576"/>
      <c r="AR105" s="576"/>
      <c r="AS105" s="576"/>
      <c r="AT105" s="576"/>
      <c r="AU105" s="576"/>
      <c r="AV105" s="576"/>
      <c r="AW105" s="576"/>
      <c r="AX105" s="576"/>
      <c r="AY105" s="576"/>
      <c r="AZ105" s="576"/>
      <c r="BA105" s="576"/>
      <c r="BB105" s="576"/>
      <c r="BC105" s="576"/>
      <c r="BD105" s="576"/>
      <c r="BE105" s="576"/>
      <c r="BF105" s="578"/>
      <c r="BG105" s="578"/>
      <c r="BH105" s="565"/>
    </row>
    <row r="106" spans="26:60" ht="14.25">
      <c r="Z106" s="57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6"/>
      <c r="AX106" s="576"/>
      <c r="AY106" s="576"/>
      <c r="AZ106" s="576"/>
      <c r="BA106" s="576"/>
      <c r="BB106" s="576"/>
      <c r="BC106" s="576"/>
      <c r="BD106" s="576"/>
      <c r="BE106" s="576"/>
      <c r="BF106" s="579"/>
      <c r="BG106" s="579"/>
      <c r="BH106" s="565"/>
    </row>
    <row r="107" spans="26:60" ht="14.25">
      <c r="Z107" s="57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/>
      <c r="BE107" s="576"/>
      <c r="BF107" s="579"/>
      <c r="BG107" s="579"/>
      <c r="BH107" s="565"/>
    </row>
    <row r="108" spans="26:60" ht="14.25">
      <c r="Z108" s="57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576"/>
      <c r="AO108" s="576"/>
      <c r="AP108" s="576"/>
      <c r="AQ108" s="576"/>
      <c r="AR108" s="576"/>
      <c r="AS108" s="576"/>
      <c r="AT108" s="576"/>
      <c r="AU108" s="576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9"/>
      <c r="BG108" s="579"/>
      <c r="BH108" s="565"/>
    </row>
    <row r="109" spans="26:60" ht="14.25">
      <c r="Z109" s="57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576"/>
      <c r="AO109" s="576"/>
      <c r="AP109" s="576"/>
      <c r="AQ109" s="576"/>
      <c r="AR109" s="576"/>
      <c r="AS109" s="576"/>
      <c r="AT109" s="576"/>
      <c r="AU109" s="576"/>
      <c r="AV109" s="576"/>
      <c r="AW109" s="576"/>
      <c r="AX109" s="576"/>
      <c r="AY109" s="576"/>
      <c r="AZ109" s="576"/>
      <c r="BA109" s="576"/>
      <c r="BB109" s="576"/>
      <c r="BC109" s="576"/>
      <c r="BD109" s="576"/>
      <c r="BE109" s="576"/>
      <c r="BF109" s="579"/>
      <c r="BG109" s="579"/>
      <c r="BH109" s="565"/>
    </row>
    <row r="110" spans="26:60" ht="14.25">
      <c r="Z110" s="57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9"/>
      <c r="BG110" s="579"/>
      <c r="BH110" s="565"/>
    </row>
    <row r="111" spans="26:60" ht="14.25">
      <c r="Z111" s="57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9"/>
      <c r="BG111" s="579"/>
      <c r="BH111" s="565"/>
    </row>
    <row r="112" spans="26:60" ht="14.25">
      <c r="Z112" s="57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576"/>
      <c r="AO112" s="576"/>
      <c r="AP112" s="576"/>
      <c r="AQ112" s="576"/>
      <c r="AR112" s="576"/>
      <c r="AS112" s="576"/>
      <c r="AT112" s="576"/>
      <c r="AU112" s="576"/>
      <c r="AV112" s="576"/>
      <c r="AW112" s="576"/>
      <c r="AX112" s="576"/>
      <c r="AY112" s="576"/>
      <c r="AZ112" s="576"/>
      <c r="BA112" s="576"/>
      <c r="BB112" s="576"/>
      <c r="BC112" s="576"/>
      <c r="BD112" s="576"/>
      <c r="BE112" s="576"/>
      <c r="BF112" s="579"/>
      <c r="BG112" s="579"/>
      <c r="BH112" s="565"/>
    </row>
    <row r="113" spans="26:60" ht="14.25">
      <c r="Z113" s="575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9"/>
      <c r="BG113" s="579"/>
      <c r="BH113" s="565"/>
    </row>
    <row r="114" spans="26:60" ht="14.25">
      <c r="Z114" s="57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/>
      <c r="BE114" s="576"/>
      <c r="BF114" s="579"/>
      <c r="BG114" s="579"/>
      <c r="BH114" s="565"/>
    </row>
    <row r="115" spans="26:60" ht="14.25"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</row>
    <row r="116" spans="26:60" ht="14.25"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K58"/>
  <sheetViews>
    <sheetView zoomScale="85" zoomScaleNormal="85" workbookViewId="0" topLeftCell="Z1">
      <pane xSplit="1" topLeftCell="AA26" activePane="topRight" state="frozen"/>
      <selection pane="topLeft" activeCell="Z25" sqref="Z25"/>
      <selection pane="topRight" activeCell="BF27" sqref="BF27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1" width="9.625" style="1" customWidth="1"/>
    <col min="42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36" t="s">
        <v>29</v>
      </c>
    </row>
    <row r="4" ht="14.25">
      <c r="Z4" s="3" t="s">
        <v>157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3" ht="14.25">
      <c r="Z6" s="67" t="s">
        <v>226</v>
      </c>
      <c r="AA6" s="84" t="s">
        <v>279</v>
      </c>
      <c r="AB6" s="84" t="s">
        <v>279</v>
      </c>
      <c r="AC6" s="84" t="s">
        <v>279</v>
      </c>
      <c r="AD6" s="84" t="s">
        <v>279</v>
      </c>
      <c r="AE6" s="84" t="s">
        <v>279</v>
      </c>
      <c r="AF6" s="112">
        <v>191.95600000000002</v>
      </c>
      <c r="AG6" s="112">
        <v>209.178</v>
      </c>
      <c r="AH6" s="112">
        <v>251.71900000000002</v>
      </c>
      <c r="AI6" s="112">
        <v>460.791</v>
      </c>
      <c r="AJ6" s="112">
        <v>678.43</v>
      </c>
      <c r="AK6" s="112">
        <v>1045.99</v>
      </c>
      <c r="AL6" s="112">
        <v>1163.459</v>
      </c>
      <c r="AM6" s="112">
        <v>1138.4</v>
      </c>
      <c r="AN6" s="112">
        <v>1018.9</v>
      </c>
      <c r="AO6" s="112">
        <v>970.775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4">AO6/AN6-1</f>
        <v>-0.04723230935322409</v>
      </c>
      <c r="BH6" s="204">
        <f aca="true" t="shared" si="2" ref="BH6:BH14">AO6/AF6-1</f>
        <v>4.057278751380524</v>
      </c>
      <c r="BJ6" s="698"/>
      <c r="BK6" s="698"/>
    </row>
    <row r="7" spans="26:61" ht="14.25">
      <c r="Z7" s="85" t="s">
        <v>159</v>
      </c>
      <c r="AA7" s="84" t="s">
        <v>280</v>
      </c>
      <c r="AB7" s="84" t="s">
        <v>280</v>
      </c>
      <c r="AC7" s="84" t="s">
        <v>280</v>
      </c>
      <c r="AD7" s="84" t="s">
        <v>280</v>
      </c>
      <c r="AE7" s="84" t="s">
        <v>280</v>
      </c>
      <c r="AF7" s="112">
        <v>16965</v>
      </c>
      <c r="AG7" s="112">
        <v>15596.1</v>
      </c>
      <c r="AH7" s="112">
        <v>14695.2</v>
      </c>
      <c r="AI7" s="112">
        <v>13782.6</v>
      </c>
      <c r="AJ7" s="112">
        <v>14098.5</v>
      </c>
      <c r="AK7" s="112">
        <v>12402</v>
      </c>
      <c r="AL7" s="112">
        <v>9336.6</v>
      </c>
      <c r="AM7" s="112">
        <v>6095.7</v>
      </c>
      <c r="AN7" s="112">
        <v>5022.81</v>
      </c>
      <c r="AO7" s="112">
        <v>1017.9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-0.7973445143256465</v>
      </c>
      <c r="BH7" s="204">
        <f t="shared" si="2"/>
        <v>-0.94</v>
      </c>
      <c r="BI7" s="698"/>
    </row>
    <row r="8" spans="26:60" ht="14.25">
      <c r="Z8" s="85" t="s">
        <v>160</v>
      </c>
      <c r="AA8" s="84" t="s">
        <v>281</v>
      </c>
      <c r="AB8" s="84" t="s">
        <v>281</v>
      </c>
      <c r="AC8" s="84" t="s">
        <v>281</v>
      </c>
      <c r="AD8" s="84" t="s">
        <v>281</v>
      </c>
      <c r="AE8" s="84" t="s">
        <v>281</v>
      </c>
      <c r="AF8" s="112">
        <v>5962.7</v>
      </c>
      <c r="AG8" s="112">
        <v>5664.68</v>
      </c>
      <c r="AH8" s="112">
        <v>4378.49</v>
      </c>
      <c r="AI8" s="112">
        <v>3760.19</v>
      </c>
      <c r="AJ8" s="112">
        <v>2961.8</v>
      </c>
      <c r="AK8" s="112">
        <v>2495.54</v>
      </c>
      <c r="AL8" s="112">
        <v>2285.22</v>
      </c>
      <c r="AM8" s="112">
        <v>2268.82</v>
      </c>
      <c r="AN8" s="112">
        <v>2268.4</v>
      </c>
      <c r="AO8" s="112">
        <v>2202.7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-0.028963145829659753</v>
      </c>
      <c r="BH8" s="204">
        <f t="shared" si="2"/>
        <v>-0.6305868146980396</v>
      </c>
    </row>
    <row r="9" spans="26:61" ht="14.25">
      <c r="Z9" s="67" t="s">
        <v>96</v>
      </c>
      <c r="AA9" s="84" t="s">
        <v>377</v>
      </c>
      <c r="AB9" s="84" t="s">
        <v>377</v>
      </c>
      <c r="AC9" s="84" t="s">
        <v>377</v>
      </c>
      <c r="AD9" s="84" t="s">
        <v>377</v>
      </c>
      <c r="AE9" s="84" t="s">
        <v>377</v>
      </c>
      <c r="AF9" s="112">
        <v>456.96</v>
      </c>
      <c r="AG9" s="112">
        <v>416.52</v>
      </c>
      <c r="AH9" s="112">
        <v>413.78</v>
      </c>
      <c r="AI9" s="112">
        <v>406.16</v>
      </c>
      <c r="AJ9" s="112">
        <v>403</v>
      </c>
      <c r="AK9" s="112">
        <v>437.71</v>
      </c>
      <c r="AL9" s="112">
        <v>413.0295</v>
      </c>
      <c r="AM9" s="112">
        <v>446.654</v>
      </c>
      <c r="AN9" s="112">
        <v>653.185</v>
      </c>
      <c r="AO9" s="112">
        <v>590.6355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-0.09576077221614088</v>
      </c>
      <c r="BH9" s="204">
        <f t="shared" si="2"/>
        <v>0.292532169117647</v>
      </c>
      <c r="BI9" s="698"/>
    </row>
    <row r="10" spans="26:61" ht="14.25">
      <c r="Z10" s="77" t="s">
        <v>378</v>
      </c>
      <c r="AA10" s="86" t="s">
        <v>377</v>
      </c>
      <c r="AB10" s="86" t="s">
        <v>377</v>
      </c>
      <c r="AC10" s="86" t="s">
        <v>377</v>
      </c>
      <c r="AD10" s="86" t="s">
        <v>377</v>
      </c>
      <c r="AE10" s="86" t="s">
        <v>377</v>
      </c>
      <c r="AF10" s="500">
        <v>1365</v>
      </c>
      <c r="AG10" s="500">
        <v>2083.25</v>
      </c>
      <c r="AH10" s="500">
        <v>2648.88</v>
      </c>
      <c r="AI10" s="500">
        <v>2862.34</v>
      </c>
      <c r="AJ10" s="500">
        <v>2828.67</v>
      </c>
      <c r="AK10" s="500">
        <v>2847.378</v>
      </c>
      <c r="AL10" s="500">
        <v>2697.142</v>
      </c>
      <c r="AM10" s="500">
        <v>2686.008</v>
      </c>
      <c r="AN10" s="500">
        <v>2613.348</v>
      </c>
      <c r="AO10" s="500">
        <v>2190.014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581">
        <f t="shared" si="1"/>
        <v>-0.161989141897673</v>
      </c>
      <c r="BH10" s="204">
        <f t="shared" si="2"/>
        <v>0.6044058608058609</v>
      </c>
      <c r="BI10" s="698"/>
    </row>
    <row r="11" spans="26:62" ht="14.25">
      <c r="Z11" s="77" t="s">
        <v>97</v>
      </c>
      <c r="AA11" s="86" t="s">
        <v>377</v>
      </c>
      <c r="AB11" s="86" t="s">
        <v>377</v>
      </c>
      <c r="AC11" s="86" t="s">
        <v>377</v>
      </c>
      <c r="AD11" s="86" t="s">
        <v>377</v>
      </c>
      <c r="AE11" s="86" t="s">
        <v>377</v>
      </c>
      <c r="AF11" s="500">
        <v>809.131</v>
      </c>
      <c r="AG11" s="500">
        <v>1149.331</v>
      </c>
      <c r="AH11" s="500">
        <v>1485.807</v>
      </c>
      <c r="AI11" s="500">
        <v>1798.412</v>
      </c>
      <c r="AJ11" s="500">
        <v>2117.1875</v>
      </c>
      <c r="AK11" s="500">
        <v>2449.23475</v>
      </c>
      <c r="AL11" s="500">
        <v>2817.346365</v>
      </c>
      <c r="AM11" s="500">
        <v>3160.71184</v>
      </c>
      <c r="AN11" s="500">
        <v>3434.03151</v>
      </c>
      <c r="AO11" s="500">
        <v>4016.28191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581">
        <f t="shared" si="1"/>
        <v>0.169553016128265</v>
      </c>
      <c r="BH11" s="204">
        <f t="shared" si="2"/>
        <v>3.963697979684378</v>
      </c>
      <c r="BI11" s="698"/>
      <c r="BJ11" s="698"/>
    </row>
    <row r="12" spans="26:62" ht="14.25">
      <c r="Z12" s="77" t="s">
        <v>98</v>
      </c>
      <c r="AA12" s="86" t="s">
        <v>377</v>
      </c>
      <c r="AB12" s="86" t="s">
        <v>377</v>
      </c>
      <c r="AC12" s="86" t="s">
        <v>377</v>
      </c>
      <c r="AD12" s="86" t="s">
        <v>377</v>
      </c>
      <c r="AE12" s="86" t="s">
        <v>377</v>
      </c>
      <c r="AF12" s="500">
        <v>8880</v>
      </c>
      <c r="AG12" s="500">
        <v>10730</v>
      </c>
      <c r="AH12" s="500">
        <v>11100</v>
      </c>
      <c r="AI12" s="500">
        <v>10774</v>
      </c>
      <c r="AJ12" s="500">
        <v>8909.6</v>
      </c>
      <c r="AK12" s="500">
        <v>7211.3</v>
      </c>
      <c r="AL12" s="500">
        <v>6497.2</v>
      </c>
      <c r="AM12" s="500">
        <v>5002</v>
      </c>
      <c r="AN12" s="500">
        <v>4236</v>
      </c>
      <c r="AO12" s="500">
        <v>5101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581">
        <f t="shared" si="1"/>
        <v>0.20420207743153918</v>
      </c>
      <c r="BH12" s="204">
        <f t="shared" si="2"/>
        <v>-0.425563063063063</v>
      </c>
      <c r="BJ12" s="698"/>
    </row>
    <row r="13" spans="26:62" ht="14.25">
      <c r="Z13" s="77" t="s">
        <v>99</v>
      </c>
      <c r="AA13" s="86" t="s">
        <v>158</v>
      </c>
      <c r="AB13" s="86" t="s">
        <v>158</v>
      </c>
      <c r="AC13" s="86" t="s">
        <v>158</v>
      </c>
      <c r="AD13" s="86" t="s">
        <v>158</v>
      </c>
      <c r="AE13" s="86" t="s">
        <v>158</v>
      </c>
      <c r="AF13" s="500">
        <v>4103.021948543817</v>
      </c>
      <c r="AG13" s="500">
        <v>5001.025731330861</v>
      </c>
      <c r="AH13" s="500">
        <v>6237.2125855033555</v>
      </c>
      <c r="AI13" s="500">
        <v>6362.25871354574</v>
      </c>
      <c r="AJ13" s="500">
        <v>6836.263812103717</v>
      </c>
      <c r="AK13" s="500">
        <v>7371.0296066009505</v>
      </c>
      <c r="AL13" s="500">
        <v>5703.716942425164</v>
      </c>
      <c r="AM13" s="500">
        <v>5681.249091489342</v>
      </c>
      <c r="AN13" s="500">
        <v>5535.567865738474</v>
      </c>
      <c r="AO13" s="500">
        <v>5831.3628043914605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581">
        <f t="shared" si="1"/>
        <v>0.05343533776972764</v>
      </c>
      <c r="BH13" s="204">
        <f t="shared" si="2"/>
        <v>0.421236073684919</v>
      </c>
      <c r="BI13" s="698"/>
      <c r="BJ13" s="698"/>
    </row>
    <row r="14" spans="26:60" ht="14.25">
      <c r="Z14" s="77" t="s">
        <v>100</v>
      </c>
      <c r="AA14" s="86" t="s">
        <v>282</v>
      </c>
      <c r="AB14" s="86" t="s">
        <v>282</v>
      </c>
      <c r="AC14" s="86" t="s">
        <v>282</v>
      </c>
      <c r="AD14" s="86" t="s">
        <v>282</v>
      </c>
      <c r="AE14" s="86" t="s">
        <v>282</v>
      </c>
      <c r="AF14" s="500">
        <v>10994</v>
      </c>
      <c r="AG14" s="500">
        <v>11782.7</v>
      </c>
      <c r="AH14" s="500">
        <v>10300.9</v>
      </c>
      <c r="AI14" s="500">
        <v>9082</v>
      </c>
      <c r="AJ14" s="500">
        <v>4971.2</v>
      </c>
      <c r="AK14" s="500">
        <v>2789.13</v>
      </c>
      <c r="AL14" s="500">
        <v>2019.55</v>
      </c>
      <c r="AM14" s="500">
        <v>1543.94</v>
      </c>
      <c r="AN14" s="500">
        <v>1202.17</v>
      </c>
      <c r="AO14" s="500">
        <v>958.39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581">
        <f t="shared" si="1"/>
        <v>-0.2027833001988072</v>
      </c>
      <c r="BH14" s="204">
        <f t="shared" si="2"/>
        <v>-0.9128260869565218</v>
      </c>
    </row>
    <row r="15" spans="26:60" ht="15" thickBot="1">
      <c r="Z15" s="68" t="s">
        <v>101</v>
      </c>
      <c r="AA15" s="88" t="s">
        <v>377</v>
      </c>
      <c r="AB15" s="88" t="s">
        <v>377</v>
      </c>
      <c r="AC15" s="88" t="s">
        <v>377</v>
      </c>
      <c r="AD15" s="88" t="s">
        <v>377</v>
      </c>
      <c r="AE15" s="88" t="s">
        <v>377</v>
      </c>
      <c r="AF15" s="114" t="s">
        <v>92</v>
      </c>
      <c r="AG15" s="114" t="s">
        <v>92</v>
      </c>
      <c r="AH15" s="114" t="s">
        <v>92</v>
      </c>
      <c r="AI15" s="114" t="s">
        <v>92</v>
      </c>
      <c r="AJ15" s="114" t="s">
        <v>92</v>
      </c>
      <c r="AK15" s="114" t="s">
        <v>92</v>
      </c>
      <c r="AL15" s="114" t="s">
        <v>92</v>
      </c>
      <c r="AM15" s="114" t="s">
        <v>92</v>
      </c>
      <c r="AN15" s="114" t="s">
        <v>92</v>
      </c>
      <c r="AO15" s="114" t="s">
        <v>92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592"/>
      <c r="BH15" s="593"/>
    </row>
    <row r="16" spans="26:63" ht="15" thickTop="1">
      <c r="Z16" s="69" t="s">
        <v>93</v>
      </c>
      <c r="AA16" s="101" t="s">
        <v>92</v>
      </c>
      <c r="AB16" s="101" t="s">
        <v>92</v>
      </c>
      <c r="AC16" s="101" t="s">
        <v>92</v>
      </c>
      <c r="AD16" s="101" t="s">
        <v>92</v>
      </c>
      <c r="AE16" s="101" t="s">
        <v>92</v>
      </c>
      <c r="AF16" s="115">
        <f aca="true" t="shared" si="3" ref="AF16:AO16">SUM(AF6:AF15)</f>
        <v>49727.76894854382</v>
      </c>
      <c r="AG16" s="115">
        <f t="shared" si="3"/>
        <v>52632.78473133086</v>
      </c>
      <c r="AH16" s="115">
        <f t="shared" si="3"/>
        <v>51511.98858550336</v>
      </c>
      <c r="AI16" s="115">
        <f t="shared" si="3"/>
        <v>49288.751713545746</v>
      </c>
      <c r="AJ16" s="115">
        <f t="shared" si="3"/>
        <v>43804.65131210371</v>
      </c>
      <c r="AK16" s="115">
        <f t="shared" si="3"/>
        <v>39049.312356600945</v>
      </c>
      <c r="AL16" s="115">
        <f t="shared" si="3"/>
        <v>32933.263807425166</v>
      </c>
      <c r="AM16" s="115">
        <f t="shared" si="3"/>
        <v>28023.48293148934</v>
      </c>
      <c r="AN16" s="115">
        <f t="shared" si="3"/>
        <v>25984.412375738473</v>
      </c>
      <c r="AO16" s="115">
        <f t="shared" si="3"/>
        <v>22879.059214391462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594">
        <f>AO16/AN16-1</f>
        <v>-0.11950830815194668</v>
      </c>
      <c r="BH16" s="595">
        <f>AO16/AF16-1</f>
        <v>-0.5399138208258298</v>
      </c>
      <c r="BI16" s="698"/>
      <c r="BJ16" s="698"/>
      <c r="BK16" s="698"/>
    </row>
    <row r="17" spans="61:63" ht="14.25">
      <c r="BI17" s="699"/>
      <c r="BJ17" s="699"/>
      <c r="BK17" s="699"/>
    </row>
    <row r="18" ht="14.25">
      <c r="Z18" s="3" t="s">
        <v>372</v>
      </c>
    </row>
    <row r="19" spans="26:41" ht="14.25">
      <c r="Z19" s="79"/>
      <c r="AA19" s="79">
        <v>1990</v>
      </c>
      <c r="AB19" s="79">
        <f aca="true" t="shared" si="4" ref="AB19:AO19">AA19+1</f>
        <v>1991</v>
      </c>
      <c r="AC19" s="79">
        <f t="shared" si="4"/>
        <v>1992</v>
      </c>
      <c r="AD19" s="79">
        <f t="shared" si="4"/>
        <v>1993</v>
      </c>
      <c r="AE19" s="79">
        <f t="shared" si="4"/>
        <v>1994</v>
      </c>
      <c r="AF19" s="79">
        <f t="shared" si="4"/>
        <v>1995</v>
      </c>
      <c r="AG19" s="79">
        <f t="shared" si="4"/>
        <v>1996</v>
      </c>
      <c r="AH19" s="79">
        <f t="shared" si="4"/>
        <v>1997</v>
      </c>
      <c r="AI19" s="79">
        <f t="shared" si="4"/>
        <v>1998</v>
      </c>
      <c r="AJ19" s="79">
        <f t="shared" si="4"/>
        <v>1999</v>
      </c>
      <c r="AK19" s="79">
        <f t="shared" si="4"/>
        <v>2000</v>
      </c>
      <c r="AL19" s="79">
        <f t="shared" si="4"/>
        <v>2001</v>
      </c>
      <c r="AM19" s="79">
        <f t="shared" si="4"/>
        <v>2002</v>
      </c>
      <c r="AN19" s="79">
        <f t="shared" si="4"/>
        <v>2003</v>
      </c>
      <c r="AO19" s="79">
        <f t="shared" si="4"/>
        <v>2004</v>
      </c>
    </row>
    <row r="20" spans="26:41" ht="14.25">
      <c r="Z20" s="67" t="s">
        <v>226</v>
      </c>
      <c r="AA20" s="89" t="s">
        <v>92</v>
      </c>
      <c r="AB20" s="89" t="s">
        <v>92</v>
      </c>
      <c r="AC20" s="89" t="s">
        <v>92</v>
      </c>
      <c r="AD20" s="89" t="s">
        <v>92</v>
      </c>
      <c r="AE20" s="89" t="s">
        <v>92</v>
      </c>
      <c r="AF20" s="39">
        <f aca="true" t="shared" si="5" ref="AF20:AO20">AF6/AF$16</f>
        <v>0.0038601369829929016</v>
      </c>
      <c r="AG20" s="39">
        <f t="shared" si="5"/>
        <v>0.003974290949410511</v>
      </c>
      <c r="AH20" s="39">
        <f t="shared" si="5"/>
        <v>0.004886610028307846</v>
      </c>
      <c r="AI20" s="39">
        <f t="shared" si="5"/>
        <v>0.009348806451378712</v>
      </c>
      <c r="AJ20" s="39">
        <f t="shared" si="5"/>
        <v>0.015487624708304485</v>
      </c>
      <c r="AK20" s="39">
        <f t="shared" si="5"/>
        <v>0.026786387182646112</v>
      </c>
      <c r="AL20" s="39">
        <f t="shared" si="5"/>
        <v>0.03532777700999332</v>
      </c>
      <c r="AM20" s="39">
        <f t="shared" si="5"/>
        <v>0.040623073255494815</v>
      </c>
      <c r="AN20" s="39">
        <f t="shared" si="5"/>
        <v>0.03921197005599181</v>
      </c>
      <c r="AO20" s="39">
        <f t="shared" si="5"/>
        <v>0.0424307219498501</v>
      </c>
    </row>
    <row r="21" spans="26:41" ht="14.25">
      <c r="Z21" s="85" t="s">
        <v>159</v>
      </c>
      <c r="AA21" s="89" t="s">
        <v>92</v>
      </c>
      <c r="AB21" s="89" t="s">
        <v>92</v>
      </c>
      <c r="AC21" s="89" t="s">
        <v>92</v>
      </c>
      <c r="AD21" s="89" t="s">
        <v>92</v>
      </c>
      <c r="AE21" s="89" t="s">
        <v>92</v>
      </c>
      <c r="AF21" s="39">
        <f aca="true" t="shared" si="6" ref="AF21:AO21">AF7/AF$16</f>
        <v>0.34115747315256917</v>
      </c>
      <c r="AG21" s="39">
        <f t="shared" si="6"/>
        <v>0.2963191113601874</v>
      </c>
      <c r="AH21" s="39">
        <f t="shared" si="6"/>
        <v>0.28527728017348497</v>
      </c>
      <c r="AI21" s="39">
        <f t="shared" si="6"/>
        <v>0.27962972322977714</v>
      </c>
      <c r="AJ21" s="39">
        <f t="shared" si="6"/>
        <v>0.32184938306093597</v>
      </c>
      <c r="AK21" s="39">
        <f t="shared" si="6"/>
        <v>0.3175984223933088</v>
      </c>
      <c r="AL21" s="39">
        <f t="shared" si="6"/>
        <v>0.28350059850111065</v>
      </c>
      <c r="AM21" s="39">
        <f t="shared" si="6"/>
        <v>0.21752114164047762</v>
      </c>
      <c r="AN21" s="39">
        <f t="shared" si="6"/>
        <v>0.19330088852383573</v>
      </c>
      <c r="AO21" s="39">
        <f t="shared" si="6"/>
        <v>0.044490465733823405</v>
      </c>
    </row>
    <row r="22" spans="26:41" ht="14.25">
      <c r="Z22" s="85" t="s">
        <v>160</v>
      </c>
      <c r="AA22" s="89" t="s">
        <v>92</v>
      </c>
      <c r="AB22" s="89" t="s">
        <v>92</v>
      </c>
      <c r="AC22" s="89" t="s">
        <v>92</v>
      </c>
      <c r="AD22" s="89" t="s">
        <v>92</v>
      </c>
      <c r="AE22" s="89" t="s">
        <v>92</v>
      </c>
      <c r="AF22" s="39">
        <f aca="true" t="shared" si="7" ref="AF22:AO22">AF8/AF$16</f>
        <v>0.11990684734257731</v>
      </c>
      <c r="AG22" s="39">
        <f t="shared" si="7"/>
        <v>0.1076264542892022</v>
      </c>
      <c r="AH22" s="39">
        <f t="shared" si="7"/>
        <v>0.08499943644637718</v>
      </c>
      <c r="AI22" s="39">
        <f t="shared" si="7"/>
        <v>0.07628900853187176</v>
      </c>
      <c r="AJ22" s="39">
        <f t="shared" si="7"/>
        <v>0.06761382436073911</v>
      </c>
      <c r="AK22" s="39">
        <f t="shared" si="7"/>
        <v>0.06390739937263328</v>
      </c>
      <c r="AL22" s="39">
        <f t="shared" si="7"/>
        <v>0.0693894177437941</v>
      </c>
      <c r="AM22" s="39">
        <f t="shared" si="7"/>
        <v>0.0809613853333905</v>
      </c>
      <c r="AN22" s="39">
        <f t="shared" si="7"/>
        <v>0.08729849138778273</v>
      </c>
      <c r="AO22" s="39">
        <f t="shared" si="7"/>
        <v>0.09627581183995756</v>
      </c>
    </row>
    <row r="23" spans="26:41" ht="14.25">
      <c r="Z23" s="67" t="s">
        <v>96</v>
      </c>
      <c r="AA23" s="89" t="s">
        <v>92</v>
      </c>
      <c r="AB23" s="89" t="s">
        <v>92</v>
      </c>
      <c r="AC23" s="89" t="s">
        <v>92</v>
      </c>
      <c r="AD23" s="89" t="s">
        <v>92</v>
      </c>
      <c r="AE23" s="89" t="s">
        <v>92</v>
      </c>
      <c r="AF23" s="39">
        <f aca="true" t="shared" si="8" ref="AF23:AO23">AF9/AF$16</f>
        <v>0.009189231885163454</v>
      </c>
      <c r="AG23" s="39">
        <f t="shared" si="8"/>
        <v>0.007913698697991502</v>
      </c>
      <c r="AH23" s="39">
        <f t="shared" si="8"/>
        <v>0.00803269319166698</v>
      </c>
      <c r="AI23" s="39">
        <f t="shared" si="8"/>
        <v>0.0082404196876501</v>
      </c>
      <c r="AJ23" s="39">
        <f t="shared" si="8"/>
        <v>0.00919993626084741</v>
      </c>
      <c r="AK23" s="39">
        <f t="shared" si="8"/>
        <v>0.011209160253650636</v>
      </c>
      <c r="AL23" s="39">
        <f t="shared" si="8"/>
        <v>0.012541408055246499</v>
      </c>
      <c r="AM23" s="39">
        <f t="shared" si="8"/>
        <v>0.01593856128062173</v>
      </c>
      <c r="AN23" s="39">
        <f t="shared" si="8"/>
        <v>0.025137570577115523</v>
      </c>
      <c r="AO23" s="39">
        <f t="shared" si="8"/>
        <v>0.025815550126662395</v>
      </c>
    </row>
    <row r="24" spans="26:41" ht="14.25">
      <c r="Z24" s="67" t="s">
        <v>161</v>
      </c>
      <c r="AA24" s="89" t="s">
        <v>92</v>
      </c>
      <c r="AB24" s="89" t="s">
        <v>92</v>
      </c>
      <c r="AC24" s="89" t="s">
        <v>92</v>
      </c>
      <c r="AD24" s="89" t="s">
        <v>92</v>
      </c>
      <c r="AE24" s="89" t="s">
        <v>92</v>
      </c>
      <c r="AF24" s="39">
        <f aca="true" t="shared" si="9" ref="AF24:AO24">AF10/AF$16</f>
        <v>0.02744945186285039</v>
      </c>
      <c r="AG24" s="39">
        <f t="shared" si="9"/>
        <v>0.03958084320702678</v>
      </c>
      <c r="AH24" s="39">
        <f t="shared" si="9"/>
        <v>0.05142259254082563</v>
      </c>
      <c r="AI24" s="39">
        <f t="shared" si="9"/>
        <v>0.058072884796012386</v>
      </c>
      <c r="AJ24" s="39">
        <f t="shared" si="9"/>
        <v>0.06457464938702541</v>
      </c>
      <c r="AK24" s="39">
        <f t="shared" si="9"/>
        <v>0.0729174940136603</v>
      </c>
      <c r="AL24" s="39">
        <f t="shared" si="9"/>
        <v>0.08189719718553676</v>
      </c>
      <c r="AM24" s="39">
        <f t="shared" si="9"/>
        <v>0.09584847131838116</v>
      </c>
      <c r="AN24" s="39">
        <f t="shared" si="9"/>
        <v>0.10057368095189526</v>
      </c>
      <c r="AO24" s="39">
        <f t="shared" si="9"/>
        <v>0.09572133099871652</v>
      </c>
    </row>
    <row r="25" spans="26:41" ht="14.25">
      <c r="Z25" s="67" t="s">
        <v>97</v>
      </c>
      <c r="AA25" s="89" t="s">
        <v>92</v>
      </c>
      <c r="AB25" s="89" t="s">
        <v>92</v>
      </c>
      <c r="AC25" s="89" t="s">
        <v>92</v>
      </c>
      <c r="AD25" s="89" t="s">
        <v>92</v>
      </c>
      <c r="AE25" s="89" t="s">
        <v>92</v>
      </c>
      <c r="AF25" s="39">
        <f aca="true" t="shared" si="10" ref="AF25:AO25">AF11/AF$16</f>
        <v>0.0162712105752674</v>
      </c>
      <c r="AG25" s="39">
        <f t="shared" si="10"/>
        <v>0.021836788721457</v>
      </c>
      <c r="AH25" s="39">
        <f t="shared" si="10"/>
        <v>0.02884390684187525</v>
      </c>
      <c r="AI25" s="39">
        <f t="shared" si="10"/>
        <v>0.03648727016768316</v>
      </c>
      <c r="AJ25" s="39">
        <f t="shared" si="10"/>
        <v>0.04833248151926271</v>
      </c>
      <c r="AK25" s="39">
        <f t="shared" si="10"/>
        <v>0.06272158463722546</v>
      </c>
      <c r="AL25" s="39">
        <f t="shared" si="10"/>
        <v>0.0855471350022951</v>
      </c>
      <c r="AM25" s="39">
        <f t="shared" si="10"/>
        <v>0.11278797313407396</v>
      </c>
      <c r="AN25" s="39">
        <f t="shared" si="10"/>
        <v>0.13215736651433146</v>
      </c>
      <c r="AO25" s="39">
        <f t="shared" si="10"/>
        <v>0.17554401482879442</v>
      </c>
    </row>
    <row r="26" spans="26:41" ht="14.25">
      <c r="Z26" s="67" t="s">
        <v>98</v>
      </c>
      <c r="AA26" s="89" t="s">
        <v>92</v>
      </c>
      <c r="AB26" s="89" t="s">
        <v>92</v>
      </c>
      <c r="AC26" s="89" t="s">
        <v>92</v>
      </c>
      <c r="AD26" s="89" t="s">
        <v>92</v>
      </c>
      <c r="AE26" s="89" t="s">
        <v>92</v>
      </c>
      <c r="AF26" s="39">
        <f aca="true" t="shared" si="11" ref="AF26:AO26">AF12/AF$16</f>
        <v>0.17857225827260914</v>
      </c>
      <c r="AG26" s="39">
        <f t="shared" si="11"/>
        <v>0.2038653294666494</v>
      </c>
      <c r="AH26" s="39">
        <f t="shared" si="11"/>
        <v>0.2154838185207199</v>
      </c>
      <c r="AI26" s="39">
        <f t="shared" si="11"/>
        <v>0.21858942710937115</v>
      </c>
      <c r="AJ26" s="39">
        <f t="shared" si="11"/>
        <v>0.2033939258303873</v>
      </c>
      <c r="AK26" s="39">
        <f t="shared" si="11"/>
        <v>0.1846716258188089</v>
      </c>
      <c r="AL26" s="39">
        <f t="shared" si="11"/>
        <v>0.19728381729766895</v>
      </c>
      <c r="AM26" s="39">
        <f t="shared" si="11"/>
        <v>0.1784931591918351</v>
      </c>
      <c r="AN26" s="39">
        <f t="shared" si="11"/>
        <v>0.16302081181389863</v>
      </c>
      <c r="AO26" s="39">
        <f t="shared" si="11"/>
        <v>0.22295497171454287</v>
      </c>
    </row>
    <row r="27" spans="26:41" ht="14.25">
      <c r="Z27" s="67" t="s">
        <v>99</v>
      </c>
      <c r="AA27" s="89" t="s">
        <v>92</v>
      </c>
      <c r="AB27" s="89" t="s">
        <v>92</v>
      </c>
      <c r="AC27" s="89" t="s">
        <v>92</v>
      </c>
      <c r="AD27" s="89" t="s">
        <v>92</v>
      </c>
      <c r="AE27" s="89" t="s">
        <v>92</v>
      </c>
      <c r="AF27" s="39">
        <f aca="true" t="shared" si="12" ref="AF27:AO27">AF13/AF$16</f>
        <v>0.08250967287089533</v>
      </c>
      <c r="AG27" s="39">
        <f t="shared" si="12"/>
        <v>0.09501731205861672</v>
      </c>
      <c r="AH27" s="39">
        <f t="shared" si="12"/>
        <v>0.12108273737385182</v>
      </c>
      <c r="AI27" s="39">
        <f t="shared" si="12"/>
        <v>0.1290813520805242</v>
      </c>
      <c r="AJ27" s="39">
        <f t="shared" si="12"/>
        <v>0.1560625095128832</v>
      </c>
      <c r="AK27" s="39">
        <f t="shared" si="12"/>
        <v>0.18876208470172823</v>
      </c>
      <c r="AL27" s="39">
        <f t="shared" si="12"/>
        <v>0.17319015132472837</v>
      </c>
      <c r="AM27" s="39">
        <f t="shared" si="12"/>
        <v>0.2027317270083318</v>
      </c>
      <c r="AN27" s="39">
        <f t="shared" si="12"/>
        <v>0.21303417547771866</v>
      </c>
      <c r="AO27" s="39">
        <f t="shared" si="12"/>
        <v>0.25487773556368076</v>
      </c>
    </row>
    <row r="28" spans="26:41" ht="14.25">
      <c r="Z28" s="67" t="s">
        <v>100</v>
      </c>
      <c r="AA28" s="89" t="s">
        <v>92</v>
      </c>
      <c r="AB28" s="89" t="s">
        <v>92</v>
      </c>
      <c r="AC28" s="89" t="s">
        <v>92</v>
      </c>
      <c r="AD28" s="89" t="s">
        <v>92</v>
      </c>
      <c r="AE28" s="89" t="s">
        <v>92</v>
      </c>
      <c r="AF28" s="39">
        <f aca="true" t="shared" si="13" ref="AF28:AO28">AF14/AF$16</f>
        <v>0.22108371705507487</v>
      </c>
      <c r="AG28" s="39">
        <f t="shared" si="13"/>
        <v>0.22386617124945854</v>
      </c>
      <c r="AH28" s="39">
        <f t="shared" si="13"/>
        <v>0.1999709248828904</v>
      </c>
      <c r="AI28" s="39">
        <f t="shared" si="13"/>
        <v>0.18426110794573128</v>
      </c>
      <c r="AJ28" s="39">
        <f t="shared" si="13"/>
        <v>0.11348566535961449</v>
      </c>
      <c r="AK28" s="39">
        <f t="shared" si="13"/>
        <v>0.07142584162633844</v>
      </c>
      <c r="AL28" s="39">
        <f t="shared" si="13"/>
        <v>0.061322497879626195</v>
      </c>
      <c r="AM28" s="39">
        <f t="shared" si="13"/>
        <v>0.05509450783739342</v>
      </c>
      <c r="AN28" s="39">
        <f t="shared" si="13"/>
        <v>0.046265044697430244</v>
      </c>
      <c r="AO28" s="39">
        <f t="shared" si="13"/>
        <v>0.041889397243971914</v>
      </c>
    </row>
    <row r="29" spans="26:41" ht="15" hidden="1" thickBot="1">
      <c r="Z29" s="68" t="s">
        <v>101</v>
      </c>
      <c r="AA29" s="90" t="s">
        <v>92</v>
      </c>
      <c r="AB29" s="90" t="s">
        <v>92</v>
      </c>
      <c r="AC29" s="90" t="s">
        <v>92</v>
      </c>
      <c r="AD29" s="90" t="s">
        <v>92</v>
      </c>
      <c r="AE29" s="90" t="s">
        <v>92</v>
      </c>
      <c r="AF29" s="45" t="e">
        <f aca="true" t="shared" si="14" ref="AF29:AO29">AF15/AF$16</f>
        <v>#VALUE!</v>
      </c>
      <c r="AG29" s="45" t="e">
        <f t="shared" si="14"/>
        <v>#VALUE!</v>
      </c>
      <c r="AH29" s="45" t="e">
        <f t="shared" si="14"/>
        <v>#VALUE!</v>
      </c>
      <c r="AI29" s="45" t="e">
        <f t="shared" si="14"/>
        <v>#VALUE!</v>
      </c>
      <c r="AJ29" s="45" t="e">
        <f t="shared" si="14"/>
        <v>#VALUE!</v>
      </c>
      <c r="AK29" s="45" t="e">
        <f t="shared" si="14"/>
        <v>#VALUE!</v>
      </c>
      <c r="AL29" s="45" t="e">
        <f t="shared" si="14"/>
        <v>#VALUE!</v>
      </c>
      <c r="AM29" s="45" t="e">
        <f t="shared" si="14"/>
        <v>#VALUE!</v>
      </c>
      <c r="AN29" s="45" t="e">
        <f t="shared" si="14"/>
        <v>#VALUE!</v>
      </c>
      <c r="AO29" s="45" t="e">
        <f t="shared" si="14"/>
        <v>#VALUE!</v>
      </c>
    </row>
    <row r="30" spans="26:41" ht="14.25">
      <c r="Z30" s="69" t="s">
        <v>93</v>
      </c>
      <c r="AA30" s="91" t="s">
        <v>92</v>
      </c>
      <c r="AB30" s="91" t="s">
        <v>92</v>
      </c>
      <c r="AC30" s="91" t="s">
        <v>92</v>
      </c>
      <c r="AD30" s="91" t="s">
        <v>92</v>
      </c>
      <c r="AE30" s="91" t="s">
        <v>92</v>
      </c>
      <c r="AF30" s="83">
        <f aca="true" t="shared" si="15" ref="AF30:AO30">AF16/AF$16</f>
        <v>1</v>
      </c>
      <c r="AG30" s="83">
        <f t="shared" si="15"/>
        <v>1</v>
      </c>
      <c r="AH30" s="83">
        <f t="shared" si="15"/>
        <v>1</v>
      </c>
      <c r="AI30" s="83">
        <f t="shared" si="15"/>
        <v>1</v>
      </c>
      <c r="AJ30" s="83">
        <f t="shared" si="15"/>
        <v>1</v>
      </c>
      <c r="AK30" s="83">
        <f t="shared" si="15"/>
        <v>1</v>
      </c>
      <c r="AL30" s="83">
        <f t="shared" si="15"/>
        <v>1</v>
      </c>
      <c r="AM30" s="83">
        <f t="shared" si="15"/>
        <v>1</v>
      </c>
      <c r="AN30" s="83">
        <f t="shared" si="15"/>
        <v>1</v>
      </c>
      <c r="AO30" s="83">
        <f t="shared" si="15"/>
        <v>1</v>
      </c>
    </row>
    <row r="31" ht="14.25"/>
    <row r="32" ht="14.25">
      <c r="Z32" s="3" t="s">
        <v>162</v>
      </c>
    </row>
    <row r="33" spans="26:41" ht="14.25">
      <c r="Z33" s="79"/>
      <c r="AA33" s="79">
        <v>1990</v>
      </c>
      <c r="AB33" s="79">
        <f aca="true" t="shared" si="16" ref="AB33:AO33">AA33+1</f>
        <v>1991</v>
      </c>
      <c r="AC33" s="79">
        <f t="shared" si="16"/>
        <v>1992</v>
      </c>
      <c r="AD33" s="79">
        <f t="shared" si="16"/>
        <v>1993</v>
      </c>
      <c r="AE33" s="79">
        <f t="shared" si="16"/>
        <v>1994</v>
      </c>
      <c r="AF33" s="79">
        <f t="shared" si="16"/>
        <v>1995</v>
      </c>
      <c r="AG33" s="79">
        <f t="shared" si="16"/>
        <v>1996</v>
      </c>
      <c r="AH33" s="79">
        <f t="shared" si="16"/>
        <v>1997</v>
      </c>
      <c r="AI33" s="79">
        <f t="shared" si="16"/>
        <v>1998</v>
      </c>
      <c r="AJ33" s="79">
        <f t="shared" si="16"/>
        <v>1999</v>
      </c>
      <c r="AK33" s="79">
        <f t="shared" si="16"/>
        <v>2000</v>
      </c>
      <c r="AL33" s="79">
        <f t="shared" si="16"/>
        <v>2001</v>
      </c>
      <c r="AM33" s="79">
        <f t="shared" si="16"/>
        <v>2002</v>
      </c>
      <c r="AN33" s="79">
        <f t="shared" si="16"/>
        <v>2003</v>
      </c>
      <c r="AO33" s="79">
        <f t="shared" si="16"/>
        <v>2004</v>
      </c>
    </row>
    <row r="34" spans="26:41" ht="14.25">
      <c r="Z34" s="67" t="s">
        <v>226</v>
      </c>
      <c r="AA34" s="98" t="s">
        <v>92</v>
      </c>
      <c r="AB34" s="98" t="s">
        <v>92</v>
      </c>
      <c r="AC34" s="98" t="s">
        <v>92</v>
      </c>
      <c r="AD34" s="98" t="s">
        <v>92</v>
      </c>
      <c r="AE34" s="98" t="s">
        <v>92</v>
      </c>
      <c r="AF34" s="92">
        <f aca="true" t="shared" si="17" ref="AF34:AO34">AF6/$AF6-1</f>
        <v>0</v>
      </c>
      <c r="AG34" s="92">
        <f t="shared" si="17"/>
        <v>0.08971847715101355</v>
      </c>
      <c r="AH34" s="92">
        <f t="shared" si="17"/>
        <v>0.31133697305632535</v>
      </c>
      <c r="AI34" s="92">
        <f t="shared" si="17"/>
        <v>1.4005032403259077</v>
      </c>
      <c r="AJ34" s="92">
        <f t="shared" si="17"/>
        <v>2.534299526974931</v>
      </c>
      <c r="AK34" s="92">
        <f t="shared" si="17"/>
        <v>4.4491133384734</v>
      </c>
      <c r="AL34" s="92">
        <f t="shared" si="17"/>
        <v>5.061071287169976</v>
      </c>
      <c r="AM34" s="92">
        <f t="shared" si="17"/>
        <v>4.93052574548334</v>
      </c>
      <c r="AN34" s="92">
        <f t="shared" si="17"/>
        <v>4.307987247077454</v>
      </c>
      <c r="AO34" s="92">
        <f t="shared" si="17"/>
        <v>4.057278751380524</v>
      </c>
    </row>
    <row r="35" spans="26:41" ht="14.25">
      <c r="Z35" s="85" t="s">
        <v>159</v>
      </c>
      <c r="AA35" s="98" t="s">
        <v>92</v>
      </c>
      <c r="AB35" s="98" t="s">
        <v>92</v>
      </c>
      <c r="AC35" s="98" t="s">
        <v>92</v>
      </c>
      <c r="AD35" s="98" t="s">
        <v>92</v>
      </c>
      <c r="AE35" s="98" t="s">
        <v>92</v>
      </c>
      <c r="AF35" s="92">
        <f aca="true" t="shared" si="18" ref="AF35:AO35">AF7/$AF7-1</f>
        <v>0</v>
      </c>
      <c r="AG35" s="92">
        <f t="shared" si="18"/>
        <v>-0.08068965517241378</v>
      </c>
      <c r="AH35" s="92">
        <f t="shared" si="18"/>
        <v>-0.13379310344827577</v>
      </c>
      <c r="AI35" s="92">
        <f t="shared" si="18"/>
        <v>-0.1875862068965517</v>
      </c>
      <c r="AJ35" s="92">
        <f t="shared" si="18"/>
        <v>-0.16896551724137931</v>
      </c>
      <c r="AK35" s="92">
        <f t="shared" si="18"/>
        <v>-0.2689655172413793</v>
      </c>
      <c r="AL35" s="92">
        <f t="shared" si="18"/>
        <v>-0.44965517241379305</v>
      </c>
      <c r="AM35" s="92">
        <f t="shared" si="18"/>
        <v>-0.6406896551724138</v>
      </c>
      <c r="AN35" s="92">
        <f t="shared" si="18"/>
        <v>-0.7039310344827586</v>
      </c>
      <c r="AO35" s="92">
        <f t="shared" si="18"/>
        <v>-0.94</v>
      </c>
    </row>
    <row r="36" spans="26:41" ht="14.25">
      <c r="Z36" s="85" t="s">
        <v>160</v>
      </c>
      <c r="AA36" s="98" t="s">
        <v>92</v>
      </c>
      <c r="AB36" s="98" t="s">
        <v>92</v>
      </c>
      <c r="AC36" s="98" t="s">
        <v>92</v>
      </c>
      <c r="AD36" s="98" t="s">
        <v>92</v>
      </c>
      <c r="AE36" s="98" t="s">
        <v>92</v>
      </c>
      <c r="AF36" s="92">
        <f aca="true" t="shared" si="19" ref="AF36:AO36">AF8/$AF8-1</f>
        <v>0</v>
      </c>
      <c r="AG36" s="92">
        <f t="shared" si="19"/>
        <v>-0.04998071343518873</v>
      </c>
      <c r="AH36" s="92">
        <f t="shared" si="19"/>
        <v>-0.2656866855619099</v>
      </c>
      <c r="AI36" s="92">
        <f t="shared" si="19"/>
        <v>-0.3693813205427071</v>
      </c>
      <c r="AJ36" s="92">
        <f t="shared" si="19"/>
        <v>-0.5032787160179113</v>
      </c>
      <c r="AK36" s="92">
        <f t="shared" si="19"/>
        <v>-0.5814748352256528</v>
      </c>
      <c r="AL36" s="92">
        <f t="shared" si="19"/>
        <v>-0.6167474466265283</v>
      </c>
      <c r="AM36" s="92">
        <f t="shared" si="19"/>
        <v>-0.6194978784778707</v>
      </c>
      <c r="AN36" s="92">
        <f t="shared" si="19"/>
        <v>-0.6195683163667466</v>
      </c>
      <c r="AO36" s="92">
        <f t="shared" si="19"/>
        <v>-0.6305868146980396</v>
      </c>
    </row>
    <row r="37" spans="26:41" ht="14.25">
      <c r="Z37" s="67" t="s">
        <v>96</v>
      </c>
      <c r="AA37" s="98" t="s">
        <v>92</v>
      </c>
      <c r="AB37" s="98" t="s">
        <v>92</v>
      </c>
      <c r="AC37" s="98" t="s">
        <v>92</v>
      </c>
      <c r="AD37" s="98" t="s">
        <v>92</v>
      </c>
      <c r="AE37" s="98" t="s">
        <v>92</v>
      </c>
      <c r="AF37" s="92">
        <f aca="true" t="shared" si="20" ref="AF37:AO37">AF9/$AF9-1</f>
        <v>0</v>
      </c>
      <c r="AG37" s="92">
        <f t="shared" si="20"/>
        <v>-0.08849789915966388</v>
      </c>
      <c r="AH37" s="92">
        <f t="shared" si="20"/>
        <v>-0.09449404761904767</v>
      </c>
      <c r="AI37" s="92">
        <f t="shared" si="20"/>
        <v>-0.11116946778711478</v>
      </c>
      <c r="AJ37" s="92">
        <f t="shared" si="20"/>
        <v>-0.11808473389355734</v>
      </c>
      <c r="AK37" s="92">
        <f t="shared" si="20"/>
        <v>-0.04212622549019607</v>
      </c>
      <c r="AL37" s="92">
        <f t="shared" si="20"/>
        <v>-0.0961364233193277</v>
      </c>
      <c r="AM37" s="92">
        <f t="shared" si="20"/>
        <v>-0.022553396358543365</v>
      </c>
      <c r="AN37" s="92">
        <f t="shared" si="20"/>
        <v>0.4294139530812324</v>
      </c>
      <c r="AO37" s="92">
        <f t="shared" si="20"/>
        <v>0.292532169117647</v>
      </c>
    </row>
    <row r="38" spans="26:41" ht="14.25">
      <c r="Z38" s="67" t="s">
        <v>161</v>
      </c>
      <c r="AA38" s="98" t="s">
        <v>92</v>
      </c>
      <c r="AB38" s="98" t="s">
        <v>92</v>
      </c>
      <c r="AC38" s="98" t="s">
        <v>92</v>
      </c>
      <c r="AD38" s="98" t="s">
        <v>92</v>
      </c>
      <c r="AE38" s="98" t="s">
        <v>92</v>
      </c>
      <c r="AF38" s="92">
        <f aca="true" t="shared" si="21" ref="AF38:AO38">AF10/$AF10-1</f>
        <v>0</v>
      </c>
      <c r="AG38" s="92">
        <f t="shared" si="21"/>
        <v>0.5261904761904761</v>
      </c>
      <c r="AH38" s="92">
        <f t="shared" si="21"/>
        <v>0.9405714285714286</v>
      </c>
      <c r="AI38" s="92">
        <f t="shared" si="21"/>
        <v>1.0969523809523811</v>
      </c>
      <c r="AJ38" s="92">
        <f t="shared" si="21"/>
        <v>1.0722857142857145</v>
      </c>
      <c r="AK38" s="92">
        <f t="shared" si="21"/>
        <v>1.0859912087912087</v>
      </c>
      <c r="AL38" s="92">
        <f t="shared" si="21"/>
        <v>0.975928205128205</v>
      </c>
      <c r="AM38" s="92">
        <f t="shared" si="21"/>
        <v>0.9677714285714285</v>
      </c>
      <c r="AN38" s="92">
        <f t="shared" si="21"/>
        <v>0.9145406593406593</v>
      </c>
      <c r="AO38" s="92">
        <f t="shared" si="21"/>
        <v>0.6044058608058609</v>
      </c>
    </row>
    <row r="39" spans="26:41" ht="14.25">
      <c r="Z39" s="67" t="s">
        <v>97</v>
      </c>
      <c r="AA39" s="98" t="s">
        <v>92</v>
      </c>
      <c r="AB39" s="98" t="s">
        <v>92</v>
      </c>
      <c r="AC39" s="98" t="s">
        <v>92</v>
      </c>
      <c r="AD39" s="98" t="s">
        <v>92</v>
      </c>
      <c r="AE39" s="98" t="s">
        <v>92</v>
      </c>
      <c r="AF39" s="92">
        <f aca="true" t="shared" si="22" ref="AF39:AO39">AF11/$AF11-1</f>
        <v>0</v>
      </c>
      <c r="AG39" s="92">
        <f t="shared" si="22"/>
        <v>0.4204510765253091</v>
      </c>
      <c r="AH39" s="92">
        <f t="shared" si="22"/>
        <v>0.8362996844763086</v>
      </c>
      <c r="AI39" s="92">
        <f t="shared" si="22"/>
        <v>1.2226462711229704</v>
      </c>
      <c r="AJ39" s="92">
        <f t="shared" si="22"/>
        <v>1.6166189405671023</v>
      </c>
      <c r="AK39" s="92">
        <f t="shared" si="22"/>
        <v>2.0269940837762985</v>
      </c>
      <c r="AL39" s="92">
        <f t="shared" si="22"/>
        <v>2.4819409527011076</v>
      </c>
      <c r="AM39" s="92">
        <f t="shared" si="22"/>
        <v>2.906304220206617</v>
      </c>
      <c r="AN39" s="92">
        <f t="shared" si="22"/>
        <v>3.244098310409563</v>
      </c>
      <c r="AO39" s="92">
        <f t="shared" si="22"/>
        <v>3.963697979684378</v>
      </c>
    </row>
    <row r="40" spans="26:41" ht="14.25">
      <c r="Z40" s="67" t="s">
        <v>98</v>
      </c>
      <c r="AA40" s="98" t="s">
        <v>92</v>
      </c>
      <c r="AB40" s="98" t="s">
        <v>92</v>
      </c>
      <c r="AC40" s="98" t="s">
        <v>92</v>
      </c>
      <c r="AD40" s="98" t="s">
        <v>92</v>
      </c>
      <c r="AE40" s="98" t="s">
        <v>92</v>
      </c>
      <c r="AF40" s="92">
        <f aca="true" t="shared" si="23" ref="AF40:AO40">AF12/$AF12-1</f>
        <v>0</v>
      </c>
      <c r="AG40" s="92">
        <f t="shared" si="23"/>
        <v>0.20833333333333326</v>
      </c>
      <c r="AH40" s="92">
        <f t="shared" si="23"/>
        <v>0.25</v>
      </c>
      <c r="AI40" s="92">
        <f t="shared" si="23"/>
        <v>0.21328828828828827</v>
      </c>
      <c r="AJ40" s="92">
        <f t="shared" si="23"/>
        <v>0.0033333333333334103</v>
      </c>
      <c r="AK40" s="92">
        <f t="shared" si="23"/>
        <v>-0.18791666666666662</v>
      </c>
      <c r="AL40" s="92">
        <f t="shared" si="23"/>
        <v>-0.2683333333333333</v>
      </c>
      <c r="AM40" s="92">
        <f t="shared" si="23"/>
        <v>-0.43671171171171175</v>
      </c>
      <c r="AN40" s="92">
        <f t="shared" si="23"/>
        <v>-0.522972972972973</v>
      </c>
      <c r="AO40" s="92">
        <f t="shared" si="23"/>
        <v>-0.425563063063063</v>
      </c>
    </row>
    <row r="41" spans="26:41" ht="14.25">
      <c r="Z41" s="67" t="s">
        <v>99</v>
      </c>
      <c r="AA41" s="98" t="s">
        <v>92</v>
      </c>
      <c r="AB41" s="98" t="s">
        <v>92</v>
      </c>
      <c r="AC41" s="98" t="s">
        <v>92</v>
      </c>
      <c r="AD41" s="98" t="s">
        <v>92</v>
      </c>
      <c r="AE41" s="98" t="s">
        <v>92</v>
      </c>
      <c r="AF41" s="92">
        <f aca="true" t="shared" si="24" ref="AF41:AO41">AF13/$AF13-1</f>
        <v>0</v>
      </c>
      <c r="AG41" s="92">
        <f t="shared" si="24"/>
        <v>0.21886399684158397</v>
      </c>
      <c r="AH41" s="92">
        <f t="shared" si="24"/>
        <v>0.5201509189384115</v>
      </c>
      <c r="AI41" s="92">
        <f t="shared" si="24"/>
        <v>0.5506275114623105</v>
      </c>
      <c r="AJ41" s="92">
        <f t="shared" si="24"/>
        <v>0.6661533615558504</v>
      </c>
      <c r="AK41" s="92">
        <f t="shared" si="24"/>
        <v>0.796487978626818</v>
      </c>
      <c r="AL41" s="92">
        <f t="shared" si="24"/>
        <v>0.39012586672841</v>
      </c>
      <c r="AM41" s="92">
        <f t="shared" si="24"/>
        <v>0.38464993917608603</v>
      </c>
      <c r="AN41" s="92">
        <f t="shared" si="24"/>
        <v>0.3491441028491389</v>
      </c>
      <c r="AO41" s="92">
        <f t="shared" si="24"/>
        <v>0.421236073684919</v>
      </c>
    </row>
    <row r="42" spans="26:41" ht="14.25">
      <c r="Z42" s="67" t="s">
        <v>100</v>
      </c>
      <c r="AA42" s="98" t="s">
        <v>92</v>
      </c>
      <c r="AB42" s="98" t="s">
        <v>92</v>
      </c>
      <c r="AC42" s="98" t="s">
        <v>92</v>
      </c>
      <c r="AD42" s="98" t="s">
        <v>92</v>
      </c>
      <c r="AE42" s="98" t="s">
        <v>92</v>
      </c>
      <c r="AF42" s="92">
        <f aca="true" t="shared" si="25" ref="AF42:AO42">AF14/$AF14-1</f>
        <v>0</v>
      </c>
      <c r="AG42" s="92">
        <f t="shared" si="25"/>
        <v>0.07173913043478275</v>
      </c>
      <c r="AH42" s="92">
        <f t="shared" si="25"/>
        <v>-0.06304347826086965</v>
      </c>
      <c r="AI42" s="92">
        <f t="shared" si="25"/>
        <v>-0.17391304347826086</v>
      </c>
      <c r="AJ42" s="92">
        <f t="shared" si="25"/>
        <v>-0.5478260869565217</v>
      </c>
      <c r="AK42" s="92">
        <f t="shared" si="25"/>
        <v>-0.7463043478260869</v>
      </c>
      <c r="AL42" s="92">
        <f t="shared" si="25"/>
        <v>-0.816304347826087</v>
      </c>
      <c r="AM42" s="92">
        <f t="shared" si="25"/>
        <v>-0.8595652173913043</v>
      </c>
      <c r="AN42" s="92">
        <f t="shared" si="25"/>
        <v>-0.8906521739130435</v>
      </c>
      <c r="AO42" s="92">
        <f t="shared" si="25"/>
        <v>-0.9128260869565218</v>
      </c>
    </row>
    <row r="43" spans="26:41" ht="15" hidden="1" thickBot="1">
      <c r="Z43" s="68" t="s">
        <v>101</v>
      </c>
      <c r="AA43" s="99" t="s">
        <v>92</v>
      </c>
      <c r="AB43" s="99" t="s">
        <v>92</v>
      </c>
      <c r="AC43" s="99" t="s">
        <v>92</v>
      </c>
      <c r="AD43" s="99" t="s">
        <v>92</v>
      </c>
      <c r="AE43" s="99" t="s">
        <v>92</v>
      </c>
      <c r="AF43" s="93" t="e">
        <f aca="true" t="shared" si="26" ref="AF43:AO43">AF15/$AF15-1</f>
        <v>#VALUE!</v>
      </c>
      <c r="AG43" s="93" t="e">
        <f t="shared" si="26"/>
        <v>#VALUE!</v>
      </c>
      <c r="AH43" s="93" t="e">
        <f t="shared" si="26"/>
        <v>#VALUE!</v>
      </c>
      <c r="AI43" s="93" t="e">
        <f t="shared" si="26"/>
        <v>#VALUE!</v>
      </c>
      <c r="AJ43" s="93" t="e">
        <f t="shared" si="26"/>
        <v>#VALUE!</v>
      </c>
      <c r="AK43" s="93" t="e">
        <f t="shared" si="26"/>
        <v>#VALUE!</v>
      </c>
      <c r="AL43" s="93" t="e">
        <f t="shared" si="26"/>
        <v>#VALUE!</v>
      </c>
      <c r="AM43" s="93" t="e">
        <f t="shared" si="26"/>
        <v>#VALUE!</v>
      </c>
      <c r="AN43" s="93" t="e">
        <f t="shared" si="26"/>
        <v>#VALUE!</v>
      </c>
      <c r="AO43" s="93" t="e">
        <f t="shared" si="26"/>
        <v>#VALUE!</v>
      </c>
    </row>
    <row r="44" spans="26:41" ht="14.25">
      <c r="Z44" s="69" t="s">
        <v>93</v>
      </c>
      <c r="AA44" s="100" t="s">
        <v>92</v>
      </c>
      <c r="AB44" s="100" t="s">
        <v>92</v>
      </c>
      <c r="AC44" s="100" t="s">
        <v>92</v>
      </c>
      <c r="AD44" s="100" t="s">
        <v>92</v>
      </c>
      <c r="AE44" s="100" t="s">
        <v>92</v>
      </c>
      <c r="AF44" s="94">
        <f aca="true" t="shared" si="27" ref="AF44:AO44">AF16/$AF16-1</f>
        <v>0</v>
      </c>
      <c r="AG44" s="94">
        <f t="shared" si="27"/>
        <v>0.05841838160471324</v>
      </c>
      <c r="AH44" s="94">
        <f t="shared" si="27"/>
        <v>0.03587974434979735</v>
      </c>
      <c r="AI44" s="94">
        <f t="shared" si="27"/>
        <v>-0.008828412057905632</v>
      </c>
      <c r="AJ44" s="94">
        <f t="shared" si="27"/>
        <v>-0.11911086625601675</v>
      </c>
      <c r="AK44" s="94">
        <f t="shared" si="27"/>
        <v>-0.2147383005055482</v>
      </c>
      <c r="AL44" s="94">
        <f t="shared" si="27"/>
        <v>-0.33772890874104755</v>
      </c>
      <c r="AM44" s="94">
        <f t="shared" si="27"/>
        <v>-0.4364620910202738</v>
      </c>
      <c r="AN44" s="94">
        <f t="shared" si="27"/>
        <v>-0.4774667570019874</v>
      </c>
      <c r="AO44" s="94">
        <f t="shared" si="27"/>
        <v>-0.5399138208258298</v>
      </c>
    </row>
    <row r="46" ht="14.25">
      <c r="Z46" s="3" t="s">
        <v>94</v>
      </c>
    </row>
    <row r="47" spans="26:41" ht="14.25">
      <c r="Z47" s="79"/>
      <c r="AA47" s="79">
        <v>1990</v>
      </c>
      <c r="AB47" s="79">
        <f aca="true" t="shared" si="28" ref="AB47:AO47">AA47+1</f>
        <v>1991</v>
      </c>
      <c r="AC47" s="79">
        <f t="shared" si="28"/>
        <v>1992</v>
      </c>
      <c r="AD47" s="79">
        <f t="shared" si="28"/>
        <v>1993</v>
      </c>
      <c r="AE47" s="79">
        <f t="shared" si="28"/>
        <v>1994</v>
      </c>
      <c r="AF47" s="79">
        <f t="shared" si="28"/>
        <v>1995</v>
      </c>
      <c r="AG47" s="79">
        <f t="shared" si="28"/>
        <v>1996</v>
      </c>
      <c r="AH47" s="79">
        <f t="shared" si="28"/>
        <v>1997</v>
      </c>
      <c r="AI47" s="79">
        <f t="shared" si="28"/>
        <v>1998</v>
      </c>
      <c r="AJ47" s="79">
        <f t="shared" si="28"/>
        <v>1999</v>
      </c>
      <c r="AK47" s="79">
        <f t="shared" si="28"/>
        <v>2000</v>
      </c>
      <c r="AL47" s="79">
        <f t="shared" si="28"/>
        <v>2001</v>
      </c>
      <c r="AM47" s="79">
        <f t="shared" si="28"/>
        <v>2002</v>
      </c>
      <c r="AN47" s="79">
        <f t="shared" si="28"/>
        <v>2003</v>
      </c>
      <c r="AO47" s="79">
        <f t="shared" si="28"/>
        <v>2004</v>
      </c>
    </row>
    <row r="48" spans="26:41" ht="14.25">
      <c r="Z48" s="67" t="s">
        <v>226</v>
      </c>
      <c r="AA48" s="98" t="s">
        <v>92</v>
      </c>
      <c r="AB48" s="98" t="s">
        <v>92</v>
      </c>
      <c r="AC48" s="98" t="s">
        <v>92</v>
      </c>
      <c r="AD48" s="98" t="s">
        <v>92</v>
      </c>
      <c r="AE48" s="98" t="s">
        <v>92</v>
      </c>
      <c r="AF48" s="76"/>
      <c r="AG48" s="92">
        <f aca="true" t="shared" si="29" ref="AG48:AO48">AG6/AF6-1</f>
        <v>0.08971847715101355</v>
      </c>
      <c r="AH48" s="92">
        <f t="shared" si="29"/>
        <v>0.203372247559495</v>
      </c>
      <c r="AI48" s="92">
        <f t="shared" si="29"/>
        <v>0.8305769528720517</v>
      </c>
      <c r="AJ48" s="92">
        <f t="shared" si="29"/>
        <v>0.4723160825623762</v>
      </c>
      <c r="AK48" s="92">
        <f t="shared" si="29"/>
        <v>0.5417802868387307</v>
      </c>
      <c r="AL48" s="92">
        <f t="shared" si="29"/>
        <v>0.11230413292670116</v>
      </c>
      <c r="AM48" s="92">
        <f t="shared" si="29"/>
        <v>-0.0215383610423745</v>
      </c>
      <c r="AN48" s="92">
        <f t="shared" si="29"/>
        <v>-0.10497189037245269</v>
      </c>
      <c r="AO48" s="92">
        <f t="shared" si="29"/>
        <v>-0.04723230935322409</v>
      </c>
    </row>
    <row r="49" spans="26:41" ht="14.25">
      <c r="Z49" s="85" t="s">
        <v>159</v>
      </c>
      <c r="AA49" s="98" t="s">
        <v>92</v>
      </c>
      <c r="AB49" s="98" t="s">
        <v>92</v>
      </c>
      <c r="AC49" s="98" t="s">
        <v>92</v>
      </c>
      <c r="AD49" s="98" t="s">
        <v>92</v>
      </c>
      <c r="AE49" s="98" t="s">
        <v>92</v>
      </c>
      <c r="AF49" s="76"/>
      <c r="AG49" s="92">
        <f aca="true" t="shared" si="30" ref="AG49:AO49">AG7/AF7-1</f>
        <v>-0.08068965517241378</v>
      </c>
      <c r="AH49" s="92">
        <f t="shared" si="30"/>
        <v>-0.057764441110277565</v>
      </c>
      <c r="AI49" s="92">
        <f t="shared" si="30"/>
        <v>-0.06210191082802552</v>
      </c>
      <c r="AJ49" s="92">
        <f t="shared" si="30"/>
        <v>0.022920203735144362</v>
      </c>
      <c r="AK49" s="92">
        <f t="shared" si="30"/>
        <v>-0.1203319502074689</v>
      </c>
      <c r="AL49" s="92">
        <f t="shared" si="30"/>
        <v>-0.24716981132075466</v>
      </c>
      <c r="AM49" s="92">
        <f t="shared" si="30"/>
        <v>-0.3471177944862156</v>
      </c>
      <c r="AN49" s="92">
        <f t="shared" si="30"/>
        <v>-0.17600767754318614</v>
      </c>
      <c r="AO49" s="92">
        <f t="shared" si="30"/>
        <v>-0.7973445143256465</v>
      </c>
    </row>
    <row r="50" spans="26:41" ht="14.25">
      <c r="Z50" s="85" t="s">
        <v>160</v>
      </c>
      <c r="AA50" s="98" t="s">
        <v>92</v>
      </c>
      <c r="AB50" s="98" t="s">
        <v>92</v>
      </c>
      <c r="AC50" s="98" t="s">
        <v>92</v>
      </c>
      <c r="AD50" s="98" t="s">
        <v>92</v>
      </c>
      <c r="AE50" s="98" t="s">
        <v>92</v>
      </c>
      <c r="AF50" s="76"/>
      <c r="AG50" s="92">
        <f aca="true" t="shared" si="31" ref="AG50:AO50">AG8/AF8-1</f>
        <v>-0.04998071343518873</v>
      </c>
      <c r="AH50" s="92">
        <f t="shared" si="31"/>
        <v>-0.22705430845166896</v>
      </c>
      <c r="AI50" s="92">
        <f t="shared" si="31"/>
        <v>-0.14121306660515376</v>
      </c>
      <c r="AJ50" s="92">
        <f t="shared" si="31"/>
        <v>-0.2123270366657004</v>
      </c>
      <c r="AK50" s="92">
        <f t="shared" si="31"/>
        <v>-0.15742453913160925</v>
      </c>
      <c r="AL50" s="92">
        <f t="shared" si="31"/>
        <v>-0.08427835258100458</v>
      </c>
      <c r="AM50" s="92">
        <f t="shared" si="31"/>
        <v>-0.007176551929354513</v>
      </c>
      <c r="AN50" s="92">
        <f t="shared" si="31"/>
        <v>-0.0001851182553045394</v>
      </c>
      <c r="AO50" s="92">
        <f t="shared" si="31"/>
        <v>-0.028963145829659753</v>
      </c>
    </row>
    <row r="51" spans="26:41" ht="14.25">
      <c r="Z51" s="67" t="s">
        <v>96</v>
      </c>
      <c r="AA51" s="98" t="s">
        <v>92</v>
      </c>
      <c r="AB51" s="98" t="s">
        <v>92</v>
      </c>
      <c r="AC51" s="98" t="s">
        <v>92</v>
      </c>
      <c r="AD51" s="98" t="s">
        <v>92</v>
      </c>
      <c r="AE51" s="98" t="s">
        <v>92</v>
      </c>
      <c r="AF51" s="76"/>
      <c r="AG51" s="92">
        <f aca="true" t="shared" si="32" ref="AG51:AO51">AG9/AF9-1</f>
        <v>-0.08849789915966388</v>
      </c>
      <c r="AH51" s="92">
        <f t="shared" si="32"/>
        <v>-0.006578315567079662</v>
      </c>
      <c r="AI51" s="92">
        <f t="shared" si="32"/>
        <v>-0.018415583160133253</v>
      </c>
      <c r="AJ51" s="92">
        <f t="shared" si="32"/>
        <v>-0.007780185148709928</v>
      </c>
      <c r="AK51" s="92">
        <f t="shared" si="32"/>
        <v>0.08612903225806456</v>
      </c>
      <c r="AL51" s="92">
        <f t="shared" si="32"/>
        <v>-0.05638550638550632</v>
      </c>
      <c r="AM51" s="92">
        <f t="shared" si="32"/>
        <v>0.08140943927733968</v>
      </c>
      <c r="AN51" s="92">
        <f t="shared" si="32"/>
        <v>0.4623959485418243</v>
      </c>
      <c r="AO51" s="92">
        <f t="shared" si="32"/>
        <v>-0.09576077221614088</v>
      </c>
    </row>
    <row r="52" spans="26:41" ht="14.25">
      <c r="Z52" s="67" t="s">
        <v>161</v>
      </c>
      <c r="AA52" s="98" t="s">
        <v>92</v>
      </c>
      <c r="AB52" s="98" t="s">
        <v>92</v>
      </c>
      <c r="AC52" s="98" t="s">
        <v>92</v>
      </c>
      <c r="AD52" s="98" t="s">
        <v>92</v>
      </c>
      <c r="AE52" s="98" t="s">
        <v>92</v>
      </c>
      <c r="AF52" s="76"/>
      <c r="AG52" s="92">
        <f aca="true" t="shared" si="33" ref="AG52:AO52">AG10/AF10-1</f>
        <v>0.5261904761904761</v>
      </c>
      <c r="AH52" s="92">
        <f t="shared" si="33"/>
        <v>0.27151326053042135</v>
      </c>
      <c r="AI52" s="92">
        <f t="shared" si="33"/>
        <v>0.08058500196309382</v>
      </c>
      <c r="AJ52" s="92">
        <f t="shared" si="33"/>
        <v>-0.011763102915796186</v>
      </c>
      <c r="AK52" s="92">
        <f t="shared" si="33"/>
        <v>0.006613708916204386</v>
      </c>
      <c r="AL52" s="92">
        <f t="shared" si="33"/>
        <v>-0.05276292785854231</v>
      </c>
      <c r="AM52" s="92">
        <f t="shared" si="33"/>
        <v>-0.004128073345786021</v>
      </c>
      <c r="AN52" s="92">
        <f t="shared" si="33"/>
        <v>-0.027051296943270353</v>
      </c>
      <c r="AO52" s="92">
        <f t="shared" si="33"/>
        <v>-0.161989141897673</v>
      </c>
    </row>
    <row r="53" spans="26:41" ht="14.25">
      <c r="Z53" s="67" t="s">
        <v>97</v>
      </c>
      <c r="AA53" s="98" t="s">
        <v>92</v>
      </c>
      <c r="AB53" s="98" t="s">
        <v>92</v>
      </c>
      <c r="AC53" s="98" t="s">
        <v>92</v>
      </c>
      <c r="AD53" s="98" t="s">
        <v>92</v>
      </c>
      <c r="AE53" s="98" t="s">
        <v>92</v>
      </c>
      <c r="AF53" s="76"/>
      <c r="AG53" s="92">
        <f aca="true" t="shared" si="34" ref="AG53:AO53">AG11/AF11-1</f>
        <v>0.4204510765253091</v>
      </c>
      <c r="AH53" s="92">
        <f t="shared" si="34"/>
        <v>0.29275813494981007</v>
      </c>
      <c r="AI53" s="92">
        <f t="shared" si="34"/>
        <v>0.21039408213852817</v>
      </c>
      <c r="AJ53" s="92">
        <f t="shared" si="34"/>
        <v>0.17725387730953757</v>
      </c>
      <c r="AK53" s="92">
        <f t="shared" si="34"/>
        <v>0.15683412546125464</v>
      </c>
      <c r="AL53" s="92">
        <f t="shared" si="34"/>
        <v>0.15029658345326014</v>
      </c>
      <c r="AM53" s="92">
        <f t="shared" si="34"/>
        <v>0.12187549222404548</v>
      </c>
      <c r="AN53" s="92">
        <f t="shared" si="34"/>
        <v>0.08647408679938384</v>
      </c>
      <c r="AO53" s="92">
        <f t="shared" si="34"/>
        <v>0.169553016128265</v>
      </c>
    </row>
    <row r="54" spans="26:41" ht="14.25">
      <c r="Z54" s="67" t="s">
        <v>98</v>
      </c>
      <c r="AA54" s="98" t="s">
        <v>92</v>
      </c>
      <c r="AB54" s="98" t="s">
        <v>92</v>
      </c>
      <c r="AC54" s="98" t="s">
        <v>92</v>
      </c>
      <c r="AD54" s="98" t="s">
        <v>92</v>
      </c>
      <c r="AE54" s="98" t="s">
        <v>92</v>
      </c>
      <c r="AF54" s="76"/>
      <c r="AG54" s="92">
        <f aca="true" t="shared" si="35" ref="AG54:AO54">AG12/AF12-1</f>
        <v>0.20833333333333326</v>
      </c>
      <c r="AH54" s="92">
        <f t="shared" si="35"/>
        <v>0.034482758620689724</v>
      </c>
      <c r="AI54" s="92">
        <f t="shared" si="35"/>
        <v>-0.029369369369369402</v>
      </c>
      <c r="AJ54" s="92">
        <f t="shared" si="35"/>
        <v>-0.17304622238722844</v>
      </c>
      <c r="AK54" s="92">
        <f t="shared" si="35"/>
        <v>-0.1906146179401993</v>
      </c>
      <c r="AL54" s="92">
        <f t="shared" si="35"/>
        <v>-0.09902514109799898</v>
      </c>
      <c r="AM54" s="92">
        <f t="shared" si="35"/>
        <v>-0.23012990211167883</v>
      </c>
      <c r="AN54" s="92">
        <f t="shared" si="35"/>
        <v>-0.1531387445021991</v>
      </c>
      <c r="AO54" s="92">
        <f t="shared" si="35"/>
        <v>0.20420207743153918</v>
      </c>
    </row>
    <row r="55" spans="26:41" ht="14.25">
      <c r="Z55" s="67" t="s">
        <v>99</v>
      </c>
      <c r="AA55" s="98" t="s">
        <v>92</v>
      </c>
      <c r="AB55" s="98" t="s">
        <v>92</v>
      </c>
      <c r="AC55" s="98" t="s">
        <v>92</v>
      </c>
      <c r="AD55" s="98" t="s">
        <v>92</v>
      </c>
      <c r="AE55" s="98" t="s">
        <v>92</v>
      </c>
      <c r="AF55" s="76"/>
      <c r="AG55" s="92">
        <f aca="true" t="shared" si="36" ref="AG55:AO55">AG13/AF13-1</f>
        <v>0.21886399684158397</v>
      </c>
      <c r="AH55" s="92">
        <f t="shared" si="36"/>
        <v>0.24718666141386225</v>
      </c>
      <c r="AI55" s="92">
        <f t="shared" si="36"/>
        <v>0.020048399237348136</v>
      </c>
      <c r="AJ55" s="92">
        <f t="shared" si="36"/>
        <v>0.07450264440658216</v>
      </c>
      <c r="AK55" s="92">
        <f t="shared" si="36"/>
        <v>0.07822486217550906</v>
      </c>
      <c r="AL55" s="92">
        <f t="shared" si="36"/>
        <v>-0.22619806908422457</v>
      </c>
      <c r="AM55" s="92">
        <f t="shared" si="36"/>
        <v>-0.003939159527483249</v>
      </c>
      <c r="AN55" s="92">
        <f t="shared" si="36"/>
        <v>-0.02564246407873616</v>
      </c>
      <c r="AO55" s="92">
        <f t="shared" si="36"/>
        <v>0.05343533776972764</v>
      </c>
    </row>
    <row r="56" spans="26:41" ht="14.25">
      <c r="Z56" s="67" t="s">
        <v>100</v>
      </c>
      <c r="AA56" s="98" t="s">
        <v>92</v>
      </c>
      <c r="AB56" s="98" t="s">
        <v>92</v>
      </c>
      <c r="AC56" s="98" t="s">
        <v>92</v>
      </c>
      <c r="AD56" s="98" t="s">
        <v>92</v>
      </c>
      <c r="AE56" s="98" t="s">
        <v>92</v>
      </c>
      <c r="AF56" s="76"/>
      <c r="AG56" s="92">
        <f aca="true" t="shared" si="37" ref="AG56:AO56">AG14/AF14-1</f>
        <v>0.07173913043478275</v>
      </c>
      <c r="AH56" s="92">
        <f t="shared" si="37"/>
        <v>-0.12576064908722118</v>
      </c>
      <c r="AI56" s="92">
        <f t="shared" si="37"/>
        <v>-0.11832946635730857</v>
      </c>
      <c r="AJ56" s="92">
        <f t="shared" si="37"/>
        <v>-0.4526315789473685</v>
      </c>
      <c r="AK56" s="92">
        <f t="shared" si="37"/>
        <v>-0.4389423076923077</v>
      </c>
      <c r="AL56" s="92">
        <f t="shared" si="37"/>
        <v>-0.2759211653813197</v>
      </c>
      <c r="AM56" s="92">
        <f t="shared" si="37"/>
        <v>-0.23550295857988157</v>
      </c>
      <c r="AN56" s="92">
        <f t="shared" si="37"/>
        <v>-0.22136222910216719</v>
      </c>
      <c r="AO56" s="92">
        <f t="shared" si="37"/>
        <v>-0.2027833001988072</v>
      </c>
    </row>
    <row r="57" spans="26:41" ht="15" hidden="1" thickBot="1">
      <c r="Z57" s="68" t="s">
        <v>101</v>
      </c>
      <c r="AA57" s="99" t="s">
        <v>92</v>
      </c>
      <c r="AB57" s="99" t="s">
        <v>92</v>
      </c>
      <c r="AC57" s="99" t="s">
        <v>92</v>
      </c>
      <c r="AD57" s="99" t="s">
        <v>92</v>
      </c>
      <c r="AE57" s="99" t="s">
        <v>92</v>
      </c>
      <c r="AF57" s="96"/>
      <c r="AG57" s="93" t="e">
        <f aca="true" t="shared" si="38" ref="AG57:AO57">AG15/AF15-1</f>
        <v>#VALUE!</v>
      </c>
      <c r="AH57" s="93" t="e">
        <f t="shared" si="38"/>
        <v>#VALUE!</v>
      </c>
      <c r="AI57" s="93" t="e">
        <f t="shared" si="38"/>
        <v>#VALUE!</v>
      </c>
      <c r="AJ57" s="93" t="e">
        <f t="shared" si="38"/>
        <v>#VALUE!</v>
      </c>
      <c r="AK57" s="93" t="e">
        <f t="shared" si="38"/>
        <v>#VALUE!</v>
      </c>
      <c r="AL57" s="93" t="e">
        <f t="shared" si="38"/>
        <v>#VALUE!</v>
      </c>
      <c r="AM57" s="93" t="e">
        <f t="shared" si="38"/>
        <v>#VALUE!</v>
      </c>
      <c r="AN57" s="93" t="e">
        <f t="shared" si="38"/>
        <v>#VALUE!</v>
      </c>
      <c r="AO57" s="93" t="e">
        <f t="shared" si="38"/>
        <v>#VALUE!</v>
      </c>
    </row>
    <row r="58" spans="26:41" ht="14.25">
      <c r="Z58" s="69" t="s">
        <v>93</v>
      </c>
      <c r="AA58" s="100" t="s">
        <v>92</v>
      </c>
      <c r="AB58" s="100" t="s">
        <v>92</v>
      </c>
      <c r="AC58" s="100" t="s">
        <v>92</v>
      </c>
      <c r="AD58" s="100" t="s">
        <v>92</v>
      </c>
      <c r="AE58" s="100" t="s">
        <v>92</v>
      </c>
      <c r="AF58" s="97"/>
      <c r="AG58" s="94">
        <f aca="true" t="shared" si="39" ref="AG58:AO58">AG16/AF16-1</f>
        <v>0.05841838160471324</v>
      </c>
      <c r="AH58" s="94">
        <f t="shared" si="39"/>
        <v>-0.021294638912774944</v>
      </c>
      <c r="AI58" s="94">
        <f t="shared" si="39"/>
        <v>-0.04315960095905291</v>
      </c>
      <c r="AJ58" s="94">
        <f t="shared" si="39"/>
        <v>-0.11126474521639929</v>
      </c>
      <c r="AK58" s="94">
        <f t="shared" si="39"/>
        <v>-0.1085578543160054</v>
      </c>
      <c r="AL58" s="94">
        <f t="shared" si="39"/>
        <v>-0.1566237196016056</v>
      </c>
      <c r="AM58" s="94">
        <f t="shared" si="39"/>
        <v>-0.14908272999133665</v>
      </c>
      <c r="AN58" s="94">
        <f t="shared" si="39"/>
        <v>-0.07276292389264749</v>
      </c>
      <c r="AO58" s="94">
        <f t="shared" si="39"/>
        <v>-0.11950830815194668</v>
      </c>
    </row>
    <row r="62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S8" sqref="S8"/>
    </sheetView>
  </sheetViews>
  <sheetFormatPr defaultColWidth="9.00390625" defaultRowHeight="13.5"/>
  <cols>
    <col min="1" max="1" width="7.875" style="717" customWidth="1"/>
    <col min="2" max="2" width="1.625" style="717" customWidth="1"/>
    <col min="3" max="3" width="2.00390625" style="717" customWidth="1"/>
    <col min="4" max="4" width="12.375" style="717" customWidth="1"/>
    <col min="5" max="5" width="11.625" style="717" customWidth="1"/>
    <col min="6" max="6" width="2.375" style="717" customWidth="1"/>
    <col min="7" max="7" width="13.25390625" style="717" customWidth="1"/>
    <col min="8" max="16384" width="8.00390625" style="717" customWidth="1"/>
  </cols>
  <sheetData>
    <row r="3" spans="3:7" ht="14.25">
      <c r="C3" s="717" t="s">
        <v>16</v>
      </c>
      <c r="G3" s="718"/>
    </row>
    <row r="5" spans="4:5" ht="14.25">
      <c r="D5" s="719" t="s">
        <v>255</v>
      </c>
      <c r="E5" s="717" t="s">
        <v>14</v>
      </c>
    </row>
    <row r="6" spans="3:5" ht="14.25">
      <c r="C6" s="720" t="s">
        <v>129</v>
      </c>
      <c r="D6" s="721"/>
      <c r="E6" s="722">
        <f>SUM(E7:E16)</f>
        <v>5472.798491134158</v>
      </c>
    </row>
    <row r="7" spans="3:5" ht="14.25">
      <c r="C7" s="723"/>
      <c r="D7" s="724" t="s">
        <v>256</v>
      </c>
      <c r="E7" s="725">
        <v>0</v>
      </c>
    </row>
    <row r="8" spans="3:5" ht="14.25">
      <c r="C8" s="723"/>
      <c r="D8" s="726" t="s">
        <v>241</v>
      </c>
      <c r="E8" s="727">
        <v>590.4276969550409</v>
      </c>
    </row>
    <row r="9" spans="3:5" ht="14.25">
      <c r="C9" s="723"/>
      <c r="D9" s="728" t="s">
        <v>242</v>
      </c>
      <c r="E9" s="727">
        <v>277.8869166027934</v>
      </c>
    </row>
    <row r="10" spans="3:5" ht="14.25">
      <c r="C10" s="723"/>
      <c r="D10" s="729" t="s">
        <v>243</v>
      </c>
      <c r="E10" s="725">
        <v>427.04422750689866</v>
      </c>
    </row>
    <row r="11" spans="3:5" ht="14.25">
      <c r="C11" s="723"/>
      <c r="D11" s="726" t="s">
        <v>257</v>
      </c>
      <c r="E11" s="727">
        <v>2066.037186439114</v>
      </c>
    </row>
    <row r="12" spans="3:5" ht="14.25">
      <c r="C12" s="723"/>
      <c r="D12" s="726" t="s">
        <v>258</v>
      </c>
      <c r="E12" s="727">
        <v>1.4246564487394262</v>
      </c>
    </row>
    <row r="13" spans="3:5" ht="14.25">
      <c r="C13" s="723"/>
      <c r="D13" s="726" t="s">
        <v>244</v>
      </c>
      <c r="E13" s="727">
        <v>1561.8337891468732</v>
      </c>
    </row>
    <row r="14" spans="3:5" ht="14.25">
      <c r="C14" s="723"/>
      <c r="D14" s="730" t="s">
        <v>245</v>
      </c>
      <c r="E14" s="727">
        <v>138.1731797067923</v>
      </c>
    </row>
    <row r="15" spans="3:5" ht="14.25">
      <c r="C15" s="723"/>
      <c r="D15" s="729" t="s">
        <v>246</v>
      </c>
      <c r="E15" s="725">
        <v>220.83461942580652</v>
      </c>
    </row>
    <row r="16" spans="3:5" ht="14.25">
      <c r="C16" s="731"/>
      <c r="D16" s="732" t="s">
        <v>247</v>
      </c>
      <c r="E16" s="733">
        <v>189.13621890210047</v>
      </c>
    </row>
    <row r="17" ht="14.25">
      <c r="N17" s="637"/>
    </row>
    <row r="18" ht="14.25"/>
    <row r="19" spans="4:5" ht="14.25">
      <c r="D19" s="719" t="s">
        <v>259</v>
      </c>
      <c r="E19" s="717" t="s">
        <v>15</v>
      </c>
    </row>
    <row r="20" spans="3:5" ht="14.25">
      <c r="C20" s="720" t="s">
        <v>129</v>
      </c>
      <c r="D20" s="734"/>
      <c r="E20" s="532">
        <f>SUM(E21:E30)</f>
        <v>1.0000000000000002</v>
      </c>
    </row>
    <row r="21" spans="3:5" ht="14.25">
      <c r="C21" s="723"/>
      <c r="D21" s="720" t="s">
        <v>256</v>
      </c>
      <c r="E21" s="735">
        <f aca="true" t="shared" si="0" ref="E21:E30">+E7/$E$6</f>
        <v>0</v>
      </c>
    </row>
    <row r="22" spans="3:5" ht="14.25">
      <c r="C22" s="723"/>
      <c r="D22" s="732" t="s">
        <v>241</v>
      </c>
      <c r="E22" s="736">
        <f t="shared" si="0"/>
        <v>0.10788405564566718</v>
      </c>
    </row>
    <row r="23" spans="3:5" ht="14.25">
      <c r="C23" s="723"/>
      <c r="D23" s="737" t="s">
        <v>242</v>
      </c>
      <c r="E23" s="736">
        <f t="shared" si="0"/>
        <v>0.05077601834837617</v>
      </c>
    </row>
    <row r="24" spans="3:5" ht="14.25">
      <c r="C24" s="723"/>
      <c r="D24" s="738" t="s">
        <v>243</v>
      </c>
      <c r="E24" s="735">
        <f t="shared" si="0"/>
        <v>0.07803032181775067</v>
      </c>
    </row>
    <row r="25" spans="3:5" ht="14.25">
      <c r="C25" s="723"/>
      <c r="D25" s="732" t="s">
        <v>257</v>
      </c>
      <c r="E25" s="736">
        <f t="shared" si="0"/>
        <v>0.3775101878474166</v>
      </c>
    </row>
    <row r="26" spans="3:5" ht="14.25">
      <c r="C26" s="723"/>
      <c r="D26" s="732" t="s">
        <v>258</v>
      </c>
      <c r="E26" s="736">
        <f t="shared" si="0"/>
        <v>0.0002603158970766685</v>
      </c>
    </row>
    <row r="27" spans="3:5" ht="14.25">
      <c r="C27" s="723"/>
      <c r="D27" s="732" t="s">
        <v>244</v>
      </c>
      <c r="E27" s="736">
        <f t="shared" si="0"/>
        <v>0.285381197878383</v>
      </c>
    </row>
    <row r="28" spans="3:5" ht="14.25">
      <c r="C28" s="723"/>
      <c r="D28" s="739" t="s">
        <v>245</v>
      </c>
      <c r="E28" s="736">
        <f t="shared" si="0"/>
        <v>0.02524726242536255</v>
      </c>
    </row>
    <row r="29" spans="3:5" ht="14.25">
      <c r="C29" s="723"/>
      <c r="D29" s="738" t="s">
        <v>246</v>
      </c>
      <c r="E29" s="735">
        <f t="shared" si="0"/>
        <v>0.04035131565387524</v>
      </c>
    </row>
    <row r="30" spans="3:5" ht="14.25">
      <c r="C30" s="731"/>
      <c r="D30" s="732" t="s">
        <v>247</v>
      </c>
      <c r="E30" s="736">
        <f t="shared" si="0"/>
        <v>0.03455932448609207</v>
      </c>
    </row>
    <row r="31" ht="14.25"/>
    <row r="35" spans="4:5" ht="14.25">
      <c r="D35" s="719" t="s">
        <v>248</v>
      </c>
      <c r="E35" s="717" t="s">
        <v>260</v>
      </c>
    </row>
    <row r="36" spans="3:5" ht="14.25">
      <c r="C36" s="720" t="s">
        <v>129</v>
      </c>
      <c r="D36" s="734"/>
      <c r="E36" s="722">
        <f>SUM(E37:E44)</f>
        <v>5472.798491134159</v>
      </c>
    </row>
    <row r="37" spans="3:5" ht="14.25">
      <c r="C37" s="723"/>
      <c r="D37" s="720" t="s">
        <v>249</v>
      </c>
      <c r="E37" s="725">
        <v>722.4780944263827</v>
      </c>
    </row>
    <row r="38" spans="3:5" ht="14.25">
      <c r="C38" s="723"/>
      <c r="D38" s="732" t="s">
        <v>250</v>
      </c>
      <c r="E38" s="727">
        <v>110.97668360992154</v>
      </c>
    </row>
    <row r="39" spans="3:5" ht="14.25">
      <c r="C39" s="723"/>
      <c r="D39" s="738" t="s">
        <v>251</v>
      </c>
      <c r="E39" s="725">
        <v>670.6639073940717</v>
      </c>
    </row>
    <row r="40" spans="3:5" ht="14.25">
      <c r="C40" s="723"/>
      <c r="D40" s="732" t="s">
        <v>252</v>
      </c>
      <c r="E40" s="727">
        <v>181.29580372856893</v>
      </c>
    </row>
    <row r="41" spans="3:5" ht="14.25">
      <c r="C41" s="723"/>
      <c r="D41" s="738" t="s">
        <v>13</v>
      </c>
      <c r="E41" s="725">
        <v>1677.4061947936418</v>
      </c>
    </row>
    <row r="42" spans="3:5" ht="14.25">
      <c r="C42" s="723"/>
      <c r="D42" s="732" t="s">
        <v>253</v>
      </c>
      <c r="E42" s="727">
        <v>1700.0069688536655</v>
      </c>
    </row>
    <row r="43" spans="3:5" ht="14.25">
      <c r="C43" s="723"/>
      <c r="D43" s="738" t="s">
        <v>246</v>
      </c>
      <c r="E43" s="725">
        <v>220.83461942580652</v>
      </c>
    </row>
    <row r="44" spans="3:5" ht="14.25">
      <c r="C44" s="731"/>
      <c r="D44" s="732" t="s">
        <v>247</v>
      </c>
      <c r="E44" s="727">
        <v>189.13621890210047</v>
      </c>
    </row>
    <row r="45" ht="14.25"/>
    <row r="46" ht="14.25"/>
    <row r="47" ht="14.25"/>
    <row r="48" ht="14.25"/>
    <row r="49" ht="14.25"/>
    <row r="50" spans="4:5" ht="14.25">
      <c r="D50" s="719" t="s">
        <v>261</v>
      </c>
      <c r="E50" s="717" t="s">
        <v>262</v>
      </c>
    </row>
    <row r="51" spans="3:7" ht="14.25">
      <c r="C51" s="720" t="s">
        <v>129</v>
      </c>
      <c r="D51" s="734"/>
      <c r="E51" s="736">
        <f>SUM(E52:E59)</f>
        <v>1</v>
      </c>
      <c r="G51" s="740"/>
    </row>
    <row r="52" spans="3:7" ht="14.25">
      <c r="C52" s="723"/>
      <c r="D52" s="720" t="s">
        <v>249</v>
      </c>
      <c r="E52" s="735">
        <f aca="true" t="shared" si="1" ref="E52:E59">+E37/$E$36</f>
        <v>0.13201255182276214</v>
      </c>
      <c r="G52" s="740"/>
    </row>
    <row r="53" spans="3:7" ht="14.25">
      <c r="C53" s="723"/>
      <c r="D53" s="732" t="s">
        <v>250</v>
      </c>
      <c r="E53" s="736">
        <f t="shared" si="1"/>
        <v>0.02027786767404316</v>
      </c>
      <c r="G53" s="740"/>
    </row>
    <row r="54" spans="3:7" ht="14.25">
      <c r="C54" s="723"/>
      <c r="D54" s="738" t="s">
        <v>251</v>
      </c>
      <c r="E54" s="735">
        <f t="shared" si="1"/>
        <v>0.12254496643363277</v>
      </c>
      <c r="G54" s="740"/>
    </row>
    <row r="55" spans="3:7" ht="14.25">
      <c r="C55" s="723"/>
      <c r="D55" s="732" t="s">
        <v>252</v>
      </c>
      <c r="E55" s="736">
        <f t="shared" si="1"/>
        <v>0.03312670912738064</v>
      </c>
      <c r="G55" s="740"/>
    </row>
    <row r="56" spans="3:7" ht="14.25">
      <c r="C56" s="723"/>
      <c r="D56" s="738" t="s">
        <v>13</v>
      </c>
      <c r="E56" s="735">
        <f t="shared" si="1"/>
        <v>0.30649880449846845</v>
      </c>
      <c r="G56" s="740"/>
    </row>
    <row r="57" spans="3:7" ht="14.25">
      <c r="C57" s="723"/>
      <c r="D57" s="732" t="s">
        <v>253</v>
      </c>
      <c r="E57" s="736">
        <f t="shared" si="1"/>
        <v>0.3106284603037455</v>
      </c>
      <c r="G57" s="740"/>
    </row>
    <row r="58" spans="3:7" ht="14.25">
      <c r="C58" s="723"/>
      <c r="D58" s="738" t="s">
        <v>246</v>
      </c>
      <c r="E58" s="735">
        <f t="shared" si="1"/>
        <v>0.04035131565387523</v>
      </c>
      <c r="G58" s="740"/>
    </row>
    <row r="59" spans="3:7" ht="14.25">
      <c r="C59" s="731"/>
      <c r="D59" s="732" t="s">
        <v>247</v>
      </c>
      <c r="E59" s="736">
        <f t="shared" si="1"/>
        <v>0.034559324486092065</v>
      </c>
      <c r="G59" s="740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F34" sqref="F34"/>
    </sheetView>
  </sheetViews>
  <sheetFormatPr defaultColWidth="9.00390625" defaultRowHeight="13.5"/>
  <cols>
    <col min="1" max="1" width="8.00390625" style="717" customWidth="1"/>
    <col min="2" max="2" width="4.125" style="717" customWidth="1"/>
    <col min="3" max="4" width="9.75390625" style="717" customWidth="1"/>
    <col min="5" max="9" width="8.00390625" style="717" customWidth="1"/>
    <col min="10" max="10" width="3.25390625" style="717" customWidth="1"/>
    <col min="11" max="11" width="14.75390625" style="717" customWidth="1"/>
    <col min="12" max="12" width="9.625" style="717" customWidth="1"/>
    <col min="13" max="13" width="9.125" style="717" customWidth="1"/>
    <col min="14" max="14" width="9.625" style="717" customWidth="1"/>
    <col min="15" max="15" width="4.625" style="717" customWidth="1"/>
    <col min="16" max="16" width="8.00390625" style="717" customWidth="1"/>
    <col min="17" max="17" width="11.25390625" style="717" customWidth="1"/>
    <col min="18" max="18" width="8.00390625" style="717" customWidth="1"/>
    <col min="19" max="19" width="9.375" style="717" customWidth="1"/>
    <col min="20" max="16384" width="8.00390625" style="717" customWidth="1"/>
  </cols>
  <sheetData>
    <row r="2" ht="18" customHeight="1"/>
    <row r="4" spans="2:4" ht="14.25">
      <c r="B4" s="719" t="s">
        <v>255</v>
      </c>
      <c r="D4" s="717" t="s">
        <v>263</v>
      </c>
    </row>
    <row r="5" spans="2:4" ht="14.25">
      <c r="B5" s="720" t="s">
        <v>129</v>
      </c>
      <c r="C5" s="734"/>
      <c r="D5" s="722">
        <f>SUM(D6:D15)</f>
        <v>2136.097324068622</v>
      </c>
    </row>
    <row r="6" spans="2:5" ht="14.25">
      <c r="B6" s="723"/>
      <c r="C6" s="720" t="s">
        <v>256</v>
      </c>
      <c r="D6" s="725">
        <v>0</v>
      </c>
      <c r="E6" s="741"/>
    </row>
    <row r="7" spans="2:4" ht="14.25">
      <c r="B7" s="723"/>
      <c r="C7" s="732" t="s">
        <v>241</v>
      </c>
      <c r="D7" s="727">
        <v>230.45084257437992</v>
      </c>
    </row>
    <row r="8" spans="2:4" ht="14.25">
      <c r="B8" s="723"/>
      <c r="C8" s="737" t="s">
        <v>242</v>
      </c>
      <c r="D8" s="727">
        <v>108.46251692082554</v>
      </c>
    </row>
    <row r="9" spans="2:4" ht="14.25">
      <c r="B9" s="723"/>
      <c r="C9" s="738" t="s">
        <v>243</v>
      </c>
      <c r="D9" s="725">
        <v>166.6803616311106</v>
      </c>
    </row>
    <row r="10" spans="2:4" ht="14.25">
      <c r="B10" s="723"/>
      <c r="C10" s="732" t="s">
        <v>257</v>
      </c>
      <c r="D10" s="727">
        <v>806.3985020695092</v>
      </c>
    </row>
    <row r="11" spans="2:4" ht="14.25">
      <c r="B11" s="723"/>
      <c r="C11" s="732" t="s">
        <v>258</v>
      </c>
      <c r="D11" s="727">
        <v>0.5560600911579943</v>
      </c>
    </row>
    <row r="12" spans="2:4" ht="14.25">
      <c r="B12" s="723"/>
      <c r="C12" s="732" t="s">
        <v>244</v>
      </c>
      <c r="D12" s="727">
        <v>609.6020131275117</v>
      </c>
    </row>
    <row r="13" spans="2:4" ht="14.25">
      <c r="B13" s="723"/>
      <c r="C13" s="739" t="s">
        <v>245</v>
      </c>
      <c r="D13" s="727">
        <v>53.930609706875195</v>
      </c>
    </row>
    <row r="14" spans="2:4" ht="14.25">
      <c r="B14" s="723"/>
      <c r="C14" s="738" t="s">
        <v>246</v>
      </c>
      <c r="D14" s="725">
        <v>86.19433739089116</v>
      </c>
    </row>
    <row r="15" spans="2:4" ht="14.25">
      <c r="B15" s="731"/>
      <c r="C15" s="732" t="s">
        <v>247</v>
      </c>
      <c r="D15" s="733">
        <v>73.82208055636046</v>
      </c>
    </row>
    <row r="16" ht="14.25"/>
    <row r="17" ht="14.25"/>
    <row r="18" spans="2:4" ht="14.25">
      <c r="B18" s="719" t="s">
        <v>259</v>
      </c>
      <c r="D18" s="717" t="s">
        <v>15</v>
      </c>
    </row>
    <row r="19" spans="2:4" ht="14.25">
      <c r="B19" s="720" t="s">
        <v>129</v>
      </c>
      <c r="C19" s="734"/>
      <c r="D19" s="532">
        <f>SUM(D20:D29)</f>
        <v>0.9999999999999998</v>
      </c>
    </row>
    <row r="20" spans="2:4" ht="14.25">
      <c r="B20" s="723"/>
      <c r="C20" s="720" t="s">
        <v>256</v>
      </c>
      <c r="D20" s="735">
        <f aca="true" t="shared" si="0" ref="D20:D29">+D6/$D$5</f>
        <v>0</v>
      </c>
    </row>
    <row r="21" spans="2:4" ht="14.25">
      <c r="B21" s="723"/>
      <c r="C21" s="732" t="s">
        <v>241</v>
      </c>
      <c r="D21" s="736">
        <f t="shared" si="0"/>
        <v>0.10788405564566715</v>
      </c>
    </row>
    <row r="22" spans="2:4" ht="14.25">
      <c r="B22" s="723"/>
      <c r="C22" s="737" t="s">
        <v>242</v>
      </c>
      <c r="D22" s="736">
        <f t="shared" si="0"/>
        <v>0.05077601834837614</v>
      </c>
    </row>
    <row r="23" spans="2:4" ht="14.25">
      <c r="B23" s="723"/>
      <c r="C23" s="738" t="s">
        <v>243</v>
      </c>
      <c r="D23" s="735">
        <f t="shared" si="0"/>
        <v>0.07803032181775066</v>
      </c>
    </row>
    <row r="24" spans="2:4" ht="14.25">
      <c r="B24" s="723"/>
      <c r="C24" s="732" t="s">
        <v>257</v>
      </c>
      <c r="D24" s="736">
        <f t="shared" si="0"/>
        <v>0.37751018784741647</v>
      </c>
    </row>
    <row r="25" spans="2:4" ht="14.25">
      <c r="B25" s="723"/>
      <c r="C25" s="732" t="s">
        <v>258</v>
      </c>
      <c r="D25" s="736">
        <f t="shared" si="0"/>
        <v>0.00026031589707666843</v>
      </c>
    </row>
    <row r="26" spans="2:4" ht="14.25">
      <c r="B26" s="723"/>
      <c r="C26" s="732" t="s">
        <v>244</v>
      </c>
      <c r="D26" s="736">
        <f t="shared" si="0"/>
        <v>0.2853811978783829</v>
      </c>
    </row>
    <row r="27" spans="2:4" ht="14.25">
      <c r="B27" s="723"/>
      <c r="C27" s="739" t="s">
        <v>245</v>
      </c>
      <c r="D27" s="736">
        <f t="shared" si="0"/>
        <v>0.02524726242536254</v>
      </c>
    </row>
    <row r="28" spans="2:4" ht="14.25">
      <c r="B28" s="723"/>
      <c r="C28" s="738" t="s">
        <v>246</v>
      </c>
      <c r="D28" s="735">
        <f t="shared" si="0"/>
        <v>0.040351315653875224</v>
      </c>
    </row>
    <row r="29" spans="2:4" ht="14.25">
      <c r="B29" s="731"/>
      <c r="C29" s="732" t="s">
        <v>247</v>
      </c>
      <c r="D29" s="736">
        <f t="shared" si="0"/>
        <v>0.03455932448609206</v>
      </c>
    </row>
    <row r="30" ht="14.25"/>
    <row r="42" ht="14.25">
      <c r="I42" s="719" t="s">
        <v>254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4" sqref="A4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1" width="8.625" style="20" customWidth="1"/>
    <col min="42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284</v>
      </c>
      <c r="V3" s="2"/>
      <c r="W3" s="2"/>
      <c r="X3" s="535" t="s">
        <v>285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32"/>
      <c r="AM4" s="4"/>
      <c r="AN4" s="627"/>
      <c r="AO4" s="627" t="s">
        <v>286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287</v>
      </c>
      <c r="V5" s="6" t="s">
        <v>103</v>
      </c>
      <c r="W5" s="7" t="s">
        <v>288</v>
      </c>
      <c r="X5" s="231"/>
      <c r="Y5" s="224" t="s">
        <v>103</v>
      </c>
      <c r="Z5" s="207" t="s">
        <v>105</v>
      </c>
      <c r="AA5" s="222">
        <v>1990</v>
      </c>
      <c r="AB5" s="222">
        <v>1991</v>
      </c>
      <c r="AC5" s="222">
        <v>1992</v>
      </c>
      <c r="AD5" s="222">
        <v>1993</v>
      </c>
      <c r="AE5" s="222">
        <v>1994</v>
      </c>
      <c r="AF5" s="222">
        <v>1995</v>
      </c>
      <c r="AG5" s="222">
        <v>1996</v>
      </c>
      <c r="AH5" s="222">
        <v>1997</v>
      </c>
      <c r="AI5" s="222">
        <v>1998</v>
      </c>
      <c r="AJ5" s="223">
        <v>1999</v>
      </c>
      <c r="AK5" s="223">
        <v>2000</v>
      </c>
      <c r="AL5" s="223">
        <f aca="true" t="shared" si="0" ref="AL5:BE5">AK5+1</f>
        <v>2001</v>
      </c>
      <c r="AM5" s="223">
        <f t="shared" si="0"/>
        <v>2002</v>
      </c>
      <c r="AN5" s="222">
        <f t="shared" si="0"/>
        <v>2003</v>
      </c>
      <c r="AO5" s="642">
        <f t="shared" si="0"/>
        <v>2004</v>
      </c>
      <c r="AP5" s="8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289</v>
      </c>
      <c r="V6" s="13">
        <v>1</v>
      </c>
      <c r="W6" s="14">
        <f>$AA6</f>
        <v>1138.75651351195</v>
      </c>
      <c r="X6" s="225" t="s">
        <v>175</v>
      </c>
      <c r="Y6" s="226">
        <v>1</v>
      </c>
      <c r="Z6" s="214">
        <f>$AA6</f>
        <v>1138.75651351195</v>
      </c>
      <c r="AA6" s="215">
        <v>1138.75651351195</v>
      </c>
      <c r="AB6" s="215">
        <v>1148.0877122944169</v>
      </c>
      <c r="AC6" s="215">
        <v>1157.978827167554</v>
      </c>
      <c r="AD6" s="215">
        <v>1149.7882937954466</v>
      </c>
      <c r="AE6" s="215">
        <v>1206.3908304243546</v>
      </c>
      <c r="AF6" s="215">
        <v>1219.480496246912</v>
      </c>
      <c r="AG6" s="215">
        <v>1233.6924465039665</v>
      </c>
      <c r="AH6" s="215">
        <v>1227.9266591760836</v>
      </c>
      <c r="AI6" s="215">
        <v>1191.9112888958794</v>
      </c>
      <c r="AJ6" s="215">
        <v>1229.1549735182791</v>
      </c>
      <c r="AK6" s="215">
        <v>1251.14951093308</v>
      </c>
      <c r="AL6" s="215">
        <v>1236.1460595491606</v>
      </c>
      <c r="AM6" s="215">
        <v>1269.2915542263584</v>
      </c>
      <c r="AN6" s="215">
        <v>1279.3621914075502</v>
      </c>
      <c r="AO6" s="580">
        <v>1279.1779743204065</v>
      </c>
      <c r="AP6" s="10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106</v>
      </c>
      <c r="V7" s="13">
        <v>21</v>
      </c>
      <c r="W7" s="14">
        <f>$AA7</f>
        <v>33.16675391677416</v>
      </c>
      <c r="X7" s="225" t="s">
        <v>290</v>
      </c>
      <c r="Y7" s="226">
        <v>21</v>
      </c>
      <c r="Z7" s="215">
        <f>$AA$7</f>
        <v>33.16675391677416</v>
      </c>
      <c r="AA7" s="215">
        <v>33.16675391677416</v>
      </c>
      <c r="AB7" s="215">
        <v>32.920571364111495</v>
      </c>
      <c r="AC7" s="215">
        <v>32.63592650532604</v>
      </c>
      <c r="AD7" s="215">
        <v>32.4635401964373</v>
      </c>
      <c r="AE7" s="215">
        <v>31.948169887660544</v>
      </c>
      <c r="AF7" s="215">
        <v>31.266871097002614</v>
      </c>
      <c r="AG7" s="215">
        <v>30.674537879441697</v>
      </c>
      <c r="AH7" s="215">
        <v>29.578396675567014</v>
      </c>
      <c r="AI7" s="215">
        <v>28.740958610396866</v>
      </c>
      <c r="AJ7" s="215">
        <v>28.033922641088996</v>
      </c>
      <c r="AK7" s="215">
        <v>27.292792934539545</v>
      </c>
      <c r="AL7" s="215">
        <v>26.40726352903461</v>
      </c>
      <c r="AM7" s="215">
        <v>25.39302207457427</v>
      </c>
      <c r="AN7" s="215">
        <v>24.7917172838616</v>
      </c>
      <c r="AO7" s="580">
        <v>24.42303788803383</v>
      </c>
      <c r="AP7" s="102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108</v>
      </c>
      <c r="V8" s="13">
        <v>310</v>
      </c>
      <c r="W8" s="14">
        <f>$AA8</f>
        <v>33.17975781066714</v>
      </c>
      <c r="X8" s="225" t="s">
        <v>176</v>
      </c>
      <c r="Y8" s="226">
        <v>310</v>
      </c>
      <c r="Z8" s="215">
        <f>$AA$8</f>
        <v>33.17975781066714</v>
      </c>
      <c r="AA8" s="215">
        <v>33.17975781066714</v>
      </c>
      <c r="AB8" s="215">
        <v>32.72965806437433</v>
      </c>
      <c r="AC8" s="215">
        <v>33.02542836064934</v>
      </c>
      <c r="AD8" s="215">
        <v>32.710659346648235</v>
      </c>
      <c r="AE8" s="215">
        <v>33.93813192640392</v>
      </c>
      <c r="AF8" s="215">
        <v>34.36888249925018</v>
      </c>
      <c r="AG8" s="215">
        <v>35.737604131966634</v>
      </c>
      <c r="AH8" s="215">
        <v>36.28281227839167</v>
      </c>
      <c r="AI8" s="215">
        <v>34.89182235308234</v>
      </c>
      <c r="AJ8" s="215">
        <v>28.791907272679254</v>
      </c>
      <c r="AK8" s="215">
        <v>31.324538458738726</v>
      </c>
      <c r="AL8" s="215">
        <v>28.124880070818936</v>
      </c>
      <c r="AM8" s="215">
        <v>28.02315071103617</v>
      </c>
      <c r="AN8" s="215">
        <v>28.05270609659606</v>
      </c>
      <c r="AO8" s="580">
        <v>28.388872826731717</v>
      </c>
      <c r="AP8" s="10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110</v>
      </c>
      <c r="V9" s="22" t="s">
        <v>111</v>
      </c>
      <c r="W9" s="14">
        <f>$AF9</f>
        <v>20.2329918936728</v>
      </c>
      <c r="X9" s="208" t="s">
        <v>291</v>
      </c>
      <c r="Y9" s="212" t="s">
        <v>173</v>
      </c>
      <c r="Z9" s="214">
        <f>$AF9</f>
        <v>20.2329918936728</v>
      </c>
      <c r="AA9" s="217"/>
      <c r="AB9" s="217"/>
      <c r="AC9" s="217"/>
      <c r="AD9" s="217"/>
      <c r="AE9" s="217"/>
      <c r="AF9" s="215">
        <v>20.2329918936728</v>
      </c>
      <c r="AG9" s="215">
        <v>19.8661365498679</v>
      </c>
      <c r="AH9" s="215">
        <v>19.787797552809103</v>
      </c>
      <c r="AI9" s="215">
        <v>19.2692594253929</v>
      </c>
      <c r="AJ9" s="216">
        <v>19.7648337016429</v>
      </c>
      <c r="AK9" s="216">
        <v>18.5462992630678</v>
      </c>
      <c r="AL9" s="216">
        <v>15.759904291556701</v>
      </c>
      <c r="AM9" s="216">
        <v>12.8963125589922</v>
      </c>
      <c r="AN9" s="215">
        <v>12.2755773553794</v>
      </c>
      <c r="AO9" s="643">
        <v>8.5005107014912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113</v>
      </c>
      <c r="V10" s="22" t="s">
        <v>114</v>
      </c>
      <c r="W10" s="14">
        <f>$AF10</f>
        <v>12.5731599998711</v>
      </c>
      <c r="X10" s="208" t="s">
        <v>292</v>
      </c>
      <c r="Y10" s="212" t="s">
        <v>174</v>
      </c>
      <c r="Z10" s="214">
        <f>$AF10</f>
        <v>12.5731599998711</v>
      </c>
      <c r="AA10" s="217"/>
      <c r="AB10" s="217"/>
      <c r="AC10" s="217"/>
      <c r="AD10" s="217"/>
      <c r="AE10" s="217"/>
      <c r="AF10" s="215">
        <v>12.5731599998711</v>
      </c>
      <c r="AG10" s="215">
        <v>15.2623042900629</v>
      </c>
      <c r="AH10" s="215">
        <v>16.9458337714942</v>
      </c>
      <c r="AI10" s="215">
        <v>16.6269384781529</v>
      </c>
      <c r="AJ10" s="216">
        <v>14.9268668686356</v>
      </c>
      <c r="AK10" s="216">
        <v>13.6845248684783</v>
      </c>
      <c r="AL10" s="216">
        <v>11.5071214585849</v>
      </c>
      <c r="AM10" s="216">
        <v>9.84419190987548</v>
      </c>
      <c r="AN10" s="215">
        <v>8.97452438369841</v>
      </c>
      <c r="AO10" s="643">
        <v>9.914982059374061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117</v>
      </c>
      <c r="V11" s="25">
        <v>23900</v>
      </c>
      <c r="W11" s="26">
        <f>$AF11</f>
        <v>16.921617055</v>
      </c>
      <c r="X11" s="227" t="s">
        <v>177</v>
      </c>
      <c r="Y11" s="228">
        <v>23900</v>
      </c>
      <c r="Z11" s="209">
        <f>$AF11</f>
        <v>16.921617055</v>
      </c>
      <c r="AA11" s="210"/>
      <c r="AB11" s="210"/>
      <c r="AC11" s="210"/>
      <c r="AD11" s="210"/>
      <c r="AE11" s="210"/>
      <c r="AF11" s="211">
        <v>16.921617055</v>
      </c>
      <c r="AG11" s="211">
        <v>17.5043438914</v>
      </c>
      <c r="AH11" s="211">
        <v>14.7783572612</v>
      </c>
      <c r="AI11" s="211">
        <v>13.392553809999999</v>
      </c>
      <c r="AJ11" s="218">
        <v>9.112950741825099</v>
      </c>
      <c r="AK11" s="218">
        <v>6.81848822505484</v>
      </c>
      <c r="AL11" s="218">
        <v>5.6662380572836</v>
      </c>
      <c r="AM11" s="218">
        <v>5.282978462621649</v>
      </c>
      <c r="AN11" s="211">
        <v>4.73431063666067</v>
      </c>
      <c r="AO11" s="644">
        <v>4.463566453526201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293</v>
      </c>
      <c r="V12" s="32"/>
      <c r="W12" s="33"/>
      <c r="X12" s="229" t="s">
        <v>122</v>
      </c>
      <c r="Y12" s="213"/>
      <c r="Z12" s="219">
        <f aca="true" t="shared" si="1" ref="Z12:AO12">SUM(Z6,Z7:Z11)</f>
        <v>1254.8307941879352</v>
      </c>
      <c r="AA12" s="220">
        <f t="shared" si="1"/>
        <v>1205.1030252393914</v>
      </c>
      <c r="AB12" s="220">
        <f t="shared" si="1"/>
        <v>1213.7379417229026</v>
      </c>
      <c r="AC12" s="220">
        <f t="shared" si="1"/>
        <v>1223.6401820335295</v>
      </c>
      <c r="AD12" s="220">
        <f t="shared" si="1"/>
        <v>1214.9624933385323</v>
      </c>
      <c r="AE12" s="220">
        <f t="shared" si="1"/>
        <v>1272.277132238419</v>
      </c>
      <c r="AF12" s="220">
        <f t="shared" si="1"/>
        <v>1334.8440187917088</v>
      </c>
      <c r="AG12" s="220">
        <f t="shared" si="1"/>
        <v>1352.7373732467056</v>
      </c>
      <c r="AH12" s="220">
        <f t="shared" si="1"/>
        <v>1345.2998567155455</v>
      </c>
      <c r="AI12" s="220">
        <f t="shared" si="1"/>
        <v>1304.832821572904</v>
      </c>
      <c r="AJ12" s="221">
        <f t="shared" si="1"/>
        <v>1329.785454744151</v>
      </c>
      <c r="AK12" s="221">
        <f t="shared" si="1"/>
        <v>1348.8161546829592</v>
      </c>
      <c r="AL12" s="221">
        <f t="shared" si="1"/>
        <v>1323.6114669564395</v>
      </c>
      <c r="AM12" s="221">
        <f t="shared" si="1"/>
        <v>1350.731209943458</v>
      </c>
      <c r="AN12" s="220">
        <f t="shared" si="1"/>
        <v>1358.1910271637464</v>
      </c>
      <c r="AO12" s="645">
        <f t="shared" si="1"/>
        <v>1354.8689442495638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01"/>
      <c r="V13" s="50"/>
      <c r="W13" s="602"/>
      <c r="X13" s="560"/>
      <c r="Y13" s="561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01"/>
      <c r="V14" s="50"/>
      <c r="W14" s="602"/>
      <c r="X14" s="560"/>
      <c r="Y14" s="603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566"/>
      <c r="BH15" s="19"/>
    </row>
    <row r="16" spans="21:60" ht="21.75" customHeight="1" thickBot="1">
      <c r="U16" s="1" t="s">
        <v>294</v>
      </c>
      <c r="X16" s="596" t="s">
        <v>120</v>
      </c>
      <c r="Z16" s="567"/>
      <c r="BF16" s="233"/>
      <c r="BH16" s="19"/>
    </row>
    <row r="17" spans="21:60" ht="27">
      <c r="U17" s="5"/>
      <c r="V17" s="6" t="s">
        <v>103</v>
      </c>
      <c r="W17" s="7" t="s">
        <v>295</v>
      </c>
      <c r="X17" s="5"/>
      <c r="Y17" s="6" t="s">
        <v>103</v>
      </c>
      <c r="Z17" s="7" t="s">
        <v>105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646">
        <f t="shared" si="2"/>
        <v>2004</v>
      </c>
      <c r="AP17" s="8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296</v>
      </c>
      <c r="V18" s="13">
        <v>1</v>
      </c>
      <c r="W18" s="14"/>
      <c r="X18" s="15" t="s">
        <v>118</v>
      </c>
      <c r="Y18" s="13">
        <v>1</v>
      </c>
      <c r="Z18" s="605">
        <f aca="true" t="shared" si="3" ref="Z18:AO18">IF(ISTEXT(Z6),Z6,Z6/$Z6-1)</f>
        <v>0</v>
      </c>
      <c r="AA18" s="606">
        <f t="shared" si="3"/>
        <v>0</v>
      </c>
      <c r="AB18" s="606">
        <f t="shared" si="3"/>
        <v>0.008194200140018593</v>
      </c>
      <c r="AC18" s="606">
        <f t="shared" si="3"/>
        <v>0.01688009107084887</v>
      </c>
      <c r="AD18" s="606">
        <f t="shared" si="3"/>
        <v>0.009687567230218797</v>
      </c>
      <c r="AE18" s="606">
        <f t="shared" si="3"/>
        <v>0.05939313286895609</v>
      </c>
      <c r="AF18" s="606">
        <f t="shared" si="3"/>
        <v>0.07088783403399157</v>
      </c>
      <c r="AG18" s="606">
        <f t="shared" si="3"/>
        <v>0.08336807022884285</v>
      </c>
      <c r="AH18" s="606">
        <f t="shared" si="3"/>
        <v>0.07830483918737885</v>
      </c>
      <c r="AI18" s="606">
        <f t="shared" si="3"/>
        <v>0.04667791117172082</v>
      </c>
      <c r="AJ18" s="607">
        <f t="shared" si="3"/>
        <v>0.07938348447073929</v>
      </c>
      <c r="AK18" s="607">
        <f t="shared" si="3"/>
        <v>0.09869800619142666</v>
      </c>
      <c r="AL18" s="608">
        <f t="shared" si="3"/>
        <v>0.08552271260944</v>
      </c>
      <c r="AM18" s="608">
        <f t="shared" si="3"/>
        <v>0.11462945692563853</v>
      </c>
      <c r="AN18" s="620">
        <f t="shared" si="3"/>
        <v>0.12347299552383606</v>
      </c>
      <c r="AO18" s="647">
        <f t="shared" si="3"/>
        <v>0.12331122513222215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106</v>
      </c>
      <c r="V19" s="13">
        <v>21</v>
      </c>
      <c r="W19" s="54"/>
      <c r="X19" s="15" t="s">
        <v>107</v>
      </c>
      <c r="Y19" s="13">
        <v>21</v>
      </c>
      <c r="Z19" s="605">
        <f aca="true" t="shared" si="4" ref="Z19:AO19">IF(ISTEXT(Z7),Z7,Z7/$Z7-1)</f>
        <v>0</v>
      </c>
      <c r="AA19" s="606">
        <f t="shared" si="4"/>
        <v>0</v>
      </c>
      <c r="AB19" s="606">
        <f t="shared" si="4"/>
        <v>-0.0074225700012855444</v>
      </c>
      <c r="AC19" s="606">
        <f t="shared" si="4"/>
        <v>-0.0160048044731822</v>
      </c>
      <c r="AD19" s="606">
        <f t="shared" si="4"/>
        <v>-0.02120236795260233</v>
      </c>
      <c r="AE19" s="606">
        <f t="shared" si="4"/>
        <v>-0.03674113035515714</v>
      </c>
      <c r="AF19" s="606">
        <f t="shared" si="4"/>
        <v>-0.05728274839735459</v>
      </c>
      <c r="AG19" s="606">
        <f t="shared" si="4"/>
        <v>-0.07514199440759928</v>
      </c>
      <c r="AH19" s="606">
        <f t="shared" si="4"/>
        <v>-0.10819139099989916</v>
      </c>
      <c r="AI19" s="606">
        <f t="shared" si="4"/>
        <v>-0.1334407134772071</v>
      </c>
      <c r="AJ19" s="607">
        <f t="shared" si="4"/>
        <v>-0.1547583248142118</v>
      </c>
      <c r="AK19" s="607">
        <f t="shared" si="4"/>
        <v>-0.17710388532366583</v>
      </c>
      <c r="AL19" s="608">
        <f t="shared" si="4"/>
        <v>-0.20380319414740578</v>
      </c>
      <c r="AM19" s="608">
        <f t="shared" si="4"/>
        <v>-0.23438325805734972</v>
      </c>
      <c r="AN19" s="620">
        <f t="shared" si="4"/>
        <v>-0.25251300304902213</v>
      </c>
      <c r="AO19" s="647">
        <f t="shared" si="4"/>
        <v>-0.2636289354900716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562"/>
      <c r="BM19" s="562"/>
      <c r="BN19" s="563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11"/>
    </row>
    <row r="20" spans="21:79" ht="18.75">
      <c r="U20" s="12" t="s">
        <v>108</v>
      </c>
      <c r="V20" s="13">
        <v>310</v>
      </c>
      <c r="W20" s="54"/>
      <c r="X20" s="15" t="s">
        <v>109</v>
      </c>
      <c r="Y20" s="13">
        <v>310</v>
      </c>
      <c r="Z20" s="605">
        <f aca="true" t="shared" si="5" ref="Z20:AO20">IF(ISTEXT(Z8),Z8,Z8/$Z8-1)</f>
        <v>0</v>
      </c>
      <c r="AA20" s="606">
        <f t="shared" si="5"/>
        <v>0</v>
      </c>
      <c r="AB20" s="606">
        <f t="shared" si="5"/>
        <v>-0.013565492215500963</v>
      </c>
      <c r="AC20" s="606">
        <f t="shared" si="5"/>
        <v>-0.004651313336837659</v>
      </c>
      <c r="AD20" s="606">
        <f t="shared" si="5"/>
        <v>-0.0141380918660019</v>
      </c>
      <c r="AE20" s="606">
        <f t="shared" si="5"/>
        <v>0.022856529576384288</v>
      </c>
      <c r="AF20" s="606">
        <f t="shared" si="5"/>
        <v>0.03583885980628643</v>
      </c>
      <c r="AG20" s="606">
        <f t="shared" si="5"/>
        <v>0.07709056635962419</v>
      </c>
      <c r="AH20" s="606">
        <f t="shared" si="5"/>
        <v>0.09352251711514636</v>
      </c>
      <c r="AI20" s="606">
        <f t="shared" si="5"/>
        <v>0.051599669659577074</v>
      </c>
      <c r="AJ20" s="607">
        <f t="shared" si="5"/>
        <v>-0.13224480308223385</v>
      </c>
      <c r="AK20" s="607">
        <f t="shared" si="5"/>
        <v>-0.05591419209612103</v>
      </c>
      <c r="AL20" s="608">
        <f t="shared" si="5"/>
        <v>-0.15234824101769318</v>
      </c>
      <c r="AM20" s="608">
        <f t="shared" si="5"/>
        <v>-0.155414247718624</v>
      </c>
      <c r="AN20" s="620">
        <f t="shared" si="5"/>
        <v>-0.15452348215823186</v>
      </c>
      <c r="AO20" s="647">
        <f t="shared" si="5"/>
        <v>-0.14439180090685222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554"/>
      <c r="BM20" s="555"/>
      <c r="BN20" s="556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19"/>
    </row>
    <row r="21" spans="21:79" ht="28.5">
      <c r="U21" s="21" t="s">
        <v>110</v>
      </c>
      <c r="V21" s="22" t="s">
        <v>111</v>
      </c>
      <c r="W21" s="54"/>
      <c r="X21" s="23" t="s">
        <v>297</v>
      </c>
      <c r="Y21" s="22" t="s">
        <v>112</v>
      </c>
      <c r="Z21" s="605">
        <f>IF(ISTEXT(Z9),Z9,Z9/$Z9-1)</f>
        <v>0</v>
      </c>
      <c r="AA21" s="609"/>
      <c r="AB21" s="609"/>
      <c r="AC21" s="609"/>
      <c r="AD21" s="609"/>
      <c r="AE21" s="609"/>
      <c r="AF21" s="606">
        <f aca="true" t="shared" si="6" ref="AF21:AO21">IF(ISTEXT(AF9),AF9,AF9/$Z9-1)</f>
        <v>0</v>
      </c>
      <c r="AG21" s="606">
        <f t="shared" si="6"/>
        <v>-0.01813154207409251</v>
      </c>
      <c r="AH21" s="606">
        <f t="shared" si="6"/>
        <v>-0.02200338650869116</v>
      </c>
      <c r="AI21" s="606">
        <f t="shared" si="6"/>
        <v>-0.04763173303011481</v>
      </c>
      <c r="AJ21" s="607">
        <f t="shared" si="6"/>
        <v>-0.023138357119408592</v>
      </c>
      <c r="AK21" s="607">
        <f t="shared" si="6"/>
        <v>-0.08336348076788658</v>
      </c>
      <c r="AL21" s="608">
        <f t="shared" si="6"/>
        <v>-0.22107890052162327</v>
      </c>
      <c r="AM21" s="608">
        <f t="shared" si="6"/>
        <v>-0.36260971057745073</v>
      </c>
      <c r="AN21" s="620">
        <f t="shared" si="6"/>
        <v>-0.3932890686711449</v>
      </c>
      <c r="AO21" s="647">
        <f t="shared" si="6"/>
        <v>-0.5798688228531612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554"/>
      <c r="BM21" s="555"/>
      <c r="BN21" s="630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19"/>
    </row>
    <row r="22" spans="21:79" ht="28.5">
      <c r="U22" s="21" t="s">
        <v>113</v>
      </c>
      <c r="V22" s="22" t="s">
        <v>114</v>
      </c>
      <c r="W22" s="54"/>
      <c r="X22" s="23" t="s">
        <v>115</v>
      </c>
      <c r="Y22" s="22" t="s">
        <v>116</v>
      </c>
      <c r="Z22" s="605">
        <f>IF(ISTEXT(Z10),Z10,Z10/$Z10-1)</f>
        <v>0</v>
      </c>
      <c r="AA22" s="609"/>
      <c r="AB22" s="609"/>
      <c r="AC22" s="609"/>
      <c r="AD22" s="609"/>
      <c r="AE22" s="609"/>
      <c r="AF22" s="606">
        <f aca="true" t="shared" si="7" ref="AF22:AO22">IF(ISTEXT(AF10),AF10,AF10/$Z10-1)</f>
        <v>0</v>
      </c>
      <c r="AG22" s="606">
        <f t="shared" si="7"/>
        <v>0.2138797478294534</v>
      </c>
      <c r="AH22" s="606">
        <f t="shared" si="7"/>
        <v>0.34777842417243776</v>
      </c>
      <c r="AI22" s="606">
        <f t="shared" si="7"/>
        <v>0.3224152463122525</v>
      </c>
      <c r="AJ22" s="607">
        <f t="shared" si="7"/>
        <v>0.18720090007513068</v>
      </c>
      <c r="AK22" s="607">
        <f t="shared" si="7"/>
        <v>0.08839184967172886</v>
      </c>
      <c r="AL22" s="608">
        <f t="shared" si="7"/>
        <v>-0.08478684286982185</v>
      </c>
      <c r="AM22" s="608">
        <f t="shared" si="7"/>
        <v>-0.2170471138539235</v>
      </c>
      <c r="AN22" s="620">
        <f t="shared" si="7"/>
        <v>-0.28621568612899084</v>
      </c>
      <c r="AO22" s="647">
        <f t="shared" si="7"/>
        <v>-0.211416854674902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554"/>
      <c r="BM22" s="555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19"/>
    </row>
    <row r="23" spans="21:79" ht="21" customHeight="1" thickBot="1">
      <c r="U23" s="24" t="s">
        <v>117</v>
      </c>
      <c r="V23" s="25">
        <v>23900</v>
      </c>
      <c r="W23" s="55"/>
      <c r="X23" s="27" t="s">
        <v>119</v>
      </c>
      <c r="Y23" s="25">
        <v>23900</v>
      </c>
      <c r="Z23" s="610">
        <f>IF(ISTEXT(Z11),Z11,Z11/$Z11-1)</f>
        <v>0</v>
      </c>
      <c r="AA23" s="611"/>
      <c r="AB23" s="611"/>
      <c r="AC23" s="611"/>
      <c r="AD23" s="611"/>
      <c r="AE23" s="611"/>
      <c r="AF23" s="612">
        <f aca="true" t="shared" si="8" ref="AF23:AO23">IF(ISTEXT(AF11),AF11,AF11/$Z11-1)</f>
        <v>0</v>
      </c>
      <c r="AG23" s="612">
        <f t="shared" si="8"/>
        <v>0.034436829205269026</v>
      </c>
      <c r="AH23" s="612">
        <f t="shared" si="8"/>
        <v>-0.12665809578563347</v>
      </c>
      <c r="AI23" s="612">
        <f t="shared" si="8"/>
        <v>-0.20855354624381084</v>
      </c>
      <c r="AJ23" s="613">
        <f t="shared" si="8"/>
        <v>-0.4614609991346894</v>
      </c>
      <c r="AK23" s="613">
        <f t="shared" si="8"/>
        <v>-0.5970545720959857</v>
      </c>
      <c r="AL23" s="614">
        <f t="shared" si="8"/>
        <v>-0.6651479560808675</v>
      </c>
      <c r="AM23" s="614">
        <f t="shared" si="8"/>
        <v>-0.6877970677713312</v>
      </c>
      <c r="AN23" s="624">
        <f t="shared" si="8"/>
        <v>-0.7202211454571491</v>
      </c>
      <c r="AO23" s="648">
        <f t="shared" si="8"/>
        <v>-0.7362210455999354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558"/>
      <c r="BM23" s="559"/>
      <c r="BN23" s="556"/>
      <c r="BO23" s="564"/>
      <c r="BP23" s="564"/>
      <c r="BQ23" s="564"/>
      <c r="BR23" s="564"/>
      <c r="BS23" s="564"/>
      <c r="BT23" s="557"/>
      <c r="BU23" s="557"/>
      <c r="BV23" s="557"/>
      <c r="BW23" s="557"/>
      <c r="BX23" s="557"/>
      <c r="BY23" s="557"/>
      <c r="BZ23" s="557"/>
      <c r="CA23" s="19"/>
    </row>
    <row r="24" spans="21:79" ht="23.25" customHeight="1" thickBot="1" thickTop="1">
      <c r="U24" s="48" t="s">
        <v>102</v>
      </c>
      <c r="V24" s="44"/>
      <c r="W24" s="56"/>
      <c r="X24" s="43" t="s">
        <v>104</v>
      </c>
      <c r="Y24" s="44"/>
      <c r="Z24" s="615">
        <f>IF(ISTEXT(Z12),Z12,Z12/$Z12-1)</f>
        <v>0</v>
      </c>
      <c r="AA24" s="616">
        <f>IF(ISTEXT(AA12),AA12,AA12/$Z12-1)</f>
        <v>-0.03962906327998206</v>
      </c>
      <c r="AB24" s="616">
        <f>IF(ISTEXT(AB12),AB12,AB12/$Z12-1)</f>
        <v>-0.032747723960365405</v>
      </c>
      <c r="AC24" s="616">
        <f>IF(ISTEXT(AC12),AC12,AC12/$Z12-1)</f>
        <v>-0.024856428690523735</v>
      </c>
      <c r="AD24" s="616">
        <f>IF(ISTEXT(AD12),AD12,AD12/$Z12-1)</f>
        <v>-0.03177185404921756</v>
      </c>
      <c r="AE24" s="616">
        <f>IF(ISTEXT(AE12),AE12,AE12/$Z12-1)</f>
        <v>0.013903339104595513</v>
      </c>
      <c r="AF24" s="616">
        <f aca="true" t="shared" si="9" ref="AF24:AO24">IF(ISTEXT(AF12),AF12,AF12/$Z12-1)</f>
        <v>0.0637641544775398</v>
      </c>
      <c r="AG24" s="616">
        <f t="shared" si="9"/>
        <v>0.07802372998196194</v>
      </c>
      <c r="AH24" s="616">
        <f t="shared" si="9"/>
        <v>0.0720966228647244</v>
      </c>
      <c r="AI24" s="616">
        <f t="shared" si="9"/>
        <v>0.03984762536635689</v>
      </c>
      <c r="AJ24" s="616">
        <f t="shared" si="9"/>
        <v>0.05973288263516241</v>
      </c>
      <c r="AK24" s="617">
        <f t="shared" si="9"/>
        <v>0.07489883172324174</v>
      </c>
      <c r="AL24" s="618">
        <f t="shared" si="9"/>
        <v>0.05481270708933761</v>
      </c>
      <c r="AM24" s="618">
        <f t="shared" si="9"/>
        <v>0.07642497793304859</v>
      </c>
      <c r="AN24" s="626">
        <f t="shared" si="9"/>
        <v>0.08236985691979348</v>
      </c>
      <c r="AO24" s="649">
        <f t="shared" si="9"/>
        <v>0.07972242195918411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558"/>
      <c r="BM24" s="559"/>
      <c r="BN24" s="556"/>
      <c r="BO24" s="564"/>
      <c r="BP24" s="564"/>
      <c r="BQ24" s="564"/>
      <c r="BR24" s="564"/>
      <c r="BS24" s="564"/>
      <c r="BT24" s="557"/>
      <c r="BU24" s="557"/>
      <c r="BV24" s="557"/>
      <c r="BW24" s="557"/>
      <c r="BX24" s="557"/>
      <c r="BY24" s="557"/>
      <c r="BZ24" s="557"/>
      <c r="CA24" s="19"/>
    </row>
    <row r="25" spans="24:79" ht="15">
      <c r="X25" s="49"/>
      <c r="Y25" s="50"/>
      <c r="Z25" s="56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554"/>
      <c r="BM25" s="555"/>
      <c r="BN25" s="556"/>
      <c r="BO25" s="564"/>
      <c r="BP25" s="564"/>
      <c r="BQ25" s="564"/>
      <c r="BR25" s="564"/>
      <c r="BS25" s="564"/>
      <c r="BT25" s="557"/>
      <c r="BU25" s="557"/>
      <c r="BV25" s="557"/>
      <c r="BW25" s="557"/>
      <c r="BX25" s="557"/>
      <c r="BY25" s="557"/>
      <c r="BZ25" s="557"/>
      <c r="CA25" s="19"/>
    </row>
    <row r="26" spans="38:79" ht="15">
      <c r="AL26" s="582"/>
      <c r="AM26" s="569"/>
      <c r="BL26" s="560"/>
      <c r="BM26" s="561"/>
      <c r="BN26" s="556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19"/>
    </row>
    <row r="27" spans="24:79" ht="21.75" customHeight="1" thickBot="1">
      <c r="X27" s="596" t="s">
        <v>121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103</v>
      </c>
      <c r="Z28" s="7" t="s">
        <v>105</v>
      </c>
      <c r="AA28" s="8">
        <v>1990</v>
      </c>
      <c r="AB28" s="8">
        <f aca="true" t="shared" si="10" ref="AB28:AO28">AA28+1</f>
        <v>1991</v>
      </c>
      <c r="AC28" s="8">
        <f t="shared" si="10"/>
        <v>1992</v>
      </c>
      <c r="AD28" s="8">
        <f t="shared" si="10"/>
        <v>1993</v>
      </c>
      <c r="AE28" s="8">
        <f t="shared" si="10"/>
        <v>1994</v>
      </c>
      <c r="AF28" s="8">
        <f t="shared" si="10"/>
        <v>1995</v>
      </c>
      <c r="AG28" s="8">
        <f t="shared" si="10"/>
        <v>1996</v>
      </c>
      <c r="AH28" s="8">
        <f t="shared" si="10"/>
        <v>1997</v>
      </c>
      <c r="AI28" s="8">
        <f t="shared" si="10"/>
        <v>1998</v>
      </c>
      <c r="AJ28" s="9">
        <f t="shared" si="10"/>
        <v>1999</v>
      </c>
      <c r="AK28" s="9">
        <f t="shared" si="10"/>
        <v>2000</v>
      </c>
      <c r="AL28" s="9">
        <f t="shared" si="10"/>
        <v>2001</v>
      </c>
      <c r="AM28" s="9">
        <f t="shared" si="10"/>
        <v>2002</v>
      </c>
      <c r="AN28" s="8">
        <f t="shared" si="10"/>
        <v>2003</v>
      </c>
      <c r="AO28" s="646">
        <f t="shared" si="10"/>
        <v>2004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118</v>
      </c>
      <c r="Y29" s="13">
        <v>1</v>
      </c>
      <c r="Z29" s="619"/>
      <c r="AA29" s="619"/>
      <c r="AB29" s="620">
        <f aca="true" t="shared" si="11" ref="AB29:AO29">IF(ISTEXT(AA6),AA6,AB6/AA6-1)</f>
        <v>0.008194200140018593</v>
      </c>
      <c r="AC29" s="620">
        <f t="shared" si="11"/>
        <v>0.008615295475439044</v>
      </c>
      <c r="AD29" s="620">
        <f t="shared" si="11"/>
        <v>-0.007073128782623561</v>
      </c>
      <c r="AE29" s="620">
        <f t="shared" si="11"/>
        <v>0.04922865968835288</v>
      </c>
      <c r="AF29" s="620">
        <f t="shared" si="11"/>
        <v>0.010850269657597611</v>
      </c>
      <c r="AG29" s="620">
        <f t="shared" si="11"/>
        <v>0.011654102136765099</v>
      </c>
      <c r="AH29" s="620">
        <f t="shared" si="11"/>
        <v>-0.004673601872348332</v>
      </c>
      <c r="AI29" s="620">
        <f t="shared" si="11"/>
        <v>-0.029330229139556185</v>
      </c>
      <c r="AJ29" s="608">
        <f t="shared" si="11"/>
        <v>0.031247027332797828</v>
      </c>
      <c r="AK29" s="608">
        <f t="shared" si="11"/>
        <v>0.017894031174803482</v>
      </c>
      <c r="AL29" s="608">
        <f t="shared" si="11"/>
        <v>-0.011991733404211669</v>
      </c>
      <c r="AM29" s="608">
        <f t="shared" si="11"/>
        <v>0.026813574675217833</v>
      </c>
      <c r="AN29" s="620">
        <f t="shared" si="11"/>
        <v>0.007934061443692464</v>
      </c>
      <c r="AO29" s="647">
        <f t="shared" si="11"/>
        <v>-0.00014399134848674944</v>
      </c>
      <c r="BL29" s="19"/>
      <c r="BM29" s="19"/>
      <c r="BN29" s="19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19"/>
    </row>
    <row r="30" spans="24:79" ht="18.75">
      <c r="X30" s="15" t="s">
        <v>107</v>
      </c>
      <c r="Y30" s="13">
        <v>21</v>
      </c>
      <c r="Z30" s="619"/>
      <c r="AA30" s="619"/>
      <c r="AB30" s="620">
        <f aca="true" t="shared" si="12" ref="AB30:AO30">IF(ISTEXT(AA7),AA7,AB7/AA7-1)</f>
        <v>-0.0074225700012855444</v>
      </c>
      <c r="AC30" s="620">
        <f t="shared" si="12"/>
        <v>-0.008646413078229886</v>
      </c>
      <c r="AD30" s="620">
        <f t="shared" si="12"/>
        <v>-0.005282102497093377</v>
      </c>
      <c r="AE30" s="620">
        <f t="shared" si="12"/>
        <v>-0.015875357575244164</v>
      </c>
      <c r="AF30" s="620">
        <f t="shared" si="12"/>
        <v>-0.021325127325088844</v>
      </c>
      <c r="AG30" s="620">
        <f t="shared" si="12"/>
        <v>-0.018944435332952203</v>
      </c>
      <c r="AH30" s="620">
        <f t="shared" si="12"/>
        <v>-0.03573456291934318</v>
      </c>
      <c r="AI30" s="620">
        <f t="shared" si="12"/>
        <v>-0.028312490171649718</v>
      </c>
      <c r="AJ30" s="608">
        <f t="shared" si="12"/>
        <v>-0.024600291830631726</v>
      </c>
      <c r="AK30" s="608">
        <f t="shared" si="12"/>
        <v>-0.02643688919449272</v>
      </c>
      <c r="AL30" s="608">
        <f t="shared" si="12"/>
        <v>-0.03244554002328881</v>
      </c>
      <c r="AM30" s="608">
        <f t="shared" si="12"/>
        <v>-0.038407669668051314</v>
      </c>
      <c r="AN30" s="620">
        <f t="shared" si="12"/>
        <v>-0.023679922340348214</v>
      </c>
      <c r="AO30" s="647">
        <f t="shared" si="12"/>
        <v>-0.01487107131815224</v>
      </c>
      <c r="BL30" s="19"/>
      <c r="BM30" s="19"/>
      <c r="BN30" s="19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19"/>
    </row>
    <row r="31" spans="24:79" ht="18.75">
      <c r="X31" s="15" t="s">
        <v>109</v>
      </c>
      <c r="Y31" s="13">
        <v>310</v>
      </c>
      <c r="Z31" s="619"/>
      <c r="AA31" s="619"/>
      <c r="AB31" s="620">
        <f aca="true" t="shared" si="13" ref="AB31:AO31">IF(ISTEXT(AA8),AA8,AB8/AA8-1)</f>
        <v>-0.013565492215500963</v>
      </c>
      <c r="AC31" s="620">
        <f t="shared" si="13"/>
        <v>0.009036767072032381</v>
      </c>
      <c r="AD31" s="620">
        <f t="shared" si="13"/>
        <v>-0.009531110711531676</v>
      </c>
      <c r="AE31" s="620">
        <f t="shared" si="13"/>
        <v>0.03752515553867797</v>
      </c>
      <c r="AF31" s="620">
        <f t="shared" si="13"/>
        <v>0.01269222990176222</v>
      </c>
      <c r="AG31" s="620">
        <f t="shared" si="13"/>
        <v>0.039824443891834926</v>
      </c>
      <c r="AH31" s="620">
        <f t="shared" si="13"/>
        <v>0.015255867304695858</v>
      </c>
      <c r="AI31" s="620">
        <f t="shared" si="13"/>
        <v>-0.03833743411719315</v>
      </c>
      <c r="AJ31" s="608">
        <f t="shared" si="13"/>
        <v>-0.17482363112697152</v>
      </c>
      <c r="AK31" s="608">
        <f t="shared" si="13"/>
        <v>0.08796330031469268</v>
      </c>
      <c r="AL31" s="608">
        <f t="shared" si="13"/>
        <v>-0.10214542800477144</v>
      </c>
      <c r="AM31" s="608">
        <f t="shared" si="13"/>
        <v>-0.003617059327065908</v>
      </c>
      <c r="AN31" s="620">
        <f t="shared" si="13"/>
        <v>0.0010546774652377966</v>
      </c>
      <c r="AO31" s="647">
        <f t="shared" si="13"/>
        <v>0.0119833975723449</v>
      </c>
      <c r="BL31" s="19"/>
      <c r="BM31" s="19"/>
      <c r="BN31" s="19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19"/>
    </row>
    <row r="32" spans="24:79" ht="28.5">
      <c r="X32" s="23" t="s">
        <v>297</v>
      </c>
      <c r="Y32" s="22" t="s">
        <v>112</v>
      </c>
      <c r="Z32" s="619"/>
      <c r="AA32" s="609"/>
      <c r="AB32" s="609"/>
      <c r="AC32" s="609"/>
      <c r="AD32" s="609"/>
      <c r="AE32" s="609"/>
      <c r="AF32" s="621" t="s">
        <v>298</v>
      </c>
      <c r="AG32" s="620">
        <f aca="true" t="shared" si="14" ref="AG32:AO32">IF(ISTEXT(AF9),AF9,AG9/AF9-1)</f>
        <v>-0.01813154207409251</v>
      </c>
      <c r="AH32" s="620">
        <f t="shared" si="14"/>
        <v>-0.003943343330100935</v>
      </c>
      <c r="AI32" s="620">
        <f t="shared" si="14"/>
        <v>-0.026204944033429878</v>
      </c>
      <c r="AJ32" s="608">
        <f t="shared" si="14"/>
        <v>0.02571838726697173</v>
      </c>
      <c r="AK32" s="608">
        <f t="shared" si="14"/>
        <v>-0.061651641342866936</v>
      </c>
      <c r="AL32" s="608">
        <f t="shared" si="14"/>
        <v>-0.1502399444755964</v>
      </c>
      <c r="AM32" s="608">
        <f t="shared" si="14"/>
        <v>-0.18170108647795902</v>
      </c>
      <c r="AN32" s="620">
        <f t="shared" si="14"/>
        <v>-0.048132766693839146</v>
      </c>
      <c r="AO32" s="647">
        <f t="shared" si="14"/>
        <v>-0.30752660706699</v>
      </c>
      <c r="BL32" s="19"/>
      <c r="BM32" s="19"/>
      <c r="BN32" s="19"/>
      <c r="BO32" s="564"/>
      <c r="BP32" s="564"/>
      <c r="BQ32" s="564"/>
      <c r="BR32" s="564"/>
      <c r="BS32" s="564"/>
      <c r="BT32" s="557"/>
      <c r="BU32" s="557"/>
      <c r="BV32" s="557"/>
      <c r="BW32" s="557"/>
      <c r="BX32" s="557"/>
      <c r="BY32" s="557"/>
      <c r="BZ32" s="557"/>
      <c r="CA32" s="19"/>
    </row>
    <row r="33" spans="24:79" ht="28.5">
      <c r="X33" s="23" t="s">
        <v>115</v>
      </c>
      <c r="Y33" s="22" t="s">
        <v>116</v>
      </c>
      <c r="Z33" s="619"/>
      <c r="AA33" s="609"/>
      <c r="AB33" s="609"/>
      <c r="AC33" s="609"/>
      <c r="AD33" s="609"/>
      <c r="AE33" s="609"/>
      <c r="AF33" s="621" t="s">
        <v>229</v>
      </c>
      <c r="AG33" s="620">
        <f aca="true" t="shared" si="15" ref="AG33:AO33">IF(ISTEXT(AF10),AF10,AG10/AF10-1)</f>
        <v>0.2138797478294534</v>
      </c>
      <c r="AH33" s="620">
        <f t="shared" si="15"/>
        <v>0.11030637637905216</v>
      </c>
      <c r="AI33" s="620">
        <f t="shared" si="15"/>
        <v>-0.018818507111626248</v>
      </c>
      <c r="AJ33" s="608">
        <f t="shared" si="15"/>
        <v>-0.10224802429810664</v>
      </c>
      <c r="AK33" s="608">
        <f t="shared" si="15"/>
        <v>-0.08322858447727655</v>
      </c>
      <c r="AL33" s="608">
        <f t="shared" si="15"/>
        <v>-0.15911428645279124</v>
      </c>
      <c r="AM33" s="608">
        <f t="shared" si="15"/>
        <v>-0.1445130786786637</v>
      </c>
      <c r="AN33" s="620">
        <f t="shared" si="15"/>
        <v>-0.08834321132084377</v>
      </c>
      <c r="AO33" s="647">
        <f t="shared" si="15"/>
        <v>0.10479192383542091</v>
      </c>
      <c r="BL33" s="19"/>
      <c r="BM33" s="19"/>
      <c r="BN33" s="19"/>
      <c r="BO33" s="564"/>
      <c r="BP33" s="564"/>
      <c r="BQ33" s="564"/>
      <c r="BR33" s="564"/>
      <c r="BS33" s="564"/>
      <c r="BT33" s="557"/>
      <c r="BU33" s="557"/>
      <c r="BV33" s="557"/>
      <c r="BW33" s="557"/>
      <c r="BX33" s="557"/>
      <c r="BY33" s="557"/>
      <c r="BZ33" s="557"/>
      <c r="CA33" s="19"/>
    </row>
    <row r="34" spans="24:79" ht="22.5" customHeight="1" thickBot="1">
      <c r="X34" s="27" t="s">
        <v>119</v>
      </c>
      <c r="Y34" s="25">
        <v>23900</v>
      </c>
      <c r="Z34" s="622"/>
      <c r="AA34" s="611"/>
      <c r="AB34" s="611"/>
      <c r="AC34" s="611"/>
      <c r="AD34" s="611"/>
      <c r="AE34" s="611"/>
      <c r="AF34" s="623" t="s">
        <v>229</v>
      </c>
      <c r="AG34" s="624">
        <f aca="true" t="shared" si="16" ref="AG34:AO34">IF(ISTEXT(AF11),AF11,AG11/AF11-1)</f>
        <v>0.034436829205269026</v>
      </c>
      <c r="AH34" s="624">
        <f t="shared" si="16"/>
        <v>-0.15573200841531087</v>
      </c>
      <c r="AI34" s="624">
        <f t="shared" si="16"/>
        <v>-0.09377249627320716</v>
      </c>
      <c r="AJ34" s="614">
        <f t="shared" si="16"/>
        <v>-0.3195509332192783</v>
      </c>
      <c r="AK34" s="614">
        <f t="shared" si="16"/>
        <v>-0.25178041468385404</v>
      </c>
      <c r="AL34" s="614">
        <f t="shared" si="16"/>
        <v>-0.1689890969580684</v>
      </c>
      <c r="AM34" s="614">
        <f t="shared" si="16"/>
        <v>-0.06763916213673615</v>
      </c>
      <c r="AN34" s="624">
        <f t="shared" si="16"/>
        <v>-0.10385577564681314</v>
      </c>
      <c r="AO34" s="648">
        <f t="shared" si="16"/>
        <v>-0.05718766762745364</v>
      </c>
      <c r="BL34" s="19"/>
      <c r="BM34" s="19"/>
      <c r="BN34" s="19"/>
      <c r="BO34" s="564"/>
      <c r="BP34" s="564"/>
      <c r="BQ34" s="564"/>
      <c r="BR34" s="564"/>
      <c r="BS34" s="564"/>
      <c r="BT34" s="557"/>
      <c r="BU34" s="557"/>
      <c r="BV34" s="557"/>
      <c r="BW34" s="557"/>
      <c r="BX34" s="557"/>
      <c r="BY34" s="557"/>
      <c r="BZ34" s="557"/>
      <c r="CA34" s="19"/>
    </row>
    <row r="35" spans="24:79" ht="21.75" customHeight="1" thickBot="1" thickTop="1">
      <c r="X35" s="43" t="s">
        <v>104</v>
      </c>
      <c r="Y35" s="44"/>
      <c r="Z35" s="625"/>
      <c r="AA35" s="625"/>
      <c r="AB35" s="626">
        <f>IF(ISTEXT(AA12),AA12,AB12/AA12-1)</f>
        <v>0.007165293176320642</v>
      </c>
      <c r="AC35" s="626">
        <f>IF(ISTEXT(AB12),AB12,AC12/AB12-1)</f>
        <v>0.008158466478003223</v>
      </c>
      <c r="AD35" s="626">
        <f>IF(ISTEXT(AC12),AC12,AD12/AC12-1)</f>
        <v>-0.007091699686239461</v>
      </c>
      <c r="AE35" s="626">
        <f>IF(ISTEXT(AD12),AD12,AE12/AD12-1)</f>
        <v>0.04717399855068338</v>
      </c>
      <c r="AF35" s="626">
        <f>IF(ISTEXT(AE12),AE12,AF12/AE12-1)</f>
        <v>0.0491770896197834</v>
      </c>
      <c r="AG35" s="626">
        <f aca="true" t="shared" si="17" ref="AG35:AO35">IF(ISTEXT(AF12),AF12,AG12/AF12-1)</f>
        <v>0.01340482798221898</v>
      </c>
      <c r="AH35" s="626">
        <f t="shared" si="17"/>
        <v>-0.005498123049050729</v>
      </c>
      <c r="AI35" s="626">
        <f t="shared" si="17"/>
        <v>-0.03008030881787116</v>
      </c>
      <c r="AJ35" s="626">
        <f t="shared" si="17"/>
        <v>0.01912324150550404</v>
      </c>
      <c r="AK35" s="618">
        <f t="shared" si="17"/>
        <v>0.014311105502706756</v>
      </c>
      <c r="AL35" s="618">
        <f t="shared" si="17"/>
        <v>-0.01868652569070406</v>
      </c>
      <c r="AM35" s="618">
        <f t="shared" si="17"/>
        <v>0.02048920220476691</v>
      </c>
      <c r="AN35" s="626">
        <f t="shared" si="17"/>
        <v>0.005522799181193694</v>
      </c>
      <c r="AO35" s="649">
        <f t="shared" si="17"/>
        <v>-0.00244596146472853</v>
      </c>
      <c r="BL35" s="19"/>
      <c r="BM35" s="19"/>
      <c r="BN35" s="19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workbookViewId="0" topLeftCell="B1">
      <pane xSplit="25" topLeftCell="AA2" activePane="topRight" state="frozen"/>
      <selection pane="topLeft" activeCell="Z25" sqref="Z25"/>
      <selection pane="topRight" activeCell="AE23" sqref="AE23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customWidth="1"/>
    <col min="59" max="59" width="5.50390625" style="1" hidden="1" customWidth="1"/>
    <col min="60" max="16384" width="9.00390625" style="1" customWidth="1"/>
  </cols>
  <sheetData>
    <row r="1" ht="30.75" customHeight="1">
      <c r="AA1" s="507" t="s">
        <v>225</v>
      </c>
    </row>
    <row r="2" ht="15" thickBot="1">
      <c r="Z2" s="1" t="s">
        <v>299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1056448.0398619464</v>
      </c>
      <c r="AB4" s="182">
        <v>1063624.3814267123</v>
      </c>
      <c r="AC4" s="182">
        <v>1071719.6242849184</v>
      </c>
      <c r="AD4" s="182">
        <v>1065085.4683214147</v>
      </c>
      <c r="AE4" s="182">
        <v>1117299.3733958274</v>
      </c>
      <c r="AF4" s="182">
        <v>1129195.9760343563</v>
      </c>
      <c r="AG4" s="182">
        <v>1142229.363489682</v>
      </c>
      <c r="AH4" s="182">
        <v>1136770.609692431</v>
      </c>
      <c r="AI4" s="182">
        <v>1106382.0615783082</v>
      </c>
      <c r="AJ4" s="182">
        <v>1143567.3175118405</v>
      </c>
      <c r="AK4" s="182">
        <v>1163403.6453628992</v>
      </c>
      <c r="AL4" s="183">
        <v>1150228.903765326</v>
      </c>
      <c r="AM4" s="183">
        <v>1185744.7203698782</v>
      </c>
      <c r="AN4" s="183">
        <v>1193920.2548241045</v>
      </c>
      <c r="AO4" s="183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315132.6514996551</v>
      </c>
      <c r="AB5" s="131">
        <v>317370.40990645165</v>
      </c>
      <c r="AC5" s="131">
        <v>325098.0752513432</v>
      </c>
      <c r="AD5" s="131">
        <v>308144.3389958067</v>
      </c>
      <c r="AE5" s="131">
        <v>345713.3698840974</v>
      </c>
      <c r="AF5" s="131">
        <v>333459.3671513655</v>
      </c>
      <c r="AG5" s="131">
        <v>334693.3562213826</v>
      </c>
      <c r="AH5" s="131">
        <v>329643.92388659494</v>
      </c>
      <c r="AI5" s="131">
        <v>319283.3375139055</v>
      </c>
      <c r="AJ5" s="131">
        <v>339054.1827862166</v>
      </c>
      <c r="AK5" s="131">
        <v>347086.1029627522</v>
      </c>
      <c r="AL5" s="131">
        <v>338893.3987944758</v>
      </c>
      <c r="AM5" s="131">
        <v>365941.2915381089</v>
      </c>
      <c r="AN5" s="131">
        <v>382645.0001867739</v>
      </c>
      <c r="AO5" s="131">
        <v>378310.9677851272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4.25">
      <c r="X6" s="178"/>
      <c r="Y6" s="236"/>
      <c r="Z6" s="238" t="s">
        <v>200</v>
      </c>
      <c r="AA6" s="144">
        <v>288983.7220400473</v>
      </c>
      <c r="AB6" s="144">
        <v>291436.76745348395</v>
      </c>
      <c r="AC6" s="144">
        <v>299074.1127860053</v>
      </c>
      <c r="AD6" s="144">
        <v>281354.9900236199</v>
      </c>
      <c r="AE6" s="144">
        <v>318243.25960850995</v>
      </c>
      <c r="AF6" s="144">
        <v>306533.97822193074</v>
      </c>
      <c r="AG6" s="144">
        <v>307936.6629505499</v>
      </c>
      <c r="AH6" s="144">
        <v>300969.07310913346</v>
      </c>
      <c r="AI6" s="144">
        <v>291431.0576344287</v>
      </c>
      <c r="AJ6" s="144">
        <v>311120.48548437865</v>
      </c>
      <c r="AK6" s="144">
        <v>319910.4039064958</v>
      </c>
      <c r="AL6" s="144">
        <v>312524.4429416589</v>
      </c>
      <c r="AM6" s="144">
        <v>338606.7226286475</v>
      </c>
      <c r="AN6" s="144">
        <v>355876.3986003922</v>
      </c>
      <c r="AO6" s="144">
        <v>351268.14752237056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237"/>
    </row>
    <row r="7" spans="24:59" ht="14.25">
      <c r="X7" s="178"/>
      <c r="Y7" s="236"/>
      <c r="Z7" s="240" t="s">
        <v>201</v>
      </c>
      <c r="AA7" s="147">
        <v>571.3802016670321</v>
      </c>
      <c r="AB7" s="147">
        <v>557.6479307684623</v>
      </c>
      <c r="AC7" s="147">
        <v>589.5078921721699</v>
      </c>
      <c r="AD7" s="147">
        <v>636.8196886482708</v>
      </c>
      <c r="AE7" s="147">
        <v>729.7380302914114</v>
      </c>
      <c r="AF7" s="147">
        <v>739.5481454273395</v>
      </c>
      <c r="AG7" s="147">
        <v>761.206616337598</v>
      </c>
      <c r="AH7" s="147">
        <v>789.474682824386</v>
      </c>
      <c r="AI7" s="147">
        <v>835.3489358436811</v>
      </c>
      <c r="AJ7" s="147">
        <v>901.0476099964656</v>
      </c>
      <c r="AK7" s="147">
        <v>916.3237182516609</v>
      </c>
      <c r="AL7" s="147">
        <v>871.128704368587</v>
      </c>
      <c r="AM7" s="147">
        <v>920.3683683815369</v>
      </c>
      <c r="AN7" s="147">
        <v>870.7702325446351</v>
      </c>
      <c r="AO7" s="147">
        <v>947.5417603345854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239"/>
    </row>
    <row r="8" spans="24:59" ht="13.5" customHeight="1">
      <c r="X8" s="178"/>
      <c r="Y8" s="127"/>
      <c r="Z8" s="61" t="s">
        <v>169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4"/>
      <c r="BG8" s="135"/>
    </row>
    <row r="9" spans="24:59" ht="14.25">
      <c r="X9" s="178"/>
      <c r="Y9" s="127"/>
      <c r="Z9" s="62" t="s">
        <v>179</v>
      </c>
      <c r="AA9" s="136">
        <v>25577.549257940773</v>
      </c>
      <c r="AB9" s="136">
        <v>25375.99452219927</v>
      </c>
      <c r="AC9" s="136">
        <v>25434.45457316575</v>
      </c>
      <c r="AD9" s="136">
        <v>26152.529283538526</v>
      </c>
      <c r="AE9" s="136">
        <v>26740.372245296065</v>
      </c>
      <c r="AF9" s="136">
        <v>26185.84078400742</v>
      </c>
      <c r="AG9" s="136">
        <v>25995.486654495104</v>
      </c>
      <c r="AH9" s="136">
        <v>27885.37609463709</v>
      </c>
      <c r="AI9" s="136">
        <v>27016.930943633077</v>
      </c>
      <c r="AJ9" s="136">
        <v>27032.64969184153</v>
      </c>
      <c r="AK9" s="136">
        <v>26259.37533800477</v>
      </c>
      <c r="AL9" s="136">
        <v>25497.82714844832</v>
      </c>
      <c r="AM9" s="136">
        <v>26414.200541079874</v>
      </c>
      <c r="AN9" s="136">
        <v>25897.83135383705</v>
      </c>
      <c r="AO9" s="136">
        <v>26095.278502422105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/>
    </row>
    <row r="10" spans="24:59" ht="14.25">
      <c r="X10" s="178"/>
      <c r="Y10" s="153" t="s">
        <v>134</v>
      </c>
      <c r="Z10" s="156"/>
      <c r="AA10" s="157">
        <v>389990.9721001922</v>
      </c>
      <c r="AB10" s="157">
        <v>385929.062598414</v>
      </c>
      <c r="AC10" s="157">
        <v>377193.5192192223</v>
      </c>
      <c r="AD10" s="157">
        <v>373739.80609910685</v>
      </c>
      <c r="AE10" s="157">
        <v>380780.25235781044</v>
      </c>
      <c r="AF10" s="157">
        <v>384931.42353927577</v>
      </c>
      <c r="AG10" s="157">
        <v>393559.7296033929</v>
      </c>
      <c r="AH10" s="157">
        <v>390663.8317760618</v>
      </c>
      <c r="AI10" s="157">
        <v>370033.86682332336</v>
      </c>
      <c r="AJ10" s="157">
        <v>376594.77912452637</v>
      </c>
      <c r="AK10" s="157">
        <v>387086.87443339045</v>
      </c>
      <c r="AL10" s="157">
        <v>377201.4817453253</v>
      </c>
      <c r="AM10" s="157">
        <v>383990.85573332827</v>
      </c>
      <c r="AN10" s="157">
        <v>383974.49797203357</v>
      </c>
      <c r="AO10" s="157">
        <v>389449.8914030072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</row>
    <row r="11" spans="24:59" ht="14.25">
      <c r="X11" s="178"/>
      <c r="Y11" s="154"/>
      <c r="Z11" s="60" t="s">
        <v>180</v>
      </c>
      <c r="AA11" s="129">
        <v>6310.494455050711</v>
      </c>
      <c r="AB11" s="129">
        <v>6579.572149057154</v>
      </c>
      <c r="AC11" s="129">
        <v>6746.207175550231</v>
      </c>
      <c r="AD11" s="129">
        <v>6840.610322980208</v>
      </c>
      <c r="AE11" s="129">
        <v>7441.647632097379</v>
      </c>
      <c r="AF11" s="129">
        <v>7395.427674509464</v>
      </c>
      <c r="AG11" s="129">
        <v>7844.364224563337</v>
      </c>
      <c r="AH11" s="129">
        <v>7862.363970361253</v>
      </c>
      <c r="AI11" s="129">
        <v>8482.407986607988</v>
      </c>
      <c r="AJ11" s="129">
        <v>8358.285793351042</v>
      </c>
      <c r="AK11" s="129">
        <v>8463.347769890252</v>
      </c>
      <c r="AL11" s="129">
        <v>8630.157947146881</v>
      </c>
      <c r="AM11" s="129">
        <v>8995.406052367987</v>
      </c>
      <c r="AN11" s="129">
        <v>9479.395359225866</v>
      </c>
      <c r="AO11" s="129">
        <v>9888.849081960921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181</v>
      </c>
      <c r="AA12" s="129">
        <v>15094.270498019569</v>
      </c>
      <c r="AB12" s="129">
        <v>15886.02189964664</v>
      </c>
      <c r="AC12" s="129">
        <v>15158.139677850062</v>
      </c>
      <c r="AD12" s="129">
        <v>14006.575950497392</v>
      </c>
      <c r="AE12" s="129">
        <v>12709.263459657483</v>
      </c>
      <c r="AF12" s="129">
        <v>12150.422836358784</v>
      </c>
      <c r="AG12" s="129">
        <v>12298.103802821177</v>
      </c>
      <c r="AH12" s="129">
        <v>10997.114412548204</v>
      </c>
      <c r="AI12" s="129">
        <v>9149.607409097358</v>
      </c>
      <c r="AJ12" s="129">
        <v>8769.273897038564</v>
      </c>
      <c r="AK12" s="129">
        <v>7848.347155087803</v>
      </c>
      <c r="AL12" s="129">
        <v>7549.971554944825</v>
      </c>
      <c r="AM12" s="129">
        <v>7192.535299746821</v>
      </c>
      <c r="AN12" s="129">
        <v>6193.180215878129</v>
      </c>
      <c r="AO12" s="129">
        <v>5991.867566493043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182</v>
      </c>
      <c r="AA13" s="129">
        <v>1009.6981248357117</v>
      </c>
      <c r="AB13" s="129">
        <v>1004.0925696294565</v>
      </c>
      <c r="AC13" s="129">
        <v>986.1078506090698</v>
      </c>
      <c r="AD13" s="129">
        <v>919.0774241066916</v>
      </c>
      <c r="AE13" s="129">
        <v>862.7988250582539</v>
      </c>
      <c r="AF13" s="129">
        <v>868.8995207714873</v>
      </c>
      <c r="AG13" s="129">
        <v>911.9127726349728</v>
      </c>
      <c r="AH13" s="129">
        <v>898.8036909246106</v>
      </c>
      <c r="AI13" s="129">
        <v>846.0386867225948</v>
      </c>
      <c r="AJ13" s="129">
        <v>817.8686397640123</v>
      </c>
      <c r="AK13" s="129">
        <v>867.9306602169097</v>
      </c>
      <c r="AL13" s="129">
        <v>904.8623898311444</v>
      </c>
      <c r="AM13" s="129">
        <v>894.7037960932714</v>
      </c>
      <c r="AN13" s="129">
        <v>935.6690104030718</v>
      </c>
      <c r="AO13" s="129">
        <v>974.0783113724186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183</v>
      </c>
      <c r="AA14" s="129">
        <v>13990.650302927248</v>
      </c>
      <c r="AB14" s="129">
        <v>15103.790951906703</v>
      </c>
      <c r="AC14" s="129">
        <v>15884.116267079806</v>
      </c>
      <c r="AD14" s="129">
        <v>16609.096635623</v>
      </c>
      <c r="AE14" s="129">
        <v>16640.289399632686</v>
      </c>
      <c r="AF14" s="129">
        <v>16196.247638119856</v>
      </c>
      <c r="AG14" s="129">
        <v>16067.863690508064</v>
      </c>
      <c r="AH14" s="129">
        <v>15832.104152383525</v>
      </c>
      <c r="AI14" s="129">
        <v>15068.958434459068</v>
      </c>
      <c r="AJ14" s="129">
        <v>14485.504047380111</v>
      </c>
      <c r="AK14" s="129">
        <v>13978.19459348825</v>
      </c>
      <c r="AL14" s="129">
        <v>13175.369967141763</v>
      </c>
      <c r="AM14" s="129">
        <v>12404.585730623652</v>
      </c>
      <c r="AN14" s="129">
        <v>12050.516139479016</v>
      </c>
      <c r="AO14" s="129">
        <v>11909.76783005201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61" t="s">
        <v>184</v>
      </c>
      <c r="AA15" s="129">
        <v>13129.142297550536</v>
      </c>
      <c r="AB15" s="129">
        <v>13817.714440440177</v>
      </c>
      <c r="AC15" s="129">
        <v>14574.52598008081</v>
      </c>
      <c r="AD15" s="129">
        <v>14551.668297111757</v>
      </c>
      <c r="AE15" s="129">
        <v>14516.409298124034</v>
      </c>
      <c r="AF15" s="129">
        <v>14373.492818012137</v>
      </c>
      <c r="AG15" s="129">
        <v>13883.984500923667</v>
      </c>
      <c r="AH15" s="129">
        <v>13778.079205594315</v>
      </c>
      <c r="AI15" s="129">
        <v>13620.85582672123</v>
      </c>
      <c r="AJ15" s="129">
        <v>13558.124817608004</v>
      </c>
      <c r="AK15" s="129">
        <v>13116.198356913816</v>
      </c>
      <c r="AL15" s="129">
        <v>12690.782848540832</v>
      </c>
      <c r="AM15" s="129">
        <v>12276.301067596492</v>
      </c>
      <c r="AN15" s="129">
        <v>11870.211735968955</v>
      </c>
      <c r="AO15" s="129">
        <v>11724.619191731104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61" t="s">
        <v>185</v>
      </c>
      <c r="AA16" s="129">
        <v>25825.233380269172</v>
      </c>
      <c r="AB16" s="129">
        <v>26033.75125829962</v>
      </c>
      <c r="AC16" s="129">
        <v>25782.437254465352</v>
      </c>
      <c r="AD16" s="129">
        <v>26418.40701554084</v>
      </c>
      <c r="AE16" s="129">
        <v>27684.165643182194</v>
      </c>
      <c r="AF16" s="129">
        <v>29393.539864426275</v>
      </c>
      <c r="AG16" s="129">
        <v>29348.143794649222</v>
      </c>
      <c r="AH16" s="129">
        <v>29213.850293732536</v>
      </c>
      <c r="AI16" s="129">
        <v>27945.808759410396</v>
      </c>
      <c r="AJ16" s="129">
        <v>28308.546345339197</v>
      </c>
      <c r="AK16" s="129">
        <v>28921.94237154784</v>
      </c>
      <c r="AL16" s="129">
        <v>28267.424241604735</v>
      </c>
      <c r="AM16" s="129">
        <v>27813.715932540446</v>
      </c>
      <c r="AN16" s="129">
        <v>27342.295056372008</v>
      </c>
      <c r="AO16" s="129">
        <v>27112.729178094352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186</v>
      </c>
      <c r="AA17" s="129">
        <v>9674.15929143969</v>
      </c>
      <c r="AB17" s="129">
        <v>9664.860869818527</v>
      </c>
      <c r="AC17" s="129">
        <v>9760.186694916625</v>
      </c>
      <c r="AD17" s="129">
        <v>9961.073996847004</v>
      </c>
      <c r="AE17" s="129">
        <v>10018.385675462305</v>
      </c>
      <c r="AF17" s="129">
        <v>10166.642063935633</v>
      </c>
      <c r="AG17" s="129">
        <v>10259.583507491512</v>
      </c>
      <c r="AH17" s="129">
        <v>10385.491860351089</v>
      </c>
      <c r="AI17" s="129">
        <v>10721.71410696468</v>
      </c>
      <c r="AJ17" s="129">
        <v>10631.564438489197</v>
      </c>
      <c r="AK17" s="129">
        <v>10415.384995113718</v>
      </c>
      <c r="AL17" s="129">
        <v>9977.618222137713</v>
      </c>
      <c r="AM17" s="129">
        <v>9749.82457740307</v>
      </c>
      <c r="AN17" s="129">
        <v>9819.442947608968</v>
      </c>
      <c r="AO17" s="129">
        <v>9669.318302825875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187</v>
      </c>
      <c r="AA18" s="129">
        <v>10634.049679501974</v>
      </c>
      <c r="AB18" s="129">
        <v>10968.257975208897</v>
      </c>
      <c r="AC18" s="129">
        <v>11213.273254059852</v>
      </c>
      <c r="AD18" s="129">
        <v>12010.222743665616</v>
      </c>
      <c r="AE18" s="129">
        <v>12107.43045720168</v>
      </c>
      <c r="AF18" s="129">
        <v>12453.342556473686</v>
      </c>
      <c r="AG18" s="129">
        <v>13270.762962864994</v>
      </c>
      <c r="AH18" s="129">
        <v>13366.554067767775</v>
      </c>
      <c r="AI18" s="129">
        <v>13925.943625399057</v>
      </c>
      <c r="AJ18" s="129">
        <v>14615.632667495156</v>
      </c>
      <c r="AK18" s="129">
        <v>15313.110180148888</v>
      </c>
      <c r="AL18" s="129">
        <v>14890.980178355054</v>
      </c>
      <c r="AM18" s="129">
        <v>15586.746553173354</v>
      </c>
      <c r="AN18" s="129">
        <v>18145.230635634412</v>
      </c>
      <c r="AO18" s="129">
        <v>19693.498788039295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188</v>
      </c>
      <c r="AA19" s="129">
        <v>183839.4905265217</v>
      </c>
      <c r="AB19" s="129">
        <v>183361.0033520104</v>
      </c>
      <c r="AC19" s="129">
        <v>176356.26928828168</v>
      </c>
      <c r="AD19" s="129">
        <v>184156.15955905954</v>
      </c>
      <c r="AE19" s="129">
        <v>178640.17013990082</v>
      </c>
      <c r="AF19" s="129">
        <v>182901.37897459933</v>
      </c>
      <c r="AG19" s="129">
        <v>185292.28859210334</v>
      </c>
      <c r="AH19" s="129">
        <v>158963.08602612407</v>
      </c>
      <c r="AI19" s="129">
        <v>67045.57764823461</v>
      </c>
      <c r="AJ19" s="129">
        <v>69658.70094170806</v>
      </c>
      <c r="AK19" s="129">
        <v>71550.60626187501</v>
      </c>
      <c r="AL19" s="129">
        <v>68622.23897418503</v>
      </c>
      <c r="AM19" s="129">
        <v>66807.42704533266</v>
      </c>
      <c r="AN19" s="129">
        <v>65867.6375827903</v>
      </c>
      <c r="AO19" s="129">
        <v>66221.33240323016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189</v>
      </c>
      <c r="AA20" s="129">
        <v>3169.0911672321618</v>
      </c>
      <c r="AB20" s="129">
        <v>3126.5150420060627</v>
      </c>
      <c r="AC20" s="129">
        <v>3027.491954328895</v>
      </c>
      <c r="AD20" s="129">
        <v>3038.6198722556474</v>
      </c>
      <c r="AE20" s="129">
        <v>3123.641868494307</v>
      </c>
      <c r="AF20" s="129">
        <v>3084.9941929809115</v>
      </c>
      <c r="AG20" s="129">
        <v>3022.010957465072</v>
      </c>
      <c r="AH20" s="129">
        <v>2780.0841967761557</v>
      </c>
      <c r="AI20" s="129">
        <v>2129.0325957655186</v>
      </c>
      <c r="AJ20" s="129">
        <v>2012.03353024212</v>
      </c>
      <c r="AK20" s="129">
        <v>1990.7815645174958</v>
      </c>
      <c r="AL20" s="129">
        <v>1915.1605853406727</v>
      </c>
      <c r="AM20" s="129">
        <v>1887.6382252500605</v>
      </c>
      <c r="AN20" s="129">
        <v>1758.7941512440011</v>
      </c>
      <c r="AO20" s="129">
        <v>1749.243807369543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190</v>
      </c>
      <c r="AA21" s="129">
        <v>52529.69645640456</v>
      </c>
      <c r="AB21" s="129">
        <v>54546.86332358567</v>
      </c>
      <c r="AC21" s="129">
        <v>52812.74816596</v>
      </c>
      <c r="AD21" s="129">
        <v>54015.01347214004</v>
      </c>
      <c r="AE21" s="129">
        <v>55299.98497014863</v>
      </c>
      <c r="AF21" s="129">
        <v>56057.43101204205</v>
      </c>
      <c r="AG21" s="129">
        <v>56223.71016970873</v>
      </c>
      <c r="AH21" s="129">
        <v>52665.272466012</v>
      </c>
      <c r="AI21" s="129">
        <v>36480.47344792956</v>
      </c>
      <c r="AJ21" s="129">
        <v>36843.316561452564</v>
      </c>
      <c r="AK21" s="129">
        <v>37928.41555128247</v>
      </c>
      <c r="AL21" s="129">
        <v>36676.260251585976</v>
      </c>
      <c r="AM21" s="129">
        <v>36239.63835143859</v>
      </c>
      <c r="AN21" s="129">
        <v>37474.805154479654</v>
      </c>
      <c r="AO21" s="129">
        <v>37234.91041658829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191</v>
      </c>
      <c r="AA22" s="129">
        <v>149600.28627090732</v>
      </c>
      <c r="AB22" s="129">
        <v>145196.64157467306</v>
      </c>
      <c r="AC22" s="129">
        <v>138306.54925687588</v>
      </c>
      <c r="AD22" s="129">
        <v>138049.69378679644</v>
      </c>
      <c r="AE22" s="129">
        <v>140473.85899276254</v>
      </c>
      <c r="AF22" s="129">
        <v>141862.01063315404</v>
      </c>
      <c r="AG22" s="129">
        <v>144344.38534304293</v>
      </c>
      <c r="AH22" s="129">
        <v>146735.3086597961</v>
      </c>
      <c r="AI22" s="129">
        <v>138729.45107073223</v>
      </c>
      <c r="AJ22" s="129">
        <v>145598.6148600945</v>
      </c>
      <c r="AK22" s="129">
        <v>150468.3096638245</v>
      </c>
      <c r="AL22" s="129">
        <v>147655.34213139125</v>
      </c>
      <c r="AM22" s="129">
        <v>153369.95759679493</v>
      </c>
      <c r="AN22" s="129">
        <v>154920.7621587436</v>
      </c>
      <c r="AO22" s="129">
        <v>155648.30183349014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192</v>
      </c>
      <c r="AA23" s="129">
        <v>5973.600608268698</v>
      </c>
      <c r="AB23" s="129">
        <v>5846.004845359351</v>
      </c>
      <c r="AC23" s="129">
        <v>5811.783680657066</v>
      </c>
      <c r="AD23" s="129">
        <v>5569.207078232656</v>
      </c>
      <c r="AE23" s="129">
        <v>5176.004397569766</v>
      </c>
      <c r="AF23" s="129">
        <v>4707.168823067933</v>
      </c>
      <c r="AG23" s="129">
        <v>4003.2959697651563</v>
      </c>
      <c r="AH23" s="129">
        <v>3773.526425143158</v>
      </c>
      <c r="AI23" s="129">
        <v>3238.430497730366</v>
      </c>
      <c r="AJ23" s="129">
        <v>3065.3431389991083</v>
      </c>
      <c r="AK23" s="129">
        <v>2990.5073069083132</v>
      </c>
      <c r="AL23" s="129">
        <v>2877.406167699061</v>
      </c>
      <c r="AM23" s="129">
        <v>2833.0742128697457</v>
      </c>
      <c r="AN23" s="129">
        <v>2808.769155837534</v>
      </c>
      <c r="AO23" s="129">
        <v>2771.029456696392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4"/>
      <c r="Z24" s="119" t="s">
        <v>193</v>
      </c>
      <c r="AA24" s="129">
        <v>47345.24706624937</v>
      </c>
      <c r="AB24" s="129">
        <v>46298.60252764715</v>
      </c>
      <c r="AC24" s="129">
        <v>43161.145960002315</v>
      </c>
      <c r="AD24" s="129">
        <v>41332.94744337494</v>
      </c>
      <c r="AE24" s="129">
        <v>43500.55233692235</v>
      </c>
      <c r="AF24" s="129">
        <v>31870.167082162734</v>
      </c>
      <c r="AG24" s="129">
        <v>33242.80091718457</v>
      </c>
      <c r="AH24" s="129">
        <v>33447.37292383576</v>
      </c>
      <c r="AI24" s="129">
        <v>8354.040131709895</v>
      </c>
      <c r="AJ24" s="129">
        <v>8393.29805286672</v>
      </c>
      <c r="AK24" s="129">
        <v>8410.144627700878</v>
      </c>
      <c r="AL24" s="129">
        <v>7872.787051771635</v>
      </c>
      <c r="AM24" s="129">
        <v>8303.403981306477</v>
      </c>
      <c r="AN24" s="129">
        <v>8175.397484829302</v>
      </c>
      <c r="AO24" s="129">
        <v>8095.908505650557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9"/>
      <c r="BG24" s="140"/>
    </row>
    <row r="25" spans="24:59" ht="14.25">
      <c r="X25" s="178"/>
      <c r="Y25" s="154"/>
      <c r="Z25" s="119" t="s">
        <v>194</v>
      </c>
      <c r="AA25" s="129">
        <v>-199513.6154166409</v>
      </c>
      <c r="AB25" s="129">
        <v>-196019.06244500104</v>
      </c>
      <c r="AC25" s="129">
        <v>-183827.04951451102</v>
      </c>
      <c r="AD25" s="129">
        <v>-191954.21545992405</v>
      </c>
      <c r="AE25" s="129">
        <v>-185556.89286599154</v>
      </c>
      <c r="AF25" s="129">
        <v>-175718.99126161294</v>
      </c>
      <c r="AG25" s="129">
        <v>-177096.64654250297</v>
      </c>
      <c r="AH25" s="129">
        <v>-151064.18046808173</v>
      </c>
      <c r="AI25" s="129">
        <v>-31894.94251201361</v>
      </c>
      <c r="AJ25" s="129">
        <v>-34076.274729300574</v>
      </c>
      <c r="AK25" s="129">
        <v>-32257.296690809322</v>
      </c>
      <c r="AL25" s="129">
        <v>-30697.113286735126</v>
      </c>
      <c r="AM25" s="129">
        <v>-30689.99100061343</v>
      </c>
      <c r="AN25" s="129">
        <v>-32279.43363564866</v>
      </c>
      <c r="AO25" s="129">
        <v>-32089.11671012158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9"/>
      <c r="BG25" s="140"/>
    </row>
    <row r="26" spans="24:59" ht="14.25">
      <c r="X26" s="178"/>
      <c r="Y26" s="155"/>
      <c r="Z26" s="119" t="s">
        <v>195</v>
      </c>
      <c r="AA26" s="136">
        <v>51379.47739165464</v>
      </c>
      <c r="AB26" s="136">
        <v>44514.432264126175</v>
      </c>
      <c r="AC26" s="136">
        <v>41439.58627301565</v>
      </c>
      <c r="AD26" s="136">
        <v>38215.64796079924</v>
      </c>
      <c r="AE26" s="136">
        <v>38142.54212758754</v>
      </c>
      <c r="AF26" s="136">
        <v>37169.24911027436</v>
      </c>
      <c r="AG26" s="136">
        <v>40643.16494016911</v>
      </c>
      <c r="AH26" s="136">
        <v>41028.99989279295</v>
      </c>
      <c r="AI26" s="136">
        <v>46190.46910785236</v>
      </c>
      <c r="AJ26" s="136">
        <v>45554.9461219986</v>
      </c>
      <c r="AK26" s="136">
        <v>47080.9500656836</v>
      </c>
      <c r="AL26" s="136">
        <v>46192.23252038382</v>
      </c>
      <c r="AM26" s="136">
        <v>50325.88831140415</v>
      </c>
      <c r="AN26" s="136">
        <v>49411.824819187386</v>
      </c>
      <c r="AO26" s="136">
        <v>52853.55343953469</v>
      </c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8"/>
    </row>
    <row r="27" spans="24:59" ht="14.25">
      <c r="X27" s="178"/>
      <c r="Y27" s="165" t="s">
        <v>136</v>
      </c>
      <c r="Z27" s="167"/>
      <c r="AA27" s="168">
        <v>211053.692771273</v>
      </c>
      <c r="AB27" s="168">
        <v>222466.79120362006</v>
      </c>
      <c r="AC27" s="168">
        <v>226859.69404186207</v>
      </c>
      <c r="AD27" s="168">
        <v>231727.9289389844</v>
      </c>
      <c r="AE27" s="168">
        <v>243681.0266246537</v>
      </c>
      <c r="AF27" s="168">
        <v>251175.26472750393</v>
      </c>
      <c r="AG27" s="168">
        <v>256806.58263234745</v>
      </c>
      <c r="AH27" s="168">
        <v>258799.14043583366</v>
      </c>
      <c r="AI27" s="168">
        <v>257779.334166772</v>
      </c>
      <c r="AJ27" s="168">
        <v>260013.79929670464</v>
      </c>
      <c r="AK27" s="168">
        <v>259230.3227679455</v>
      </c>
      <c r="AL27" s="168">
        <v>261885.7423423809</v>
      </c>
      <c r="AM27" s="168">
        <v>256758.8451302494</v>
      </c>
      <c r="AN27" s="168">
        <v>254621.008340687</v>
      </c>
      <c r="AO27" s="168">
        <v>254478.369331187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</row>
    <row r="28" spans="24:59" ht="14.25">
      <c r="X28" s="178"/>
      <c r="Y28" s="166"/>
      <c r="Z28" s="60" t="s">
        <v>137</v>
      </c>
      <c r="AA28" s="129">
        <v>7162.413734672971</v>
      </c>
      <c r="AB28" s="129">
        <v>7762.9604814168815</v>
      </c>
      <c r="AC28" s="129">
        <v>8291.472027621348</v>
      </c>
      <c r="AD28" s="129">
        <v>8688.764321731926</v>
      </c>
      <c r="AE28" s="129">
        <v>9153.16177100551</v>
      </c>
      <c r="AF28" s="129">
        <v>10278.29057964515</v>
      </c>
      <c r="AG28" s="129">
        <v>10086.072696871752</v>
      </c>
      <c r="AH28" s="129">
        <v>10744.189447108492</v>
      </c>
      <c r="AI28" s="129">
        <v>10709.47428942512</v>
      </c>
      <c r="AJ28" s="129">
        <v>10531.517510201824</v>
      </c>
      <c r="AK28" s="129">
        <v>10677.13098467719</v>
      </c>
      <c r="AL28" s="129">
        <v>10724.198612064289</v>
      </c>
      <c r="AM28" s="129">
        <v>10933.837362880104</v>
      </c>
      <c r="AN28" s="129">
        <v>11063.177167723012</v>
      </c>
      <c r="AO28" s="129">
        <v>10663.394907840864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138</v>
      </c>
      <c r="AA29" s="129">
        <v>189227.8763824253</v>
      </c>
      <c r="AB29" s="129">
        <v>199472.29798322893</v>
      </c>
      <c r="AC29" s="129">
        <v>203591.17181375675</v>
      </c>
      <c r="AD29" s="129">
        <v>208310.41730265503</v>
      </c>
      <c r="AE29" s="129">
        <v>219481.1374486168</v>
      </c>
      <c r="AF29" s="129">
        <v>225390.18756280857</v>
      </c>
      <c r="AG29" s="129">
        <v>230357.62045436783</v>
      </c>
      <c r="AH29" s="129">
        <v>230747.117652358</v>
      </c>
      <c r="AI29" s="129">
        <v>231595.7868236127</v>
      </c>
      <c r="AJ29" s="129">
        <v>234118.01501179405</v>
      </c>
      <c r="AK29" s="129">
        <v>232981.27934305393</v>
      </c>
      <c r="AL29" s="129">
        <v>236086.84760516929</v>
      </c>
      <c r="AM29" s="129">
        <v>230589.61204010452</v>
      </c>
      <c r="AN29" s="129">
        <v>228795.9054155951</v>
      </c>
      <c r="AO29" s="129">
        <v>230273.39155318408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66"/>
      <c r="Z30" s="61" t="s">
        <v>139</v>
      </c>
      <c r="AA30" s="129">
        <v>932.453527286862</v>
      </c>
      <c r="AB30" s="129">
        <v>921.981186032014</v>
      </c>
      <c r="AC30" s="129">
        <v>897.4689414513658</v>
      </c>
      <c r="AD30" s="129">
        <v>848.43907496861</v>
      </c>
      <c r="AE30" s="129">
        <v>840.7128676277982</v>
      </c>
      <c r="AF30" s="129">
        <v>819.3642873051281</v>
      </c>
      <c r="AG30" s="129">
        <v>808.0902697248378</v>
      </c>
      <c r="AH30" s="129">
        <v>779.4618914326709</v>
      </c>
      <c r="AI30" s="129">
        <v>773.1811590382168</v>
      </c>
      <c r="AJ30" s="129">
        <v>727.3471038731022</v>
      </c>
      <c r="AK30" s="129">
        <v>707.2796130443123</v>
      </c>
      <c r="AL30" s="129">
        <v>677.3493327449078</v>
      </c>
      <c r="AM30" s="129">
        <v>666.0863291092593</v>
      </c>
      <c r="AN30" s="129">
        <v>628.5254980047489</v>
      </c>
      <c r="AO30" s="129">
        <v>648.0409764481419</v>
      </c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9"/>
      <c r="BG30" s="140"/>
    </row>
    <row r="31" spans="24:59" ht="14.25">
      <c r="X31" s="178"/>
      <c r="Y31" s="166"/>
      <c r="Z31" s="61" t="s">
        <v>140</v>
      </c>
      <c r="AA31" s="129">
        <v>13730.949126887857</v>
      </c>
      <c r="AB31" s="129">
        <v>14309.551552942252</v>
      </c>
      <c r="AC31" s="129">
        <v>14079.581259032582</v>
      </c>
      <c r="AD31" s="129">
        <v>13880.308239628856</v>
      </c>
      <c r="AE31" s="129">
        <v>14206.014537403604</v>
      </c>
      <c r="AF31" s="129">
        <v>14687.422297745108</v>
      </c>
      <c r="AG31" s="129">
        <v>15554.799211383022</v>
      </c>
      <c r="AH31" s="129">
        <v>16528.371444934513</v>
      </c>
      <c r="AI31" s="129">
        <v>14700.89189469596</v>
      </c>
      <c r="AJ31" s="129">
        <v>14636.919670835681</v>
      </c>
      <c r="AK31" s="129">
        <v>14864.632827170073</v>
      </c>
      <c r="AL31" s="129">
        <v>14397.346792402419</v>
      </c>
      <c r="AM31" s="129">
        <v>14569.309398155503</v>
      </c>
      <c r="AN31" s="129">
        <v>14133.400259364134</v>
      </c>
      <c r="AO31" s="129">
        <v>12893.541893713893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59" t="s">
        <v>141</v>
      </c>
      <c r="Z32" s="162"/>
      <c r="AA32" s="163">
        <v>140270.72349082615</v>
      </c>
      <c r="AB32" s="163">
        <v>137858.11771822665</v>
      </c>
      <c r="AC32" s="163">
        <v>142568.33577249094</v>
      </c>
      <c r="AD32" s="163">
        <v>151473.39428751665</v>
      </c>
      <c r="AE32" s="163">
        <v>147124.72452926586</v>
      </c>
      <c r="AF32" s="163">
        <v>159629.9206162112</v>
      </c>
      <c r="AG32" s="163">
        <v>157169.6950325592</v>
      </c>
      <c r="AH32" s="163">
        <v>157663.71359394072</v>
      </c>
      <c r="AI32" s="163">
        <v>159285.52307430757</v>
      </c>
      <c r="AJ32" s="163">
        <v>167904.55630439287</v>
      </c>
      <c r="AK32" s="163">
        <v>170000.3451988111</v>
      </c>
      <c r="AL32" s="163">
        <v>172248.2808831438</v>
      </c>
      <c r="AM32" s="163">
        <v>179053.72796819167</v>
      </c>
      <c r="AN32" s="163">
        <v>172679.74832461</v>
      </c>
      <c r="AO32" s="163">
        <v>170626.30131468183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4"/>
    </row>
    <row r="33" spans="24:59" ht="14.25">
      <c r="X33" s="178"/>
      <c r="Y33" s="160"/>
      <c r="Z33" s="60" t="s">
        <v>142</v>
      </c>
      <c r="AA33" s="129">
        <v>83602.42911544416</v>
      </c>
      <c r="AB33" s="129">
        <v>80676.8487858807</v>
      </c>
      <c r="AC33" s="129">
        <v>82033.38591753246</v>
      </c>
      <c r="AD33" s="129">
        <v>86536.71326591873</v>
      </c>
      <c r="AE33" s="129">
        <v>85436.84548920488</v>
      </c>
      <c r="AF33" s="129">
        <v>93309.5627338248</v>
      </c>
      <c r="AG33" s="129">
        <v>91072.51217989586</v>
      </c>
      <c r="AH33" s="129">
        <v>92682.45323821169</v>
      </c>
      <c r="AI33" s="129">
        <v>94705.94470302608</v>
      </c>
      <c r="AJ33" s="129">
        <v>101376.49985516144</v>
      </c>
      <c r="AK33" s="129">
        <v>101042.06695845329</v>
      </c>
      <c r="AL33" s="129">
        <v>106678.15870047019</v>
      </c>
      <c r="AM33" s="129">
        <v>110940.15042324005</v>
      </c>
      <c r="AN33" s="129">
        <v>107596.3348543709</v>
      </c>
      <c r="AO33" s="129">
        <v>106068.55584522593</v>
      </c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9"/>
      <c r="BG33" s="140"/>
    </row>
    <row r="34" spans="24:59" ht="14.25">
      <c r="X34" s="178"/>
      <c r="Y34" s="161"/>
      <c r="Z34" s="62" t="s">
        <v>143</v>
      </c>
      <c r="AA34" s="136">
        <v>56668.294375382</v>
      </c>
      <c r="AB34" s="136">
        <v>57181.26893234594</v>
      </c>
      <c r="AC34" s="136">
        <v>60534.94985495847</v>
      </c>
      <c r="AD34" s="136">
        <v>64936.681021597935</v>
      </c>
      <c r="AE34" s="136">
        <v>61687.87904006099</v>
      </c>
      <c r="AF34" s="136">
        <v>66320.35788238638</v>
      </c>
      <c r="AG34" s="136">
        <v>66097.18285266333</v>
      </c>
      <c r="AH34" s="136">
        <v>64981.26035572901</v>
      </c>
      <c r="AI34" s="136">
        <v>64579.57837128149</v>
      </c>
      <c r="AJ34" s="136">
        <v>66528.05644923142</v>
      </c>
      <c r="AK34" s="136">
        <v>68958.27824035782</v>
      </c>
      <c r="AL34" s="136">
        <v>65570.12218267361</v>
      </c>
      <c r="AM34" s="136">
        <v>68113.57754495164</v>
      </c>
      <c r="AN34" s="136">
        <v>65083.413470239095</v>
      </c>
      <c r="AO34" s="136">
        <v>64557.74546945591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8"/>
    </row>
    <row r="35" spans="24:59" ht="15" thickBot="1">
      <c r="X35" s="179"/>
      <c r="Y35" s="241" t="s">
        <v>170</v>
      </c>
      <c r="Z35" s="242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245"/>
    </row>
    <row r="36" spans="24:59" ht="15" thickBot="1">
      <c r="X36" s="171" t="s">
        <v>165</v>
      </c>
      <c r="Y36" s="172"/>
      <c r="Z36" s="173"/>
      <c r="AA36" s="174">
        <v>36.672128125700006</v>
      </c>
      <c r="AB36" s="174">
        <v>53.7191552682</v>
      </c>
      <c r="AC36" s="174">
        <v>56.99898278610001</v>
      </c>
      <c r="AD36" s="174">
        <v>53.265301330750006</v>
      </c>
      <c r="AE36" s="174">
        <v>51.2017702594</v>
      </c>
      <c r="AF36" s="174">
        <v>50.97674307625</v>
      </c>
      <c r="AG36" s="174">
        <v>49.42391258960001</v>
      </c>
      <c r="AH36" s="174">
        <v>48.030943201300005</v>
      </c>
      <c r="AI36" s="174">
        <v>42.7873278884</v>
      </c>
      <c r="AJ36" s="174">
        <v>38.1184743591</v>
      </c>
      <c r="AK36" s="174">
        <v>36.084657931100004</v>
      </c>
      <c r="AL36" s="174">
        <v>32.498128516</v>
      </c>
      <c r="AM36" s="174">
        <v>31.000755815400005</v>
      </c>
      <c r="AN36" s="174">
        <v>34.5225988225</v>
      </c>
      <c r="AO36" s="174">
        <v>35.04451630290001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5"/>
      <c r="BG36" s="176"/>
    </row>
    <row r="37" spans="24:59" ht="14.25">
      <c r="X37" s="185" t="s">
        <v>166</v>
      </c>
      <c r="Y37" s="188"/>
      <c r="Z37" s="189"/>
      <c r="AA37" s="190">
        <v>59814.95238434627</v>
      </c>
      <c r="AB37" s="190">
        <v>61432.75150626722</v>
      </c>
      <c r="AC37" s="190">
        <v>61775.85933815111</v>
      </c>
      <c r="AD37" s="190">
        <v>60722.066820774264</v>
      </c>
      <c r="AE37" s="190">
        <v>61811.654470191126</v>
      </c>
      <c r="AF37" s="190">
        <v>61846.655551728625</v>
      </c>
      <c r="AG37" s="190">
        <v>61522.68371427859</v>
      </c>
      <c r="AH37" s="190">
        <v>60029.97627938186</v>
      </c>
      <c r="AI37" s="190">
        <v>54390.76457682881</v>
      </c>
      <c r="AJ37" s="190">
        <v>53983.12119989247</v>
      </c>
      <c r="AK37" s="190">
        <v>54796.77174504028</v>
      </c>
      <c r="AL37" s="190">
        <v>53078.60901349713</v>
      </c>
      <c r="AM37" s="190">
        <v>50651.43016595932</v>
      </c>
      <c r="AN37" s="190">
        <v>49904.82478119282</v>
      </c>
      <c r="AO37" s="190">
        <v>50374.33347977625</v>
      </c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1"/>
      <c r="BG37" s="192"/>
    </row>
    <row r="38" spans="24:59" ht="14.25">
      <c r="X38" s="186"/>
      <c r="Y38" s="59" t="s">
        <v>144</v>
      </c>
      <c r="Z38" s="108"/>
      <c r="AA38" s="144">
        <v>55124.30458461202</v>
      </c>
      <c r="AB38" s="144">
        <v>56769.09256400146</v>
      </c>
      <c r="AC38" s="144">
        <v>57236.938799248805</v>
      </c>
      <c r="AD38" s="144">
        <v>56413.95605587963</v>
      </c>
      <c r="AE38" s="144">
        <v>57217.222020649686</v>
      </c>
      <c r="AF38" s="144">
        <v>57157.86461053925</v>
      </c>
      <c r="AG38" s="144">
        <v>56859.92402673906</v>
      </c>
      <c r="AH38" s="144">
        <v>55420.95284069406</v>
      </c>
      <c r="AI38" s="144">
        <v>50339.76629288095</v>
      </c>
      <c r="AJ38" s="144">
        <v>49594.64719561196</v>
      </c>
      <c r="AK38" s="144">
        <v>50466.04841924761</v>
      </c>
      <c r="AL38" s="144">
        <v>49081.1397364778</v>
      </c>
      <c r="AM38" s="144">
        <v>46846.41085145698</v>
      </c>
      <c r="AN38" s="144">
        <v>46382.426040204155</v>
      </c>
      <c r="AO38" s="144">
        <v>46917.10921992258</v>
      </c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5"/>
      <c r="BG38" s="146"/>
    </row>
    <row r="39" spans="24:59" ht="14.25">
      <c r="X39" s="186"/>
      <c r="Y39" s="125"/>
      <c r="Z39" s="122" t="s">
        <v>196</v>
      </c>
      <c r="AA39" s="147">
        <v>37966.27601998702</v>
      </c>
      <c r="AB39" s="147">
        <v>39580.67114823146</v>
      </c>
      <c r="AC39" s="147">
        <v>40874.672491868805</v>
      </c>
      <c r="AD39" s="147">
        <v>40441.754616254635</v>
      </c>
      <c r="AE39" s="147">
        <v>41494.01063550969</v>
      </c>
      <c r="AF39" s="147">
        <v>41341.86619947924</v>
      </c>
      <c r="AG39" s="147">
        <v>41751.45132469906</v>
      </c>
      <c r="AH39" s="147">
        <v>39167.99699644407</v>
      </c>
      <c r="AI39" s="147">
        <v>34691.160986035946</v>
      </c>
      <c r="AJ39" s="147">
        <v>34345.37906518196</v>
      </c>
      <c r="AK39" s="147">
        <v>34434.0391100026</v>
      </c>
      <c r="AL39" s="147">
        <v>33718.1278221328</v>
      </c>
      <c r="AM39" s="147">
        <v>31805.165513656983</v>
      </c>
      <c r="AN39" s="147">
        <v>31315.630766939154</v>
      </c>
      <c r="AO39" s="147">
        <v>31415.593122997587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197</v>
      </c>
      <c r="AA40" s="147">
        <v>5052.59364</v>
      </c>
      <c r="AB40" s="147">
        <v>5017.838812999999</v>
      </c>
      <c r="AC40" s="147">
        <v>4949.458250000001</v>
      </c>
      <c r="AD40" s="147">
        <v>4533.086288</v>
      </c>
      <c r="AE40" s="147">
        <v>4340.839077</v>
      </c>
      <c r="AF40" s="147">
        <v>4124.042284</v>
      </c>
      <c r="AG40" s="147">
        <v>4063.571127</v>
      </c>
      <c r="AH40" s="147">
        <v>4570.349956999999</v>
      </c>
      <c r="AI40" s="147">
        <v>4339.530333000001</v>
      </c>
      <c r="AJ40" s="147">
        <v>4162.51902</v>
      </c>
      <c r="AK40" s="147">
        <v>4481.121973</v>
      </c>
      <c r="AL40" s="147">
        <v>4238.199517999999</v>
      </c>
      <c r="AM40" s="147">
        <v>4238.199517999999</v>
      </c>
      <c r="AN40" s="147">
        <v>4238.199517999999</v>
      </c>
      <c r="AO40" s="147">
        <v>4238.199517999999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0"/>
      <c r="Z41" s="122" t="s">
        <v>198</v>
      </c>
      <c r="AA41" s="147">
        <v>11527.406667000001</v>
      </c>
      <c r="AB41" s="147">
        <v>11601.274714</v>
      </c>
      <c r="AC41" s="147">
        <v>10874.676656</v>
      </c>
      <c r="AD41" s="147">
        <v>10898.4105</v>
      </c>
      <c r="AE41" s="147">
        <v>10823.089708</v>
      </c>
      <c r="AF41" s="147">
        <v>11155.560010000001</v>
      </c>
      <c r="AG41" s="147">
        <v>10558.584997</v>
      </c>
      <c r="AH41" s="147">
        <v>11200.207666999999</v>
      </c>
      <c r="AI41" s="147">
        <v>10868.761699</v>
      </c>
      <c r="AJ41" s="147">
        <v>10659.170609</v>
      </c>
      <c r="AK41" s="147">
        <v>11124.052863</v>
      </c>
      <c r="AL41" s="147">
        <v>10735.948870999999</v>
      </c>
      <c r="AM41" s="147">
        <v>10428.115016</v>
      </c>
      <c r="AN41" s="147">
        <v>10460.328909</v>
      </c>
      <c r="AO41" s="147">
        <v>10879.821721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269</v>
      </c>
      <c r="AA42" s="147">
        <v>578.0282576249999</v>
      </c>
      <c r="AB42" s="147">
        <v>569.30788877</v>
      </c>
      <c r="AC42" s="147">
        <v>538.13140138</v>
      </c>
      <c r="AD42" s="147">
        <v>540.704651625</v>
      </c>
      <c r="AE42" s="147">
        <v>559.2826001400001</v>
      </c>
      <c r="AF42" s="147">
        <v>536.39611706</v>
      </c>
      <c r="AG42" s="147">
        <v>486.31657804</v>
      </c>
      <c r="AH42" s="147">
        <v>482.39822025</v>
      </c>
      <c r="AI42" s="147">
        <v>440.313274845</v>
      </c>
      <c r="AJ42" s="147">
        <v>427.57850142999996</v>
      </c>
      <c r="AK42" s="147">
        <v>426.83447324499997</v>
      </c>
      <c r="AL42" s="147">
        <v>388.863525345</v>
      </c>
      <c r="AM42" s="147">
        <v>374.93080380000004</v>
      </c>
      <c r="AN42" s="147">
        <v>368.266846265</v>
      </c>
      <c r="AO42" s="147">
        <v>383.494857925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186"/>
      <c r="Y43" s="123" t="s">
        <v>135</v>
      </c>
      <c r="Z43" s="121"/>
      <c r="AA43" s="147">
        <v>4513.969809734246</v>
      </c>
      <c r="AB43" s="147">
        <v>4500.157442265761</v>
      </c>
      <c r="AC43" s="147">
        <v>4380.496073902312</v>
      </c>
      <c r="AD43" s="147">
        <v>4156.650769894634</v>
      </c>
      <c r="AE43" s="147">
        <v>4433.309919541436</v>
      </c>
      <c r="AF43" s="147">
        <v>4525.467091189375</v>
      </c>
      <c r="AG43" s="147">
        <v>4495.600087539527</v>
      </c>
      <c r="AH43" s="147">
        <v>4443.0872536878005</v>
      </c>
      <c r="AI43" s="147">
        <v>3905.7050989478603</v>
      </c>
      <c r="AJ43" s="147">
        <v>4241.981894280515</v>
      </c>
      <c r="AK43" s="147">
        <v>4177.989055792667</v>
      </c>
      <c r="AL43" s="147">
        <v>3856.9985320193337</v>
      </c>
      <c r="AM43" s="147">
        <v>3657.1278495023334</v>
      </c>
      <c r="AN43" s="147">
        <v>3377.388580988667</v>
      </c>
      <c r="AO43" s="147">
        <v>3308.416489853667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4.25">
      <c r="X44" s="186"/>
      <c r="Y44" s="120"/>
      <c r="Z44" s="122" t="s">
        <v>199</v>
      </c>
      <c r="AA44" s="147">
        <v>3384.6779617342463</v>
      </c>
      <c r="AB44" s="147">
        <v>3334.3324822657614</v>
      </c>
      <c r="AC44" s="147">
        <v>3363.7227859023114</v>
      </c>
      <c r="AD44" s="147">
        <v>3190.010357894634</v>
      </c>
      <c r="AE44" s="147">
        <v>3397.3128335414362</v>
      </c>
      <c r="AF44" s="147">
        <v>3435.864159189375</v>
      </c>
      <c r="AG44" s="147">
        <v>3459.0173835395267</v>
      </c>
      <c r="AH44" s="147">
        <v>3371.745379687801</v>
      </c>
      <c r="AI44" s="147">
        <v>2993.6697869478603</v>
      </c>
      <c r="AJ44" s="147">
        <v>3292.654896280515</v>
      </c>
      <c r="AK44" s="147">
        <v>3187.6087737926673</v>
      </c>
      <c r="AL44" s="147">
        <v>2965.4085460193337</v>
      </c>
      <c r="AM44" s="147">
        <v>2725.0677855023337</v>
      </c>
      <c r="AN44" s="147">
        <v>2415.504856988667</v>
      </c>
      <c r="AO44" s="147">
        <v>2307.302055853667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/>
      <c r="BG44" s="149"/>
    </row>
    <row r="45" spans="24:59" ht="14.25">
      <c r="X45" s="650"/>
      <c r="Y45" s="651"/>
      <c r="Z45" s="122" t="s">
        <v>300</v>
      </c>
      <c r="AA45" s="147">
        <v>1129.291848</v>
      </c>
      <c r="AB45" s="147">
        <v>1165.82496</v>
      </c>
      <c r="AC45" s="147">
        <v>1016.7732879999999</v>
      </c>
      <c r="AD45" s="147">
        <v>966.640412</v>
      </c>
      <c r="AE45" s="147">
        <v>1035.997086</v>
      </c>
      <c r="AF45" s="147">
        <v>1089.6029319999998</v>
      </c>
      <c r="AG45" s="147">
        <v>1036.582704</v>
      </c>
      <c r="AH45" s="147">
        <v>1071.341874</v>
      </c>
      <c r="AI45" s="147">
        <v>912.0353120000001</v>
      </c>
      <c r="AJ45" s="147">
        <v>949.3269979999999</v>
      </c>
      <c r="AK45" s="147">
        <v>990.380282</v>
      </c>
      <c r="AL45" s="147">
        <v>891.589986</v>
      </c>
      <c r="AM45" s="147">
        <v>932.060064</v>
      </c>
      <c r="AN45" s="147">
        <v>961.883724</v>
      </c>
      <c r="AO45" s="147">
        <v>1001.1144340000001</v>
      </c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8"/>
      <c r="BG45" s="149"/>
    </row>
    <row r="46" spans="24:59" ht="15" thickBot="1">
      <c r="X46" s="187"/>
      <c r="Y46" s="124" t="s">
        <v>270</v>
      </c>
      <c r="Z46" s="652"/>
      <c r="AA46" s="653">
        <v>176.67799</v>
      </c>
      <c r="AB46" s="653">
        <v>163.5015</v>
      </c>
      <c r="AC46" s="653">
        <v>158.424465</v>
      </c>
      <c r="AD46" s="653">
        <v>151.459995</v>
      </c>
      <c r="AE46" s="653">
        <v>161.12253</v>
      </c>
      <c r="AF46" s="653">
        <v>163.32385</v>
      </c>
      <c r="AG46" s="653">
        <v>167.1596</v>
      </c>
      <c r="AH46" s="653">
        <v>165.936185</v>
      </c>
      <c r="AI46" s="653">
        <v>145.293185</v>
      </c>
      <c r="AJ46" s="653">
        <v>146.49211</v>
      </c>
      <c r="AK46" s="653">
        <v>152.73427</v>
      </c>
      <c r="AL46" s="653">
        <v>140.470745</v>
      </c>
      <c r="AM46" s="653">
        <v>147.891465</v>
      </c>
      <c r="AN46" s="653">
        <v>145.01016</v>
      </c>
      <c r="AO46" s="653">
        <v>148.80777</v>
      </c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5"/>
    </row>
    <row r="47" spans="24:59" ht="15" thickBot="1">
      <c r="X47" s="193" t="s">
        <v>167</v>
      </c>
      <c r="Y47" s="194"/>
      <c r="Z47" s="195"/>
      <c r="AA47" s="196">
        <v>22456.84913753403</v>
      </c>
      <c r="AB47" s="196">
        <v>22976.86020616942</v>
      </c>
      <c r="AC47" s="196">
        <v>24426.344561692993</v>
      </c>
      <c r="AD47" s="196">
        <v>23927.49335192226</v>
      </c>
      <c r="AE47" s="196">
        <v>27228.600788073778</v>
      </c>
      <c r="AF47" s="196">
        <v>28386.887917753604</v>
      </c>
      <c r="AG47" s="196">
        <v>29890.975387418166</v>
      </c>
      <c r="AH47" s="196">
        <v>31078.04226107135</v>
      </c>
      <c r="AI47" s="196">
        <v>31095.675412850585</v>
      </c>
      <c r="AJ47" s="196">
        <v>31566.41633218654</v>
      </c>
      <c r="AK47" s="196">
        <v>32913.009167209726</v>
      </c>
      <c r="AL47" s="196">
        <v>32806.04864182333</v>
      </c>
      <c r="AM47" s="196">
        <v>32864.402934709215</v>
      </c>
      <c r="AN47" s="196">
        <v>35502.589203427124</v>
      </c>
      <c r="AO47" s="196">
        <v>35903.06649032031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7"/>
      <c r="BG47" s="198"/>
    </row>
    <row r="48" spans="24:59" ht="15.75" thickBot="1" thickTop="1">
      <c r="X48" s="64" t="s">
        <v>145</v>
      </c>
      <c r="Y48" s="109"/>
      <c r="Z48" s="110"/>
      <c r="AA48" s="199">
        <f aca="true" t="shared" si="1" ref="AA48:AO48">AA4+AA36+AA37+AA47</f>
        <v>1138756.5135119522</v>
      </c>
      <c r="AB48" s="199">
        <f t="shared" si="1"/>
        <v>1148087.712294417</v>
      </c>
      <c r="AC48" s="199">
        <f t="shared" si="1"/>
        <v>1157978.8271675487</v>
      </c>
      <c r="AD48" s="199">
        <f t="shared" si="1"/>
        <v>1149788.293795442</v>
      </c>
      <c r="AE48" s="199">
        <f t="shared" si="1"/>
        <v>1206390.8304243516</v>
      </c>
      <c r="AF48" s="199">
        <f t="shared" si="1"/>
        <v>1219480.4962469146</v>
      </c>
      <c r="AG48" s="199">
        <f t="shared" si="1"/>
        <v>1233692.4465039684</v>
      </c>
      <c r="AH48" s="199">
        <f t="shared" si="1"/>
        <v>1227926.6591760856</v>
      </c>
      <c r="AI48" s="199">
        <f t="shared" si="1"/>
        <v>1191911.2888958761</v>
      </c>
      <c r="AJ48" s="199">
        <f t="shared" si="1"/>
        <v>1229154.9735182784</v>
      </c>
      <c r="AK48" s="199">
        <f t="shared" si="1"/>
        <v>1251149.5109330802</v>
      </c>
      <c r="AL48" s="199">
        <f t="shared" si="1"/>
        <v>1236146.0595491622</v>
      </c>
      <c r="AM48" s="199">
        <f t="shared" si="1"/>
        <v>1269291.5542263621</v>
      </c>
      <c r="AN48" s="199">
        <f t="shared" si="1"/>
        <v>1279362.191407547</v>
      </c>
      <c r="AO48" s="199">
        <f t="shared" si="1"/>
        <v>1279177.9743204026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200"/>
      <c r="BG48" s="201"/>
    </row>
    <row r="49" spans="27:57" ht="14.25"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3" spans="27:57" ht="14.25"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</row>
    <row r="54" spans="26:57" ht="14.25">
      <c r="Z54" s="1" t="s">
        <v>301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</row>
    <row r="55" spans="26:59" ht="14.25">
      <c r="Z55" s="65" t="s">
        <v>130</v>
      </c>
      <c r="AA55" s="79">
        <v>1990</v>
      </c>
      <c r="AB55" s="79">
        <f aca="true" t="shared" si="2" ref="AB55:BE55">AA55+1</f>
        <v>1991</v>
      </c>
      <c r="AC55" s="79">
        <f t="shared" si="2"/>
        <v>1992</v>
      </c>
      <c r="AD55" s="79">
        <f t="shared" si="2"/>
        <v>1993</v>
      </c>
      <c r="AE55" s="79">
        <f t="shared" si="2"/>
        <v>1994</v>
      </c>
      <c r="AF55" s="79">
        <f t="shared" si="2"/>
        <v>1995</v>
      </c>
      <c r="AG55" s="79">
        <f t="shared" si="2"/>
        <v>1996</v>
      </c>
      <c r="AH55" s="79">
        <f t="shared" si="2"/>
        <v>1997</v>
      </c>
      <c r="AI55" s="79">
        <f t="shared" si="2"/>
        <v>1998</v>
      </c>
      <c r="AJ55" s="79">
        <f t="shared" si="2"/>
        <v>1999</v>
      </c>
      <c r="AK55" s="79">
        <f t="shared" si="2"/>
        <v>2000</v>
      </c>
      <c r="AL55" s="79">
        <f t="shared" si="2"/>
        <v>2001</v>
      </c>
      <c r="AM55" s="79">
        <f t="shared" si="2"/>
        <v>2002</v>
      </c>
      <c r="AN55" s="79">
        <f t="shared" si="2"/>
        <v>2003</v>
      </c>
      <c r="AO55" s="79">
        <f t="shared" si="2"/>
        <v>2004</v>
      </c>
      <c r="AP55" s="79">
        <f t="shared" si="2"/>
        <v>2005</v>
      </c>
      <c r="AQ55" s="79">
        <f t="shared" si="2"/>
        <v>2006</v>
      </c>
      <c r="AR55" s="79">
        <f t="shared" si="2"/>
        <v>2007</v>
      </c>
      <c r="AS55" s="79">
        <f t="shared" si="2"/>
        <v>2008</v>
      </c>
      <c r="AT55" s="79">
        <f t="shared" si="2"/>
        <v>2009</v>
      </c>
      <c r="AU55" s="79">
        <f t="shared" si="2"/>
        <v>2010</v>
      </c>
      <c r="AV55" s="79">
        <f t="shared" si="2"/>
        <v>2011</v>
      </c>
      <c r="AW55" s="79">
        <f t="shared" si="2"/>
        <v>2012</v>
      </c>
      <c r="AX55" s="79">
        <f t="shared" si="2"/>
        <v>2013</v>
      </c>
      <c r="AY55" s="79">
        <f t="shared" si="2"/>
        <v>2014</v>
      </c>
      <c r="AZ55" s="79">
        <f t="shared" si="2"/>
        <v>2015</v>
      </c>
      <c r="BA55" s="79">
        <f t="shared" si="2"/>
        <v>2016</v>
      </c>
      <c r="BB55" s="79">
        <f t="shared" si="2"/>
        <v>2017</v>
      </c>
      <c r="BC55" s="79">
        <f t="shared" si="2"/>
        <v>2018</v>
      </c>
      <c r="BD55" s="79">
        <f t="shared" si="2"/>
        <v>2019</v>
      </c>
      <c r="BE55" s="79">
        <f t="shared" si="2"/>
        <v>2020</v>
      </c>
      <c r="BF55" s="66" t="s">
        <v>131</v>
      </c>
      <c r="BG55" s="79" t="s">
        <v>132</v>
      </c>
    </row>
    <row r="56" spans="1:59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133</v>
      </c>
      <c r="AA56" s="80">
        <f aca="true" t="shared" si="3" ref="AA56:AO56">AA5/10^3</f>
        <v>315.1326514996551</v>
      </c>
      <c r="AB56" s="80">
        <f t="shared" si="3"/>
        <v>317.37040990645164</v>
      </c>
      <c r="AC56" s="80">
        <f t="shared" si="3"/>
        <v>325.0980752513432</v>
      </c>
      <c r="AD56" s="80">
        <f t="shared" si="3"/>
        <v>308.1443389958067</v>
      </c>
      <c r="AE56" s="80">
        <f t="shared" si="3"/>
        <v>345.7133698840974</v>
      </c>
      <c r="AF56" s="80">
        <f t="shared" si="3"/>
        <v>333.4593671513655</v>
      </c>
      <c r="AG56" s="80">
        <f t="shared" si="3"/>
        <v>334.6933562213826</v>
      </c>
      <c r="AH56" s="80">
        <f t="shared" si="3"/>
        <v>329.64392388659496</v>
      </c>
      <c r="AI56" s="80">
        <f t="shared" si="3"/>
        <v>319.2833375139055</v>
      </c>
      <c r="AJ56" s="80">
        <f t="shared" si="3"/>
        <v>339.0541827862166</v>
      </c>
      <c r="AK56" s="80">
        <f t="shared" si="3"/>
        <v>347.08610296275225</v>
      </c>
      <c r="AL56" s="130">
        <f t="shared" si="3"/>
        <v>338.89339879447584</v>
      </c>
      <c r="AM56" s="130">
        <f t="shared" si="3"/>
        <v>365.9412915381089</v>
      </c>
      <c r="AN56" s="130">
        <f t="shared" si="3"/>
        <v>382.64500018677387</v>
      </c>
      <c r="AO56" s="130">
        <f t="shared" si="3"/>
        <v>378.3109677851272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134</v>
      </c>
      <c r="AA57" s="80">
        <f aca="true" t="shared" si="4" ref="AA57:AO57">AA10/10^3</f>
        <v>389.9909721001922</v>
      </c>
      <c r="AB57" s="80">
        <f t="shared" si="4"/>
        <v>385.929062598414</v>
      </c>
      <c r="AC57" s="80">
        <f t="shared" si="4"/>
        <v>377.1935192192223</v>
      </c>
      <c r="AD57" s="80">
        <f t="shared" si="4"/>
        <v>373.73980609910683</v>
      </c>
      <c r="AE57" s="80">
        <f t="shared" si="4"/>
        <v>380.78025235781047</v>
      </c>
      <c r="AF57" s="80">
        <f t="shared" si="4"/>
        <v>384.9314235392758</v>
      </c>
      <c r="AG57" s="80">
        <f t="shared" si="4"/>
        <v>393.5597296033929</v>
      </c>
      <c r="AH57" s="80">
        <f t="shared" si="4"/>
        <v>390.6638317760618</v>
      </c>
      <c r="AI57" s="80">
        <f t="shared" si="4"/>
        <v>370.03386682332336</v>
      </c>
      <c r="AJ57" s="80">
        <f t="shared" si="4"/>
        <v>376.5947791245264</v>
      </c>
      <c r="AK57" s="80">
        <f t="shared" si="4"/>
        <v>387.08687443339045</v>
      </c>
      <c r="AL57" s="130">
        <f t="shared" si="4"/>
        <v>377.20148174532534</v>
      </c>
      <c r="AM57" s="130">
        <f t="shared" si="4"/>
        <v>383.99085573332826</v>
      </c>
      <c r="AN57" s="130">
        <f t="shared" si="4"/>
        <v>383.9744979720336</v>
      </c>
      <c r="AO57" s="130">
        <f t="shared" si="4"/>
        <v>389.4498914030072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136</v>
      </c>
      <c r="AA58" s="80">
        <f aca="true" t="shared" si="5" ref="AA58:AO58">AA27/10^3</f>
        <v>211.053692771273</v>
      </c>
      <c r="AB58" s="80">
        <f t="shared" si="5"/>
        <v>222.46679120362006</v>
      </c>
      <c r="AC58" s="80">
        <f t="shared" si="5"/>
        <v>226.85969404186207</v>
      </c>
      <c r="AD58" s="80">
        <f t="shared" si="5"/>
        <v>231.7279289389844</v>
      </c>
      <c r="AE58" s="80">
        <f t="shared" si="5"/>
        <v>243.6810266246537</v>
      </c>
      <c r="AF58" s="80">
        <f t="shared" si="5"/>
        <v>251.17526472750393</v>
      </c>
      <c r="AG58" s="80">
        <f t="shared" si="5"/>
        <v>256.80658263234744</v>
      </c>
      <c r="AH58" s="80">
        <f t="shared" si="5"/>
        <v>258.79914043583364</v>
      </c>
      <c r="AI58" s="80">
        <f t="shared" si="5"/>
        <v>257.779334166772</v>
      </c>
      <c r="AJ58" s="80">
        <f t="shared" si="5"/>
        <v>260.01379929670463</v>
      </c>
      <c r="AK58" s="80">
        <f t="shared" si="5"/>
        <v>259.2303227679455</v>
      </c>
      <c r="AL58" s="130">
        <f t="shared" si="5"/>
        <v>261.8857423423809</v>
      </c>
      <c r="AM58" s="130">
        <f t="shared" si="5"/>
        <v>256.75884513024937</v>
      </c>
      <c r="AN58" s="130">
        <f t="shared" si="5"/>
        <v>254.62100834068698</v>
      </c>
      <c r="AO58" s="130">
        <f t="shared" si="5"/>
        <v>254.478369331187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202</v>
      </c>
      <c r="AA59" s="80">
        <f>(AA33)/10^3</f>
        <v>83.60242911544415</v>
      </c>
      <c r="AB59" s="80">
        <f aca="true" t="shared" si="6" ref="AB59:AO59">(AB33)/10^3</f>
        <v>80.67684878588071</v>
      </c>
      <c r="AC59" s="80">
        <f t="shared" si="6"/>
        <v>82.03338591753246</v>
      </c>
      <c r="AD59" s="80">
        <f t="shared" si="6"/>
        <v>86.53671326591873</v>
      </c>
      <c r="AE59" s="80">
        <f t="shared" si="6"/>
        <v>85.43684548920487</v>
      </c>
      <c r="AF59" s="80">
        <f t="shared" si="6"/>
        <v>93.3095627338248</v>
      </c>
      <c r="AG59" s="80">
        <f t="shared" si="6"/>
        <v>91.07251217989585</v>
      </c>
      <c r="AH59" s="80">
        <f t="shared" si="6"/>
        <v>92.68245323821169</v>
      </c>
      <c r="AI59" s="80">
        <f t="shared" si="6"/>
        <v>94.70594470302608</v>
      </c>
      <c r="AJ59" s="80">
        <f t="shared" si="6"/>
        <v>101.37649985516144</v>
      </c>
      <c r="AK59" s="80">
        <f t="shared" si="6"/>
        <v>101.04206695845329</v>
      </c>
      <c r="AL59" s="80">
        <f t="shared" si="6"/>
        <v>106.67815870047019</v>
      </c>
      <c r="AM59" s="80">
        <f t="shared" si="6"/>
        <v>110.94015042324004</v>
      </c>
      <c r="AN59" s="80">
        <f t="shared" si="6"/>
        <v>107.5963348543709</v>
      </c>
      <c r="AO59" s="80">
        <f t="shared" si="6"/>
        <v>106.06855584522593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146</v>
      </c>
      <c r="AA60" s="80">
        <f aca="true" t="shared" si="7" ref="AA60:AO60">(AA34)/10^3</f>
        <v>56.668294375382</v>
      </c>
      <c r="AB60" s="80">
        <f t="shared" si="7"/>
        <v>57.181268932345944</v>
      </c>
      <c r="AC60" s="80">
        <f t="shared" si="7"/>
        <v>60.53494985495847</v>
      </c>
      <c r="AD60" s="80">
        <f t="shared" si="7"/>
        <v>64.93668102159793</v>
      </c>
      <c r="AE60" s="80">
        <f t="shared" si="7"/>
        <v>61.687879040060984</v>
      </c>
      <c r="AF60" s="80">
        <f t="shared" si="7"/>
        <v>66.32035788238638</v>
      </c>
      <c r="AG60" s="80">
        <f t="shared" si="7"/>
        <v>66.09718285266334</v>
      </c>
      <c r="AH60" s="80">
        <f t="shared" si="7"/>
        <v>64.981260355729</v>
      </c>
      <c r="AI60" s="80">
        <f t="shared" si="7"/>
        <v>64.57957837128149</v>
      </c>
      <c r="AJ60" s="80">
        <f t="shared" si="7"/>
        <v>66.52805644923141</v>
      </c>
      <c r="AK60" s="80">
        <f t="shared" si="7"/>
        <v>68.95827824035781</v>
      </c>
      <c r="AL60" s="80">
        <f t="shared" si="7"/>
        <v>65.57012218267361</v>
      </c>
      <c r="AM60" s="80">
        <f t="shared" si="7"/>
        <v>68.11357754495164</v>
      </c>
      <c r="AN60" s="80">
        <f t="shared" si="7"/>
        <v>65.0834134702391</v>
      </c>
      <c r="AO60" s="80">
        <f t="shared" si="7"/>
        <v>64.55774546945591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147</v>
      </c>
      <c r="AA61" s="80">
        <f aca="true" t="shared" si="8" ref="AA61:AO61">AA37/10^3</f>
        <v>59.81495238434626</v>
      </c>
      <c r="AB61" s="80">
        <f t="shared" si="8"/>
        <v>61.432751506267216</v>
      </c>
      <c r="AC61" s="80">
        <f t="shared" si="8"/>
        <v>61.77585933815111</v>
      </c>
      <c r="AD61" s="80">
        <f t="shared" si="8"/>
        <v>60.722066820774266</v>
      </c>
      <c r="AE61" s="80">
        <f t="shared" si="8"/>
        <v>61.81165447019113</v>
      </c>
      <c r="AF61" s="80">
        <f t="shared" si="8"/>
        <v>61.846655551728624</v>
      </c>
      <c r="AG61" s="80">
        <f t="shared" si="8"/>
        <v>61.522683714278585</v>
      </c>
      <c r="AH61" s="80">
        <f t="shared" si="8"/>
        <v>60.029976279381856</v>
      </c>
      <c r="AI61" s="80">
        <f t="shared" si="8"/>
        <v>54.390764576828815</v>
      </c>
      <c r="AJ61" s="80">
        <f t="shared" si="8"/>
        <v>53.98312119989247</v>
      </c>
      <c r="AK61" s="80">
        <f t="shared" si="8"/>
        <v>54.796771745040274</v>
      </c>
      <c r="AL61" s="130">
        <f t="shared" si="8"/>
        <v>53.07860901349713</v>
      </c>
      <c r="AM61" s="130">
        <f t="shared" si="8"/>
        <v>50.65143016595932</v>
      </c>
      <c r="AN61" s="130">
        <f t="shared" si="8"/>
        <v>49.90482478119282</v>
      </c>
      <c r="AO61" s="130">
        <f t="shared" si="8"/>
        <v>50.374333479776254</v>
      </c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148</v>
      </c>
      <c r="AA62" s="80">
        <f aca="true" t="shared" si="9" ref="AA62:AO62">AA47/10^3</f>
        <v>22.456849137534032</v>
      </c>
      <c r="AB62" s="80">
        <f t="shared" si="9"/>
        <v>22.97686020616942</v>
      </c>
      <c r="AC62" s="80">
        <f t="shared" si="9"/>
        <v>24.426344561692993</v>
      </c>
      <c r="AD62" s="80">
        <f t="shared" si="9"/>
        <v>23.927493351922262</v>
      </c>
      <c r="AE62" s="80">
        <f t="shared" si="9"/>
        <v>27.228600788073777</v>
      </c>
      <c r="AF62" s="80">
        <f t="shared" si="9"/>
        <v>28.386887917753604</v>
      </c>
      <c r="AG62" s="80">
        <f t="shared" si="9"/>
        <v>29.890975387418166</v>
      </c>
      <c r="AH62" s="80">
        <f t="shared" si="9"/>
        <v>31.07804226107135</v>
      </c>
      <c r="AI62" s="80">
        <f t="shared" si="9"/>
        <v>31.095675412850586</v>
      </c>
      <c r="AJ62" s="80">
        <f t="shared" si="9"/>
        <v>31.56641633218654</v>
      </c>
      <c r="AK62" s="80">
        <f t="shared" si="9"/>
        <v>32.91300916720973</v>
      </c>
      <c r="AL62" s="130">
        <f t="shared" si="9"/>
        <v>32.806048641823324</v>
      </c>
      <c r="AM62" s="130">
        <f t="shared" si="9"/>
        <v>32.86440293470921</v>
      </c>
      <c r="AN62" s="130">
        <f t="shared" si="9"/>
        <v>35.50258920342712</v>
      </c>
      <c r="AO62" s="130">
        <f t="shared" si="9"/>
        <v>35.903066490320306</v>
      </c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203</v>
      </c>
      <c r="AA63" s="81">
        <f aca="true" t="shared" si="10" ref="AA63:AO63">AA36/10^3</f>
        <v>0.036672128125700004</v>
      </c>
      <c r="AB63" s="81">
        <f t="shared" si="10"/>
        <v>0.053719155268199995</v>
      </c>
      <c r="AC63" s="81">
        <f t="shared" si="10"/>
        <v>0.05699898278610001</v>
      </c>
      <c r="AD63" s="81">
        <f t="shared" si="10"/>
        <v>0.053265301330750005</v>
      </c>
      <c r="AE63" s="81">
        <f t="shared" si="10"/>
        <v>0.0512017702594</v>
      </c>
      <c r="AF63" s="81">
        <f t="shared" si="10"/>
        <v>0.050976743076250004</v>
      </c>
      <c r="AG63" s="81">
        <f t="shared" si="10"/>
        <v>0.04942391258960001</v>
      </c>
      <c r="AH63" s="81">
        <f t="shared" si="10"/>
        <v>0.048030943201300004</v>
      </c>
      <c r="AI63" s="81">
        <f t="shared" si="10"/>
        <v>0.0427873278884</v>
      </c>
      <c r="AJ63" s="81">
        <f t="shared" si="10"/>
        <v>0.0381184743591</v>
      </c>
      <c r="AK63" s="81">
        <f t="shared" si="10"/>
        <v>0.0360846579311</v>
      </c>
      <c r="AL63" s="235">
        <f t="shared" si="10"/>
        <v>0.032498128516</v>
      </c>
      <c r="AM63" s="235">
        <f t="shared" si="10"/>
        <v>0.031000755815400006</v>
      </c>
      <c r="AN63" s="235">
        <f t="shared" si="10"/>
        <v>0.0345225988225</v>
      </c>
      <c r="AO63" s="235">
        <f t="shared" si="10"/>
        <v>0.03504451630290001</v>
      </c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59" s="113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145</v>
      </c>
      <c r="AA64" s="82">
        <f aca="true" t="shared" si="11" ref="AA64:AO64">SUM(AA56:AA63)</f>
        <v>1138.7565135119523</v>
      </c>
      <c r="AB64" s="82">
        <f t="shared" si="11"/>
        <v>1148.0877122944173</v>
      </c>
      <c r="AC64" s="82">
        <f t="shared" si="11"/>
        <v>1157.9788271675488</v>
      </c>
      <c r="AD64" s="82">
        <f t="shared" si="11"/>
        <v>1149.7882937954419</v>
      </c>
      <c r="AE64" s="82">
        <f t="shared" si="11"/>
        <v>1206.3908304243519</v>
      </c>
      <c r="AF64" s="82">
        <f t="shared" si="11"/>
        <v>1219.480496246915</v>
      </c>
      <c r="AG64" s="82">
        <f t="shared" si="11"/>
        <v>1233.6924465039685</v>
      </c>
      <c r="AH64" s="82">
        <f t="shared" si="11"/>
        <v>1227.9266591760859</v>
      </c>
      <c r="AI64" s="82">
        <f t="shared" si="11"/>
        <v>1191.9112888958762</v>
      </c>
      <c r="AJ64" s="82">
        <f t="shared" si="11"/>
        <v>1229.1549735182784</v>
      </c>
      <c r="AK64" s="82">
        <f t="shared" si="11"/>
        <v>1251.1495109330806</v>
      </c>
      <c r="AL64" s="203">
        <f t="shared" si="11"/>
        <v>1236.1460595491621</v>
      </c>
      <c r="AM64" s="203">
        <f t="shared" si="11"/>
        <v>1269.291554226362</v>
      </c>
      <c r="AN64" s="203">
        <f t="shared" si="11"/>
        <v>1279.362191407547</v>
      </c>
      <c r="AO64" s="203">
        <f t="shared" si="11"/>
        <v>1279.1779743204027</v>
      </c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2" ref="AB67:BE67">AA67+1</f>
        <v>1991</v>
      </c>
      <c r="AC67" s="79">
        <f t="shared" si="12"/>
        <v>1992</v>
      </c>
      <c r="AD67" s="79">
        <f t="shared" si="12"/>
        <v>1993</v>
      </c>
      <c r="AE67" s="79">
        <f t="shared" si="12"/>
        <v>1994</v>
      </c>
      <c r="AF67" s="79">
        <f t="shared" si="12"/>
        <v>1995</v>
      </c>
      <c r="AG67" s="79">
        <f t="shared" si="12"/>
        <v>1996</v>
      </c>
      <c r="AH67" s="79">
        <f t="shared" si="12"/>
        <v>1997</v>
      </c>
      <c r="AI67" s="79">
        <f t="shared" si="12"/>
        <v>1998</v>
      </c>
      <c r="AJ67" s="79">
        <f t="shared" si="12"/>
        <v>1999</v>
      </c>
      <c r="AK67" s="79">
        <f t="shared" si="12"/>
        <v>2000</v>
      </c>
      <c r="AL67" s="79">
        <f t="shared" si="12"/>
        <v>2001</v>
      </c>
      <c r="AM67" s="79">
        <f t="shared" si="12"/>
        <v>2002</v>
      </c>
      <c r="AN67" s="79">
        <f t="shared" si="12"/>
        <v>2003</v>
      </c>
      <c r="AO67" s="79">
        <f t="shared" si="12"/>
        <v>2004</v>
      </c>
      <c r="AP67" s="79">
        <f t="shared" si="12"/>
        <v>2005</v>
      </c>
      <c r="AQ67" s="79">
        <f t="shared" si="12"/>
        <v>2006</v>
      </c>
      <c r="AR67" s="79">
        <f t="shared" si="12"/>
        <v>2007</v>
      </c>
      <c r="AS67" s="79">
        <f t="shared" si="12"/>
        <v>2008</v>
      </c>
      <c r="AT67" s="79">
        <f t="shared" si="12"/>
        <v>2009</v>
      </c>
      <c r="AU67" s="79">
        <f t="shared" si="12"/>
        <v>2010</v>
      </c>
      <c r="AV67" s="79">
        <f t="shared" si="12"/>
        <v>2011</v>
      </c>
      <c r="AW67" s="79">
        <f t="shared" si="12"/>
        <v>2012</v>
      </c>
      <c r="AX67" s="79">
        <f t="shared" si="12"/>
        <v>2013</v>
      </c>
      <c r="AY67" s="79">
        <f t="shared" si="12"/>
        <v>2014</v>
      </c>
      <c r="AZ67" s="79">
        <f t="shared" si="12"/>
        <v>2015</v>
      </c>
      <c r="BA67" s="79">
        <f t="shared" si="12"/>
        <v>2016</v>
      </c>
      <c r="BB67" s="79">
        <f t="shared" si="12"/>
        <v>2017</v>
      </c>
      <c r="BC67" s="79">
        <f t="shared" si="12"/>
        <v>2018</v>
      </c>
      <c r="BD67" s="79">
        <f t="shared" si="12"/>
        <v>2019</v>
      </c>
      <c r="BE67" s="79">
        <f t="shared" si="12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3" ref="AA68:AO68">AA56/$AA56-1</f>
        <v>0</v>
      </c>
      <c r="AB68" s="92">
        <f t="shared" si="13"/>
        <v>0.007101004596469229</v>
      </c>
      <c r="AC68" s="92">
        <f t="shared" si="13"/>
        <v>0.03162294895265405</v>
      </c>
      <c r="AD68" s="92">
        <f t="shared" si="13"/>
        <v>-0.02217578048670088</v>
      </c>
      <c r="AE68" s="92">
        <f t="shared" si="13"/>
        <v>0.0970407802521085</v>
      </c>
      <c r="AF68" s="92">
        <f t="shared" si="13"/>
        <v>0.05815555945884099</v>
      </c>
      <c r="AG68" s="92">
        <f t="shared" si="13"/>
        <v>0.06207133608225601</v>
      </c>
      <c r="AH68" s="92">
        <f t="shared" si="13"/>
        <v>0.046048139784575115</v>
      </c>
      <c r="AI68" s="92">
        <f t="shared" si="13"/>
        <v>0.01317123438176937</v>
      </c>
      <c r="AJ68" s="92">
        <f t="shared" si="13"/>
        <v>0.07590940250946265</v>
      </c>
      <c r="AK68" s="92">
        <f t="shared" si="13"/>
        <v>0.10139682864037391</v>
      </c>
      <c r="AL68" s="204">
        <f t="shared" si="13"/>
        <v>0.07539919199660194</v>
      </c>
      <c r="AM68" s="204">
        <f t="shared" si="13"/>
        <v>0.16122937371505408</v>
      </c>
      <c r="AN68" s="204">
        <f t="shared" si="13"/>
        <v>0.2142346988350481</v>
      </c>
      <c r="AO68" s="204">
        <f t="shared" si="13"/>
        <v>0.2004816574379671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4" ref="AA69:AO69">AA57/$AA57-1</f>
        <v>0</v>
      </c>
      <c r="AB69" s="92">
        <f t="shared" si="14"/>
        <v>-0.010415393668996686</v>
      </c>
      <c r="AC69" s="92">
        <f t="shared" si="14"/>
        <v>-0.032814741356838706</v>
      </c>
      <c r="AD69" s="92">
        <f t="shared" si="14"/>
        <v>-0.041670621023786936</v>
      </c>
      <c r="AE69" s="92">
        <f t="shared" si="14"/>
        <v>-0.023617776823857906</v>
      </c>
      <c r="AF69" s="92">
        <f t="shared" si="14"/>
        <v>-0.012973501754847239</v>
      </c>
      <c r="AG69" s="92">
        <f t="shared" si="14"/>
        <v>0.009150872093223406</v>
      </c>
      <c r="AH69" s="92">
        <f t="shared" si="14"/>
        <v>0.0017253211587080486</v>
      </c>
      <c r="AI69" s="92">
        <f t="shared" si="14"/>
        <v>-0.051173249394454445</v>
      </c>
      <c r="AJ69" s="92">
        <f t="shared" si="14"/>
        <v>-0.03435000790793752</v>
      </c>
      <c r="AK69" s="92">
        <f t="shared" si="14"/>
        <v>-0.007446576650640191</v>
      </c>
      <c r="AL69" s="204">
        <f t="shared" si="14"/>
        <v>-0.03279432415061423</v>
      </c>
      <c r="AM69" s="204">
        <f t="shared" si="14"/>
        <v>-0.015385269906510679</v>
      </c>
      <c r="AN69" s="204">
        <f t="shared" si="14"/>
        <v>-0.015427213855127242</v>
      </c>
      <c r="AO69" s="204">
        <f t="shared" si="14"/>
        <v>-0.0013874185196420807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5" ref="AA70:AO70">AA58/$AA58-1</f>
        <v>0</v>
      </c>
      <c r="AB70" s="92">
        <f t="shared" si="15"/>
        <v>0.05407675308821003</v>
      </c>
      <c r="AC70" s="92">
        <f t="shared" si="15"/>
        <v>0.07489090128225628</v>
      </c>
      <c r="AD70" s="92">
        <f t="shared" si="15"/>
        <v>0.09795723493981634</v>
      </c>
      <c r="AE70" s="92">
        <f t="shared" si="15"/>
        <v>0.15459257511660884</v>
      </c>
      <c r="AF70" s="92">
        <f t="shared" si="15"/>
        <v>0.19010125541708578</v>
      </c>
      <c r="AG70" s="92">
        <f t="shared" si="15"/>
        <v>0.2167831761686283</v>
      </c>
      <c r="AH70" s="92">
        <f t="shared" si="15"/>
        <v>0.22622417564758845</v>
      </c>
      <c r="AI70" s="92">
        <f t="shared" si="15"/>
        <v>0.2213922001646158</v>
      </c>
      <c r="AJ70" s="92">
        <f t="shared" si="15"/>
        <v>0.2319793881952663</v>
      </c>
      <c r="AK70" s="92">
        <f t="shared" si="15"/>
        <v>0.22826717393134333</v>
      </c>
      <c r="AL70" s="204">
        <f t="shared" si="15"/>
        <v>0.24084889917655494</v>
      </c>
      <c r="AM70" s="204">
        <f t="shared" si="15"/>
        <v>0.21655698964011405</v>
      </c>
      <c r="AN70" s="204">
        <f t="shared" si="15"/>
        <v>0.20642763932412955</v>
      </c>
      <c r="AO70" s="204">
        <f t="shared" si="15"/>
        <v>0.2057517970414049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6" ref="AA71:AO71">AA59/$AA59-1</f>
        <v>0</v>
      </c>
      <c r="AB71" s="92">
        <f t="shared" si="16"/>
        <v>-0.03499396321993942</v>
      </c>
      <c r="AC71" s="92">
        <f t="shared" si="16"/>
        <v>-0.01876791397705746</v>
      </c>
      <c r="AD71" s="92">
        <f t="shared" si="16"/>
        <v>0.035098072885211495</v>
      </c>
      <c r="AE71" s="92">
        <f t="shared" si="16"/>
        <v>0.021942142030677347</v>
      </c>
      <c r="AF71" s="92">
        <f t="shared" si="16"/>
        <v>0.11611066473889609</v>
      </c>
      <c r="AG71" s="92">
        <f t="shared" si="16"/>
        <v>0.08935246431818955</v>
      </c>
      <c r="AH71" s="92">
        <f t="shared" si="16"/>
        <v>0.10860957293751827</v>
      </c>
      <c r="AI71" s="92">
        <f t="shared" si="16"/>
        <v>0.1328133130228717</v>
      </c>
      <c r="AJ71" s="92">
        <f t="shared" si="16"/>
        <v>0.2126023242120585</v>
      </c>
      <c r="AK71" s="92">
        <f t="shared" si="16"/>
        <v>0.2086020469444405</v>
      </c>
      <c r="AL71" s="204">
        <f t="shared" si="16"/>
        <v>0.276017453430228</v>
      </c>
      <c r="AM71" s="204">
        <f t="shared" si="16"/>
        <v>0.32699673438969135</v>
      </c>
      <c r="AN71" s="204">
        <f t="shared" si="16"/>
        <v>0.28700010266202014</v>
      </c>
      <c r="AO71" s="204">
        <f t="shared" si="16"/>
        <v>0.26872576511812785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7" ref="AA72:AO72">AA60/$AA60-1</f>
        <v>0</v>
      </c>
      <c r="AB72" s="92">
        <f t="shared" si="17"/>
        <v>0.00905223216294293</v>
      </c>
      <c r="AC72" s="92">
        <f t="shared" si="17"/>
        <v>0.06823313675126652</v>
      </c>
      <c r="AD72" s="92">
        <f t="shared" si="17"/>
        <v>0.14590851440568353</v>
      </c>
      <c r="AE72" s="92">
        <f t="shared" si="17"/>
        <v>0.08857836149837617</v>
      </c>
      <c r="AF72" s="92">
        <f t="shared" si="17"/>
        <v>0.1703256399966302</v>
      </c>
      <c r="AG72" s="92">
        <f t="shared" si="17"/>
        <v>0.16638737024309425</v>
      </c>
      <c r="AH72" s="92">
        <f t="shared" si="17"/>
        <v>0.14669518594084163</v>
      </c>
      <c r="AI72" s="92">
        <f t="shared" si="17"/>
        <v>0.13960688393925502</v>
      </c>
      <c r="AJ72" s="92">
        <f t="shared" si="17"/>
        <v>0.17399080354415464</v>
      </c>
      <c r="AK72" s="92">
        <f t="shared" si="17"/>
        <v>0.21687583860499715</v>
      </c>
      <c r="AL72" s="204">
        <f t="shared" si="17"/>
        <v>0.15708656675502097</v>
      </c>
      <c r="AM72" s="204">
        <f t="shared" si="17"/>
        <v>0.2019697839104495</v>
      </c>
      <c r="AN72" s="204">
        <f t="shared" si="17"/>
        <v>0.14849783618179302</v>
      </c>
      <c r="AO72" s="204">
        <f t="shared" si="17"/>
        <v>0.13922160850320697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8" ref="AA73:AO73">AA61/$AA61-1</f>
        <v>0</v>
      </c>
      <c r="AB73" s="92">
        <f t="shared" si="18"/>
        <v>0.027046734260116834</v>
      </c>
      <c r="AC73" s="92">
        <f t="shared" si="18"/>
        <v>0.03278288915461913</v>
      </c>
      <c r="AD73" s="92">
        <f t="shared" si="18"/>
        <v>0.015165345791789075</v>
      </c>
      <c r="AE73" s="92">
        <f t="shared" si="18"/>
        <v>0.03338132032631047</v>
      </c>
      <c r="AF73" s="92">
        <f t="shared" si="18"/>
        <v>0.03396647638081318</v>
      </c>
      <c r="AG73" s="92">
        <f t="shared" si="18"/>
        <v>0.028550241400497</v>
      </c>
      <c r="AH73" s="92">
        <f t="shared" si="18"/>
        <v>0.0035948184603398214</v>
      </c>
      <c r="AI73" s="92">
        <f t="shared" si="18"/>
        <v>-0.09068280741350176</v>
      </c>
      <c r="AJ73" s="92">
        <f t="shared" si="18"/>
        <v>-0.09749788225159561</v>
      </c>
      <c r="AK73" s="92">
        <f t="shared" si="18"/>
        <v>-0.083895087085604</v>
      </c>
      <c r="AL73" s="204">
        <f t="shared" si="18"/>
        <v>-0.11261972303453771</v>
      </c>
      <c r="AM73" s="204">
        <f t="shared" si="18"/>
        <v>-0.15319785192682134</v>
      </c>
      <c r="AN73" s="204">
        <f t="shared" si="18"/>
        <v>-0.1656797708284551</v>
      </c>
      <c r="AO73" s="204">
        <f t="shared" si="18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19" ref="AA74:AO74">AA62/$AA62-1</f>
        <v>0</v>
      </c>
      <c r="AB74" s="92">
        <f t="shared" si="19"/>
        <v>0.023156012023354045</v>
      </c>
      <c r="AC74" s="92">
        <f t="shared" si="19"/>
        <v>0.08770132497649352</v>
      </c>
      <c r="AD74" s="92">
        <f t="shared" si="19"/>
        <v>0.06548755817797325</v>
      </c>
      <c r="AE74" s="92">
        <f t="shared" si="19"/>
        <v>0.21248535897960474</v>
      </c>
      <c r="AF74" s="92">
        <f t="shared" si="19"/>
        <v>0.2640637047477954</v>
      </c>
      <c r="AG74" s="92">
        <f t="shared" si="19"/>
        <v>0.33104048588271673</v>
      </c>
      <c r="AH74" s="92">
        <f t="shared" si="19"/>
        <v>0.38390038917472125</v>
      </c>
      <c r="AI74" s="92">
        <f t="shared" si="19"/>
        <v>0.3846855906814528</v>
      </c>
      <c r="AJ74" s="92">
        <f t="shared" si="19"/>
        <v>0.4056476106181306</v>
      </c>
      <c r="AK74" s="92">
        <f t="shared" si="19"/>
        <v>0.4656111801632683</v>
      </c>
      <c r="AL74" s="204">
        <f t="shared" si="19"/>
        <v>0.4608482446004323</v>
      </c>
      <c r="AM74" s="204">
        <f t="shared" si="19"/>
        <v>0.46344675218840714</v>
      </c>
      <c r="AN74" s="204">
        <f t="shared" si="19"/>
        <v>0.580924776490066</v>
      </c>
      <c r="AO74" s="204">
        <f t="shared" si="19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203</v>
      </c>
      <c r="AA75" s="93">
        <f aca="true" t="shared" si="20" ref="AA75:AO75">AA63/$AA63-1</f>
        <v>0</v>
      </c>
      <c r="AB75" s="93">
        <f t="shared" si="20"/>
        <v>0.46484968322722864</v>
      </c>
      <c r="AC75" s="93">
        <f t="shared" si="20"/>
        <v>0.5542862031547835</v>
      </c>
      <c r="AD75" s="93">
        <f t="shared" si="20"/>
        <v>0.45247369195957354</v>
      </c>
      <c r="AE75" s="93">
        <f t="shared" si="20"/>
        <v>0.39620395314657375</v>
      </c>
      <c r="AF75" s="93">
        <f t="shared" si="20"/>
        <v>0.3900677621303701</v>
      </c>
      <c r="AG75" s="93">
        <f t="shared" si="20"/>
        <v>0.3477241468013821</v>
      </c>
      <c r="AH75" s="93">
        <f t="shared" si="20"/>
        <v>0.30973973031141555</v>
      </c>
      <c r="AI75" s="93">
        <f t="shared" si="20"/>
        <v>0.16675333762303346</v>
      </c>
      <c r="AJ75" s="93">
        <f t="shared" si="20"/>
        <v>0.03943993183167316</v>
      </c>
      <c r="AK75" s="93">
        <f t="shared" si="20"/>
        <v>-0.01601952830733866</v>
      </c>
      <c r="AL75" s="205">
        <f t="shared" si="20"/>
        <v>-0.11381939971939736</v>
      </c>
      <c r="AM75" s="205">
        <f t="shared" si="20"/>
        <v>-0.15465075522370553</v>
      </c>
      <c r="AN75" s="205">
        <f t="shared" si="20"/>
        <v>-0.05861479584255713</v>
      </c>
      <c r="AO75" s="205">
        <f t="shared" si="20"/>
        <v>-0.04438280258023419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113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145</v>
      </c>
      <c r="AA76" s="94">
        <f aca="true" t="shared" si="21" ref="AA76:AO76">AA64/$AA64-1</f>
        <v>0</v>
      </c>
      <c r="AB76" s="94">
        <f t="shared" si="21"/>
        <v>0.008194200140017038</v>
      </c>
      <c r="AC76" s="94">
        <f t="shared" si="21"/>
        <v>0.016880091070842207</v>
      </c>
      <c r="AD76" s="94">
        <f t="shared" si="21"/>
        <v>0.00968756723021258</v>
      </c>
      <c r="AE76" s="94">
        <f t="shared" si="21"/>
        <v>0.05939313286895165</v>
      </c>
      <c r="AF76" s="94">
        <f t="shared" si="21"/>
        <v>0.07088783403399201</v>
      </c>
      <c r="AG76" s="94">
        <f t="shared" si="21"/>
        <v>0.0833680702288424</v>
      </c>
      <c r="AH76" s="94">
        <f t="shared" si="21"/>
        <v>0.07830483918737885</v>
      </c>
      <c r="AI76" s="94">
        <f t="shared" si="21"/>
        <v>0.046677911171715936</v>
      </c>
      <c r="AJ76" s="94">
        <f t="shared" si="21"/>
        <v>0.0793834844707364</v>
      </c>
      <c r="AK76" s="94">
        <f t="shared" si="21"/>
        <v>0.0986980061914251</v>
      </c>
      <c r="AL76" s="206">
        <f t="shared" si="21"/>
        <v>0.08552271260943933</v>
      </c>
      <c r="AM76" s="206">
        <f t="shared" si="21"/>
        <v>0.11462945692563942</v>
      </c>
      <c r="AN76" s="206">
        <f t="shared" si="21"/>
        <v>0.12347299552383095</v>
      </c>
      <c r="AO76" s="206">
        <f t="shared" si="21"/>
        <v>0.1233112251322166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8" ht="14.25">
      <c r="Z78" s="3" t="s">
        <v>149</v>
      </c>
    </row>
    <row r="79" spans="26:59" ht="14.25">
      <c r="Z79" s="65" t="s">
        <v>130</v>
      </c>
      <c r="AA79" s="79">
        <v>1990</v>
      </c>
      <c r="AB79" s="79">
        <f aca="true" t="shared" si="22" ref="AB79:BE79">AA79+1</f>
        <v>1991</v>
      </c>
      <c r="AC79" s="79">
        <f t="shared" si="22"/>
        <v>1992</v>
      </c>
      <c r="AD79" s="79">
        <f t="shared" si="22"/>
        <v>1993</v>
      </c>
      <c r="AE79" s="79">
        <f t="shared" si="22"/>
        <v>1994</v>
      </c>
      <c r="AF79" s="79">
        <f t="shared" si="22"/>
        <v>1995</v>
      </c>
      <c r="AG79" s="79">
        <f t="shared" si="22"/>
        <v>1996</v>
      </c>
      <c r="AH79" s="79">
        <f t="shared" si="22"/>
        <v>1997</v>
      </c>
      <c r="AI79" s="79">
        <f t="shared" si="22"/>
        <v>1998</v>
      </c>
      <c r="AJ79" s="79">
        <f t="shared" si="22"/>
        <v>1999</v>
      </c>
      <c r="AK79" s="79">
        <f t="shared" si="22"/>
        <v>2000</v>
      </c>
      <c r="AL79" s="79">
        <f t="shared" si="22"/>
        <v>2001</v>
      </c>
      <c r="AM79" s="79">
        <f t="shared" si="22"/>
        <v>2002</v>
      </c>
      <c r="AN79" s="79">
        <f t="shared" si="22"/>
        <v>2003</v>
      </c>
      <c r="AO79" s="79">
        <f t="shared" si="22"/>
        <v>2004</v>
      </c>
      <c r="AP79" s="79">
        <f t="shared" si="22"/>
        <v>2005</v>
      </c>
      <c r="AQ79" s="79">
        <f t="shared" si="22"/>
        <v>2006</v>
      </c>
      <c r="AR79" s="79">
        <f t="shared" si="22"/>
        <v>2007</v>
      </c>
      <c r="AS79" s="79">
        <f t="shared" si="22"/>
        <v>2008</v>
      </c>
      <c r="AT79" s="79">
        <f t="shared" si="22"/>
        <v>2009</v>
      </c>
      <c r="AU79" s="79">
        <f t="shared" si="22"/>
        <v>2010</v>
      </c>
      <c r="AV79" s="79">
        <f t="shared" si="22"/>
        <v>2011</v>
      </c>
      <c r="AW79" s="79">
        <f t="shared" si="22"/>
        <v>2012</v>
      </c>
      <c r="AX79" s="79">
        <f t="shared" si="22"/>
        <v>2013</v>
      </c>
      <c r="AY79" s="79">
        <f t="shared" si="22"/>
        <v>2014</v>
      </c>
      <c r="AZ79" s="79">
        <f t="shared" si="22"/>
        <v>2015</v>
      </c>
      <c r="BA79" s="79">
        <f t="shared" si="22"/>
        <v>2016</v>
      </c>
      <c r="BB79" s="79">
        <f t="shared" si="22"/>
        <v>2017</v>
      </c>
      <c r="BC79" s="79">
        <f t="shared" si="22"/>
        <v>2018</v>
      </c>
      <c r="BD79" s="79">
        <f t="shared" si="22"/>
        <v>2019</v>
      </c>
      <c r="BE79" s="79">
        <f t="shared" si="22"/>
        <v>2020</v>
      </c>
      <c r="BF79" s="66" t="s">
        <v>131</v>
      </c>
      <c r="BG79" s="79" t="s">
        <v>132</v>
      </c>
    </row>
    <row r="80" spans="1:59" s="11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133</v>
      </c>
      <c r="AA80" s="116"/>
      <c r="AB80" s="92">
        <f aca="true" t="shared" si="23" ref="AB80:AO80">AB56/AA56-1</f>
        <v>0.007101004596469229</v>
      </c>
      <c r="AC80" s="92">
        <f t="shared" si="23"/>
        <v>0.024349041699159413</v>
      </c>
      <c r="AD80" s="92">
        <f t="shared" si="23"/>
        <v>-0.052149605138169464</v>
      </c>
      <c r="AE80" s="92">
        <f t="shared" si="23"/>
        <v>0.12192023715484157</v>
      </c>
      <c r="AF80" s="92">
        <f t="shared" si="23"/>
        <v>-0.03544555634871782</v>
      </c>
      <c r="AG80" s="92">
        <f t="shared" si="23"/>
        <v>0.0037005680199020397</v>
      </c>
      <c r="AH80" s="92">
        <f t="shared" si="23"/>
        <v>-0.015086742060836378</v>
      </c>
      <c r="AI80" s="92">
        <f t="shared" si="23"/>
        <v>-0.03142962943328431</v>
      </c>
      <c r="AJ80" s="92">
        <f t="shared" si="23"/>
        <v>0.06192257142592039</v>
      </c>
      <c r="AK80" s="92">
        <f t="shared" si="23"/>
        <v>0.023689193598888547</v>
      </c>
      <c r="AL80" s="92">
        <f t="shared" si="23"/>
        <v>-0.023604241421200323</v>
      </c>
      <c r="AM80" s="92">
        <f t="shared" si="23"/>
        <v>0.07981239186082933</v>
      </c>
      <c r="AN80" s="92">
        <f t="shared" si="23"/>
        <v>0.0456458700751059</v>
      </c>
      <c r="AO80" s="92">
        <f t="shared" si="23"/>
        <v>-0.011326509949250996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134</v>
      </c>
      <c r="AA81" s="116"/>
      <c r="AB81" s="92">
        <f aca="true" t="shared" si="24" ref="AB81:AO81">AB57/AA57-1</f>
        <v>-0.010415393668996686</v>
      </c>
      <c r="AC81" s="92">
        <f t="shared" si="24"/>
        <v>-0.022635101177341577</v>
      </c>
      <c r="AD81" s="92">
        <f t="shared" si="24"/>
        <v>-0.00915634268389487</v>
      </c>
      <c r="AE81" s="92">
        <f t="shared" si="24"/>
        <v>0.018837828199752105</v>
      </c>
      <c r="AF81" s="92">
        <f t="shared" si="24"/>
        <v>0.010901750171551816</v>
      </c>
      <c r="AG81" s="92">
        <f t="shared" si="24"/>
        <v>0.022415177188662927</v>
      </c>
      <c r="AH81" s="92">
        <f t="shared" si="24"/>
        <v>-0.007358216833438291</v>
      </c>
      <c r="AI81" s="92">
        <f t="shared" si="24"/>
        <v>-0.05280746072383791</v>
      </c>
      <c r="AJ81" s="92">
        <f t="shared" si="24"/>
        <v>0.01773057249469434</v>
      </c>
      <c r="AK81" s="92">
        <f t="shared" si="24"/>
        <v>0.027860437505945024</v>
      </c>
      <c r="AL81" s="92">
        <f t="shared" si="24"/>
        <v>-0.025537917560586765</v>
      </c>
      <c r="AM81" s="92">
        <f t="shared" si="24"/>
        <v>0.01799933011023236</v>
      </c>
      <c r="AN81" s="92">
        <f t="shared" si="24"/>
        <v>-4.259935113148927E-05</v>
      </c>
      <c r="AO81" s="92">
        <f t="shared" si="24"/>
        <v>0.014259784073921589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136</v>
      </c>
      <c r="AA82" s="116"/>
      <c r="AB82" s="92">
        <f aca="true" t="shared" si="25" ref="AB82:AO82">AB58/AA58-1</f>
        <v>0.05407675308821003</v>
      </c>
      <c r="AC82" s="92">
        <f t="shared" si="25"/>
        <v>0.0197463307421073</v>
      </c>
      <c r="AD82" s="92">
        <f t="shared" si="25"/>
        <v>0.021459232402138317</v>
      </c>
      <c r="AE82" s="92">
        <f t="shared" si="25"/>
        <v>0.051582464575586906</v>
      </c>
      <c r="AF82" s="92">
        <f t="shared" si="25"/>
        <v>0.030754294688661865</v>
      </c>
      <c r="AG82" s="92">
        <f t="shared" si="25"/>
        <v>0.022419874468741385</v>
      </c>
      <c r="AH82" s="92">
        <f t="shared" si="25"/>
        <v>0.0077589825893942255</v>
      </c>
      <c r="AI82" s="92">
        <f t="shared" si="25"/>
        <v>-0.003940531901861055</v>
      </c>
      <c r="AJ82" s="92">
        <f t="shared" si="25"/>
        <v>0.008668131357989495</v>
      </c>
      <c r="AK82" s="92">
        <f t="shared" si="25"/>
        <v>-0.0030132113406223793</v>
      </c>
      <c r="AL82" s="92">
        <f t="shared" si="25"/>
        <v>0.01024347594093955</v>
      </c>
      <c r="AM82" s="92">
        <f t="shared" si="25"/>
        <v>-0.01957684739258858</v>
      </c>
      <c r="AN82" s="92">
        <f t="shared" si="25"/>
        <v>-0.008326243983835857</v>
      </c>
      <c r="AO82" s="92">
        <f t="shared" si="25"/>
        <v>-0.0005602012592343941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202</v>
      </c>
      <c r="AA83" s="116"/>
      <c r="AB83" s="92">
        <f aca="true" t="shared" si="26" ref="AB83:AO83">AB59/AA59-1</f>
        <v>-0.03499396321993942</v>
      </c>
      <c r="AC83" s="92">
        <f t="shared" si="26"/>
        <v>0.016814453614221403</v>
      </c>
      <c r="AD83" s="92">
        <f t="shared" si="26"/>
        <v>0.05489627543733766</v>
      </c>
      <c r="AE83" s="92">
        <f t="shared" si="26"/>
        <v>-0.012709839965080238</v>
      </c>
      <c r="AF83" s="92">
        <f t="shared" si="26"/>
        <v>0.0921466283023602</v>
      </c>
      <c r="AG83" s="92">
        <f t="shared" si="26"/>
        <v>-0.0239745047387091</v>
      </c>
      <c r="AH83" s="92">
        <f t="shared" si="26"/>
        <v>0.017677573834086413</v>
      </c>
      <c r="AI83" s="92">
        <f t="shared" si="26"/>
        <v>0.021832519469608958</v>
      </c>
      <c r="AJ83" s="92">
        <f t="shared" si="26"/>
        <v>0.07043438691259074</v>
      </c>
      <c r="AK83" s="92">
        <f t="shared" si="26"/>
        <v>-0.003298919347047513</v>
      </c>
      <c r="AL83" s="92">
        <f t="shared" si="26"/>
        <v>0.05577965605488222</v>
      </c>
      <c r="AM83" s="92">
        <f t="shared" si="26"/>
        <v>0.039951868073919705</v>
      </c>
      <c r="AN83" s="92">
        <f t="shared" si="26"/>
        <v>-0.030140716017712177</v>
      </c>
      <c r="AO83" s="92">
        <f t="shared" si="26"/>
        <v>-0.014199173338132587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146</v>
      </c>
      <c r="AA84" s="116"/>
      <c r="AB84" s="92">
        <f aca="true" t="shared" si="27" ref="AB84:AO84">AB60/AA60-1</f>
        <v>0.00905223216294293</v>
      </c>
      <c r="AC84" s="92">
        <f t="shared" si="27"/>
        <v>0.05864999125116355</v>
      </c>
      <c r="AD84" s="92">
        <f t="shared" si="27"/>
        <v>0.07271388143850777</v>
      </c>
      <c r="AE84" s="92">
        <f t="shared" si="27"/>
        <v>-0.05003030537480657</v>
      </c>
      <c r="AF84" s="92">
        <f t="shared" si="27"/>
        <v>0.07509544685945513</v>
      </c>
      <c r="AG84" s="92">
        <f t="shared" si="27"/>
        <v>-0.003365105932009893</v>
      </c>
      <c r="AH84" s="92">
        <f t="shared" si="27"/>
        <v>-0.016883056868275625</v>
      </c>
      <c r="AI84" s="92">
        <f t="shared" si="27"/>
        <v>-0.006181504979259844</v>
      </c>
      <c r="AJ84" s="92">
        <f t="shared" si="27"/>
        <v>0.030171737367929552</v>
      </c>
      <c r="AK84" s="92">
        <f t="shared" si="27"/>
        <v>0.0365292768319625</v>
      </c>
      <c r="AL84" s="92">
        <f t="shared" si="27"/>
        <v>-0.04913342015116151</v>
      </c>
      <c r="AM84" s="92">
        <f t="shared" si="27"/>
        <v>0.0387898524146737</v>
      </c>
      <c r="AN84" s="92">
        <f t="shared" si="27"/>
        <v>-0.044486931738577096</v>
      </c>
      <c r="AO84" s="92">
        <f t="shared" si="27"/>
        <v>-0.008076835137474148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147</v>
      </c>
      <c r="AA85" s="116"/>
      <c r="AB85" s="92">
        <f aca="true" t="shared" si="28" ref="AB85:AO85">AB61/AA61-1</f>
        <v>0.027046734260116834</v>
      </c>
      <c r="AC85" s="92">
        <f t="shared" si="28"/>
        <v>0.0055850962796104575</v>
      </c>
      <c r="AD85" s="92">
        <f t="shared" si="28"/>
        <v>-0.017058322274540183</v>
      </c>
      <c r="AE85" s="92">
        <f t="shared" si="28"/>
        <v>0.017943849846759452</v>
      </c>
      <c r="AF85" s="92">
        <f t="shared" si="28"/>
        <v>0.0005662537564719017</v>
      </c>
      <c r="AG85" s="92">
        <f t="shared" si="28"/>
        <v>-0.005238308111569112</v>
      </c>
      <c r="AH85" s="92">
        <f t="shared" si="28"/>
        <v>-0.024262716526299632</v>
      </c>
      <c r="AI85" s="92">
        <f t="shared" si="28"/>
        <v>-0.0939399288833287</v>
      </c>
      <c r="AJ85" s="92">
        <f t="shared" si="28"/>
        <v>-0.007494716798116197</v>
      </c>
      <c r="AK85" s="92">
        <f t="shared" si="28"/>
        <v>0.015072313846673735</v>
      </c>
      <c r="AL85" s="92">
        <f t="shared" si="28"/>
        <v>-0.03135518164350004</v>
      </c>
      <c r="AM85" s="92">
        <f t="shared" si="28"/>
        <v>-0.045728004042468684</v>
      </c>
      <c r="AN85" s="92">
        <f t="shared" si="28"/>
        <v>-0.014740065232516586</v>
      </c>
      <c r="AO85" s="92">
        <f t="shared" si="28"/>
        <v>0.009408082297493126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148</v>
      </c>
      <c r="AA86" s="116"/>
      <c r="AB86" s="92">
        <f aca="true" t="shared" si="29" ref="AB86:AO86">AB62/AA62-1</f>
        <v>0.023156012023354045</v>
      </c>
      <c r="AC86" s="92">
        <f t="shared" si="29"/>
        <v>0.06308452688998734</v>
      </c>
      <c r="AD86" s="92">
        <f t="shared" si="29"/>
        <v>-0.02042267145257015</v>
      </c>
      <c r="AE86" s="92">
        <f t="shared" si="29"/>
        <v>0.13796294445052326</v>
      </c>
      <c r="AF86" s="92">
        <f t="shared" si="29"/>
        <v>0.04253935553629917</v>
      </c>
      <c r="AG86" s="92">
        <f t="shared" si="29"/>
        <v>0.05298528933578095</v>
      </c>
      <c r="AH86" s="92">
        <f t="shared" si="29"/>
        <v>0.039713219734972105</v>
      </c>
      <c r="AI86" s="92">
        <f t="shared" si="29"/>
        <v>0.0005673829654746498</v>
      </c>
      <c r="AJ86" s="92">
        <f t="shared" si="29"/>
        <v>0.01513846903423155</v>
      </c>
      <c r="AK86" s="92">
        <f t="shared" si="29"/>
        <v>0.042659034236019355</v>
      </c>
      <c r="AL86" s="92">
        <f t="shared" si="29"/>
        <v>-0.003249794780021742</v>
      </c>
      <c r="AM86" s="92">
        <f t="shared" si="29"/>
        <v>0.0017787662733479426</v>
      </c>
      <c r="AN86" s="92">
        <f t="shared" si="29"/>
        <v>0.08027488812010741</v>
      </c>
      <c r="AO86" s="92">
        <f t="shared" si="29"/>
        <v>0.01128022760814651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203</v>
      </c>
      <c r="AA87" s="117"/>
      <c r="AB87" s="93">
        <f aca="true" t="shared" si="30" ref="AB87:AO87">AB63/AA63-1</f>
        <v>0.46484968322722864</v>
      </c>
      <c r="AC87" s="93">
        <f t="shared" si="30"/>
        <v>0.061055083638695384</v>
      </c>
      <c r="AD87" s="93">
        <f t="shared" si="30"/>
        <v>-0.06550435240855756</v>
      </c>
      <c r="AE87" s="93">
        <f t="shared" si="30"/>
        <v>-0.03874062513110632</v>
      </c>
      <c r="AF87" s="93">
        <f t="shared" si="30"/>
        <v>-0.004394910215212433</v>
      </c>
      <c r="AG87" s="93">
        <f t="shared" si="30"/>
        <v>-0.030461547618436557</v>
      </c>
      <c r="AH87" s="93">
        <f t="shared" si="30"/>
        <v>-0.028184118077958842</v>
      </c>
      <c r="AI87" s="93">
        <f t="shared" si="30"/>
        <v>-0.10917160820523053</v>
      </c>
      <c r="AJ87" s="93">
        <f t="shared" si="30"/>
        <v>-0.10911767010731621</v>
      </c>
      <c r="AK87" s="93">
        <f t="shared" si="30"/>
        <v>-0.05335513716630336</v>
      </c>
      <c r="AL87" s="93">
        <f t="shared" si="30"/>
        <v>-0.0993920857431464</v>
      </c>
      <c r="AM87" s="93">
        <f t="shared" si="30"/>
        <v>-0.04607565939874925</v>
      </c>
      <c r="AN87" s="93">
        <f t="shared" si="30"/>
        <v>0.11360506911739465</v>
      </c>
      <c r="AO87" s="93">
        <f t="shared" si="30"/>
        <v>0.015118139948949949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s="113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145</v>
      </c>
      <c r="AA88" s="118"/>
      <c r="AB88" s="94">
        <f aca="true" t="shared" si="31" ref="AB88:AO88">AB64/AA64-1</f>
        <v>0.008194200140017038</v>
      </c>
      <c r="AC88" s="94">
        <f t="shared" si="31"/>
        <v>0.00861529547543416</v>
      </c>
      <c r="AD88" s="94">
        <f t="shared" si="31"/>
        <v>-0.007073128782623117</v>
      </c>
      <c r="AE88" s="94">
        <f t="shared" si="31"/>
        <v>0.04922865968835488</v>
      </c>
      <c r="AF88" s="94">
        <f t="shared" si="31"/>
        <v>0.010850269657602496</v>
      </c>
      <c r="AG88" s="94">
        <f t="shared" si="31"/>
        <v>0.01165410213676421</v>
      </c>
      <c r="AH88" s="94">
        <f t="shared" si="31"/>
        <v>-0.00467360187234811</v>
      </c>
      <c r="AI88" s="94">
        <f t="shared" si="31"/>
        <v>-0.029330229139560626</v>
      </c>
      <c r="AJ88" s="94">
        <f t="shared" si="31"/>
        <v>0.031247027332800048</v>
      </c>
      <c r="AK88" s="94">
        <f t="shared" si="31"/>
        <v>0.017894031174804592</v>
      </c>
      <c r="AL88" s="94">
        <f t="shared" si="31"/>
        <v>-0.011991733404211002</v>
      </c>
      <c r="AM88" s="94">
        <f t="shared" si="31"/>
        <v>0.02681357467521961</v>
      </c>
      <c r="AN88" s="94">
        <f t="shared" si="31"/>
        <v>0.007934061443687135</v>
      </c>
      <c r="AO88" s="94">
        <f t="shared" si="31"/>
        <v>-0.00014399134848719353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zoomScale="85" zoomScaleNormal="85" workbookViewId="0" topLeftCell="B33">
      <pane xSplit="25" topLeftCell="AA2" activePane="topRight" state="frozen"/>
      <selection pane="topLeft" activeCell="Z25" sqref="Z25"/>
      <selection pane="topRight" activeCell="AC64" sqref="AC64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07" t="s">
        <v>212</v>
      </c>
    </row>
    <row r="2" ht="15" thickBot="1">
      <c r="Z2" s="1" t="s">
        <v>163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1056448.0398619461</v>
      </c>
      <c r="AB4" s="182">
        <v>1063624.3814267127</v>
      </c>
      <c r="AC4" s="182">
        <v>1071719.6242849187</v>
      </c>
      <c r="AD4" s="182">
        <v>1065085.4683214151</v>
      </c>
      <c r="AE4" s="182">
        <v>1117299.3733958274</v>
      </c>
      <c r="AF4" s="182">
        <v>1129195.9760343558</v>
      </c>
      <c r="AG4" s="182">
        <v>1142229.3634896819</v>
      </c>
      <c r="AH4" s="182">
        <v>1136770.6096924308</v>
      </c>
      <c r="AI4" s="182">
        <v>1106382.0615783082</v>
      </c>
      <c r="AJ4" s="182">
        <v>1143567.317511841</v>
      </c>
      <c r="AK4" s="182">
        <v>1163403.6453628992</v>
      </c>
      <c r="AL4" s="182">
        <v>1150228.9037653254</v>
      </c>
      <c r="AM4" s="182">
        <v>1185744.7203698782</v>
      </c>
      <c r="AN4" s="182">
        <v>1193920.2548241043</v>
      </c>
      <c r="AO4" s="182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65622.10538272897</v>
      </c>
      <c r="AB5" s="131">
        <v>66306.40039699241</v>
      </c>
      <c r="AC5" s="131">
        <v>67582.50620927318</v>
      </c>
      <c r="AD5" s="131">
        <v>67298.47296830165</v>
      </c>
      <c r="AE5" s="131">
        <v>71141.69555614842</v>
      </c>
      <c r="AF5" s="131">
        <v>69665.48601297944</v>
      </c>
      <c r="AG5" s="131">
        <v>69430.4547093841</v>
      </c>
      <c r="AH5" s="131">
        <v>70955.20673764666</v>
      </c>
      <c r="AI5" s="131">
        <v>70136.074705045</v>
      </c>
      <c r="AJ5" s="131">
        <v>72031.1340821979</v>
      </c>
      <c r="AK5" s="131">
        <v>72091.85323826961</v>
      </c>
      <c r="AL5" s="131">
        <v>70625.87370101927</v>
      </c>
      <c r="AM5" s="131">
        <v>75074.06398607537</v>
      </c>
      <c r="AN5" s="131">
        <v>76974.53071531304</v>
      </c>
      <c r="AO5" s="131">
        <v>77010.37259400202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3.5" customHeight="1">
      <c r="X6" s="178"/>
      <c r="Y6" s="127"/>
      <c r="Z6" s="61" t="s">
        <v>169</v>
      </c>
      <c r="AA6" s="133">
        <v>6892.397679166366</v>
      </c>
      <c r="AB6" s="133">
        <v>6833.7445029759765</v>
      </c>
      <c r="AC6" s="133">
        <v>7175.934331147803</v>
      </c>
      <c r="AD6" s="133">
        <v>7397.442780769139</v>
      </c>
      <c r="AE6" s="133">
        <v>7371.756351950994</v>
      </c>
      <c r="AF6" s="133">
        <v>7471.285233282164</v>
      </c>
      <c r="AG6" s="133">
        <v>7677.545560190275</v>
      </c>
      <c r="AH6" s="133">
        <v>7563.540585047703</v>
      </c>
      <c r="AI6" s="133">
        <v>8311.791118197141</v>
      </c>
      <c r="AJ6" s="133">
        <v>8498.075356864565</v>
      </c>
      <c r="AK6" s="133">
        <v>8873.1980335142</v>
      </c>
      <c r="AL6" s="133">
        <v>8857.44145588224</v>
      </c>
      <c r="AM6" s="133">
        <v>8841.907846792321</v>
      </c>
      <c r="AN6" s="133">
        <v>8967.355821605368</v>
      </c>
      <c r="AO6" s="133">
        <v>9786.488602383533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5"/>
    </row>
    <row r="7" spans="24:59" ht="14.25">
      <c r="X7" s="178"/>
      <c r="Y7" s="127"/>
      <c r="Z7" s="62" t="s">
        <v>179</v>
      </c>
      <c r="AA7" s="136">
        <v>58729.7077035626</v>
      </c>
      <c r="AB7" s="136">
        <v>59472.65589401643</v>
      </c>
      <c r="AC7" s="136">
        <v>60406.571878125374</v>
      </c>
      <c r="AD7" s="136">
        <v>59901.03018753252</v>
      </c>
      <c r="AE7" s="136">
        <v>63769.93920419742</v>
      </c>
      <c r="AF7" s="136">
        <v>62194.20077969728</v>
      </c>
      <c r="AG7" s="136">
        <v>61752.909149193816</v>
      </c>
      <c r="AH7" s="136">
        <v>63391.666152598955</v>
      </c>
      <c r="AI7" s="136">
        <v>61824.283586847865</v>
      </c>
      <c r="AJ7" s="136">
        <v>63533.058725333336</v>
      </c>
      <c r="AK7" s="136">
        <v>63218.655204755414</v>
      </c>
      <c r="AL7" s="136">
        <v>61768.43224513703</v>
      </c>
      <c r="AM7" s="136">
        <v>66232.15613928305</v>
      </c>
      <c r="AN7" s="136">
        <v>68007.17489370768</v>
      </c>
      <c r="AO7" s="136">
        <v>67223.8839916185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8"/>
    </row>
    <row r="8" spans="24:59" ht="14.25">
      <c r="X8" s="178"/>
      <c r="Y8" s="153" t="s">
        <v>134</v>
      </c>
      <c r="Z8" s="156"/>
      <c r="AA8" s="157">
        <v>482057.0208862886</v>
      </c>
      <c r="AB8" s="157">
        <v>475967.8694985134</v>
      </c>
      <c r="AC8" s="157">
        <v>466343.6501166796</v>
      </c>
      <c r="AD8" s="157">
        <v>453496.6543597798</v>
      </c>
      <c r="AE8" s="157">
        <v>470865.4964897915</v>
      </c>
      <c r="AF8" s="157">
        <v>469378.4312563224</v>
      </c>
      <c r="AG8" s="157">
        <v>477866.7138307146</v>
      </c>
      <c r="AH8" s="157">
        <v>475746.4112398827</v>
      </c>
      <c r="AI8" s="157">
        <v>441877.08575217554</v>
      </c>
      <c r="AJ8" s="157">
        <v>453681.82963096525</v>
      </c>
      <c r="AK8" s="157">
        <v>465307.63690878137</v>
      </c>
      <c r="AL8" s="157">
        <v>448937.0459774217</v>
      </c>
      <c r="AM8" s="157">
        <v>460575.77515768044</v>
      </c>
      <c r="AN8" s="157">
        <v>465108.88387951266</v>
      </c>
      <c r="AO8" s="157">
        <v>465788.6429919179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</row>
    <row r="9" spans="24:59" ht="14.25">
      <c r="X9" s="178"/>
      <c r="Y9" s="154"/>
      <c r="Z9" s="60" t="s">
        <v>180</v>
      </c>
      <c r="AA9" s="129">
        <v>6941.6629510035655</v>
      </c>
      <c r="AB9" s="129">
        <v>7131.782517537053</v>
      </c>
      <c r="AC9" s="129">
        <v>7367.625245859808</v>
      </c>
      <c r="AD9" s="129">
        <v>7358.711233699352</v>
      </c>
      <c r="AE9" s="129">
        <v>8209.849555822293</v>
      </c>
      <c r="AF9" s="129">
        <v>7999.051480685461</v>
      </c>
      <c r="AG9" s="129">
        <v>8481.54752867946</v>
      </c>
      <c r="AH9" s="129">
        <v>8431.64159073884</v>
      </c>
      <c r="AI9" s="129">
        <v>9001.5060625672</v>
      </c>
      <c r="AJ9" s="129">
        <v>8920.95394324648</v>
      </c>
      <c r="AK9" s="129">
        <v>9012.765596894445</v>
      </c>
      <c r="AL9" s="129">
        <v>9184.94152857309</v>
      </c>
      <c r="AM9" s="129">
        <v>9587.178794811467</v>
      </c>
      <c r="AN9" s="129">
        <v>10043.310447298398</v>
      </c>
      <c r="AO9" s="129">
        <v>10448.198777583031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9"/>
      <c r="BG9" s="140"/>
    </row>
    <row r="10" spans="24:59" ht="14.25">
      <c r="X10" s="178"/>
      <c r="Y10" s="154"/>
      <c r="Z10" s="61" t="s">
        <v>181</v>
      </c>
      <c r="AA10" s="129">
        <v>15094.270498019569</v>
      </c>
      <c r="AB10" s="129">
        <v>15886.021899646634</v>
      </c>
      <c r="AC10" s="129">
        <v>15158.139677850066</v>
      </c>
      <c r="AD10" s="129">
        <v>14006.575950497388</v>
      </c>
      <c r="AE10" s="129">
        <v>12709.26345965748</v>
      </c>
      <c r="AF10" s="129">
        <v>12150.422836358784</v>
      </c>
      <c r="AG10" s="129">
        <v>12298.103802821177</v>
      </c>
      <c r="AH10" s="129">
        <v>10997.1144125482</v>
      </c>
      <c r="AI10" s="129">
        <v>9149.60740909736</v>
      </c>
      <c r="AJ10" s="129">
        <v>8769.273897038564</v>
      </c>
      <c r="AK10" s="129">
        <v>7848.347155087804</v>
      </c>
      <c r="AL10" s="129">
        <v>7549.971554944824</v>
      </c>
      <c r="AM10" s="129">
        <v>7192.535299746821</v>
      </c>
      <c r="AN10" s="129">
        <v>6193.180215878128</v>
      </c>
      <c r="AO10" s="129">
        <v>5991.867566493043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9"/>
      <c r="BG10" s="140"/>
    </row>
    <row r="11" spans="24:59" ht="14.25">
      <c r="X11" s="178"/>
      <c r="Y11" s="154"/>
      <c r="Z11" s="61" t="s">
        <v>182</v>
      </c>
      <c r="AA11" s="129">
        <v>1622.252489903309</v>
      </c>
      <c r="AB11" s="129">
        <v>1587.740350776014</v>
      </c>
      <c r="AC11" s="129">
        <v>1570.4757321772754</v>
      </c>
      <c r="AD11" s="129">
        <v>1451.939005705487</v>
      </c>
      <c r="AE11" s="129">
        <v>1433.5648939486618</v>
      </c>
      <c r="AF11" s="129">
        <v>1397.1748568746814</v>
      </c>
      <c r="AG11" s="129">
        <v>1433.6300297415123</v>
      </c>
      <c r="AH11" s="129">
        <v>1362.7322846398674</v>
      </c>
      <c r="AI11" s="129">
        <v>1275.626654457768</v>
      </c>
      <c r="AJ11" s="129">
        <v>1258.1673702026064</v>
      </c>
      <c r="AK11" s="129">
        <v>1310.3208408286225</v>
      </c>
      <c r="AL11" s="129">
        <v>1307.6358680841815</v>
      </c>
      <c r="AM11" s="129">
        <v>1263.9223141756324</v>
      </c>
      <c r="AN11" s="129">
        <v>1294.3317581549918</v>
      </c>
      <c r="AO11" s="129">
        <v>1321.9806050362065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183</v>
      </c>
      <c r="AA12" s="129">
        <v>14880.424608488873</v>
      </c>
      <c r="AB12" s="129">
        <v>15940.786918554835</v>
      </c>
      <c r="AC12" s="129">
        <v>16796.970407057703</v>
      </c>
      <c r="AD12" s="129">
        <v>17422.55234429696</v>
      </c>
      <c r="AE12" s="129">
        <v>17475.193444455785</v>
      </c>
      <c r="AF12" s="129">
        <v>17000.338337981873</v>
      </c>
      <c r="AG12" s="129">
        <v>16989.298517020783</v>
      </c>
      <c r="AH12" s="129">
        <v>16563.244630922185</v>
      </c>
      <c r="AI12" s="129">
        <v>15708.86674635153</v>
      </c>
      <c r="AJ12" s="129">
        <v>15206.407819756809</v>
      </c>
      <c r="AK12" s="129">
        <v>14609.565468446988</v>
      </c>
      <c r="AL12" s="129">
        <v>13773.964283212821</v>
      </c>
      <c r="AM12" s="129">
        <v>13019.912392097853</v>
      </c>
      <c r="AN12" s="129">
        <v>12666.157114781952</v>
      </c>
      <c r="AO12" s="129">
        <v>12448.238764618141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184</v>
      </c>
      <c r="AA13" s="129">
        <v>17475.760538709466</v>
      </c>
      <c r="AB13" s="129">
        <v>18238.066061387504</v>
      </c>
      <c r="AC13" s="129">
        <v>19145.341698056498</v>
      </c>
      <c r="AD13" s="129">
        <v>18917.3767187477</v>
      </c>
      <c r="AE13" s="129">
        <v>19415.430728898646</v>
      </c>
      <c r="AF13" s="129">
        <v>19069.353038501038</v>
      </c>
      <c r="AG13" s="129">
        <v>18669.310543523497</v>
      </c>
      <c r="AH13" s="129">
        <v>18511.9620596794</v>
      </c>
      <c r="AI13" s="129">
        <v>18356.434353933513</v>
      </c>
      <c r="AJ13" s="129">
        <v>18633.775168271623</v>
      </c>
      <c r="AK13" s="129">
        <v>18353.039864862887</v>
      </c>
      <c r="AL13" s="129">
        <v>18001.19396169472</v>
      </c>
      <c r="AM13" s="129">
        <v>17945.00790964466</v>
      </c>
      <c r="AN13" s="129">
        <v>17874.257836853816</v>
      </c>
      <c r="AO13" s="129">
        <v>17495.429810888636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185</v>
      </c>
      <c r="AA14" s="129">
        <v>30020.111494533212</v>
      </c>
      <c r="AB14" s="129">
        <v>29892.662325630197</v>
      </c>
      <c r="AC14" s="129">
        <v>29301.69669720615</v>
      </c>
      <c r="AD14" s="129">
        <v>29239.662336175483</v>
      </c>
      <c r="AE14" s="129">
        <v>30531.78819597103</v>
      </c>
      <c r="AF14" s="129">
        <v>31674.133940009073</v>
      </c>
      <c r="AG14" s="129">
        <v>31839.08520349409</v>
      </c>
      <c r="AH14" s="129">
        <v>31634.074741864446</v>
      </c>
      <c r="AI14" s="129">
        <v>30033.470266967957</v>
      </c>
      <c r="AJ14" s="129">
        <v>30637.520986831827</v>
      </c>
      <c r="AK14" s="129">
        <v>31302.097851132246</v>
      </c>
      <c r="AL14" s="129">
        <v>30450.924465457603</v>
      </c>
      <c r="AM14" s="129">
        <v>30254.278515140795</v>
      </c>
      <c r="AN14" s="129">
        <v>29925.94634940901</v>
      </c>
      <c r="AO14" s="129">
        <v>29375.618366014663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119" t="s">
        <v>186</v>
      </c>
      <c r="AA15" s="129">
        <v>11593.971281430559</v>
      </c>
      <c r="AB15" s="129">
        <v>11590.802031913572</v>
      </c>
      <c r="AC15" s="129">
        <v>11578.972355972764</v>
      </c>
      <c r="AD15" s="129">
        <v>11372.348355090864</v>
      </c>
      <c r="AE15" s="129">
        <v>11490.84296219924</v>
      </c>
      <c r="AF15" s="129">
        <v>11319.447047279475</v>
      </c>
      <c r="AG15" s="129">
        <v>11285.35904056315</v>
      </c>
      <c r="AH15" s="129">
        <v>11216.028799288926</v>
      </c>
      <c r="AI15" s="129">
        <v>11159.055157646635</v>
      </c>
      <c r="AJ15" s="129">
        <v>11063.232932379458</v>
      </c>
      <c r="AK15" s="129">
        <v>10844.533541632452</v>
      </c>
      <c r="AL15" s="129">
        <v>10333.308304430504</v>
      </c>
      <c r="AM15" s="129">
        <v>9996.26222556362</v>
      </c>
      <c r="AN15" s="129">
        <v>9911.71667978986</v>
      </c>
      <c r="AO15" s="129">
        <v>9636.77185826904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119" t="s">
        <v>187</v>
      </c>
      <c r="AA16" s="129">
        <v>625.2475495112172</v>
      </c>
      <c r="AB16" s="129">
        <v>753.3314699246864</v>
      </c>
      <c r="AC16" s="129">
        <v>820.3708739662743</v>
      </c>
      <c r="AD16" s="129">
        <v>917.5655614541822</v>
      </c>
      <c r="AE16" s="129">
        <v>1232.0908517936487</v>
      </c>
      <c r="AF16" s="129">
        <v>1374.889714422762</v>
      </c>
      <c r="AG16" s="129">
        <v>1660.0784382018337</v>
      </c>
      <c r="AH16" s="129">
        <v>1801.7075728768552</v>
      </c>
      <c r="AI16" s="129">
        <v>739.9575993535127</v>
      </c>
      <c r="AJ16" s="129">
        <v>763.8384809307562</v>
      </c>
      <c r="AK16" s="129">
        <v>528.2507166786563</v>
      </c>
      <c r="AL16" s="129">
        <v>315.1686209222192</v>
      </c>
      <c r="AM16" s="129">
        <v>410.2171588082149</v>
      </c>
      <c r="AN16" s="129">
        <v>632.8180781950107</v>
      </c>
      <c r="AO16" s="129">
        <v>670.526764286885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188</v>
      </c>
      <c r="AA17" s="129">
        <v>196898.0647578932</v>
      </c>
      <c r="AB17" s="129">
        <v>196227.17619148915</v>
      </c>
      <c r="AC17" s="129">
        <v>188445.0185489349</v>
      </c>
      <c r="AD17" s="129">
        <v>195227.016933931</v>
      </c>
      <c r="AE17" s="129">
        <v>190891.27728155756</v>
      </c>
      <c r="AF17" s="129">
        <v>195391.5505417263</v>
      </c>
      <c r="AG17" s="129">
        <v>197229.06614331127</v>
      </c>
      <c r="AH17" s="129">
        <v>169349.24352438853</v>
      </c>
      <c r="AI17" s="129">
        <v>73462.5384779385</v>
      </c>
      <c r="AJ17" s="129">
        <v>76511.39737369248</v>
      </c>
      <c r="AK17" s="129">
        <v>78496.89808355551</v>
      </c>
      <c r="AL17" s="129">
        <v>74727.25153867605</v>
      </c>
      <c r="AM17" s="129">
        <v>74214.77108637324</v>
      </c>
      <c r="AN17" s="129">
        <v>74031.28967151976</v>
      </c>
      <c r="AO17" s="129">
        <v>74409.33784637235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189</v>
      </c>
      <c r="AA18" s="129">
        <v>4177.978270373927</v>
      </c>
      <c r="AB18" s="129">
        <v>4107.563447164704</v>
      </c>
      <c r="AC18" s="129">
        <v>3979.9027854775427</v>
      </c>
      <c r="AD18" s="129">
        <v>3947.7054279732492</v>
      </c>
      <c r="AE18" s="129">
        <v>4102.972291689125</v>
      </c>
      <c r="AF18" s="129">
        <v>4012.2929564106976</v>
      </c>
      <c r="AG18" s="129">
        <v>3957.3917937753545</v>
      </c>
      <c r="AH18" s="129">
        <v>3610.4358476680345</v>
      </c>
      <c r="AI18" s="129">
        <v>2752.366589974041</v>
      </c>
      <c r="AJ18" s="129">
        <v>2659.2209833333277</v>
      </c>
      <c r="AK18" s="129">
        <v>2662.6121202226827</v>
      </c>
      <c r="AL18" s="129">
        <v>2498.3695031854913</v>
      </c>
      <c r="AM18" s="129">
        <v>2476.0776094076405</v>
      </c>
      <c r="AN18" s="129">
        <v>2357.6065606009356</v>
      </c>
      <c r="AO18" s="129">
        <v>2352.152677711686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190</v>
      </c>
      <c r="AA19" s="129">
        <v>56030.867995945504</v>
      </c>
      <c r="AB19" s="129">
        <v>57925.263097311414</v>
      </c>
      <c r="AC19" s="129">
        <v>56244.26481122534</v>
      </c>
      <c r="AD19" s="129">
        <v>57395.52305900757</v>
      </c>
      <c r="AE19" s="129">
        <v>58857.86792713091</v>
      </c>
      <c r="AF19" s="129">
        <v>59304.736221007945</v>
      </c>
      <c r="AG19" s="129">
        <v>59380.78460219641</v>
      </c>
      <c r="AH19" s="129">
        <v>55338.04979690754</v>
      </c>
      <c r="AI19" s="129">
        <v>38284.495131724536</v>
      </c>
      <c r="AJ19" s="129">
        <v>38758.706907168875</v>
      </c>
      <c r="AK19" s="129">
        <v>39936.981523300004</v>
      </c>
      <c r="AL19" s="129">
        <v>38313.32762330103</v>
      </c>
      <c r="AM19" s="129">
        <v>38106.88686556671</v>
      </c>
      <c r="AN19" s="129">
        <v>39576.61600627458</v>
      </c>
      <c r="AO19" s="129">
        <v>38996.85802171634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191</v>
      </c>
      <c r="AA20" s="129">
        <v>169862.83996563702</v>
      </c>
      <c r="AB20" s="129">
        <v>164653.05146194182</v>
      </c>
      <c r="AC20" s="129">
        <v>157407.5827714172</v>
      </c>
      <c r="AD20" s="129">
        <v>155329.21857161145</v>
      </c>
      <c r="AE20" s="129">
        <v>159179.90029180428</v>
      </c>
      <c r="AF20" s="129">
        <v>159586.42581412906</v>
      </c>
      <c r="AG20" s="129">
        <v>160818.52117660866</v>
      </c>
      <c r="AH20" s="129">
        <v>162758.8040231133</v>
      </c>
      <c r="AI20" s="129">
        <v>151258.83914981707</v>
      </c>
      <c r="AJ20" s="129">
        <v>158739.4249886948</v>
      </c>
      <c r="AK20" s="129">
        <v>164114.30407019102</v>
      </c>
      <c r="AL20" s="129">
        <v>159557.13831553535</v>
      </c>
      <c r="AM20" s="129">
        <v>166225.73319826342</v>
      </c>
      <c r="AN20" s="129">
        <v>168707.06688617409</v>
      </c>
      <c r="AO20" s="129">
        <v>168439.67847385694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192</v>
      </c>
      <c r="AA21" s="129">
        <v>10893.125138541453</v>
      </c>
      <c r="AB21" s="129">
        <v>10755.994774700815</v>
      </c>
      <c r="AC21" s="129">
        <v>10736.950811119119</v>
      </c>
      <c r="AD21" s="129">
        <v>10288.559663183005</v>
      </c>
      <c r="AE21" s="129">
        <v>10286.021021472921</v>
      </c>
      <c r="AF21" s="129">
        <v>9664.807055063455</v>
      </c>
      <c r="AG21" s="129">
        <v>8958.228196813927</v>
      </c>
      <c r="AH21" s="129">
        <v>8818.179222355373</v>
      </c>
      <c r="AI21" s="129">
        <v>7568.103627991121</v>
      </c>
      <c r="AJ21" s="129">
        <v>7846.89239558623</v>
      </c>
      <c r="AK21" s="129">
        <v>8029.589120251558</v>
      </c>
      <c r="AL21" s="129">
        <v>7478.397809414677</v>
      </c>
      <c r="AM21" s="129">
        <v>7804.42442126186</v>
      </c>
      <c r="AN21" s="129">
        <v>8141.7062684525245</v>
      </c>
      <c r="AO21" s="129">
        <v>8025.4190118884935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193</v>
      </c>
      <c r="AA22" s="129">
        <v>60783.757961843155</v>
      </c>
      <c r="AB22" s="129">
        <v>60237.606803699986</v>
      </c>
      <c r="AC22" s="129">
        <v>57502.6625949998</v>
      </c>
      <c r="AD22" s="129">
        <v>54279.51426382821</v>
      </c>
      <c r="AE22" s="129">
        <v>58633.0928552037</v>
      </c>
      <c r="AF22" s="129">
        <v>46211.405960794094</v>
      </c>
      <c r="AG22" s="129">
        <v>48297.99711123039</v>
      </c>
      <c r="AH22" s="129">
        <v>64663.0476700394</v>
      </c>
      <c r="AI22" s="129">
        <v>26611.31013268775</v>
      </c>
      <c r="AJ22" s="129">
        <v>27788.309154015667</v>
      </c>
      <c r="AK22" s="129">
        <v>29053.623827052674</v>
      </c>
      <c r="AL22" s="129">
        <v>27532.86486285397</v>
      </c>
      <c r="AM22" s="129">
        <v>29770.98654120806</v>
      </c>
      <c r="AN22" s="129">
        <v>31889.64045082804</v>
      </c>
      <c r="AO22" s="129">
        <v>32156.87362720781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194</v>
      </c>
      <c r="AA23" s="129">
        <v>-202682.39345310463</v>
      </c>
      <c r="AB23" s="129">
        <v>-199141.87603805418</v>
      </c>
      <c r="AC23" s="129">
        <v>-186086.2224951317</v>
      </c>
      <c r="AD23" s="129">
        <v>-193095.03562565098</v>
      </c>
      <c r="AE23" s="129">
        <v>-186176.8540005097</v>
      </c>
      <c r="AF23" s="129">
        <v>-176600.6457711203</v>
      </c>
      <c r="AG23" s="129">
        <v>-177253.3845614452</v>
      </c>
      <c r="AH23" s="129">
        <v>-143078.7268250128</v>
      </c>
      <c r="AI23" s="129">
        <v>-27750.250799925354</v>
      </c>
      <c r="AJ23" s="129">
        <v>-28172.27640291502</v>
      </c>
      <c r="AK23" s="129">
        <v>-26956.498187176177</v>
      </c>
      <c r="AL23" s="129">
        <v>-25619.112352556484</v>
      </c>
      <c r="AM23" s="129">
        <v>-26291.532252972174</v>
      </c>
      <c r="AN23" s="129">
        <v>-27088.211740907776</v>
      </c>
      <c r="AO23" s="129">
        <v>-25873.95648573922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5"/>
      <c r="Z24" s="119" t="s">
        <v>195</v>
      </c>
      <c r="AA24" s="129">
        <v>87839.07883755922</v>
      </c>
      <c r="AB24" s="129">
        <v>80181.8961848892</v>
      </c>
      <c r="AC24" s="129">
        <v>76373.8976004908</v>
      </c>
      <c r="AD24" s="129">
        <v>69437.4205602289</v>
      </c>
      <c r="AE24" s="129">
        <v>72593.19472869596</v>
      </c>
      <c r="AF24" s="129">
        <v>69823.0472261981</v>
      </c>
      <c r="AG24" s="129">
        <v>73821.69626417829</v>
      </c>
      <c r="AH24" s="129">
        <v>53768.87188786466</v>
      </c>
      <c r="AI24" s="129">
        <v>74265.15919159244</v>
      </c>
      <c r="AJ24" s="129">
        <v>74296.9836327307</v>
      </c>
      <c r="AK24" s="129">
        <v>76161.20531582003</v>
      </c>
      <c r="AL24" s="129">
        <v>73531.7000896917</v>
      </c>
      <c r="AM24" s="129">
        <v>78599.11307858264</v>
      </c>
      <c r="AN24" s="129">
        <v>78951.45129620939</v>
      </c>
      <c r="AO24" s="129">
        <v>79893.64730571385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4:59" ht="14.25">
      <c r="X25" s="178"/>
      <c r="Y25" s="165" t="s">
        <v>136</v>
      </c>
      <c r="Z25" s="167"/>
      <c r="AA25" s="168">
        <v>217367.66861306925</v>
      </c>
      <c r="AB25" s="168">
        <v>228836.5995799945</v>
      </c>
      <c r="AC25" s="168">
        <v>233437.31891491477</v>
      </c>
      <c r="AD25" s="168">
        <v>237951.07866977458</v>
      </c>
      <c r="AE25" s="168">
        <v>250384.68089468515</v>
      </c>
      <c r="AF25" s="168">
        <v>257567.45175830313</v>
      </c>
      <c r="AG25" s="168">
        <v>263063.4052876074</v>
      </c>
      <c r="AH25" s="168">
        <v>264840.756395416</v>
      </c>
      <c r="AI25" s="168">
        <v>263661.5043364604</v>
      </c>
      <c r="AJ25" s="168">
        <v>266174.86969144596</v>
      </c>
      <c r="AK25" s="168">
        <v>265467.42525630206</v>
      </c>
      <c r="AL25" s="168">
        <v>268121.3689103882</v>
      </c>
      <c r="AM25" s="168">
        <v>263531.83977181284</v>
      </c>
      <c r="AN25" s="168">
        <v>261806.7286312668</v>
      </c>
      <c r="AO25" s="168">
        <v>261531.612130694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</row>
    <row r="26" spans="24:59" ht="14.25">
      <c r="X26" s="178"/>
      <c r="Y26" s="166"/>
      <c r="Z26" s="60" t="s">
        <v>137</v>
      </c>
      <c r="AA26" s="129">
        <v>7162.413734672971</v>
      </c>
      <c r="AB26" s="129">
        <v>7762.960481416881</v>
      </c>
      <c r="AC26" s="129">
        <v>8291.472027621348</v>
      </c>
      <c r="AD26" s="129">
        <v>8688.764321731926</v>
      </c>
      <c r="AE26" s="129">
        <v>9153.16177100551</v>
      </c>
      <c r="AF26" s="129">
        <v>10278.290579645149</v>
      </c>
      <c r="AG26" s="129">
        <v>10086.072696871752</v>
      </c>
      <c r="AH26" s="129">
        <v>10744.189447108492</v>
      </c>
      <c r="AI26" s="129">
        <v>10709.474289425121</v>
      </c>
      <c r="AJ26" s="129">
        <v>10531.517510201822</v>
      </c>
      <c r="AK26" s="129">
        <v>10677.13098467719</v>
      </c>
      <c r="AL26" s="129">
        <v>10724.198612064289</v>
      </c>
      <c r="AM26" s="129">
        <v>10933.837362880106</v>
      </c>
      <c r="AN26" s="129">
        <v>11063.17716772301</v>
      </c>
      <c r="AO26" s="129">
        <v>10663.394907840866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9"/>
      <c r="BG26" s="140"/>
    </row>
    <row r="27" spans="24:59" ht="14.25">
      <c r="X27" s="178"/>
      <c r="Y27" s="166"/>
      <c r="Z27" s="61" t="s">
        <v>138</v>
      </c>
      <c r="AA27" s="129">
        <v>189227.8763824253</v>
      </c>
      <c r="AB27" s="129">
        <v>199472.2979832289</v>
      </c>
      <c r="AC27" s="129">
        <v>203591.17181375678</v>
      </c>
      <c r="AD27" s="129">
        <v>208310.41730265506</v>
      </c>
      <c r="AE27" s="129">
        <v>219481.1374486168</v>
      </c>
      <c r="AF27" s="129">
        <v>225390.18756280854</v>
      </c>
      <c r="AG27" s="129">
        <v>230357.62045436786</v>
      </c>
      <c r="AH27" s="129">
        <v>230747.117652358</v>
      </c>
      <c r="AI27" s="129">
        <v>231595.78682361273</v>
      </c>
      <c r="AJ27" s="129">
        <v>234118.01501179405</v>
      </c>
      <c r="AK27" s="129">
        <v>232981.27934305396</v>
      </c>
      <c r="AL27" s="129">
        <v>236086.84760516926</v>
      </c>
      <c r="AM27" s="129">
        <v>230589.61204010446</v>
      </c>
      <c r="AN27" s="129">
        <v>228795.9054155951</v>
      </c>
      <c r="AO27" s="129">
        <v>230273.39155318408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39"/>
      <c r="BG27" s="140"/>
    </row>
    <row r="28" spans="24:59" ht="14.25">
      <c r="X28" s="178"/>
      <c r="Y28" s="166"/>
      <c r="Z28" s="61" t="s">
        <v>139</v>
      </c>
      <c r="AA28" s="129">
        <v>7246.429369083113</v>
      </c>
      <c r="AB28" s="129">
        <v>7291.78956240649</v>
      </c>
      <c r="AC28" s="129">
        <v>7475.093814504047</v>
      </c>
      <c r="AD28" s="129">
        <v>7071.588805758735</v>
      </c>
      <c r="AE28" s="129">
        <v>7544.36713765925</v>
      </c>
      <c r="AF28" s="129">
        <v>7211.551318104348</v>
      </c>
      <c r="AG28" s="129">
        <v>7064.912924984764</v>
      </c>
      <c r="AH28" s="129">
        <v>6821.077851015024</v>
      </c>
      <c r="AI28" s="129">
        <v>6655.35132872659</v>
      </c>
      <c r="AJ28" s="129">
        <v>6888.417498614423</v>
      </c>
      <c r="AK28" s="129">
        <v>6944.382101400854</v>
      </c>
      <c r="AL28" s="129">
        <v>6912.975900752278</v>
      </c>
      <c r="AM28" s="129">
        <v>7439.08097067274</v>
      </c>
      <c r="AN28" s="129">
        <v>7814.245788584543</v>
      </c>
      <c r="AO28" s="129">
        <v>7701.283775955147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140</v>
      </c>
      <c r="AA29" s="129">
        <v>13730.94912688786</v>
      </c>
      <c r="AB29" s="129">
        <v>14309.55155294225</v>
      </c>
      <c r="AC29" s="129">
        <v>14079.581259032582</v>
      </c>
      <c r="AD29" s="129">
        <v>13880.308239628856</v>
      </c>
      <c r="AE29" s="129">
        <v>14206.014537403602</v>
      </c>
      <c r="AF29" s="129">
        <v>14687.422297745108</v>
      </c>
      <c r="AG29" s="129">
        <v>15554.799211383024</v>
      </c>
      <c r="AH29" s="129">
        <v>16528.371444934513</v>
      </c>
      <c r="AI29" s="129">
        <v>14700.89189469596</v>
      </c>
      <c r="AJ29" s="129">
        <v>14636.919670835683</v>
      </c>
      <c r="AK29" s="129">
        <v>14864.632827170071</v>
      </c>
      <c r="AL29" s="129">
        <v>14397.346792402415</v>
      </c>
      <c r="AM29" s="129">
        <v>14569.309398155503</v>
      </c>
      <c r="AN29" s="129">
        <v>14133.400259364134</v>
      </c>
      <c r="AO29" s="129">
        <v>12893.541893713893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59" t="s">
        <v>141</v>
      </c>
      <c r="Z30" s="162"/>
      <c r="AA30" s="163">
        <v>291647.7856366115</v>
      </c>
      <c r="AB30" s="163">
        <v>292750.17922412127</v>
      </c>
      <c r="AC30" s="163">
        <v>304662.56168900337</v>
      </c>
      <c r="AD30" s="163">
        <v>306905.15506187384</v>
      </c>
      <c r="AE30" s="163">
        <v>325458.94704414986</v>
      </c>
      <c r="AF30" s="163">
        <v>333016.1358312415</v>
      </c>
      <c r="AG30" s="163">
        <v>332275.43094955734</v>
      </c>
      <c r="AH30" s="163">
        <v>329562.2180871294</v>
      </c>
      <c r="AI30" s="163">
        <v>332334.24931642285</v>
      </c>
      <c r="AJ30" s="163">
        <v>353725.66232102737</v>
      </c>
      <c r="AK30" s="163">
        <v>363067.6797083813</v>
      </c>
      <c r="AL30" s="163">
        <v>365277.8294472712</v>
      </c>
      <c r="AM30" s="163">
        <v>390004.99992754916</v>
      </c>
      <c r="AN30" s="163">
        <v>395264.42130525614</v>
      </c>
      <c r="AO30" s="163">
        <v>394150.21227866155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</row>
    <row r="31" spans="24:59" ht="14.25">
      <c r="X31" s="178"/>
      <c r="Y31" s="160"/>
      <c r="Z31" s="60" t="s">
        <v>268</v>
      </c>
      <c r="AA31" s="129">
        <v>164245.54465588473</v>
      </c>
      <c r="AB31" s="129">
        <v>163443.40675778134</v>
      </c>
      <c r="AC31" s="129">
        <v>168317.65800465515</v>
      </c>
      <c r="AD31" s="129">
        <v>169071.75635179735</v>
      </c>
      <c r="AE31" s="129">
        <v>180516.64167568056</v>
      </c>
      <c r="AF31" s="129">
        <v>185016.36252080518</v>
      </c>
      <c r="AG31" s="129">
        <v>184573.15308318855</v>
      </c>
      <c r="AH31" s="129">
        <v>185399.80336136205</v>
      </c>
      <c r="AI31" s="129">
        <v>188450.13736778183</v>
      </c>
      <c r="AJ31" s="129">
        <v>201864.2403381532</v>
      </c>
      <c r="AK31" s="129">
        <v>205592.36603365044</v>
      </c>
      <c r="AL31" s="129">
        <v>211635.20526647664</v>
      </c>
      <c r="AM31" s="129">
        <v>224689.14573464566</v>
      </c>
      <c r="AN31" s="129">
        <v>227896.66025394926</v>
      </c>
      <c r="AO31" s="129">
        <v>226554.85963059647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61"/>
      <c r="Z32" s="62" t="s">
        <v>143</v>
      </c>
      <c r="AA32" s="136">
        <v>127402.24098072675</v>
      </c>
      <c r="AB32" s="136">
        <v>129306.77246633993</v>
      </c>
      <c r="AC32" s="136">
        <v>136344.90368434822</v>
      </c>
      <c r="AD32" s="136">
        <v>137833.39871007652</v>
      </c>
      <c r="AE32" s="136">
        <v>144942.30536846933</v>
      </c>
      <c r="AF32" s="136">
        <v>147999.77331043629</v>
      </c>
      <c r="AG32" s="136">
        <v>147702.27786636876</v>
      </c>
      <c r="AH32" s="136">
        <v>144162.4147257674</v>
      </c>
      <c r="AI32" s="136">
        <v>143884.11194864102</v>
      </c>
      <c r="AJ32" s="136">
        <v>151861.42198287416</v>
      </c>
      <c r="AK32" s="136">
        <v>157475.31367473083</v>
      </c>
      <c r="AL32" s="136">
        <v>153642.62418079458</v>
      </c>
      <c r="AM32" s="136">
        <v>165315.85419290353</v>
      </c>
      <c r="AN32" s="136">
        <v>167367.76105130688</v>
      </c>
      <c r="AO32" s="136">
        <v>167595.35264806505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8"/>
    </row>
    <row r="33" spans="24:59" ht="15" thickBot="1">
      <c r="X33" s="179"/>
      <c r="Y33" s="63" t="s">
        <v>170</v>
      </c>
      <c r="Z33" s="107"/>
      <c r="AA33" s="141">
        <v>-246.5406567520889</v>
      </c>
      <c r="AB33" s="141">
        <v>-236.6672729087877</v>
      </c>
      <c r="AC33" s="141">
        <v>-306.412644952361</v>
      </c>
      <c r="AD33" s="141">
        <v>-565.8927383147724</v>
      </c>
      <c r="AE33" s="141">
        <v>-551.4465889476318</v>
      </c>
      <c r="AF33" s="141">
        <v>-431.5288244903786</v>
      </c>
      <c r="AG33" s="141">
        <v>-406.64128758149064</v>
      </c>
      <c r="AH33" s="141">
        <v>-4333.982767643775</v>
      </c>
      <c r="AI33" s="141">
        <v>-1626.8525317953317</v>
      </c>
      <c r="AJ33" s="141">
        <v>-2046.1782137954917</v>
      </c>
      <c r="AK33" s="141">
        <v>-2530.9497488350607</v>
      </c>
      <c r="AL33" s="141">
        <v>-2733.214270774799</v>
      </c>
      <c r="AM33" s="141">
        <v>-3441.958473239618</v>
      </c>
      <c r="AN33" s="141">
        <v>-5234.309707244432</v>
      </c>
      <c r="AO33" s="141">
        <v>-5615.3101612722385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  <c r="BG33" s="143"/>
    </row>
    <row r="34" spans="24:59" ht="15" thickBot="1">
      <c r="X34" s="171" t="s">
        <v>165</v>
      </c>
      <c r="Y34" s="172"/>
      <c r="Z34" s="173"/>
      <c r="AA34" s="174">
        <v>36.672128125700006</v>
      </c>
      <c r="AB34" s="174">
        <v>53.7191552682</v>
      </c>
      <c r="AC34" s="174">
        <v>56.99898278610001</v>
      </c>
      <c r="AD34" s="174">
        <v>53.265301330750006</v>
      </c>
      <c r="AE34" s="174">
        <v>51.2017702594</v>
      </c>
      <c r="AF34" s="174">
        <v>50.97674307625</v>
      </c>
      <c r="AG34" s="174">
        <v>49.42391258960001</v>
      </c>
      <c r="AH34" s="174">
        <v>48.030943201300005</v>
      </c>
      <c r="AI34" s="174">
        <v>42.7873278884</v>
      </c>
      <c r="AJ34" s="174">
        <v>38.1184743591</v>
      </c>
      <c r="AK34" s="174">
        <v>36.084657931100004</v>
      </c>
      <c r="AL34" s="174">
        <v>32.498128516</v>
      </c>
      <c r="AM34" s="174">
        <v>31.000755815400005</v>
      </c>
      <c r="AN34" s="174">
        <v>34.5225988225</v>
      </c>
      <c r="AO34" s="174">
        <v>35.04451630290001</v>
      </c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6"/>
    </row>
    <row r="35" spans="24:59" ht="14.25">
      <c r="X35" s="185" t="s">
        <v>166</v>
      </c>
      <c r="Y35" s="188"/>
      <c r="Z35" s="189"/>
      <c r="AA35" s="190">
        <v>59814.95238434627</v>
      </c>
      <c r="AB35" s="190">
        <v>61432.75150626722</v>
      </c>
      <c r="AC35" s="190">
        <v>61775.85933815111</v>
      </c>
      <c r="AD35" s="190">
        <v>60722.066820774264</v>
      </c>
      <c r="AE35" s="190">
        <v>61811.654470191126</v>
      </c>
      <c r="AF35" s="190">
        <v>61846.655551728625</v>
      </c>
      <c r="AG35" s="190">
        <v>61522.68371427859</v>
      </c>
      <c r="AH35" s="190">
        <v>60029.97627938186</v>
      </c>
      <c r="AI35" s="190">
        <v>54390.76457682881</v>
      </c>
      <c r="AJ35" s="190">
        <v>53983.12119989247</v>
      </c>
      <c r="AK35" s="190">
        <v>54796.77174504028</v>
      </c>
      <c r="AL35" s="190">
        <v>53078.60901349713</v>
      </c>
      <c r="AM35" s="190">
        <v>50651.43016595932</v>
      </c>
      <c r="AN35" s="190">
        <v>49904.82478119282</v>
      </c>
      <c r="AO35" s="190">
        <v>50374.33347977625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2"/>
    </row>
    <row r="36" spans="24:59" ht="14.25">
      <c r="X36" s="186"/>
      <c r="Y36" s="59" t="s">
        <v>144</v>
      </c>
      <c r="Z36" s="108"/>
      <c r="AA36" s="144">
        <v>55124.30458461202</v>
      </c>
      <c r="AB36" s="144">
        <v>56769.09256400146</v>
      </c>
      <c r="AC36" s="144">
        <v>57236.938799248805</v>
      </c>
      <c r="AD36" s="144">
        <v>56413.95605587963</v>
      </c>
      <c r="AE36" s="144">
        <v>57217.222020649686</v>
      </c>
      <c r="AF36" s="144">
        <v>57157.86461053925</v>
      </c>
      <c r="AG36" s="144">
        <v>56859.92402673906</v>
      </c>
      <c r="AH36" s="144">
        <v>55420.95284069406</v>
      </c>
      <c r="AI36" s="144">
        <v>50339.76629288095</v>
      </c>
      <c r="AJ36" s="144">
        <v>49594.64719561196</v>
      </c>
      <c r="AK36" s="144">
        <v>50466.04841924761</v>
      </c>
      <c r="AL36" s="144">
        <v>49081.1397364778</v>
      </c>
      <c r="AM36" s="144">
        <v>46846.41085145698</v>
      </c>
      <c r="AN36" s="144">
        <v>46382.426040204155</v>
      </c>
      <c r="AO36" s="144">
        <v>46917.10921992258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6"/>
    </row>
    <row r="37" spans="24:59" ht="14.25">
      <c r="X37" s="186"/>
      <c r="Y37" s="125"/>
      <c r="Z37" s="122" t="s">
        <v>196</v>
      </c>
      <c r="AA37" s="147">
        <v>37966.27601998702</v>
      </c>
      <c r="AB37" s="147">
        <v>39580.67114823146</v>
      </c>
      <c r="AC37" s="147">
        <v>40874.672491868805</v>
      </c>
      <c r="AD37" s="147">
        <v>40441.754616254635</v>
      </c>
      <c r="AE37" s="147">
        <v>41494.01063550969</v>
      </c>
      <c r="AF37" s="147">
        <v>41341.86619947924</v>
      </c>
      <c r="AG37" s="147">
        <v>41751.45132469906</v>
      </c>
      <c r="AH37" s="147">
        <v>39167.99699644407</v>
      </c>
      <c r="AI37" s="147">
        <v>34691.160986035946</v>
      </c>
      <c r="AJ37" s="147">
        <v>34345.37906518196</v>
      </c>
      <c r="AK37" s="147">
        <v>34434.0391100026</v>
      </c>
      <c r="AL37" s="147">
        <v>33718.1278221328</v>
      </c>
      <c r="AM37" s="147">
        <v>31805.165513656983</v>
      </c>
      <c r="AN37" s="147">
        <v>31315.630766939154</v>
      </c>
      <c r="AO37" s="147">
        <v>31415.593122997587</v>
      </c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9"/>
    </row>
    <row r="38" spans="24:59" ht="14.25">
      <c r="X38" s="186"/>
      <c r="Y38" s="120"/>
      <c r="Z38" s="122" t="s">
        <v>197</v>
      </c>
      <c r="AA38" s="147">
        <v>5052.59364</v>
      </c>
      <c r="AB38" s="147">
        <v>5017.838812999999</v>
      </c>
      <c r="AC38" s="147">
        <v>4949.458250000001</v>
      </c>
      <c r="AD38" s="147">
        <v>4533.086288</v>
      </c>
      <c r="AE38" s="147">
        <v>4340.839077</v>
      </c>
      <c r="AF38" s="147">
        <v>4124.042284</v>
      </c>
      <c r="AG38" s="147">
        <v>4063.571127</v>
      </c>
      <c r="AH38" s="147">
        <v>4570.349956999999</v>
      </c>
      <c r="AI38" s="147">
        <v>4339.530333000001</v>
      </c>
      <c r="AJ38" s="147">
        <v>4162.51902</v>
      </c>
      <c r="AK38" s="147">
        <v>4481.121973</v>
      </c>
      <c r="AL38" s="147">
        <v>4238.199517999999</v>
      </c>
      <c r="AM38" s="147">
        <v>4238.199517999999</v>
      </c>
      <c r="AN38" s="147">
        <v>4238.199517999999</v>
      </c>
      <c r="AO38" s="147">
        <v>4238.199517999999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9"/>
    </row>
    <row r="39" spans="24:59" ht="14.25">
      <c r="X39" s="186"/>
      <c r="Y39" s="120"/>
      <c r="Z39" s="122" t="s">
        <v>198</v>
      </c>
      <c r="AA39" s="147">
        <v>11527.406667000001</v>
      </c>
      <c r="AB39" s="147">
        <v>11601.274714</v>
      </c>
      <c r="AC39" s="147">
        <v>10874.676656</v>
      </c>
      <c r="AD39" s="147">
        <v>10898.4105</v>
      </c>
      <c r="AE39" s="147">
        <v>10823.089708</v>
      </c>
      <c r="AF39" s="147">
        <v>11155.560010000001</v>
      </c>
      <c r="AG39" s="147">
        <v>10558.584997</v>
      </c>
      <c r="AH39" s="147">
        <v>11200.207666999999</v>
      </c>
      <c r="AI39" s="147">
        <v>10868.761699</v>
      </c>
      <c r="AJ39" s="147">
        <v>10659.170609</v>
      </c>
      <c r="AK39" s="147">
        <v>11124.052863</v>
      </c>
      <c r="AL39" s="147">
        <v>10735.948870999999</v>
      </c>
      <c r="AM39" s="147">
        <v>10428.115016</v>
      </c>
      <c r="AN39" s="147">
        <v>10460.328909</v>
      </c>
      <c r="AO39" s="147">
        <v>10879.821721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269</v>
      </c>
      <c r="AA40" s="147">
        <v>578.0282576249999</v>
      </c>
      <c r="AB40" s="147">
        <v>569.30788877</v>
      </c>
      <c r="AC40" s="147">
        <v>538.13140138</v>
      </c>
      <c r="AD40" s="147">
        <v>540.704651625</v>
      </c>
      <c r="AE40" s="147">
        <v>559.2826001400001</v>
      </c>
      <c r="AF40" s="147">
        <v>536.39611706</v>
      </c>
      <c r="AG40" s="147">
        <v>486.31657804</v>
      </c>
      <c r="AH40" s="147">
        <v>482.39822025</v>
      </c>
      <c r="AI40" s="147">
        <v>440.313274845</v>
      </c>
      <c r="AJ40" s="147">
        <v>427.57850142999996</v>
      </c>
      <c r="AK40" s="147">
        <v>426.83447324499997</v>
      </c>
      <c r="AL40" s="147">
        <v>388.863525345</v>
      </c>
      <c r="AM40" s="147">
        <v>374.93080380000004</v>
      </c>
      <c r="AN40" s="147">
        <v>368.266846265</v>
      </c>
      <c r="AO40" s="147">
        <v>383.494857925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3" t="s">
        <v>135</v>
      </c>
      <c r="Z41" s="121"/>
      <c r="AA41" s="147">
        <v>4513.969809734246</v>
      </c>
      <c r="AB41" s="147">
        <v>4500.157442265761</v>
      </c>
      <c r="AC41" s="147">
        <v>4380.496073902312</v>
      </c>
      <c r="AD41" s="147">
        <v>4156.650769894634</v>
      </c>
      <c r="AE41" s="147">
        <v>4433.309919541436</v>
      </c>
      <c r="AF41" s="147">
        <v>4525.467091189375</v>
      </c>
      <c r="AG41" s="147">
        <v>4495.600087539527</v>
      </c>
      <c r="AH41" s="147">
        <v>4443.0872536878005</v>
      </c>
      <c r="AI41" s="147">
        <v>3905.7050989478603</v>
      </c>
      <c r="AJ41" s="147">
        <v>4241.981894280515</v>
      </c>
      <c r="AK41" s="147">
        <v>4177.989055792667</v>
      </c>
      <c r="AL41" s="147">
        <v>3856.9985320193337</v>
      </c>
      <c r="AM41" s="147">
        <v>3657.1278495023334</v>
      </c>
      <c r="AN41" s="147">
        <v>3377.388580988667</v>
      </c>
      <c r="AO41" s="147">
        <v>3308.416489853667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199</v>
      </c>
      <c r="AA42" s="147">
        <v>3384.6779617342463</v>
      </c>
      <c r="AB42" s="147">
        <v>3334.3324822657614</v>
      </c>
      <c r="AC42" s="147">
        <v>3363.7227859023114</v>
      </c>
      <c r="AD42" s="147">
        <v>3190.010357894634</v>
      </c>
      <c r="AE42" s="147">
        <v>3397.3128335414362</v>
      </c>
      <c r="AF42" s="147">
        <v>3435.864159189375</v>
      </c>
      <c r="AG42" s="147">
        <v>3459.0173835395267</v>
      </c>
      <c r="AH42" s="147">
        <v>3371.745379687801</v>
      </c>
      <c r="AI42" s="147">
        <v>2993.6697869478603</v>
      </c>
      <c r="AJ42" s="147">
        <v>3292.654896280515</v>
      </c>
      <c r="AK42" s="147">
        <v>3187.6087737926673</v>
      </c>
      <c r="AL42" s="147">
        <v>2965.4085460193337</v>
      </c>
      <c r="AM42" s="147">
        <v>2725.0677855023337</v>
      </c>
      <c r="AN42" s="147">
        <v>2415.504856988667</v>
      </c>
      <c r="AO42" s="147">
        <v>2307.302055853667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650"/>
      <c r="Y43" s="651"/>
      <c r="Z43" s="122" t="s">
        <v>300</v>
      </c>
      <c r="AA43" s="147">
        <v>1129.291848</v>
      </c>
      <c r="AB43" s="147">
        <v>1165.82496</v>
      </c>
      <c r="AC43" s="147">
        <v>1016.7732879999999</v>
      </c>
      <c r="AD43" s="147">
        <v>966.640412</v>
      </c>
      <c r="AE43" s="147">
        <v>1035.997086</v>
      </c>
      <c r="AF43" s="147">
        <v>1089.6029319999998</v>
      </c>
      <c r="AG43" s="147">
        <v>1036.582704</v>
      </c>
      <c r="AH43" s="147">
        <v>1071.341874</v>
      </c>
      <c r="AI43" s="147">
        <v>912.0353120000001</v>
      </c>
      <c r="AJ43" s="147">
        <v>949.3269979999999</v>
      </c>
      <c r="AK43" s="147">
        <v>990.380282</v>
      </c>
      <c r="AL43" s="147">
        <v>891.589986</v>
      </c>
      <c r="AM43" s="147">
        <v>932.060064</v>
      </c>
      <c r="AN43" s="147">
        <v>961.883724</v>
      </c>
      <c r="AO43" s="147">
        <v>1001.1144340000001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5" thickBot="1">
      <c r="X44" s="187"/>
      <c r="Y44" s="124" t="s">
        <v>270</v>
      </c>
      <c r="Z44" s="652"/>
      <c r="AA44" s="653">
        <v>176.67799</v>
      </c>
      <c r="AB44" s="653">
        <v>163.5015</v>
      </c>
      <c r="AC44" s="653">
        <v>158.424465</v>
      </c>
      <c r="AD44" s="653">
        <v>151.459995</v>
      </c>
      <c r="AE44" s="653">
        <v>161.12253</v>
      </c>
      <c r="AF44" s="653">
        <v>163.32385</v>
      </c>
      <c r="AG44" s="653">
        <v>167.1596</v>
      </c>
      <c r="AH44" s="653">
        <v>165.936185</v>
      </c>
      <c r="AI44" s="653">
        <v>145.293185</v>
      </c>
      <c r="AJ44" s="653">
        <v>146.49211</v>
      </c>
      <c r="AK44" s="653">
        <v>152.73427</v>
      </c>
      <c r="AL44" s="653">
        <v>140.470745</v>
      </c>
      <c r="AM44" s="653">
        <v>147.891465</v>
      </c>
      <c r="AN44" s="653">
        <v>145.01016</v>
      </c>
      <c r="AO44" s="653">
        <v>148.80777</v>
      </c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5"/>
    </row>
    <row r="45" spans="24:59" ht="15" thickBot="1">
      <c r="X45" s="193" t="s">
        <v>167</v>
      </c>
      <c r="Y45" s="194"/>
      <c r="Z45" s="195"/>
      <c r="AA45" s="196">
        <v>22456.84913753403</v>
      </c>
      <c r="AB45" s="196">
        <v>22976.86020616942</v>
      </c>
      <c r="AC45" s="196">
        <v>24426.344561692993</v>
      </c>
      <c r="AD45" s="196">
        <v>23927.49335192226</v>
      </c>
      <c r="AE45" s="196">
        <v>27228.600788073778</v>
      </c>
      <c r="AF45" s="196">
        <v>28386.887917753604</v>
      </c>
      <c r="AG45" s="196">
        <v>29890.975387418166</v>
      </c>
      <c r="AH45" s="196">
        <v>31078.04226107135</v>
      </c>
      <c r="AI45" s="196">
        <v>31095.675412850585</v>
      </c>
      <c r="AJ45" s="196">
        <v>31566.41633218654</v>
      </c>
      <c r="AK45" s="196">
        <v>32913.009167209726</v>
      </c>
      <c r="AL45" s="196">
        <v>32806.04864182333</v>
      </c>
      <c r="AM45" s="196">
        <v>32864.402934709215</v>
      </c>
      <c r="AN45" s="196">
        <v>35502.589203427124</v>
      </c>
      <c r="AO45" s="196">
        <v>35903.06649032031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8"/>
    </row>
    <row r="46" spans="24:59" ht="15.75" thickBot="1" thickTop="1">
      <c r="X46" s="64" t="s">
        <v>145</v>
      </c>
      <c r="Y46" s="109"/>
      <c r="Z46" s="110"/>
      <c r="AA46" s="199">
        <f aca="true" t="shared" si="1" ref="AA46:AO46">AA4+AA34+AA35+AA45</f>
        <v>1138756.513511952</v>
      </c>
      <c r="AB46" s="199">
        <f t="shared" si="1"/>
        <v>1148087.7122944174</v>
      </c>
      <c r="AC46" s="199">
        <f t="shared" si="1"/>
        <v>1157978.827167549</v>
      </c>
      <c r="AD46" s="199">
        <f t="shared" si="1"/>
        <v>1149788.2937954424</v>
      </c>
      <c r="AE46" s="199">
        <f t="shared" si="1"/>
        <v>1206390.8304243516</v>
      </c>
      <c r="AF46" s="199">
        <f t="shared" si="1"/>
        <v>1219480.4962469141</v>
      </c>
      <c r="AG46" s="199">
        <f t="shared" si="1"/>
        <v>1233692.4465039682</v>
      </c>
      <c r="AH46" s="199">
        <f t="shared" si="1"/>
        <v>1227926.6591760854</v>
      </c>
      <c r="AI46" s="199">
        <f t="shared" si="1"/>
        <v>1191911.2888958761</v>
      </c>
      <c r="AJ46" s="199">
        <f t="shared" si="1"/>
        <v>1229154.973518279</v>
      </c>
      <c r="AK46" s="199">
        <f t="shared" si="1"/>
        <v>1251149.5109330802</v>
      </c>
      <c r="AL46" s="199">
        <f t="shared" si="1"/>
        <v>1236146.0595491617</v>
      </c>
      <c r="AM46" s="199">
        <f t="shared" si="1"/>
        <v>1269291.5542263621</v>
      </c>
      <c r="AN46" s="199">
        <f t="shared" si="1"/>
        <v>1279362.1914075469</v>
      </c>
      <c r="AO46" s="199">
        <f t="shared" si="1"/>
        <v>1279177.9743204026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/>
    </row>
    <row r="47" spans="27:57" ht="14.25"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</row>
    <row r="48" spans="27:57" ht="14.25">
      <c r="AA48" s="111"/>
      <c r="AB48" s="111"/>
      <c r="AC48" s="111"/>
      <c r="AD48" s="111"/>
      <c r="AE48" s="111"/>
      <c r="AF48" s="111"/>
      <c r="AG48" s="656"/>
      <c r="AH48" s="111"/>
      <c r="AI48" s="111"/>
      <c r="AJ48" s="111"/>
      <c r="AK48" s="111"/>
      <c r="AL48" s="111"/>
      <c r="AM48" s="657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</row>
    <row r="49" spans="27:57" ht="14.25">
      <c r="AA49" s="111"/>
      <c r="AB49" s="111"/>
      <c r="AC49" s="111"/>
      <c r="AD49" s="111"/>
      <c r="AE49" s="111"/>
      <c r="AF49" s="111"/>
      <c r="AG49" s="656"/>
      <c r="AH49" s="111"/>
      <c r="AI49" s="111"/>
      <c r="AJ49" s="111"/>
      <c r="AK49" s="111"/>
      <c r="AL49" s="111"/>
      <c r="AM49" s="657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0" spans="27:57" ht="14.25">
      <c r="AA50" s="111"/>
      <c r="AB50" s="111"/>
      <c r="AC50" s="111"/>
      <c r="AD50" s="111"/>
      <c r="AE50" s="111"/>
      <c r="AF50" s="111"/>
      <c r="AG50" s="656"/>
      <c r="AH50" s="111"/>
      <c r="AI50" s="111"/>
      <c r="AJ50" s="111"/>
      <c r="AK50" s="111"/>
      <c r="AL50" s="111"/>
      <c r="AM50" s="657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</row>
    <row r="51" spans="27:57" ht="14.25"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</row>
    <row r="52" spans="26:57" ht="14.25">
      <c r="Z52" s="1" t="s">
        <v>302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</row>
    <row r="53" spans="26:59" ht="14.25">
      <c r="Z53" s="65" t="s">
        <v>130</v>
      </c>
      <c r="AA53" s="79">
        <v>1990</v>
      </c>
      <c r="AB53" s="79">
        <f aca="true" t="shared" si="2" ref="AB53:BE53">AA53+1</f>
        <v>1991</v>
      </c>
      <c r="AC53" s="79">
        <f t="shared" si="2"/>
        <v>1992</v>
      </c>
      <c r="AD53" s="79">
        <f t="shared" si="2"/>
        <v>1993</v>
      </c>
      <c r="AE53" s="79">
        <f t="shared" si="2"/>
        <v>1994</v>
      </c>
      <c r="AF53" s="79">
        <f t="shared" si="2"/>
        <v>1995</v>
      </c>
      <c r="AG53" s="79">
        <f t="shared" si="2"/>
        <v>1996</v>
      </c>
      <c r="AH53" s="79">
        <f t="shared" si="2"/>
        <v>1997</v>
      </c>
      <c r="AI53" s="79">
        <f t="shared" si="2"/>
        <v>1998</v>
      </c>
      <c r="AJ53" s="79">
        <f t="shared" si="2"/>
        <v>1999</v>
      </c>
      <c r="AK53" s="79">
        <f t="shared" si="2"/>
        <v>2000</v>
      </c>
      <c r="AL53" s="79">
        <f t="shared" si="2"/>
        <v>2001</v>
      </c>
      <c r="AM53" s="79">
        <f t="shared" si="2"/>
        <v>2002</v>
      </c>
      <c r="AN53" s="79">
        <f t="shared" si="2"/>
        <v>2003</v>
      </c>
      <c r="AO53" s="79">
        <f t="shared" si="2"/>
        <v>2004</v>
      </c>
      <c r="AP53" s="79">
        <f t="shared" si="2"/>
        <v>2005</v>
      </c>
      <c r="AQ53" s="79">
        <f t="shared" si="2"/>
        <v>2006</v>
      </c>
      <c r="AR53" s="79">
        <f t="shared" si="2"/>
        <v>2007</v>
      </c>
      <c r="AS53" s="79">
        <f t="shared" si="2"/>
        <v>2008</v>
      </c>
      <c r="AT53" s="79">
        <f t="shared" si="2"/>
        <v>2009</v>
      </c>
      <c r="AU53" s="79">
        <f t="shared" si="2"/>
        <v>2010</v>
      </c>
      <c r="AV53" s="79">
        <f t="shared" si="2"/>
        <v>2011</v>
      </c>
      <c r="AW53" s="79">
        <f t="shared" si="2"/>
        <v>2012</v>
      </c>
      <c r="AX53" s="79">
        <f t="shared" si="2"/>
        <v>2013</v>
      </c>
      <c r="AY53" s="79">
        <f t="shared" si="2"/>
        <v>2014</v>
      </c>
      <c r="AZ53" s="79">
        <f t="shared" si="2"/>
        <v>2015</v>
      </c>
      <c r="BA53" s="79">
        <f t="shared" si="2"/>
        <v>2016</v>
      </c>
      <c r="BB53" s="79">
        <f t="shared" si="2"/>
        <v>2017</v>
      </c>
      <c r="BC53" s="79">
        <f t="shared" si="2"/>
        <v>2018</v>
      </c>
      <c r="BD53" s="79">
        <f t="shared" si="2"/>
        <v>2019</v>
      </c>
      <c r="BE53" s="79">
        <f t="shared" si="2"/>
        <v>2020</v>
      </c>
      <c r="BF53" s="66" t="s">
        <v>131</v>
      </c>
      <c r="BG53" s="79" t="s">
        <v>132</v>
      </c>
    </row>
    <row r="54" spans="1:60" s="11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133</v>
      </c>
      <c r="AA54" s="80">
        <f aca="true" t="shared" si="3" ref="AA54:AO54">AA5/10^3</f>
        <v>65.62210538272898</v>
      </c>
      <c r="AB54" s="80">
        <f t="shared" si="3"/>
        <v>66.30640039699242</v>
      </c>
      <c r="AC54" s="80">
        <f t="shared" si="3"/>
        <v>67.58250620927318</v>
      </c>
      <c r="AD54" s="80">
        <f t="shared" si="3"/>
        <v>67.29847296830165</v>
      </c>
      <c r="AE54" s="80">
        <f t="shared" si="3"/>
        <v>71.14169555614842</v>
      </c>
      <c r="AF54" s="80">
        <f t="shared" si="3"/>
        <v>69.66548601297944</v>
      </c>
      <c r="AG54" s="80">
        <f t="shared" si="3"/>
        <v>69.4304547093841</v>
      </c>
      <c r="AH54" s="80">
        <f t="shared" si="3"/>
        <v>70.95520673764666</v>
      </c>
      <c r="AI54" s="80">
        <f t="shared" si="3"/>
        <v>70.136074705045</v>
      </c>
      <c r="AJ54" s="80">
        <f t="shared" si="3"/>
        <v>72.0311340821979</v>
      </c>
      <c r="AK54" s="80">
        <f t="shared" si="3"/>
        <v>72.09185323826961</v>
      </c>
      <c r="AL54" s="130">
        <f t="shared" si="3"/>
        <v>70.62587370101927</v>
      </c>
      <c r="AM54" s="130">
        <f t="shared" si="3"/>
        <v>75.07406398607537</v>
      </c>
      <c r="AN54" s="130">
        <f t="shared" si="3"/>
        <v>76.97453071531304</v>
      </c>
      <c r="AO54" s="130">
        <f t="shared" si="3"/>
        <v>77.01037259400202</v>
      </c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628"/>
    </row>
    <row r="55" spans="1:60" s="11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134</v>
      </c>
      <c r="AA55" s="80">
        <f aca="true" t="shared" si="4" ref="AA55:AO55">AA8/10^3</f>
        <v>482.0570208862886</v>
      </c>
      <c r="AB55" s="80">
        <f t="shared" si="4"/>
        <v>475.9678694985134</v>
      </c>
      <c r="AC55" s="80">
        <f t="shared" si="4"/>
        <v>466.3436501166796</v>
      </c>
      <c r="AD55" s="80">
        <f t="shared" si="4"/>
        <v>453.49665435977977</v>
      </c>
      <c r="AE55" s="80">
        <f t="shared" si="4"/>
        <v>470.8654964897915</v>
      </c>
      <c r="AF55" s="80">
        <f t="shared" si="4"/>
        <v>469.3784312563224</v>
      </c>
      <c r="AG55" s="80">
        <f t="shared" si="4"/>
        <v>477.86671383071456</v>
      </c>
      <c r="AH55" s="80">
        <f t="shared" si="4"/>
        <v>475.7464112398827</v>
      </c>
      <c r="AI55" s="80">
        <f t="shared" si="4"/>
        <v>441.87708575217556</v>
      </c>
      <c r="AJ55" s="80">
        <f t="shared" si="4"/>
        <v>453.68182963096524</v>
      </c>
      <c r="AK55" s="80">
        <f t="shared" si="4"/>
        <v>465.3076369087814</v>
      </c>
      <c r="AL55" s="130">
        <f t="shared" si="4"/>
        <v>448.9370459774217</v>
      </c>
      <c r="AM55" s="130">
        <f t="shared" si="4"/>
        <v>460.5757751576804</v>
      </c>
      <c r="AN55" s="130">
        <f t="shared" si="4"/>
        <v>465.1088838795127</v>
      </c>
      <c r="AO55" s="130">
        <f t="shared" si="4"/>
        <v>465.7886429919179</v>
      </c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28"/>
    </row>
    <row r="56" spans="1:60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136</v>
      </c>
      <c r="AA56" s="80">
        <f aca="true" t="shared" si="5" ref="AA56:AO56">AA25/10^3</f>
        <v>217.36766861306924</v>
      </c>
      <c r="AB56" s="80">
        <f t="shared" si="5"/>
        <v>228.8365995799945</v>
      </c>
      <c r="AC56" s="80">
        <f t="shared" si="5"/>
        <v>233.43731891491475</v>
      </c>
      <c r="AD56" s="80">
        <f t="shared" si="5"/>
        <v>237.95107866977457</v>
      </c>
      <c r="AE56" s="80">
        <f t="shared" si="5"/>
        <v>250.38468089468515</v>
      </c>
      <c r="AF56" s="80">
        <f t="shared" si="5"/>
        <v>257.56745175830315</v>
      </c>
      <c r="AG56" s="80">
        <f t="shared" si="5"/>
        <v>263.0634052876074</v>
      </c>
      <c r="AH56" s="80">
        <f t="shared" si="5"/>
        <v>264.840756395416</v>
      </c>
      <c r="AI56" s="80">
        <f t="shared" si="5"/>
        <v>263.6615043364604</v>
      </c>
      <c r="AJ56" s="80">
        <f t="shared" si="5"/>
        <v>266.17486969144596</v>
      </c>
      <c r="AK56" s="80">
        <f t="shared" si="5"/>
        <v>265.4674252563021</v>
      </c>
      <c r="AL56" s="130">
        <f t="shared" si="5"/>
        <v>268.1213689103882</v>
      </c>
      <c r="AM56" s="130">
        <f t="shared" si="5"/>
        <v>263.5318397718128</v>
      </c>
      <c r="AN56" s="130">
        <f t="shared" si="5"/>
        <v>261.8067286312668</v>
      </c>
      <c r="AO56" s="130">
        <f t="shared" si="5"/>
        <v>261.531612130694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628"/>
    </row>
    <row r="57" spans="1:60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202</v>
      </c>
      <c r="AA57" s="80">
        <f>(AA31)/10^3</f>
        <v>164.24554465588474</v>
      </c>
      <c r="AB57" s="80">
        <f aca="true" t="shared" si="6" ref="AB57:AO57">(AB31)/10^3</f>
        <v>163.44340675778133</v>
      </c>
      <c r="AC57" s="80">
        <f t="shared" si="6"/>
        <v>168.31765800465516</v>
      </c>
      <c r="AD57" s="80">
        <f t="shared" si="6"/>
        <v>169.07175635179735</v>
      </c>
      <c r="AE57" s="80">
        <f t="shared" si="6"/>
        <v>180.51664167568055</v>
      </c>
      <c r="AF57" s="80">
        <f t="shared" si="6"/>
        <v>185.0163625208052</v>
      </c>
      <c r="AG57" s="80">
        <f t="shared" si="6"/>
        <v>184.57315308318854</v>
      </c>
      <c r="AH57" s="80">
        <f t="shared" si="6"/>
        <v>185.39980336136205</v>
      </c>
      <c r="AI57" s="80">
        <f t="shared" si="6"/>
        <v>188.45013736778182</v>
      </c>
      <c r="AJ57" s="80">
        <f t="shared" si="6"/>
        <v>201.8642403381532</v>
      </c>
      <c r="AK57" s="80">
        <f t="shared" si="6"/>
        <v>205.59236603365045</v>
      </c>
      <c r="AL57" s="80">
        <f t="shared" si="6"/>
        <v>211.63520526647665</v>
      </c>
      <c r="AM57" s="80">
        <f t="shared" si="6"/>
        <v>224.68914573464565</v>
      </c>
      <c r="AN57" s="80">
        <f t="shared" si="6"/>
        <v>227.89666025394925</v>
      </c>
      <c r="AO57" s="80">
        <f t="shared" si="6"/>
        <v>226.55485963059647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628"/>
    </row>
    <row r="58" spans="1:60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146</v>
      </c>
      <c r="AA58" s="80">
        <f aca="true" t="shared" si="7" ref="AA58:AO58">(AA32)/10^3</f>
        <v>127.40224098072676</v>
      </c>
      <c r="AB58" s="80">
        <f t="shared" si="7"/>
        <v>129.30677246633994</v>
      </c>
      <c r="AC58" s="80">
        <f t="shared" si="7"/>
        <v>136.34490368434822</v>
      </c>
      <c r="AD58" s="80">
        <f t="shared" si="7"/>
        <v>137.83339871007652</v>
      </c>
      <c r="AE58" s="80">
        <f t="shared" si="7"/>
        <v>144.94230536846933</v>
      </c>
      <c r="AF58" s="80">
        <f t="shared" si="7"/>
        <v>147.9997733104363</v>
      </c>
      <c r="AG58" s="80">
        <f t="shared" si="7"/>
        <v>147.70227786636877</v>
      </c>
      <c r="AH58" s="80">
        <f t="shared" si="7"/>
        <v>144.16241472576738</v>
      </c>
      <c r="AI58" s="80">
        <f t="shared" si="7"/>
        <v>143.88411194864102</v>
      </c>
      <c r="AJ58" s="80">
        <f t="shared" si="7"/>
        <v>151.86142198287416</v>
      </c>
      <c r="AK58" s="80">
        <f t="shared" si="7"/>
        <v>157.47531367473084</v>
      </c>
      <c r="AL58" s="80">
        <f t="shared" si="7"/>
        <v>153.64262418079457</v>
      </c>
      <c r="AM58" s="80">
        <f t="shared" si="7"/>
        <v>165.31585419290352</v>
      </c>
      <c r="AN58" s="80">
        <f t="shared" si="7"/>
        <v>167.36776105130687</v>
      </c>
      <c r="AO58" s="80">
        <f t="shared" si="7"/>
        <v>167.59535264806505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628"/>
    </row>
    <row r="59" spans="1:60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147</v>
      </c>
      <c r="AA59" s="80">
        <f aca="true" t="shared" si="8" ref="AA59:AO59">AA35/10^3</f>
        <v>59.81495238434626</v>
      </c>
      <c r="AB59" s="80">
        <f t="shared" si="8"/>
        <v>61.432751506267216</v>
      </c>
      <c r="AC59" s="80">
        <f t="shared" si="8"/>
        <v>61.77585933815111</v>
      </c>
      <c r="AD59" s="80">
        <f t="shared" si="8"/>
        <v>60.722066820774266</v>
      </c>
      <c r="AE59" s="80">
        <f t="shared" si="8"/>
        <v>61.81165447019113</v>
      </c>
      <c r="AF59" s="80">
        <f t="shared" si="8"/>
        <v>61.846655551728624</v>
      </c>
      <c r="AG59" s="80">
        <f t="shared" si="8"/>
        <v>61.522683714278585</v>
      </c>
      <c r="AH59" s="80">
        <f t="shared" si="8"/>
        <v>60.029976279381856</v>
      </c>
      <c r="AI59" s="80">
        <f t="shared" si="8"/>
        <v>54.390764576828815</v>
      </c>
      <c r="AJ59" s="80">
        <f t="shared" si="8"/>
        <v>53.98312119989247</v>
      </c>
      <c r="AK59" s="80">
        <f t="shared" si="8"/>
        <v>54.796771745040274</v>
      </c>
      <c r="AL59" s="130">
        <f t="shared" si="8"/>
        <v>53.07860901349713</v>
      </c>
      <c r="AM59" s="130">
        <f t="shared" si="8"/>
        <v>50.65143016595932</v>
      </c>
      <c r="AN59" s="130">
        <f t="shared" si="8"/>
        <v>49.90482478119282</v>
      </c>
      <c r="AO59" s="130">
        <f t="shared" si="8"/>
        <v>50.374333479776254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628"/>
    </row>
    <row r="60" spans="1:60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148</v>
      </c>
      <c r="AA60" s="80">
        <f aca="true" t="shared" si="9" ref="AA60:AO60">AA45/10^3</f>
        <v>22.456849137534032</v>
      </c>
      <c r="AB60" s="80">
        <f t="shared" si="9"/>
        <v>22.97686020616942</v>
      </c>
      <c r="AC60" s="80">
        <f t="shared" si="9"/>
        <v>24.426344561692993</v>
      </c>
      <c r="AD60" s="80">
        <f t="shared" si="9"/>
        <v>23.927493351922262</v>
      </c>
      <c r="AE60" s="80">
        <f t="shared" si="9"/>
        <v>27.228600788073777</v>
      </c>
      <c r="AF60" s="80">
        <f t="shared" si="9"/>
        <v>28.386887917753604</v>
      </c>
      <c r="AG60" s="80">
        <f t="shared" si="9"/>
        <v>29.890975387418166</v>
      </c>
      <c r="AH60" s="80">
        <f t="shared" si="9"/>
        <v>31.07804226107135</v>
      </c>
      <c r="AI60" s="80">
        <f t="shared" si="9"/>
        <v>31.095675412850586</v>
      </c>
      <c r="AJ60" s="80">
        <f t="shared" si="9"/>
        <v>31.56641633218654</v>
      </c>
      <c r="AK60" s="80">
        <f t="shared" si="9"/>
        <v>32.91300916720973</v>
      </c>
      <c r="AL60" s="130">
        <f t="shared" si="9"/>
        <v>32.806048641823324</v>
      </c>
      <c r="AM60" s="130">
        <f t="shared" si="9"/>
        <v>32.86440293470921</v>
      </c>
      <c r="AN60" s="130">
        <f t="shared" si="9"/>
        <v>35.50258920342712</v>
      </c>
      <c r="AO60" s="130">
        <f t="shared" si="9"/>
        <v>35.903066490320306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628"/>
    </row>
    <row r="61" spans="1:60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7" t="s">
        <v>203</v>
      </c>
      <c r="AA61" s="87">
        <f aca="true" t="shared" si="10" ref="AA61:AN61">AA34/10^3</f>
        <v>0.036672128125700004</v>
      </c>
      <c r="AB61" s="87">
        <f t="shared" si="10"/>
        <v>0.053719155268199995</v>
      </c>
      <c r="AC61" s="87">
        <f t="shared" si="10"/>
        <v>0.05699898278610001</v>
      </c>
      <c r="AD61" s="87">
        <f t="shared" si="10"/>
        <v>0.053265301330750005</v>
      </c>
      <c r="AE61" s="87">
        <f t="shared" si="10"/>
        <v>0.0512017702594</v>
      </c>
      <c r="AF61" s="87">
        <f t="shared" si="10"/>
        <v>0.050976743076250004</v>
      </c>
      <c r="AG61" s="87">
        <f t="shared" si="10"/>
        <v>0.04942391258960001</v>
      </c>
      <c r="AH61" s="87">
        <f t="shared" si="10"/>
        <v>0.048030943201300004</v>
      </c>
      <c r="AI61" s="87">
        <f t="shared" si="10"/>
        <v>0.0427873278884</v>
      </c>
      <c r="AJ61" s="87">
        <f t="shared" si="10"/>
        <v>0.0381184743591</v>
      </c>
      <c r="AK61" s="87">
        <f t="shared" si="10"/>
        <v>0.0360846579311</v>
      </c>
      <c r="AL61" s="87">
        <f t="shared" si="10"/>
        <v>0.032498128516</v>
      </c>
      <c r="AM61" s="87">
        <f t="shared" si="10"/>
        <v>0.031000755815400006</v>
      </c>
      <c r="AN61" s="87">
        <f t="shared" si="10"/>
        <v>0.0345225988225</v>
      </c>
      <c r="AO61" s="87">
        <f>AO34/10^3</f>
        <v>0.03504451630290001</v>
      </c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628"/>
    </row>
    <row r="62" spans="1:60" s="113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8" t="s">
        <v>399</v>
      </c>
      <c r="AA62" s="81">
        <f aca="true" t="shared" si="11" ref="AA62:AN62">AA33/10^3</f>
        <v>-0.2465406567520889</v>
      </c>
      <c r="AB62" s="81">
        <f t="shared" si="11"/>
        <v>-0.2366672729087877</v>
      </c>
      <c r="AC62" s="81">
        <f t="shared" si="11"/>
        <v>-0.306412644952361</v>
      </c>
      <c r="AD62" s="81">
        <f t="shared" si="11"/>
        <v>-0.5658927383147724</v>
      </c>
      <c r="AE62" s="81">
        <f t="shared" si="11"/>
        <v>-0.5514465889476318</v>
      </c>
      <c r="AF62" s="81">
        <f t="shared" si="11"/>
        <v>-0.4315288244903786</v>
      </c>
      <c r="AG62" s="81">
        <f t="shared" si="11"/>
        <v>-0.40664128758149065</v>
      </c>
      <c r="AH62" s="81">
        <f t="shared" si="11"/>
        <v>-4.333982767643775</v>
      </c>
      <c r="AI62" s="81">
        <f t="shared" si="11"/>
        <v>-1.6268525317953317</v>
      </c>
      <c r="AJ62" s="81">
        <f t="shared" si="11"/>
        <v>-2.046178213795492</v>
      </c>
      <c r="AK62" s="81">
        <f t="shared" si="11"/>
        <v>-2.5309497488350607</v>
      </c>
      <c r="AL62" s="81">
        <f t="shared" si="11"/>
        <v>-2.733214270774799</v>
      </c>
      <c r="AM62" s="81">
        <f t="shared" si="11"/>
        <v>-3.441958473239618</v>
      </c>
      <c r="AN62" s="81">
        <f t="shared" si="11"/>
        <v>-5.234309707244432</v>
      </c>
      <c r="AO62" s="81">
        <f>AO33/10^3</f>
        <v>-5.615310161272238</v>
      </c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628"/>
    </row>
    <row r="63" spans="1:60" s="113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9" t="s">
        <v>145</v>
      </c>
      <c r="AA63" s="203">
        <f aca="true" t="shared" si="12" ref="AA63:AN63">SUM(AA54:AA62)</f>
        <v>1138.756513511952</v>
      </c>
      <c r="AB63" s="203">
        <f t="shared" si="12"/>
        <v>1148.0877122944178</v>
      </c>
      <c r="AC63" s="203">
        <f t="shared" si="12"/>
        <v>1157.9788271675488</v>
      </c>
      <c r="AD63" s="203">
        <f t="shared" si="12"/>
        <v>1149.7882937954425</v>
      </c>
      <c r="AE63" s="203">
        <f t="shared" si="12"/>
        <v>1206.3908304243516</v>
      </c>
      <c r="AF63" s="203">
        <f t="shared" si="12"/>
        <v>1219.4804962469145</v>
      </c>
      <c r="AG63" s="203">
        <f t="shared" si="12"/>
        <v>1233.6924465039683</v>
      </c>
      <c r="AH63" s="203">
        <f t="shared" si="12"/>
        <v>1227.9266591760856</v>
      </c>
      <c r="AI63" s="203">
        <f t="shared" si="12"/>
        <v>1191.9112888958764</v>
      </c>
      <c r="AJ63" s="203">
        <f t="shared" si="12"/>
        <v>1229.1549735182791</v>
      </c>
      <c r="AK63" s="203">
        <f t="shared" si="12"/>
        <v>1251.1495109330804</v>
      </c>
      <c r="AL63" s="203">
        <f t="shared" si="12"/>
        <v>1236.1460595491617</v>
      </c>
      <c r="AM63" s="203">
        <f t="shared" si="12"/>
        <v>1269.2915542263622</v>
      </c>
      <c r="AN63" s="203">
        <f t="shared" si="12"/>
        <v>1279.3621914075468</v>
      </c>
      <c r="AO63" s="203">
        <f>SUM(AO54:AO62)</f>
        <v>1279.1779743204024</v>
      </c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628"/>
    </row>
    <row r="64" spans="1:60" s="11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571" t="s">
        <v>51</v>
      </c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9"/>
      <c r="AM64" s="659"/>
      <c r="AN64" s="659"/>
      <c r="AO64" s="659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76"/>
      <c r="BG64" s="576"/>
      <c r="BH64" s="628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3" ref="AB67:BE67">AA67+1</f>
        <v>1991</v>
      </c>
      <c r="AC67" s="79">
        <f t="shared" si="13"/>
        <v>1992</v>
      </c>
      <c r="AD67" s="79">
        <f t="shared" si="13"/>
        <v>1993</v>
      </c>
      <c r="AE67" s="79">
        <f t="shared" si="13"/>
        <v>1994</v>
      </c>
      <c r="AF67" s="79">
        <f t="shared" si="13"/>
        <v>1995</v>
      </c>
      <c r="AG67" s="79">
        <f t="shared" si="13"/>
        <v>1996</v>
      </c>
      <c r="AH67" s="79">
        <f t="shared" si="13"/>
        <v>1997</v>
      </c>
      <c r="AI67" s="79">
        <f t="shared" si="13"/>
        <v>1998</v>
      </c>
      <c r="AJ67" s="79">
        <f t="shared" si="13"/>
        <v>1999</v>
      </c>
      <c r="AK67" s="79">
        <f t="shared" si="13"/>
        <v>2000</v>
      </c>
      <c r="AL67" s="79">
        <f t="shared" si="13"/>
        <v>2001</v>
      </c>
      <c r="AM67" s="79">
        <f t="shared" si="13"/>
        <v>2002</v>
      </c>
      <c r="AN67" s="79">
        <f t="shared" si="13"/>
        <v>2003</v>
      </c>
      <c r="AO67" s="79">
        <f t="shared" si="13"/>
        <v>2004</v>
      </c>
      <c r="AP67" s="79">
        <f t="shared" si="13"/>
        <v>2005</v>
      </c>
      <c r="AQ67" s="79">
        <f t="shared" si="13"/>
        <v>2006</v>
      </c>
      <c r="AR67" s="79">
        <f t="shared" si="13"/>
        <v>2007</v>
      </c>
      <c r="AS67" s="79">
        <f t="shared" si="13"/>
        <v>2008</v>
      </c>
      <c r="AT67" s="79">
        <f t="shared" si="13"/>
        <v>2009</v>
      </c>
      <c r="AU67" s="79">
        <f t="shared" si="13"/>
        <v>2010</v>
      </c>
      <c r="AV67" s="79">
        <f t="shared" si="13"/>
        <v>2011</v>
      </c>
      <c r="AW67" s="79">
        <f t="shared" si="13"/>
        <v>2012</v>
      </c>
      <c r="AX67" s="79">
        <f t="shared" si="13"/>
        <v>2013</v>
      </c>
      <c r="AY67" s="79">
        <f t="shared" si="13"/>
        <v>2014</v>
      </c>
      <c r="AZ67" s="79">
        <f t="shared" si="13"/>
        <v>2015</v>
      </c>
      <c r="BA67" s="79">
        <f t="shared" si="13"/>
        <v>2016</v>
      </c>
      <c r="BB67" s="79">
        <f t="shared" si="13"/>
        <v>2017</v>
      </c>
      <c r="BC67" s="79">
        <f t="shared" si="13"/>
        <v>2018</v>
      </c>
      <c r="BD67" s="79">
        <f t="shared" si="13"/>
        <v>2019</v>
      </c>
      <c r="BE67" s="79">
        <f t="shared" si="13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4" ref="AA68:AO68">AA54/$AA54-1</f>
        <v>0</v>
      </c>
      <c r="AB68" s="92">
        <f t="shared" si="14"/>
        <v>0.01042781255298686</v>
      </c>
      <c r="AC68" s="92">
        <f t="shared" si="14"/>
        <v>0.02987409219973247</v>
      </c>
      <c r="AD68" s="92">
        <f t="shared" si="14"/>
        <v>0.02554577570767602</v>
      </c>
      <c r="AE68" s="92">
        <f t="shared" si="14"/>
        <v>0.084111750777081</v>
      </c>
      <c r="AF68" s="92">
        <f t="shared" si="14"/>
        <v>0.06161613692014578</v>
      </c>
      <c r="AG68" s="92">
        <f t="shared" si="14"/>
        <v>0.058034549553745984</v>
      </c>
      <c r="AH68" s="92">
        <f t="shared" si="14"/>
        <v>0.08126989104987326</v>
      </c>
      <c r="AI68" s="92">
        <f t="shared" si="14"/>
        <v>0.06878732853798475</v>
      </c>
      <c r="AJ68" s="92">
        <f t="shared" si="14"/>
        <v>0.09766569758908883</v>
      </c>
      <c r="AK68" s="92">
        <f t="shared" si="14"/>
        <v>0.09859098268498112</v>
      </c>
      <c r="AL68" s="204">
        <f t="shared" si="14"/>
        <v>0.07625126150870543</v>
      </c>
      <c r="AM68" s="204">
        <f t="shared" si="14"/>
        <v>0.1440361985983163</v>
      </c>
      <c r="AN68" s="204">
        <f t="shared" si="14"/>
        <v>0.17299696903007167</v>
      </c>
      <c r="AO68" s="204">
        <f t="shared" si="14"/>
        <v>0.17354315508246887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5" ref="AA69:AO69">AA55/$AA55-1</f>
        <v>0</v>
      </c>
      <c r="AB69" s="92">
        <f t="shared" si="15"/>
        <v>-0.012631599839745156</v>
      </c>
      <c r="AC69" s="92">
        <f t="shared" si="15"/>
        <v>-0.03259649810870735</v>
      </c>
      <c r="AD69" s="92">
        <f t="shared" si="15"/>
        <v>-0.059246863522491644</v>
      </c>
      <c r="AE69" s="92">
        <f t="shared" si="15"/>
        <v>-0.023216183794856682</v>
      </c>
      <c r="AF69" s="92">
        <f t="shared" si="15"/>
        <v>-0.026301016437134228</v>
      </c>
      <c r="AG69" s="92">
        <f t="shared" si="15"/>
        <v>-0.008692554768458649</v>
      </c>
      <c r="AH69" s="92">
        <f t="shared" si="15"/>
        <v>-0.01309100246025563</v>
      </c>
      <c r="AI69" s="92">
        <f t="shared" si="15"/>
        <v>-0.08335100080119162</v>
      </c>
      <c r="AJ69" s="92">
        <f t="shared" si="15"/>
        <v>-0.05886272790541258</v>
      </c>
      <c r="AK69" s="92">
        <f t="shared" si="15"/>
        <v>-0.03474564885853659</v>
      </c>
      <c r="AL69" s="204">
        <f t="shared" si="15"/>
        <v>-0.06870551298677074</v>
      </c>
      <c r="AM69" s="204">
        <f t="shared" si="15"/>
        <v>-0.04456162818480214</v>
      </c>
      <c r="AN69" s="204">
        <f t="shared" si="15"/>
        <v>-0.03515795076610617</v>
      </c>
      <c r="AO69" s="204">
        <f t="shared" si="15"/>
        <v>-0.03374782896940365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6" ref="AA70:AO70">AA56/$AA56-1</f>
        <v>0</v>
      </c>
      <c r="AB70" s="92">
        <f t="shared" si="16"/>
        <v>0.052762819052638577</v>
      </c>
      <c r="AC70" s="92">
        <f t="shared" si="16"/>
        <v>0.07392842921111087</v>
      </c>
      <c r="AD70" s="92">
        <f t="shared" si="16"/>
        <v>0.09469398180529476</v>
      </c>
      <c r="AE70" s="92">
        <f t="shared" si="16"/>
        <v>0.15189477116023475</v>
      </c>
      <c r="AF70" s="92">
        <f t="shared" si="16"/>
        <v>0.18493910985811124</v>
      </c>
      <c r="AG70" s="92">
        <f t="shared" si="16"/>
        <v>0.21022324509483514</v>
      </c>
      <c r="AH70" s="92">
        <f t="shared" si="16"/>
        <v>0.2183999491978379</v>
      </c>
      <c r="AI70" s="92">
        <f t="shared" si="16"/>
        <v>0.2129747998806466</v>
      </c>
      <c r="AJ70" s="92">
        <f t="shared" si="16"/>
        <v>0.22453753766507556</v>
      </c>
      <c r="AK70" s="92">
        <f t="shared" si="16"/>
        <v>0.2212829394092366</v>
      </c>
      <c r="AL70" s="204">
        <f t="shared" si="16"/>
        <v>0.23349240768489965</v>
      </c>
      <c r="AM70" s="204">
        <f t="shared" si="16"/>
        <v>0.21237827802679932</v>
      </c>
      <c r="AN70" s="204">
        <f t="shared" si="16"/>
        <v>0.2044419039029326</v>
      </c>
      <c r="AO70" s="204">
        <f t="shared" si="16"/>
        <v>0.20317623039072963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7" ref="AA71:AO71">AA57/$AA57-1</f>
        <v>0</v>
      </c>
      <c r="AB71" s="92">
        <f t="shared" si="17"/>
        <v>-0.004883772645303708</v>
      </c>
      <c r="AC71" s="92">
        <f t="shared" si="17"/>
        <v>0.024792839022221402</v>
      </c>
      <c r="AD71" s="92">
        <f t="shared" si="17"/>
        <v>0.029384125493474578</v>
      </c>
      <c r="AE71" s="92">
        <f t="shared" si="17"/>
        <v>0.0990656827488734</v>
      </c>
      <c r="AF71" s="92">
        <f t="shared" si="17"/>
        <v>0.12646198658501184</v>
      </c>
      <c r="AG71" s="92">
        <f t="shared" si="17"/>
        <v>0.1237635302065132</v>
      </c>
      <c r="AH71" s="92">
        <f t="shared" si="17"/>
        <v>0.12879654513489647</v>
      </c>
      <c r="AI71" s="92">
        <f t="shared" si="17"/>
        <v>0.14736833661216675</v>
      </c>
      <c r="AJ71" s="92">
        <f t="shared" si="17"/>
        <v>0.22903936761928234</v>
      </c>
      <c r="AK71" s="92">
        <f t="shared" si="17"/>
        <v>0.25173785666084614</v>
      </c>
      <c r="AL71" s="204">
        <f t="shared" si="17"/>
        <v>0.2885293522565817</v>
      </c>
      <c r="AM71" s="204">
        <f t="shared" si="17"/>
        <v>0.36800755360151727</v>
      </c>
      <c r="AN71" s="204">
        <f t="shared" si="17"/>
        <v>0.3875363300199204</v>
      </c>
      <c r="AO71" s="204">
        <f t="shared" si="17"/>
        <v>0.379366850438821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8" ref="AA72:AO72">AA58/$AA58-1</f>
        <v>0</v>
      </c>
      <c r="AB72" s="92">
        <f t="shared" si="18"/>
        <v>0.014948963777656754</v>
      </c>
      <c r="AC72" s="92">
        <f t="shared" si="18"/>
        <v>0.07019235010924407</v>
      </c>
      <c r="AD72" s="92">
        <f t="shared" si="18"/>
        <v>0.08187577902124787</v>
      </c>
      <c r="AE72" s="92">
        <f t="shared" si="18"/>
        <v>0.13767469278971323</v>
      </c>
      <c r="AF72" s="92">
        <f t="shared" si="18"/>
        <v>0.16167323409032885</v>
      </c>
      <c r="AG72" s="92">
        <f t="shared" si="18"/>
        <v>0.15933814609048347</v>
      </c>
      <c r="AH72" s="92">
        <f t="shared" si="18"/>
        <v>0.13155320986524943</v>
      </c>
      <c r="AI72" s="92">
        <f t="shared" si="18"/>
        <v>0.12936876809260855</v>
      </c>
      <c r="AJ72" s="92">
        <f t="shared" si="18"/>
        <v>0.19198391499131917</v>
      </c>
      <c r="AK72" s="92">
        <f t="shared" si="18"/>
        <v>0.23604822381855506</v>
      </c>
      <c r="AL72" s="204">
        <f t="shared" si="18"/>
        <v>0.20596484801266102</v>
      </c>
      <c r="AM72" s="204">
        <f t="shared" si="18"/>
        <v>0.2975898455185908</v>
      </c>
      <c r="AN72" s="204">
        <f t="shared" si="18"/>
        <v>0.31369558151356247</v>
      </c>
      <c r="AO72" s="204">
        <f t="shared" si="18"/>
        <v>0.31548198334610644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9" ref="AA73:AO73">AA59/$AA59-1</f>
        <v>0</v>
      </c>
      <c r="AB73" s="92">
        <f t="shared" si="19"/>
        <v>0.027046734260116834</v>
      </c>
      <c r="AC73" s="92">
        <f t="shared" si="19"/>
        <v>0.03278288915461913</v>
      </c>
      <c r="AD73" s="92">
        <f t="shared" si="19"/>
        <v>0.015165345791789075</v>
      </c>
      <c r="AE73" s="92">
        <f t="shared" si="19"/>
        <v>0.03338132032631047</v>
      </c>
      <c r="AF73" s="92">
        <f t="shared" si="19"/>
        <v>0.03396647638081318</v>
      </c>
      <c r="AG73" s="92">
        <f t="shared" si="19"/>
        <v>0.028550241400497</v>
      </c>
      <c r="AH73" s="92">
        <f t="shared" si="19"/>
        <v>0.0035948184603398214</v>
      </c>
      <c r="AI73" s="92">
        <f t="shared" si="19"/>
        <v>-0.09068280741350176</v>
      </c>
      <c r="AJ73" s="92">
        <f t="shared" si="19"/>
        <v>-0.09749788225159561</v>
      </c>
      <c r="AK73" s="92">
        <f t="shared" si="19"/>
        <v>-0.083895087085604</v>
      </c>
      <c r="AL73" s="204">
        <f t="shared" si="19"/>
        <v>-0.11261972303453771</v>
      </c>
      <c r="AM73" s="204">
        <f t="shared" si="19"/>
        <v>-0.15319785192682134</v>
      </c>
      <c r="AN73" s="204">
        <f t="shared" si="19"/>
        <v>-0.1656797708284551</v>
      </c>
      <c r="AO73" s="204">
        <f t="shared" si="19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20" ref="AA74:AO74">AA60/$AA60-1</f>
        <v>0</v>
      </c>
      <c r="AB74" s="92">
        <f t="shared" si="20"/>
        <v>0.023156012023354045</v>
      </c>
      <c r="AC74" s="92">
        <f t="shared" si="20"/>
        <v>0.08770132497649352</v>
      </c>
      <c r="AD74" s="92">
        <f t="shared" si="20"/>
        <v>0.06548755817797325</v>
      </c>
      <c r="AE74" s="92">
        <f t="shared" si="20"/>
        <v>0.21248535897960474</v>
      </c>
      <c r="AF74" s="92">
        <f t="shared" si="20"/>
        <v>0.2640637047477954</v>
      </c>
      <c r="AG74" s="92">
        <f t="shared" si="20"/>
        <v>0.33104048588271673</v>
      </c>
      <c r="AH74" s="92">
        <f t="shared" si="20"/>
        <v>0.38390038917472125</v>
      </c>
      <c r="AI74" s="92">
        <f t="shared" si="20"/>
        <v>0.3846855906814528</v>
      </c>
      <c r="AJ74" s="92">
        <f t="shared" si="20"/>
        <v>0.4056476106181306</v>
      </c>
      <c r="AK74" s="92">
        <f t="shared" si="20"/>
        <v>0.4656111801632683</v>
      </c>
      <c r="AL74" s="204">
        <f t="shared" si="20"/>
        <v>0.4608482446004323</v>
      </c>
      <c r="AM74" s="204">
        <f t="shared" si="20"/>
        <v>0.46344675218840714</v>
      </c>
      <c r="AN74" s="204">
        <f t="shared" si="20"/>
        <v>0.580924776490066</v>
      </c>
      <c r="AO74" s="204">
        <f t="shared" si="20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7" t="s">
        <v>203</v>
      </c>
      <c r="AA75" s="573">
        <f aca="true" t="shared" si="21" ref="AA75:AN76">AA61/$AA61-1</f>
        <v>0</v>
      </c>
      <c r="AB75" s="573">
        <f t="shared" si="21"/>
        <v>0.46484968322722864</v>
      </c>
      <c r="AC75" s="573">
        <f t="shared" si="21"/>
        <v>0.5542862031547835</v>
      </c>
      <c r="AD75" s="573">
        <f t="shared" si="21"/>
        <v>0.45247369195957354</v>
      </c>
      <c r="AE75" s="573">
        <f t="shared" si="21"/>
        <v>0.39620395314657375</v>
      </c>
      <c r="AF75" s="573">
        <f t="shared" si="21"/>
        <v>0.3900677621303701</v>
      </c>
      <c r="AG75" s="573">
        <f t="shared" si="21"/>
        <v>0.3477241468013821</v>
      </c>
      <c r="AH75" s="573">
        <f t="shared" si="21"/>
        <v>0.30973973031141555</v>
      </c>
      <c r="AI75" s="573">
        <f t="shared" si="21"/>
        <v>0.16675333762303346</v>
      </c>
      <c r="AJ75" s="573">
        <f t="shared" si="21"/>
        <v>0.03943993183167316</v>
      </c>
      <c r="AK75" s="573">
        <f t="shared" si="21"/>
        <v>-0.01601952830733866</v>
      </c>
      <c r="AL75" s="593">
        <f t="shared" si="21"/>
        <v>-0.11381939971939736</v>
      </c>
      <c r="AM75" s="593">
        <f t="shared" si="21"/>
        <v>-0.15465075522370553</v>
      </c>
      <c r="AN75" s="593">
        <f t="shared" si="21"/>
        <v>-0.05861479584255713</v>
      </c>
      <c r="AO75" s="593">
        <f>AO61/$AA61-1</f>
        <v>-0.04438280258023419</v>
      </c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114"/>
    </row>
    <row r="76" spans="1:59" s="113" customFormat="1" ht="15.7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8" t="s">
        <v>399</v>
      </c>
      <c r="AA76" s="93">
        <f t="shared" si="21"/>
        <v>0</v>
      </c>
      <c r="AB76" s="93">
        <f t="shared" si="21"/>
        <v>-0.040047690199955355</v>
      </c>
      <c r="AC76" s="93">
        <f t="shared" si="21"/>
        <v>0.24284833580400855</v>
      </c>
      <c r="AD76" s="93">
        <f t="shared" si="21"/>
        <v>1.2953323227487417</v>
      </c>
      <c r="AE76" s="93">
        <f t="shared" si="21"/>
        <v>1.236736918820427</v>
      </c>
      <c r="AF76" s="93">
        <f t="shared" si="21"/>
        <v>0.750335340934482</v>
      </c>
      <c r="AG76" s="93">
        <f t="shared" si="21"/>
        <v>0.6493883521629147</v>
      </c>
      <c r="AH76" s="93">
        <f t="shared" si="21"/>
        <v>16.579180751521438</v>
      </c>
      <c r="AI76" s="93">
        <f t="shared" si="21"/>
        <v>5.5987190641388915</v>
      </c>
      <c r="AJ76" s="93">
        <f t="shared" si="21"/>
        <v>7.299556919948682</v>
      </c>
      <c r="AK76" s="93">
        <f t="shared" si="21"/>
        <v>9.265851410382504</v>
      </c>
      <c r="AL76" s="205">
        <f t="shared" si="21"/>
        <v>10.086261823027455</v>
      </c>
      <c r="AM76" s="205">
        <f t="shared" si="21"/>
        <v>12.96101770224742</v>
      </c>
      <c r="AN76" s="205">
        <f t="shared" si="21"/>
        <v>20.231020376926462</v>
      </c>
      <c r="AO76" s="205">
        <f>AO62/$AA62-1</f>
        <v>21.776406274113086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689"/>
    </row>
    <row r="77" spans="1:59" s="113" customFormat="1" ht="1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69" t="s">
        <v>145</v>
      </c>
      <c r="AA77" s="94">
        <f aca="true" t="shared" si="22" ref="AA77:AO77">AA63/$AA63-1</f>
        <v>0</v>
      </c>
      <c r="AB77" s="94">
        <f t="shared" si="22"/>
        <v>0.008194200140017704</v>
      </c>
      <c r="AC77" s="94">
        <f t="shared" si="22"/>
        <v>0.01688009107084243</v>
      </c>
      <c r="AD77" s="94">
        <f t="shared" si="22"/>
        <v>0.009687567230213467</v>
      </c>
      <c r="AE77" s="94">
        <f t="shared" si="22"/>
        <v>0.05939313286895165</v>
      </c>
      <c r="AF77" s="94">
        <f t="shared" si="22"/>
        <v>0.07088783403399179</v>
      </c>
      <c r="AG77" s="94">
        <f t="shared" si="22"/>
        <v>0.0833680702288424</v>
      </c>
      <c r="AH77" s="94">
        <f t="shared" si="22"/>
        <v>0.07830483918737885</v>
      </c>
      <c r="AI77" s="94">
        <f t="shared" si="22"/>
        <v>0.04667791117171638</v>
      </c>
      <c r="AJ77" s="94">
        <f t="shared" si="22"/>
        <v>0.07938348447073729</v>
      </c>
      <c r="AK77" s="94">
        <f t="shared" si="22"/>
        <v>0.0986980061914251</v>
      </c>
      <c r="AL77" s="206">
        <f t="shared" si="22"/>
        <v>0.08552271260943911</v>
      </c>
      <c r="AM77" s="206">
        <f t="shared" si="22"/>
        <v>0.11462945692563986</v>
      </c>
      <c r="AN77" s="206">
        <f t="shared" si="22"/>
        <v>0.12347299552383095</v>
      </c>
      <c r="AO77" s="206">
        <f t="shared" si="22"/>
        <v>0.1233112251322166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9" ht="14.25">
      <c r="Z79" s="3" t="s">
        <v>149</v>
      </c>
    </row>
    <row r="80" spans="26:59" ht="14.25">
      <c r="Z80" s="65" t="s">
        <v>130</v>
      </c>
      <c r="AA80" s="79">
        <v>1990</v>
      </c>
      <c r="AB80" s="79">
        <f aca="true" t="shared" si="23" ref="AB80:BE80">AA80+1</f>
        <v>1991</v>
      </c>
      <c r="AC80" s="79">
        <f t="shared" si="23"/>
        <v>1992</v>
      </c>
      <c r="AD80" s="79">
        <f t="shared" si="23"/>
        <v>1993</v>
      </c>
      <c r="AE80" s="79">
        <f t="shared" si="23"/>
        <v>1994</v>
      </c>
      <c r="AF80" s="79">
        <f t="shared" si="23"/>
        <v>1995</v>
      </c>
      <c r="AG80" s="79">
        <f t="shared" si="23"/>
        <v>1996</v>
      </c>
      <c r="AH80" s="79">
        <f t="shared" si="23"/>
        <v>1997</v>
      </c>
      <c r="AI80" s="79">
        <f t="shared" si="23"/>
        <v>1998</v>
      </c>
      <c r="AJ80" s="79">
        <f t="shared" si="23"/>
        <v>1999</v>
      </c>
      <c r="AK80" s="79">
        <f t="shared" si="23"/>
        <v>2000</v>
      </c>
      <c r="AL80" s="79">
        <f t="shared" si="23"/>
        <v>2001</v>
      </c>
      <c r="AM80" s="79">
        <f t="shared" si="23"/>
        <v>2002</v>
      </c>
      <c r="AN80" s="79">
        <f t="shared" si="23"/>
        <v>2003</v>
      </c>
      <c r="AO80" s="79">
        <f t="shared" si="23"/>
        <v>2004</v>
      </c>
      <c r="AP80" s="79">
        <f t="shared" si="23"/>
        <v>2005</v>
      </c>
      <c r="AQ80" s="79">
        <f t="shared" si="23"/>
        <v>2006</v>
      </c>
      <c r="AR80" s="79">
        <f t="shared" si="23"/>
        <v>2007</v>
      </c>
      <c r="AS80" s="79">
        <f t="shared" si="23"/>
        <v>2008</v>
      </c>
      <c r="AT80" s="79">
        <f t="shared" si="23"/>
        <v>2009</v>
      </c>
      <c r="AU80" s="79">
        <f t="shared" si="23"/>
        <v>2010</v>
      </c>
      <c r="AV80" s="79">
        <f t="shared" si="23"/>
        <v>2011</v>
      </c>
      <c r="AW80" s="79">
        <f t="shared" si="23"/>
        <v>2012</v>
      </c>
      <c r="AX80" s="79">
        <f t="shared" si="23"/>
        <v>2013</v>
      </c>
      <c r="AY80" s="79">
        <f t="shared" si="23"/>
        <v>2014</v>
      </c>
      <c r="AZ80" s="79">
        <f t="shared" si="23"/>
        <v>2015</v>
      </c>
      <c r="BA80" s="79">
        <f t="shared" si="23"/>
        <v>2016</v>
      </c>
      <c r="BB80" s="79">
        <f t="shared" si="23"/>
        <v>2017</v>
      </c>
      <c r="BC80" s="79">
        <f t="shared" si="23"/>
        <v>2018</v>
      </c>
      <c r="BD80" s="79">
        <f t="shared" si="23"/>
        <v>2019</v>
      </c>
      <c r="BE80" s="79">
        <f t="shared" si="23"/>
        <v>2020</v>
      </c>
      <c r="BF80" s="66" t="s">
        <v>131</v>
      </c>
      <c r="BG80" s="79" t="s">
        <v>132</v>
      </c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133</v>
      </c>
      <c r="AA81" s="116"/>
      <c r="AB81" s="92">
        <f aca="true" t="shared" si="24" ref="AB81:AO81">AB54/AA54-1</f>
        <v>0.01042781255298686</v>
      </c>
      <c r="AC81" s="92">
        <f t="shared" si="24"/>
        <v>0.01924559023925898</v>
      </c>
      <c r="AD81" s="92">
        <f t="shared" si="24"/>
        <v>-0.004202762769584201</v>
      </c>
      <c r="AE81" s="92">
        <f t="shared" si="24"/>
        <v>0.05710712915665961</v>
      </c>
      <c r="AF81" s="92">
        <f t="shared" si="24"/>
        <v>-0.020750272138283288</v>
      </c>
      <c r="AG81" s="92">
        <f t="shared" si="24"/>
        <v>-0.003373712250447247</v>
      </c>
      <c r="AH81" s="92">
        <f t="shared" si="24"/>
        <v>0.021960853268853553</v>
      </c>
      <c r="AI81" s="92">
        <f t="shared" si="24"/>
        <v>-0.011544354111043043</v>
      </c>
      <c r="AJ81" s="92">
        <f t="shared" si="24"/>
        <v>0.027019752461518554</v>
      </c>
      <c r="AK81" s="92">
        <f t="shared" si="24"/>
        <v>0.0008429571024444193</v>
      </c>
      <c r="AL81" s="92">
        <f t="shared" si="24"/>
        <v>-0.020334884891988425</v>
      </c>
      <c r="AM81" s="92">
        <f t="shared" si="24"/>
        <v>0.06298244612005277</v>
      </c>
      <c r="AN81" s="92">
        <f t="shared" si="24"/>
        <v>0.025314557762453838</v>
      </c>
      <c r="AO81" s="92">
        <f t="shared" si="24"/>
        <v>0.0004656329613952348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134</v>
      </c>
      <c r="AA82" s="116"/>
      <c r="AB82" s="92">
        <f aca="true" t="shared" si="25" ref="AB82:AO82">AB55/AA55-1</f>
        <v>-0.012631599839745156</v>
      </c>
      <c r="AC82" s="92">
        <f t="shared" si="25"/>
        <v>-0.02022031317360562</v>
      </c>
      <c r="AD82" s="92">
        <f t="shared" si="25"/>
        <v>-0.027548344989120177</v>
      </c>
      <c r="AE82" s="92">
        <f t="shared" si="25"/>
        <v>0.0382998241839998</v>
      </c>
      <c r="AF82" s="92">
        <f t="shared" si="25"/>
        <v>-0.0031581529004670594</v>
      </c>
      <c r="AG82" s="92">
        <f t="shared" si="25"/>
        <v>0.018084091660694135</v>
      </c>
      <c r="AH82" s="92">
        <f t="shared" si="25"/>
        <v>-0.004437016702491969</v>
      </c>
      <c r="AI82" s="92">
        <f t="shared" si="25"/>
        <v>-0.07119197262978283</v>
      </c>
      <c r="AJ82" s="92">
        <f t="shared" si="25"/>
        <v>0.026714994416819238</v>
      </c>
      <c r="AK82" s="92">
        <f t="shared" si="25"/>
        <v>0.025625463746857147</v>
      </c>
      <c r="AL82" s="92">
        <f t="shared" si="25"/>
        <v>-0.03518229582500698</v>
      </c>
      <c r="AM82" s="92">
        <f t="shared" si="25"/>
        <v>0.02592508077590039</v>
      </c>
      <c r="AN82" s="92">
        <f t="shared" si="25"/>
        <v>0.00984226476149419</v>
      </c>
      <c r="AO82" s="92">
        <f t="shared" si="25"/>
        <v>0.0014615053291076041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136</v>
      </c>
      <c r="AA83" s="116"/>
      <c r="AB83" s="92">
        <f aca="true" t="shared" si="26" ref="AB83:AO83">AB56/AA56-1</f>
        <v>0.052762819052638577</v>
      </c>
      <c r="AC83" s="92">
        <f t="shared" si="26"/>
        <v>0.020104823019413853</v>
      </c>
      <c r="AD83" s="92">
        <f t="shared" si="26"/>
        <v>0.01933606749701</v>
      </c>
      <c r="AE83" s="92">
        <f t="shared" si="26"/>
        <v>0.05225276680575908</v>
      </c>
      <c r="AF83" s="92">
        <f t="shared" si="26"/>
        <v>0.028686942180137454</v>
      </c>
      <c r="AG83" s="92">
        <f t="shared" si="26"/>
        <v>0.021337919414063045</v>
      </c>
      <c r="AH83" s="92">
        <f t="shared" si="26"/>
        <v>0.006756360147719631</v>
      </c>
      <c r="AI83" s="92">
        <f t="shared" si="26"/>
        <v>-0.004452683472912944</v>
      </c>
      <c r="AJ83" s="92">
        <f t="shared" si="26"/>
        <v>0.009532545759043609</v>
      </c>
      <c r="AK83" s="92">
        <f t="shared" si="26"/>
        <v>-0.0026578182830105934</v>
      </c>
      <c r="AL83" s="92">
        <f t="shared" si="26"/>
        <v>0.00999724787899603</v>
      </c>
      <c r="AM83" s="92">
        <f t="shared" si="26"/>
        <v>-0.017117356804594253</v>
      </c>
      <c r="AN83" s="92">
        <f t="shared" si="26"/>
        <v>-0.006546120355095386</v>
      </c>
      <c r="AO83" s="92">
        <f t="shared" si="26"/>
        <v>-0.0010508381584046766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202</v>
      </c>
      <c r="AA84" s="116"/>
      <c r="AB84" s="92">
        <f aca="true" t="shared" si="27" ref="AB84:AO84">AB57/AA57-1</f>
        <v>-0.004883772645303708</v>
      </c>
      <c r="AC84" s="92">
        <f t="shared" si="27"/>
        <v>0.029822256789454604</v>
      </c>
      <c r="AD84" s="92">
        <f t="shared" si="27"/>
        <v>0.0044802093617613</v>
      </c>
      <c r="AE84" s="92">
        <f t="shared" si="27"/>
        <v>0.06769247312998372</v>
      </c>
      <c r="AF84" s="92">
        <f t="shared" si="27"/>
        <v>0.02492690315615853</v>
      </c>
      <c r="AG84" s="92">
        <f t="shared" si="27"/>
        <v>-0.0023955148159763295</v>
      </c>
      <c r="AH84" s="92">
        <f t="shared" si="27"/>
        <v>0.004478713531002709</v>
      </c>
      <c r="AI84" s="92">
        <f t="shared" si="27"/>
        <v>0.01645273593130181</v>
      </c>
      <c r="AJ84" s="92">
        <f t="shared" si="27"/>
        <v>0.07118117905211307</v>
      </c>
      <c r="AK84" s="92">
        <f t="shared" si="27"/>
        <v>0.01846848005001811</v>
      </c>
      <c r="AL84" s="92">
        <f t="shared" si="27"/>
        <v>0.029392332747594008</v>
      </c>
      <c r="AM84" s="92">
        <f t="shared" si="27"/>
        <v>0.06168132779105617</v>
      </c>
      <c r="AN84" s="92">
        <f t="shared" si="27"/>
        <v>0.014275342535200242</v>
      </c>
      <c r="AO84" s="92">
        <f t="shared" si="27"/>
        <v>-0.005887759047708663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146</v>
      </c>
      <c r="AA85" s="116"/>
      <c r="AB85" s="92">
        <f aca="true" t="shared" si="28" ref="AB85:AO85">AB58/AA58-1</f>
        <v>0.014948963777656754</v>
      </c>
      <c r="AC85" s="92">
        <f t="shared" si="28"/>
        <v>0.054429718442167374</v>
      </c>
      <c r="AD85" s="92">
        <f t="shared" si="28"/>
        <v>0.010917129907358492</v>
      </c>
      <c r="AE85" s="92">
        <f t="shared" si="28"/>
        <v>0.051576081885247094</v>
      </c>
      <c r="AF85" s="92">
        <f t="shared" si="28"/>
        <v>0.021094379133782537</v>
      </c>
      <c r="AG85" s="92">
        <f t="shared" si="28"/>
        <v>-0.002010107430661434</v>
      </c>
      <c r="AH85" s="92">
        <f t="shared" si="28"/>
        <v>-0.02396620547588324</v>
      </c>
      <c r="AI85" s="92">
        <f t="shared" si="28"/>
        <v>-0.0019304808236998428</v>
      </c>
      <c r="AJ85" s="92">
        <f t="shared" si="28"/>
        <v>0.0554426053453394</v>
      </c>
      <c r="AK85" s="92">
        <f t="shared" si="28"/>
        <v>0.0369672008766635</v>
      </c>
      <c r="AL85" s="92">
        <f t="shared" si="28"/>
        <v>-0.02433835122788064</v>
      </c>
      <c r="AM85" s="92">
        <f t="shared" si="28"/>
        <v>0.07597650765436548</v>
      </c>
      <c r="AN85" s="92">
        <f t="shared" si="28"/>
        <v>0.012412039174470424</v>
      </c>
      <c r="AO85" s="92">
        <f t="shared" si="28"/>
        <v>0.001359829368144494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147</v>
      </c>
      <c r="AA86" s="116"/>
      <c r="AB86" s="92">
        <f aca="true" t="shared" si="29" ref="AB86:AO86">AB59/AA59-1</f>
        <v>0.027046734260116834</v>
      </c>
      <c r="AC86" s="92">
        <f t="shared" si="29"/>
        <v>0.0055850962796104575</v>
      </c>
      <c r="AD86" s="92">
        <f t="shared" si="29"/>
        <v>-0.017058322274540183</v>
      </c>
      <c r="AE86" s="92">
        <f t="shared" si="29"/>
        <v>0.017943849846759452</v>
      </c>
      <c r="AF86" s="92">
        <f t="shared" si="29"/>
        <v>0.0005662537564719017</v>
      </c>
      <c r="AG86" s="92">
        <f t="shared" si="29"/>
        <v>-0.005238308111569112</v>
      </c>
      <c r="AH86" s="92">
        <f t="shared" si="29"/>
        <v>-0.024262716526299632</v>
      </c>
      <c r="AI86" s="92">
        <f t="shared" si="29"/>
        <v>-0.0939399288833287</v>
      </c>
      <c r="AJ86" s="92">
        <f t="shared" si="29"/>
        <v>-0.007494716798116197</v>
      </c>
      <c r="AK86" s="92">
        <f t="shared" si="29"/>
        <v>0.015072313846673735</v>
      </c>
      <c r="AL86" s="92">
        <f t="shared" si="29"/>
        <v>-0.03135518164350004</v>
      </c>
      <c r="AM86" s="92">
        <f t="shared" si="29"/>
        <v>-0.045728004042468684</v>
      </c>
      <c r="AN86" s="92">
        <f t="shared" si="29"/>
        <v>-0.014740065232516586</v>
      </c>
      <c r="AO86" s="92">
        <f t="shared" si="29"/>
        <v>0.009408082297493126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7" t="s">
        <v>148</v>
      </c>
      <c r="AA87" s="116"/>
      <c r="AB87" s="92">
        <f aca="true" t="shared" si="30" ref="AB87:AO87">AB60/AA60-1</f>
        <v>0.023156012023354045</v>
      </c>
      <c r="AC87" s="92">
        <f t="shared" si="30"/>
        <v>0.06308452688998734</v>
      </c>
      <c r="AD87" s="92">
        <f t="shared" si="30"/>
        <v>-0.02042267145257015</v>
      </c>
      <c r="AE87" s="92">
        <f t="shared" si="30"/>
        <v>0.13796294445052326</v>
      </c>
      <c r="AF87" s="92">
        <f t="shared" si="30"/>
        <v>0.04253935553629917</v>
      </c>
      <c r="AG87" s="92">
        <f t="shared" si="30"/>
        <v>0.05298528933578095</v>
      </c>
      <c r="AH87" s="92">
        <f t="shared" si="30"/>
        <v>0.039713219734972105</v>
      </c>
      <c r="AI87" s="92">
        <f t="shared" si="30"/>
        <v>0.0005673829654746498</v>
      </c>
      <c r="AJ87" s="92">
        <f t="shared" si="30"/>
        <v>0.01513846903423155</v>
      </c>
      <c r="AK87" s="92">
        <f t="shared" si="30"/>
        <v>0.042659034236019355</v>
      </c>
      <c r="AL87" s="92">
        <f t="shared" si="30"/>
        <v>-0.003249794780021742</v>
      </c>
      <c r="AM87" s="92">
        <f t="shared" si="30"/>
        <v>0.0017787662733479426</v>
      </c>
      <c r="AN87" s="92">
        <f t="shared" si="30"/>
        <v>0.08027488812010741</v>
      </c>
      <c r="AO87" s="92">
        <f t="shared" si="30"/>
        <v>0.01128022760814651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s="113" customFormat="1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7" t="s">
        <v>203</v>
      </c>
      <c r="AA88" s="116"/>
      <c r="AB88" s="92">
        <f aca="true" t="shared" si="31" ref="AB88:AO88">AB61/AA61-1</f>
        <v>0.46484968322722864</v>
      </c>
      <c r="AC88" s="92">
        <f t="shared" si="31"/>
        <v>0.061055083638695384</v>
      </c>
      <c r="AD88" s="92">
        <f t="shared" si="31"/>
        <v>-0.06550435240855756</v>
      </c>
      <c r="AE88" s="92">
        <f t="shared" si="31"/>
        <v>-0.03874062513110632</v>
      </c>
      <c r="AF88" s="92">
        <f t="shared" si="31"/>
        <v>-0.004394910215212433</v>
      </c>
      <c r="AG88" s="92">
        <f t="shared" si="31"/>
        <v>-0.030461547618436557</v>
      </c>
      <c r="AH88" s="92">
        <f t="shared" si="31"/>
        <v>-0.028184118077958842</v>
      </c>
      <c r="AI88" s="92">
        <f t="shared" si="31"/>
        <v>-0.10917160820523053</v>
      </c>
      <c r="AJ88" s="92">
        <f t="shared" si="31"/>
        <v>-0.10911767010731621</v>
      </c>
      <c r="AK88" s="92">
        <f t="shared" si="31"/>
        <v>-0.05335513716630336</v>
      </c>
      <c r="AL88" s="92">
        <f t="shared" si="31"/>
        <v>-0.0993920857431464</v>
      </c>
      <c r="AM88" s="92">
        <f t="shared" si="31"/>
        <v>-0.04607565939874925</v>
      </c>
      <c r="AN88" s="92">
        <f t="shared" si="31"/>
        <v>0.11360506911739465</v>
      </c>
      <c r="AO88" s="92">
        <f t="shared" si="31"/>
        <v>0.015118139948949949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4"/>
    </row>
    <row r="89" spans="1:59" s="113" customFormat="1" ht="15.7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42" t="s">
        <v>399</v>
      </c>
      <c r="AA89" s="743"/>
      <c r="AB89" s="744">
        <f aca="true" t="shared" si="32" ref="AB89:AO89">AB62/AA62-1</f>
        <v>-0.040047690199955355</v>
      </c>
      <c r="AC89" s="744">
        <f t="shared" si="32"/>
        <v>0.2946980002192925</v>
      </c>
      <c r="AD89" s="744">
        <f t="shared" si="32"/>
        <v>0.846832197159336</v>
      </c>
      <c r="AE89" s="744">
        <f t="shared" si="32"/>
        <v>-0.025528069877979398</v>
      </c>
      <c r="AF89" s="744">
        <f t="shared" si="32"/>
        <v>-0.21746034314239127</v>
      </c>
      <c r="AG89" s="744">
        <f t="shared" si="32"/>
        <v>-0.05767294209901119</v>
      </c>
      <c r="AH89" s="744">
        <f t="shared" si="32"/>
        <v>9.6579998145792</v>
      </c>
      <c r="AI89" s="744">
        <f t="shared" si="32"/>
        <v>-0.6246287493478451</v>
      </c>
      <c r="AJ89" s="744">
        <f t="shared" si="32"/>
        <v>0.2577527303826417</v>
      </c>
      <c r="AK89" s="744">
        <f t="shared" si="32"/>
        <v>0.2369155979529065</v>
      </c>
      <c r="AL89" s="745">
        <f t="shared" si="32"/>
        <v>0.07991645113967039</v>
      </c>
      <c r="AM89" s="745">
        <f t="shared" si="32"/>
        <v>0.25930795475610746</v>
      </c>
      <c r="AN89" s="745">
        <f t="shared" si="32"/>
        <v>0.5207358682389416</v>
      </c>
      <c r="AO89" s="745">
        <f t="shared" si="32"/>
        <v>0.07278905440014216</v>
      </c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689"/>
    </row>
    <row r="90" spans="1:59" s="11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69" t="s">
        <v>145</v>
      </c>
      <c r="AA90" s="118"/>
      <c r="AB90" s="94">
        <f aca="true" t="shared" si="33" ref="AB90:AN90">AB63/AA63-1</f>
        <v>0.008194200140017704</v>
      </c>
      <c r="AC90" s="94">
        <f t="shared" si="33"/>
        <v>0.008615295475433715</v>
      </c>
      <c r="AD90" s="94">
        <f t="shared" si="33"/>
        <v>-0.007073128782622562</v>
      </c>
      <c r="AE90" s="94">
        <f t="shared" si="33"/>
        <v>0.04922865968835399</v>
      </c>
      <c r="AF90" s="94">
        <f t="shared" si="33"/>
        <v>0.010850269657602274</v>
      </c>
      <c r="AG90" s="94">
        <f t="shared" si="33"/>
        <v>0.011654102136764433</v>
      </c>
      <c r="AH90" s="94">
        <f t="shared" si="33"/>
        <v>-0.00467360187234811</v>
      </c>
      <c r="AI90" s="94">
        <f t="shared" si="33"/>
        <v>-0.029330229139560182</v>
      </c>
      <c r="AJ90" s="94">
        <f t="shared" si="33"/>
        <v>0.03124702733280027</v>
      </c>
      <c r="AK90" s="94">
        <f t="shared" si="33"/>
        <v>0.017894031174803704</v>
      </c>
      <c r="AL90" s="94">
        <f t="shared" si="33"/>
        <v>-0.011991733404211113</v>
      </c>
      <c r="AM90" s="94">
        <f t="shared" si="33"/>
        <v>0.026813574675220053</v>
      </c>
      <c r="AN90" s="94">
        <f t="shared" si="33"/>
        <v>0.00793406144368669</v>
      </c>
      <c r="AO90" s="94">
        <f>AO63/AN63-1</f>
        <v>-0.00014399134848719353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9" spans="26:57" ht="14.25">
      <c r="Z99" s="1" t="s">
        <v>302</v>
      </c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</row>
    <row r="100" spans="26:59" ht="14.25">
      <c r="Z100" s="65" t="s">
        <v>130</v>
      </c>
      <c r="AA100" s="79">
        <v>1990</v>
      </c>
      <c r="AB100" s="79">
        <f aca="true" t="shared" si="34" ref="AB100:BE100">AA100+1</f>
        <v>1991</v>
      </c>
      <c r="AC100" s="79">
        <f t="shared" si="34"/>
        <v>1992</v>
      </c>
      <c r="AD100" s="79">
        <f t="shared" si="34"/>
        <v>1993</v>
      </c>
      <c r="AE100" s="79">
        <f t="shared" si="34"/>
        <v>1994</v>
      </c>
      <c r="AF100" s="79">
        <f t="shared" si="34"/>
        <v>1995</v>
      </c>
      <c r="AG100" s="79">
        <f t="shared" si="34"/>
        <v>1996</v>
      </c>
      <c r="AH100" s="79">
        <f t="shared" si="34"/>
        <v>1997</v>
      </c>
      <c r="AI100" s="79">
        <f t="shared" si="34"/>
        <v>1998</v>
      </c>
      <c r="AJ100" s="79">
        <f t="shared" si="34"/>
        <v>1999</v>
      </c>
      <c r="AK100" s="79">
        <f t="shared" si="34"/>
        <v>2000</v>
      </c>
      <c r="AL100" s="79">
        <f t="shared" si="34"/>
        <v>2001</v>
      </c>
      <c r="AM100" s="79">
        <f t="shared" si="34"/>
        <v>2002</v>
      </c>
      <c r="AN100" s="79">
        <f t="shared" si="34"/>
        <v>2003</v>
      </c>
      <c r="AO100" s="79">
        <f t="shared" si="34"/>
        <v>2004</v>
      </c>
      <c r="AP100" s="79">
        <f t="shared" si="34"/>
        <v>2005</v>
      </c>
      <c r="AQ100" s="79">
        <f t="shared" si="34"/>
        <v>2006</v>
      </c>
      <c r="AR100" s="79">
        <f t="shared" si="34"/>
        <v>2007</v>
      </c>
      <c r="AS100" s="79">
        <f t="shared" si="34"/>
        <v>2008</v>
      </c>
      <c r="AT100" s="79">
        <f t="shared" si="34"/>
        <v>2009</v>
      </c>
      <c r="AU100" s="79">
        <f t="shared" si="34"/>
        <v>2010</v>
      </c>
      <c r="AV100" s="79">
        <f t="shared" si="34"/>
        <v>2011</v>
      </c>
      <c r="AW100" s="79">
        <f t="shared" si="34"/>
        <v>2012</v>
      </c>
      <c r="AX100" s="79">
        <f t="shared" si="34"/>
        <v>2013</v>
      </c>
      <c r="AY100" s="79">
        <f t="shared" si="34"/>
        <v>2014</v>
      </c>
      <c r="AZ100" s="79">
        <f t="shared" si="34"/>
        <v>2015</v>
      </c>
      <c r="BA100" s="79">
        <f t="shared" si="34"/>
        <v>2016</v>
      </c>
      <c r="BB100" s="79">
        <f t="shared" si="34"/>
        <v>2017</v>
      </c>
      <c r="BC100" s="79">
        <f t="shared" si="34"/>
        <v>2018</v>
      </c>
      <c r="BD100" s="79">
        <f t="shared" si="34"/>
        <v>2019</v>
      </c>
      <c r="BE100" s="79">
        <f t="shared" si="34"/>
        <v>2020</v>
      </c>
      <c r="BF100" s="66" t="s">
        <v>131</v>
      </c>
      <c r="BG100" s="79" t="s">
        <v>132</v>
      </c>
    </row>
    <row r="101" spans="1:59" s="11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67" t="s">
        <v>134</v>
      </c>
      <c r="AA101" s="80">
        <f aca="true" t="shared" si="35" ref="AA101:AI101">AA55</f>
        <v>482.0570208862886</v>
      </c>
      <c r="AB101" s="80">
        <f t="shared" si="35"/>
        <v>475.9678694985134</v>
      </c>
      <c r="AC101" s="80">
        <f t="shared" si="35"/>
        <v>466.3436501166796</v>
      </c>
      <c r="AD101" s="80">
        <f t="shared" si="35"/>
        <v>453.49665435977977</v>
      </c>
      <c r="AE101" s="80">
        <f t="shared" si="35"/>
        <v>470.8654964897915</v>
      </c>
      <c r="AF101" s="80">
        <f t="shared" si="35"/>
        <v>469.3784312563224</v>
      </c>
      <c r="AG101" s="80">
        <f t="shared" si="35"/>
        <v>477.86671383071456</v>
      </c>
      <c r="AH101" s="80">
        <f t="shared" si="35"/>
        <v>475.7464112398827</v>
      </c>
      <c r="AI101" s="80">
        <f t="shared" si="35"/>
        <v>441.87708575217556</v>
      </c>
      <c r="AJ101" s="80">
        <f aca="true" t="shared" si="36" ref="AJ101:AO101">AJ55</f>
        <v>453.68182963096524</v>
      </c>
      <c r="AK101" s="80">
        <f t="shared" si="36"/>
        <v>465.3076369087814</v>
      </c>
      <c r="AL101" s="80">
        <f t="shared" si="36"/>
        <v>448.9370459774217</v>
      </c>
      <c r="AM101" s="80">
        <f t="shared" si="36"/>
        <v>460.5757751576804</v>
      </c>
      <c r="AN101" s="80">
        <f t="shared" si="36"/>
        <v>465.1088838795127</v>
      </c>
      <c r="AO101" s="80">
        <f t="shared" si="36"/>
        <v>465.7886429919179</v>
      </c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</row>
    <row r="102" spans="1:59" s="11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7" t="s">
        <v>136</v>
      </c>
      <c r="AA102" s="80">
        <f aca="true" t="shared" si="37" ref="AA102:AI102">AA56</f>
        <v>217.36766861306924</v>
      </c>
      <c r="AB102" s="80">
        <f t="shared" si="37"/>
        <v>228.8365995799945</v>
      </c>
      <c r="AC102" s="80">
        <f t="shared" si="37"/>
        <v>233.43731891491475</v>
      </c>
      <c r="AD102" s="80">
        <f t="shared" si="37"/>
        <v>237.95107866977457</v>
      </c>
      <c r="AE102" s="80">
        <f t="shared" si="37"/>
        <v>250.38468089468515</v>
      </c>
      <c r="AF102" s="80">
        <f t="shared" si="37"/>
        <v>257.56745175830315</v>
      </c>
      <c r="AG102" s="80">
        <f t="shared" si="37"/>
        <v>263.0634052876074</v>
      </c>
      <c r="AH102" s="80">
        <f t="shared" si="37"/>
        <v>264.840756395416</v>
      </c>
      <c r="AI102" s="80">
        <f t="shared" si="37"/>
        <v>263.6615043364604</v>
      </c>
      <c r="AJ102" s="80">
        <f aca="true" t="shared" si="38" ref="AJ102:AO102">AJ56</f>
        <v>266.17486969144596</v>
      </c>
      <c r="AK102" s="80">
        <f t="shared" si="38"/>
        <v>265.4674252563021</v>
      </c>
      <c r="AL102" s="80">
        <f t="shared" si="38"/>
        <v>268.1213689103882</v>
      </c>
      <c r="AM102" s="80">
        <f t="shared" si="38"/>
        <v>263.5318397718128</v>
      </c>
      <c r="AN102" s="80">
        <f t="shared" si="38"/>
        <v>261.8067286312668</v>
      </c>
      <c r="AO102" s="80">
        <f t="shared" si="38"/>
        <v>261.531612130694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s="11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67" t="s">
        <v>202</v>
      </c>
      <c r="AA103" s="80">
        <f aca="true" t="shared" si="39" ref="AA103:AI103">AA57</f>
        <v>164.24554465588474</v>
      </c>
      <c r="AB103" s="80">
        <f t="shared" si="39"/>
        <v>163.44340675778133</v>
      </c>
      <c r="AC103" s="80">
        <f t="shared" si="39"/>
        <v>168.31765800465516</v>
      </c>
      <c r="AD103" s="80">
        <f t="shared" si="39"/>
        <v>169.07175635179735</v>
      </c>
      <c r="AE103" s="80">
        <f t="shared" si="39"/>
        <v>180.51664167568055</v>
      </c>
      <c r="AF103" s="80">
        <f t="shared" si="39"/>
        <v>185.0163625208052</v>
      </c>
      <c r="AG103" s="80">
        <f t="shared" si="39"/>
        <v>184.57315308318854</v>
      </c>
      <c r="AH103" s="80">
        <f t="shared" si="39"/>
        <v>185.39980336136205</v>
      </c>
      <c r="AI103" s="80">
        <f t="shared" si="39"/>
        <v>188.45013736778182</v>
      </c>
      <c r="AJ103" s="80">
        <f aca="true" t="shared" si="40" ref="AJ103:AO103">AJ57</f>
        <v>201.8642403381532</v>
      </c>
      <c r="AK103" s="80">
        <f t="shared" si="40"/>
        <v>205.59236603365045</v>
      </c>
      <c r="AL103" s="80">
        <f t="shared" si="40"/>
        <v>211.63520526647665</v>
      </c>
      <c r="AM103" s="80">
        <f t="shared" si="40"/>
        <v>224.68914573464565</v>
      </c>
      <c r="AN103" s="80">
        <f t="shared" si="40"/>
        <v>227.89666025394925</v>
      </c>
      <c r="AO103" s="80">
        <f t="shared" si="40"/>
        <v>226.55485963059647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26:59" ht="14.25">
      <c r="Z104" s="67" t="s">
        <v>146</v>
      </c>
      <c r="AA104" s="80">
        <f aca="true" t="shared" si="41" ref="AA104:AI104">AA58</f>
        <v>127.40224098072676</v>
      </c>
      <c r="AB104" s="80">
        <f t="shared" si="41"/>
        <v>129.30677246633994</v>
      </c>
      <c r="AC104" s="80">
        <f t="shared" si="41"/>
        <v>136.34490368434822</v>
      </c>
      <c r="AD104" s="80">
        <f t="shared" si="41"/>
        <v>137.83339871007652</v>
      </c>
      <c r="AE104" s="80">
        <f t="shared" si="41"/>
        <v>144.94230536846933</v>
      </c>
      <c r="AF104" s="80">
        <f t="shared" si="41"/>
        <v>147.9997733104363</v>
      </c>
      <c r="AG104" s="80">
        <f t="shared" si="41"/>
        <v>147.70227786636877</v>
      </c>
      <c r="AH104" s="80">
        <f t="shared" si="41"/>
        <v>144.16241472576738</v>
      </c>
      <c r="AI104" s="80">
        <f t="shared" si="41"/>
        <v>143.88411194864102</v>
      </c>
      <c r="AJ104" s="80">
        <f aca="true" t="shared" si="42" ref="AJ104:AO104">AJ58</f>
        <v>151.86142198287416</v>
      </c>
      <c r="AK104" s="80">
        <f t="shared" si="42"/>
        <v>157.47531367473084</v>
      </c>
      <c r="AL104" s="80">
        <f t="shared" si="42"/>
        <v>153.64262418079457</v>
      </c>
      <c r="AM104" s="80">
        <f t="shared" si="42"/>
        <v>165.31585419290352</v>
      </c>
      <c r="AN104" s="80">
        <f t="shared" si="42"/>
        <v>167.36776105130687</v>
      </c>
      <c r="AO104" s="80">
        <f t="shared" si="42"/>
        <v>167.59535264806505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</row>
    <row r="106" spans="37:38" ht="14.25">
      <c r="AK106" s="234"/>
      <c r="AL106" s="233"/>
    </row>
    <row r="107" spans="37:39" ht="14.25">
      <c r="AK107" s="234"/>
      <c r="AL107" s="233"/>
      <c r="AM107" s="233"/>
    </row>
    <row r="108" ht="14.25">
      <c r="AM108" s="233"/>
    </row>
    <row r="109" ht="14.25">
      <c r="AM109" s="23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2"/>
  <sheetViews>
    <sheetView zoomScale="85" zoomScaleNormal="85" workbookViewId="0" topLeftCell="A1">
      <pane xSplit="26" ySplit="3" topLeftCell="AA52" activePane="bottomRight" state="frozen"/>
      <selection pane="topLeft" activeCell="Z25" sqref="Z25"/>
      <selection pane="topRight" activeCell="Z25" sqref="Z25"/>
      <selection pane="bottomLeft" activeCell="Z25" sqref="Z25"/>
      <selection pane="bottomRight" activeCell="AE67" sqref="AE67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07" t="s">
        <v>213</v>
      </c>
    </row>
    <row r="2" ht="15" thickBot="1">
      <c r="Y2" s="1" t="s">
        <v>163</v>
      </c>
    </row>
    <row r="3" spans="23:59" ht="15" thickBot="1">
      <c r="W3" s="57" t="s">
        <v>130</v>
      </c>
      <c r="X3" s="103"/>
      <c r="Y3" s="329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3:59" ht="14.25">
      <c r="W4" s="177" t="s">
        <v>164</v>
      </c>
      <c r="X4" s="180"/>
      <c r="Y4" s="330"/>
      <c r="Z4" s="181"/>
      <c r="AA4" s="331">
        <v>1056448.0398619461</v>
      </c>
      <c r="AB4" s="331">
        <v>1063624.3814267127</v>
      </c>
      <c r="AC4" s="331">
        <v>1071719.6242849187</v>
      </c>
      <c r="AD4" s="331">
        <v>1065085.4683214151</v>
      </c>
      <c r="AE4" s="331">
        <v>1117299.3733958274</v>
      </c>
      <c r="AF4" s="331">
        <v>1129195.9760343563</v>
      </c>
      <c r="AG4" s="331">
        <v>1142229.3634896819</v>
      </c>
      <c r="AH4" s="331">
        <v>1136770.609692431</v>
      </c>
      <c r="AI4" s="331">
        <v>1106382.0615783082</v>
      </c>
      <c r="AJ4" s="331">
        <v>1143567.3175118412</v>
      </c>
      <c r="AK4" s="331">
        <v>1163403.6453628992</v>
      </c>
      <c r="AL4" s="331">
        <v>1150228.903765326</v>
      </c>
      <c r="AM4" s="331">
        <v>1185744.7203698782</v>
      </c>
      <c r="AN4" s="331">
        <v>1193920.2548241043</v>
      </c>
      <c r="AO4" s="331">
        <v>1192865.5298340032</v>
      </c>
      <c r="AP4" s="331">
        <f aca="true" t="shared" si="1" ref="AP4:BE4">SUM(AP5,AP28,AP48,AP70,AP94)</f>
        <v>0</v>
      </c>
      <c r="AQ4" s="331">
        <f t="shared" si="1"/>
        <v>0</v>
      </c>
      <c r="AR4" s="331">
        <f t="shared" si="1"/>
        <v>0</v>
      </c>
      <c r="AS4" s="331">
        <f t="shared" si="1"/>
        <v>0</v>
      </c>
      <c r="AT4" s="331">
        <f t="shared" si="1"/>
        <v>0</v>
      </c>
      <c r="AU4" s="331">
        <f t="shared" si="1"/>
        <v>0</v>
      </c>
      <c r="AV4" s="331">
        <f t="shared" si="1"/>
        <v>0</v>
      </c>
      <c r="AW4" s="331">
        <f t="shared" si="1"/>
        <v>0</v>
      </c>
      <c r="AX4" s="331">
        <f t="shared" si="1"/>
        <v>0</v>
      </c>
      <c r="AY4" s="331">
        <f t="shared" si="1"/>
        <v>0</v>
      </c>
      <c r="AZ4" s="331">
        <f t="shared" si="1"/>
        <v>0</v>
      </c>
      <c r="BA4" s="331">
        <f t="shared" si="1"/>
        <v>0</v>
      </c>
      <c r="BB4" s="331">
        <f t="shared" si="1"/>
        <v>0</v>
      </c>
      <c r="BC4" s="331">
        <f t="shared" si="1"/>
        <v>0</v>
      </c>
      <c r="BD4" s="331">
        <f t="shared" si="1"/>
        <v>0</v>
      </c>
      <c r="BE4" s="331">
        <f t="shared" si="1"/>
        <v>0</v>
      </c>
      <c r="BF4" s="332"/>
      <c r="BG4" s="333"/>
    </row>
    <row r="5" spans="23:59" ht="14.25">
      <c r="W5" s="178"/>
      <c r="X5" s="126" t="s">
        <v>133</v>
      </c>
      <c r="Y5" s="334"/>
      <c r="Z5" s="128"/>
      <c r="AA5" s="335">
        <v>65622.10538272896</v>
      </c>
      <c r="AB5" s="335">
        <v>66306.40039699242</v>
      </c>
      <c r="AC5" s="335">
        <v>67582.50620927318</v>
      </c>
      <c r="AD5" s="335">
        <v>67298.47296830165</v>
      </c>
      <c r="AE5" s="335">
        <v>71141.6955561484</v>
      </c>
      <c r="AF5" s="335">
        <v>69665.48601297945</v>
      </c>
      <c r="AG5" s="335">
        <v>69430.4547093841</v>
      </c>
      <c r="AH5" s="335">
        <v>70955.20673764666</v>
      </c>
      <c r="AI5" s="335">
        <v>70136.074705045</v>
      </c>
      <c r="AJ5" s="335">
        <v>72031.13408219791</v>
      </c>
      <c r="AK5" s="335">
        <v>72091.85323826961</v>
      </c>
      <c r="AL5" s="335">
        <v>70625.87370101927</v>
      </c>
      <c r="AM5" s="335">
        <v>75074.06398607537</v>
      </c>
      <c r="AN5" s="335">
        <v>76974.53071531304</v>
      </c>
      <c r="AO5" s="335">
        <v>77010.37259400202</v>
      </c>
      <c r="AP5" s="335">
        <f aca="true" t="shared" si="2" ref="AP5:BE5">SUM(AP6:AP18)</f>
        <v>0</v>
      </c>
      <c r="AQ5" s="335">
        <f t="shared" si="2"/>
        <v>0</v>
      </c>
      <c r="AR5" s="335">
        <f t="shared" si="2"/>
        <v>0</v>
      </c>
      <c r="AS5" s="335">
        <f t="shared" si="2"/>
        <v>0</v>
      </c>
      <c r="AT5" s="335">
        <f t="shared" si="2"/>
        <v>0</v>
      </c>
      <c r="AU5" s="335">
        <f t="shared" si="2"/>
        <v>0</v>
      </c>
      <c r="AV5" s="335">
        <f t="shared" si="2"/>
        <v>0</v>
      </c>
      <c r="AW5" s="335">
        <f t="shared" si="2"/>
        <v>0</v>
      </c>
      <c r="AX5" s="335">
        <f t="shared" si="2"/>
        <v>0</v>
      </c>
      <c r="AY5" s="335">
        <f t="shared" si="2"/>
        <v>0</v>
      </c>
      <c r="AZ5" s="335">
        <f t="shared" si="2"/>
        <v>0</v>
      </c>
      <c r="BA5" s="335">
        <f t="shared" si="2"/>
        <v>0</v>
      </c>
      <c r="BB5" s="335">
        <f t="shared" si="2"/>
        <v>0</v>
      </c>
      <c r="BC5" s="335">
        <f t="shared" si="2"/>
        <v>0</v>
      </c>
      <c r="BD5" s="335">
        <f t="shared" si="2"/>
        <v>0</v>
      </c>
      <c r="BE5" s="335">
        <f t="shared" si="2"/>
        <v>0</v>
      </c>
      <c r="BF5" s="335"/>
      <c r="BG5" s="336"/>
    </row>
    <row r="6" spans="23:59" ht="13.5" customHeight="1">
      <c r="W6" s="178"/>
      <c r="X6" s="127"/>
      <c r="Y6" s="444" t="s">
        <v>211</v>
      </c>
      <c r="AA6" s="337">
        <v>29546.52428223482</v>
      </c>
      <c r="AB6" s="337">
        <v>30148.520431784404</v>
      </c>
      <c r="AC6" s="337">
        <v>31002.76559254704</v>
      </c>
      <c r="AD6" s="337">
        <v>29368.554695625906</v>
      </c>
      <c r="AE6" s="337">
        <v>32867.570805027615</v>
      </c>
      <c r="AF6" s="337">
        <v>31891.52608510819</v>
      </c>
      <c r="AG6" s="337">
        <v>31410.365484456306</v>
      </c>
      <c r="AH6" s="337">
        <v>31541.51887851203</v>
      </c>
      <c r="AI6" s="337">
        <v>30156.33323885831</v>
      </c>
      <c r="AJ6" s="337">
        <v>31734.71446502243</v>
      </c>
      <c r="AK6" s="337">
        <v>31896.893024489782</v>
      </c>
      <c r="AL6" s="337">
        <v>31274.97992733482</v>
      </c>
      <c r="AM6" s="337">
        <v>35739.08414815397</v>
      </c>
      <c r="AN6" s="337">
        <v>37892.2163109558</v>
      </c>
      <c r="AO6" s="337">
        <v>37021.641424265894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8"/>
    </row>
    <row r="7" spans="23:59" ht="13.5" customHeight="1">
      <c r="W7" s="178"/>
      <c r="X7" s="127"/>
      <c r="Y7" s="339"/>
      <c r="Z7" s="297" t="s">
        <v>38</v>
      </c>
      <c r="AA7" s="340">
        <v>10836.655694526093</v>
      </c>
      <c r="AB7" s="340">
        <v>10986.548104832229</v>
      </c>
      <c r="AC7" s="340">
        <v>11521.101024629677</v>
      </c>
      <c r="AD7" s="340">
        <v>10877.726125132784</v>
      </c>
      <c r="AE7" s="340">
        <v>12519.120618447643</v>
      </c>
      <c r="AF7" s="340">
        <v>11924.098706097844</v>
      </c>
      <c r="AG7" s="340">
        <v>12038.961155122155</v>
      </c>
      <c r="AH7" s="340">
        <v>11649.271271677882</v>
      </c>
      <c r="AI7" s="340">
        <v>11212.041820704395</v>
      </c>
      <c r="AJ7" s="340">
        <v>11817.686333082458</v>
      </c>
      <c r="AK7" s="340">
        <v>11857.96176133207</v>
      </c>
      <c r="AL7" s="340">
        <v>11704.313599826986</v>
      </c>
      <c r="AM7" s="340">
        <v>13350.83106915066</v>
      </c>
      <c r="AN7" s="340">
        <v>13905.543070467176</v>
      </c>
      <c r="AO7" s="340">
        <v>14276.85620458263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1"/>
    </row>
    <row r="8" spans="23:59" ht="13.5" customHeight="1">
      <c r="W8" s="178"/>
      <c r="X8" s="127"/>
      <c r="Y8" s="339"/>
      <c r="Z8" s="298" t="s">
        <v>39</v>
      </c>
      <c r="AA8" s="342">
        <v>3066.8718566353805</v>
      </c>
      <c r="AB8" s="342">
        <v>3106.231110699276</v>
      </c>
      <c r="AC8" s="342">
        <v>3104.779145551127</v>
      </c>
      <c r="AD8" s="342">
        <v>3250.5475114020037</v>
      </c>
      <c r="AE8" s="342">
        <v>3553.150508302834</v>
      </c>
      <c r="AF8" s="342">
        <v>3763.2586319353995</v>
      </c>
      <c r="AG8" s="342">
        <v>3755.5853838289663</v>
      </c>
      <c r="AH8" s="342">
        <v>3949.131232436261</v>
      </c>
      <c r="AI8" s="342">
        <v>3372.5506204761177</v>
      </c>
      <c r="AJ8" s="342">
        <v>3806.7418581430866</v>
      </c>
      <c r="AK8" s="342">
        <v>3892.2980658118213</v>
      </c>
      <c r="AL8" s="342">
        <v>4011.735084327945</v>
      </c>
      <c r="AM8" s="342">
        <v>4224.567528440379</v>
      </c>
      <c r="AN8" s="342">
        <v>4496.27216414708</v>
      </c>
      <c r="AO8" s="342">
        <v>4339.087023923222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3"/>
    </row>
    <row r="9" spans="23:59" ht="13.5" customHeight="1">
      <c r="W9" s="178"/>
      <c r="X9" s="127"/>
      <c r="Y9" s="339"/>
      <c r="Z9" s="299" t="s">
        <v>40</v>
      </c>
      <c r="AA9" s="344">
        <v>8.504986290252896</v>
      </c>
      <c r="AB9" s="344">
        <v>12.552406390045894</v>
      </c>
      <c r="AC9" s="344">
        <v>18.890811892796716</v>
      </c>
      <c r="AD9" s="344">
        <v>25.84572914613095</v>
      </c>
      <c r="AE9" s="344">
        <v>32.838638327769026</v>
      </c>
      <c r="AF9" s="344">
        <v>36.20284342260313</v>
      </c>
      <c r="AG9" s="344">
        <v>38.50659840498237</v>
      </c>
      <c r="AH9" s="344">
        <v>36.31327078202322</v>
      </c>
      <c r="AI9" s="344">
        <v>34.121316040985015</v>
      </c>
      <c r="AJ9" s="344">
        <v>43.364433987199455</v>
      </c>
      <c r="AK9" s="344">
        <v>43.0107107863432</v>
      </c>
      <c r="AL9" s="344">
        <v>40.81183985455707</v>
      </c>
      <c r="AM9" s="344">
        <v>39.652760869996</v>
      </c>
      <c r="AN9" s="344">
        <v>37.74581137617603</v>
      </c>
      <c r="AO9" s="344">
        <v>39.04809400201282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5"/>
    </row>
    <row r="10" spans="23:59" ht="13.5" customHeight="1">
      <c r="W10" s="178"/>
      <c r="X10" s="127"/>
      <c r="Y10" s="346"/>
      <c r="Z10" s="300" t="s">
        <v>41</v>
      </c>
      <c r="AA10" s="347">
        <v>15634.491744783094</v>
      </c>
      <c r="AB10" s="347">
        <v>16043.18880986285</v>
      </c>
      <c r="AC10" s="347">
        <v>16357.994610473435</v>
      </c>
      <c r="AD10" s="347">
        <v>15214.435329944989</v>
      </c>
      <c r="AE10" s="347">
        <v>16762.46103994937</v>
      </c>
      <c r="AF10" s="347">
        <v>16167.965903652343</v>
      </c>
      <c r="AG10" s="347">
        <v>15577.312347100202</v>
      </c>
      <c r="AH10" s="347">
        <v>15906.803103615863</v>
      </c>
      <c r="AI10" s="347">
        <v>15537.619481636813</v>
      </c>
      <c r="AJ10" s="347">
        <v>16066.921839809684</v>
      </c>
      <c r="AK10" s="347">
        <v>16103.622486559549</v>
      </c>
      <c r="AL10" s="347">
        <v>15518.119403325332</v>
      </c>
      <c r="AM10" s="347">
        <v>18124.032789692934</v>
      </c>
      <c r="AN10" s="347">
        <v>19452.65526496537</v>
      </c>
      <c r="AO10" s="347">
        <v>18366.650101758034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8"/>
    </row>
    <row r="11" spans="23:59" ht="13.5" customHeight="1">
      <c r="W11" s="178"/>
      <c r="X11" s="127"/>
      <c r="Y11" s="301" t="s">
        <v>169</v>
      </c>
      <c r="Z11" s="349"/>
      <c r="AA11" s="350">
        <v>26245.326774060148</v>
      </c>
      <c r="AB11" s="350">
        <v>26549.163983748174</v>
      </c>
      <c r="AC11" s="350">
        <v>27263.880001646583</v>
      </c>
      <c r="AD11" s="350">
        <v>28545.93367986413</v>
      </c>
      <c r="AE11" s="350">
        <v>28766.48153827421</v>
      </c>
      <c r="AF11" s="350">
        <v>28400.81261644821</v>
      </c>
      <c r="AG11" s="350">
        <v>29005.982035471552</v>
      </c>
      <c r="AH11" s="350">
        <v>30220.85817375868</v>
      </c>
      <c r="AI11" s="350">
        <v>31081.226501496218</v>
      </c>
      <c r="AJ11" s="350">
        <v>31011.21474105957</v>
      </c>
      <c r="AK11" s="350">
        <v>30943.32381499077</v>
      </c>
      <c r="AL11" s="350">
        <v>30218.255308738066</v>
      </c>
      <c r="AM11" s="350">
        <v>29725.60046855271</v>
      </c>
      <c r="AN11" s="350">
        <v>29907.758422716954</v>
      </c>
      <c r="AO11" s="350">
        <v>30703.404322061462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1"/>
      <c r="BG11" s="352"/>
    </row>
    <row r="12" spans="23:59" ht="13.5" customHeight="1">
      <c r="W12" s="178"/>
      <c r="X12" s="127"/>
      <c r="Y12" s="353"/>
      <c r="Z12" s="302" t="s">
        <v>303</v>
      </c>
      <c r="AA12" s="354">
        <v>6892.397679166366</v>
      </c>
      <c r="AB12" s="354">
        <v>6833.7445029759765</v>
      </c>
      <c r="AC12" s="354">
        <v>7175.934331147803</v>
      </c>
      <c r="AD12" s="354">
        <v>7397.442780769139</v>
      </c>
      <c r="AE12" s="354">
        <v>7371.756351950994</v>
      </c>
      <c r="AF12" s="354">
        <v>7471.285233282164</v>
      </c>
      <c r="AG12" s="354">
        <v>7677.545560190275</v>
      </c>
      <c r="AH12" s="354">
        <v>7563.540585047703</v>
      </c>
      <c r="AI12" s="354">
        <v>8311.791118197141</v>
      </c>
      <c r="AJ12" s="354">
        <v>8498.075356864565</v>
      </c>
      <c r="AK12" s="354">
        <v>8873.1980335142</v>
      </c>
      <c r="AL12" s="354">
        <v>8857.44145588224</v>
      </c>
      <c r="AM12" s="354">
        <v>8841.907846792321</v>
      </c>
      <c r="AN12" s="354">
        <v>8967.355821605368</v>
      </c>
      <c r="AO12" s="354">
        <v>9786.488602383533</v>
      </c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5"/>
      <c r="BG12" s="356"/>
    </row>
    <row r="13" spans="23:59" ht="13.5" customHeight="1">
      <c r="W13" s="178"/>
      <c r="X13" s="127"/>
      <c r="Y13" s="353"/>
      <c r="Z13" s="303" t="s">
        <v>304</v>
      </c>
      <c r="AA13" s="340" t="s">
        <v>271</v>
      </c>
      <c r="AB13" s="340" t="s">
        <v>271</v>
      </c>
      <c r="AC13" s="340" t="s">
        <v>271</v>
      </c>
      <c r="AD13" s="340" t="s">
        <v>271</v>
      </c>
      <c r="AE13" s="340" t="s">
        <v>271</v>
      </c>
      <c r="AF13" s="340" t="s">
        <v>271</v>
      </c>
      <c r="AG13" s="340" t="s">
        <v>271</v>
      </c>
      <c r="AH13" s="340" t="s">
        <v>271</v>
      </c>
      <c r="AI13" s="340" t="s">
        <v>271</v>
      </c>
      <c r="AJ13" s="340" t="s">
        <v>271</v>
      </c>
      <c r="AK13" s="340" t="s">
        <v>271</v>
      </c>
      <c r="AL13" s="340" t="s">
        <v>271</v>
      </c>
      <c r="AM13" s="340" t="s">
        <v>271</v>
      </c>
      <c r="AN13" s="340" t="s">
        <v>271</v>
      </c>
      <c r="AO13" s="340" t="s">
        <v>271</v>
      </c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57"/>
      <c r="BG13" s="358"/>
    </row>
    <row r="14" spans="23:59" ht="13.5" customHeight="1">
      <c r="W14" s="178"/>
      <c r="X14" s="127"/>
      <c r="Y14" s="353"/>
      <c r="Z14" s="302" t="s">
        <v>305</v>
      </c>
      <c r="AA14" s="354" t="s">
        <v>271</v>
      </c>
      <c r="AB14" s="354" t="s">
        <v>271</v>
      </c>
      <c r="AC14" s="354" t="s">
        <v>271</v>
      </c>
      <c r="AD14" s="354" t="s">
        <v>271</v>
      </c>
      <c r="AE14" s="354" t="s">
        <v>271</v>
      </c>
      <c r="AF14" s="354" t="s">
        <v>271</v>
      </c>
      <c r="AG14" s="354" t="s">
        <v>271</v>
      </c>
      <c r="AH14" s="354" t="s">
        <v>271</v>
      </c>
      <c r="AI14" s="354" t="s">
        <v>271</v>
      </c>
      <c r="AJ14" s="354" t="s">
        <v>271</v>
      </c>
      <c r="AK14" s="354" t="s">
        <v>271</v>
      </c>
      <c r="AL14" s="354" t="s">
        <v>271</v>
      </c>
      <c r="AM14" s="354" t="s">
        <v>271</v>
      </c>
      <c r="AN14" s="354" t="s">
        <v>271</v>
      </c>
      <c r="AO14" s="354" t="s">
        <v>271</v>
      </c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5"/>
      <c r="BG14" s="356"/>
    </row>
    <row r="15" spans="23:59" ht="13.5" customHeight="1">
      <c r="W15" s="178"/>
      <c r="X15" s="127"/>
      <c r="Y15" s="353"/>
      <c r="Z15" s="303" t="s">
        <v>306</v>
      </c>
      <c r="AA15" s="340" t="s">
        <v>271</v>
      </c>
      <c r="AB15" s="340" t="s">
        <v>271</v>
      </c>
      <c r="AC15" s="340" t="s">
        <v>271</v>
      </c>
      <c r="AD15" s="340" t="s">
        <v>271</v>
      </c>
      <c r="AE15" s="340" t="s">
        <v>271</v>
      </c>
      <c r="AF15" s="340" t="s">
        <v>271</v>
      </c>
      <c r="AG15" s="340" t="s">
        <v>271</v>
      </c>
      <c r="AH15" s="340" t="s">
        <v>271</v>
      </c>
      <c r="AI15" s="340" t="s">
        <v>271</v>
      </c>
      <c r="AJ15" s="340" t="s">
        <v>271</v>
      </c>
      <c r="AK15" s="340" t="s">
        <v>271</v>
      </c>
      <c r="AL15" s="340" t="s">
        <v>271</v>
      </c>
      <c r="AM15" s="340" t="s">
        <v>271</v>
      </c>
      <c r="AN15" s="340" t="s">
        <v>271</v>
      </c>
      <c r="AO15" s="340" t="s">
        <v>271</v>
      </c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57"/>
      <c r="BG15" s="358"/>
    </row>
    <row r="16" spans="23:59" ht="13.5" customHeight="1">
      <c r="W16" s="178"/>
      <c r="X16" s="127"/>
      <c r="Y16" s="353"/>
      <c r="Z16" s="304" t="s">
        <v>307</v>
      </c>
      <c r="AA16" s="354" t="s">
        <v>271</v>
      </c>
      <c r="AB16" s="354" t="s">
        <v>271</v>
      </c>
      <c r="AC16" s="354" t="s">
        <v>271</v>
      </c>
      <c r="AD16" s="354" t="s">
        <v>271</v>
      </c>
      <c r="AE16" s="354" t="s">
        <v>271</v>
      </c>
      <c r="AF16" s="354" t="s">
        <v>271</v>
      </c>
      <c r="AG16" s="354" t="s">
        <v>271</v>
      </c>
      <c r="AH16" s="354" t="s">
        <v>271</v>
      </c>
      <c r="AI16" s="354" t="s">
        <v>271</v>
      </c>
      <c r="AJ16" s="354" t="s">
        <v>271</v>
      </c>
      <c r="AK16" s="354" t="s">
        <v>271</v>
      </c>
      <c r="AL16" s="354" t="s">
        <v>271</v>
      </c>
      <c r="AM16" s="354" t="s">
        <v>271</v>
      </c>
      <c r="AN16" s="354" t="s">
        <v>271</v>
      </c>
      <c r="AO16" s="354" t="s">
        <v>271</v>
      </c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5"/>
      <c r="BG16" s="356"/>
    </row>
    <row r="17" spans="23:59" ht="13.5" customHeight="1">
      <c r="W17" s="178"/>
      <c r="X17" s="127"/>
      <c r="Y17" s="359"/>
      <c r="Z17" s="305" t="s">
        <v>42</v>
      </c>
      <c r="AA17" s="360">
        <v>19352.92909489378</v>
      </c>
      <c r="AB17" s="360">
        <v>19715.419480772198</v>
      </c>
      <c r="AC17" s="360">
        <v>20087.94567049878</v>
      </c>
      <c r="AD17" s="360">
        <v>21148.49089909499</v>
      </c>
      <c r="AE17" s="360">
        <v>21394.725186323216</v>
      </c>
      <c r="AF17" s="360">
        <v>20929.527383166045</v>
      </c>
      <c r="AG17" s="360">
        <v>21328.436475281276</v>
      </c>
      <c r="AH17" s="360">
        <v>22657.317588710976</v>
      </c>
      <c r="AI17" s="360">
        <v>22769.435383299075</v>
      </c>
      <c r="AJ17" s="360">
        <v>22513.139384195005</v>
      </c>
      <c r="AK17" s="360">
        <v>22070.12578147657</v>
      </c>
      <c r="AL17" s="360">
        <v>21360.813852855827</v>
      </c>
      <c r="AM17" s="360">
        <v>20883.69262176039</v>
      </c>
      <c r="AN17" s="360">
        <v>20940.402601111586</v>
      </c>
      <c r="AO17" s="360">
        <v>20916.915719677927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1"/>
      <c r="BG17" s="362"/>
    </row>
    <row r="18" spans="23:59" ht="14.25">
      <c r="W18" s="178"/>
      <c r="X18" s="127"/>
      <c r="Y18" s="306" t="s">
        <v>43</v>
      </c>
      <c r="Z18" s="363"/>
      <c r="AA18" s="364">
        <v>9830.254326433995</v>
      </c>
      <c r="AB18" s="364">
        <v>9608.715981459836</v>
      </c>
      <c r="AC18" s="364">
        <v>9315.860615079557</v>
      </c>
      <c r="AD18" s="364">
        <v>9383.98459281162</v>
      </c>
      <c r="AE18" s="364">
        <v>9507.643212846588</v>
      </c>
      <c r="AF18" s="364">
        <v>9373.147311423048</v>
      </c>
      <c r="AG18" s="364">
        <v>9014.107189456232</v>
      </c>
      <c r="AH18" s="364">
        <v>9192.829685375946</v>
      </c>
      <c r="AI18" s="364">
        <v>8898.514964690477</v>
      </c>
      <c r="AJ18" s="364">
        <v>9285.204876115904</v>
      </c>
      <c r="AK18" s="364">
        <v>9251.636398789064</v>
      </c>
      <c r="AL18" s="364">
        <v>9132.638464946383</v>
      </c>
      <c r="AM18" s="364">
        <v>9609.379369368695</v>
      </c>
      <c r="AN18" s="364">
        <v>9174.555981640286</v>
      </c>
      <c r="AO18" s="364">
        <v>9285.32684767468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5"/>
      <c r="BG18" s="366"/>
    </row>
    <row r="19" spans="23:59" ht="14.25">
      <c r="W19" s="178"/>
      <c r="X19" s="127"/>
      <c r="Y19" s="367"/>
      <c r="Z19" s="307" t="s">
        <v>308</v>
      </c>
      <c r="AA19" s="368" t="s">
        <v>271</v>
      </c>
      <c r="AB19" s="368" t="s">
        <v>271</v>
      </c>
      <c r="AC19" s="368" t="s">
        <v>271</v>
      </c>
      <c r="AD19" s="368" t="s">
        <v>271</v>
      </c>
      <c r="AE19" s="368" t="s">
        <v>271</v>
      </c>
      <c r="AF19" s="368" t="s">
        <v>271</v>
      </c>
      <c r="AG19" s="368" t="s">
        <v>271</v>
      </c>
      <c r="AH19" s="368" t="s">
        <v>271</v>
      </c>
      <c r="AI19" s="368" t="s">
        <v>271</v>
      </c>
      <c r="AJ19" s="368" t="s">
        <v>271</v>
      </c>
      <c r="AK19" s="368" t="s">
        <v>271</v>
      </c>
      <c r="AL19" s="368" t="s">
        <v>271</v>
      </c>
      <c r="AM19" s="368" t="s">
        <v>271</v>
      </c>
      <c r="AN19" s="368" t="s">
        <v>271</v>
      </c>
      <c r="AO19" s="368" t="s">
        <v>271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9"/>
      <c r="BG19" s="370"/>
    </row>
    <row r="20" spans="23:59" ht="14.25">
      <c r="W20" s="178"/>
      <c r="X20" s="127"/>
      <c r="Y20" s="367"/>
      <c r="Z20" s="308" t="s">
        <v>309</v>
      </c>
      <c r="AA20" s="340" t="s">
        <v>271</v>
      </c>
      <c r="AB20" s="340" t="s">
        <v>271</v>
      </c>
      <c r="AC20" s="340" t="s">
        <v>271</v>
      </c>
      <c r="AD20" s="340" t="s">
        <v>271</v>
      </c>
      <c r="AE20" s="340" t="s">
        <v>271</v>
      </c>
      <c r="AF20" s="340" t="s">
        <v>271</v>
      </c>
      <c r="AG20" s="340" t="s">
        <v>271</v>
      </c>
      <c r="AH20" s="340" t="s">
        <v>271</v>
      </c>
      <c r="AI20" s="340" t="s">
        <v>271</v>
      </c>
      <c r="AJ20" s="340" t="s">
        <v>271</v>
      </c>
      <c r="AK20" s="340" t="s">
        <v>271</v>
      </c>
      <c r="AL20" s="340" t="s">
        <v>271</v>
      </c>
      <c r="AM20" s="340" t="s">
        <v>271</v>
      </c>
      <c r="AN20" s="340" t="s">
        <v>271</v>
      </c>
      <c r="AO20" s="340" t="s">
        <v>271</v>
      </c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57"/>
      <c r="BG20" s="358"/>
    </row>
    <row r="21" spans="23:59" ht="14.25">
      <c r="W21" s="178"/>
      <c r="X21" s="127"/>
      <c r="Y21" s="367"/>
      <c r="Z21" s="309" t="s">
        <v>310</v>
      </c>
      <c r="AA21" s="368" t="s">
        <v>271</v>
      </c>
      <c r="AB21" s="368" t="s">
        <v>271</v>
      </c>
      <c r="AC21" s="368" t="s">
        <v>271</v>
      </c>
      <c r="AD21" s="368" t="s">
        <v>271</v>
      </c>
      <c r="AE21" s="368" t="s">
        <v>271</v>
      </c>
      <c r="AF21" s="368" t="s">
        <v>271</v>
      </c>
      <c r="AG21" s="368" t="s">
        <v>271</v>
      </c>
      <c r="AH21" s="368" t="s">
        <v>271</v>
      </c>
      <c r="AI21" s="368" t="s">
        <v>271</v>
      </c>
      <c r="AJ21" s="368" t="s">
        <v>271</v>
      </c>
      <c r="AK21" s="368" t="s">
        <v>271</v>
      </c>
      <c r="AL21" s="368" t="s">
        <v>271</v>
      </c>
      <c r="AM21" s="368" t="s">
        <v>271</v>
      </c>
      <c r="AN21" s="368" t="s">
        <v>271</v>
      </c>
      <c r="AO21" s="368" t="s">
        <v>271</v>
      </c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9"/>
      <c r="BG21" s="370"/>
    </row>
    <row r="22" spans="23:59" ht="14.25">
      <c r="W22" s="178"/>
      <c r="X22" s="127"/>
      <c r="Y22" s="367"/>
      <c r="Z22" s="303" t="s">
        <v>311</v>
      </c>
      <c r="AA22" s="340" t="s">
        <v>271</v>
      </c>
      <c r="AB22" s="340" t="s">
        <v>271</v>
      </c>
      <c r="AC22" s="340" t="s">
        <v>271</v>
      </c>
      <c r="AD22" s="340" t="s">
        <v>271</v>
      </c>
      <c r="AE22" s="340" t="s">
        <v>271</v>
      </c>
      <c r="AF22" s="340" t="s">
        <v>271</v>
      </c>
      <c r="AG22" s="340" t="s">
        <v>271</v>
      </c>
      <c r="AH22" s="340" t="s">
        <v>271</v>
      </c>
      <c r="AI22" s="340" t="s">
        <v>271</v>
      </c>
      <c r="AJ22" s="340" t="s">
        <v>271</v>
      </c>
      <c r="AK22" s="340" t="s">
        <v>271</v>
      </c>
      <c r="AL22" s="340" t="s">
        <v>271</v>
      </c>
      <c r="AM22" s="340" t="s">
        <v>271</v>
      </c>
      <c r="AN22" s="340" t="s">
        <v>271</v>
      </c>
      <c r="AO22" s="340" t="s">
        <v>271</v>
      </c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57"/>
      <c r="BG22" s="358"/>
    </row>
    <row r="23" spans="23:59" ht="14.25">
      <c r="W23" s="178"/>
      <c r="X23" s="127"/>
      <c r="Y23" s="367"/>
      <c r="Z23" s="309" t="s">
        <v>312</v>
      </c>
      <c r="AA23" s="368" t="s">
        <v>271</v>
      </c>
      <c r="AB23" s="368" t="s">
        <v>271</v>
      </c>
      <c r="AC23" s="368" t="s">
        <v>271</v>
      </c>
      <c r="AD23" s="368" t="s">
        <v>271</v>
      </c>
      <c r="AE23" s="368" t="s">
        <v>271</v>
      </c>
      <c r="AF23" s="368" t="s">
        <v>271</v>
      </c>
      <c r="AG23" s="368" t="s">
        <v>271</v>
      </c>
      <c r="AH23" s="368" t="s">
        <v>271</v>
      </c>
      <c r="AI23" s="368" t="s">
        <v>271</v>
      </c>
      <c r="AJ23" s="368" t="s">
        <v>271</v>
      </c>
      <c r="AK23" s="368" t="s">
        <v>271</v>
      </c>
      <c r="AL23" s="368" t="s">
        <v>271</v>
      </c>
      <c r="AM23" s="368" t="s">
        <v>271</v>
      </c>
      <c r="AN23" s="368" t="s">
        <v>271</v>
      </c>
      <c r="AO23" s="368" t="s">
        <v>271</v>
      </c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9"/>
      <c r="BG23" s="370"/>
    </row>
    <row r="24" spans="23:59" ht="14.25">
      <c r="W24" s="178"/>
      <c r="X24" s="127"/>
      <c r="Y24" s="367"/>
      <c r="Z24" s="308" t="s">
        <v>313</v>
      </c>
      <c r="AA24" s="340" t="s">
        <v>271</v>
      </c>
      <c r="AB24" s="340" t="s">
        <v>271</v>
      </c>
      <c r="AC24" s="340" t="s">
        <v>271</v>
      </c>
      <c r="AD24" s="340" t="s">
        <v>271</v>
      </c>
      <c r="AE24" s="340" t="s">
        <v>271</v>
      </c>
      <c r="AF24" s="340" t="s">
        <v>271</v>
      </c>
      <c r="AG24" s="340" t="s">
        <v>271</v>
      </c>
      <c r="AH24" s="340" t="s">
        <v>271</v>
      </c>
      <c r="AI24" s="340" t="s">
        <v>271</v>
      </c>
      <c r="AJ24" s="340" t="s">
        <v>271</v>
      </c>
      <c r="AK24" s="340" t="s">
        <v>271</v>
      </c>
      <c r="AL24" s="340" t="s">
        <v>271</v>
      </c>
      <c r="AM24" s="340" t="s">
        <v>271</v>
      </c>
      <c r="AN24" s="340" t="s">
        <v>271</v>
      </c>
      <c r="AO24" s="340" t="s">
        <v>271</v>
      </c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57"/>
      <c r="BG24" s="358"/>
    </row>
    <row r="25" spans="23:59" ht="14.25">
      <c r="W25" s="178"/>
      <c r="X25" s="127"/>
      <c r="Y25" s="367"/>
      <c r="Z25" s="307" t="s">
        <v>44</v>
      </c>
      <c r="AA25" s="368">
        <v>1396.6619811157027</v>
      </c>
      <c r="AB25" s="368">
        <v>1384.8440271054897</v>
      </c>
      <c r="AC25" s="368">
        <v>1572.796065259451</v>
      </c>
      <c r="AD25" s="368">
        <v>1484.4275161803907</v>
      </c>
      <c r="AE25" s="368">
        <v>1221.0933252943976</v>
      </c>
      <c r="AF25" s="368">
        <v>1250.7981108615081</v>
      </c>
      <c r="AG25" s="368">
        <v>1045.8353774736875</v>
      </c>
      <c r="AH25" s="368">
        <v>1127.5112135870738</v>
      </c>
      <c r="AI25" s="368">
        <v>1098.0514415604473</v>
      </c>
      <c r="AJ25" s="368">
        <v>1145.400446706021</v>
      </c>
      <c r="AK25" s="368">
        <v>877.4949071190415</v>
      </c>
      <c r="AL25" s="368">
        <v>870.6148602261554</v>
      </c>
      <c r="AM25" s="368">
        <v>1125.3459256643334</v>
      </c>
      <c r="AN25" s="368">
        <v>765.190809805109</v>
      </c>
      <c r="AO25" s="368">
        <v>789.9107662506772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9"/>
      <c r="BG25" s="370"/>
    </row>
    <row r="26" spans="23:59" ht="14.25">
      <c r="W26" s="178"/>
      <c r="X26" s="127"/>
      <c r="Y26" s="367"/>
      <c r="Z26" s="308" t="s">
        <v>45</v>
      </c>
      <c r="AA26" s="340">
        <v>8433.592345318291</v>
      </c>
      <c r="AB26" s="340">
        <v>8223.871954354347</v>
      </c>
      <c r="AC26" s="340">
        <v>7743.064549820105</v>
      </c>
      <c r="AD26" s="340">
        <v>7899.5570766312285</v>
      </c>
      <c r="AE26" s="340">
        <v>8286.54988755219</v>
      </c>
      <c r="AF26" s="340">
        <v>8122.349200561541</v>
      </c>
      <c r="AG26" s="340">
        <v>7968.271811982544</v>
      </c>
      <c r="AH26" s="340">
        <v>8065.318471788872</v>
      </c>
      <c r="AI26" s="340">
        <v>7800.463523130031</v>
      </c>
      <c r="AJ26" s="340">
        <v>8139.804429409884</v>
      </c>
      <c r="AK26" s="340">
        <v>8374.141491670021</v>
      </c>
      <c r="AL26" s="340">
        <v>8262.023604720229</v>
      </c>
      <c r="AM26" s="340">
        <v>8484.033443704362</v>
      </c>
      <c r="AN26" s="340">
        <v>8409.365171835178</v>
      </c>
      <c r="AO26" s="340">
        <v>8495.416081424002</v>
      </c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57"/>
      <c r="BG26" s="358"/>
    </row>
    <row r="27" spans="23:59" ht="14.25">
      <c r="W27" s="178"/>
      <c r="X27" s="127"/>
      <c r="Y27" s="367"/>
      <c r="Z27" s="307" t="s">
        <v>46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368">
        <v>0</v>
      </c>
      <c r="AM27" s="368">
        <v>0</v>
      </c>
      <c r="AN27" s="368">
        <v>0</v>
      </c>
      <c r="AO27" s="368">
        <v>0</v>
      </c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9"/>
      <c r="BG27" s="370"/>
    </row>
    <row r="28" spans="23:59" ht="14.25">
      <c r="W28" s="178"/>
      <c r="X28" s="153" t="s">
        <v>134</v>
      </c>
      <c r="Y28" s="371"/>
      <c r="Z28" s="156"/>
      <c r="AA28" s="372">
        <v>482057.0208862886</v>
      </c>
      <c r="AB28" s="372">
        <v>475967.8694985134</v>
      </c>
      <c r="AC28" s="372">
        <v>466343.6501166796</v>
      </c>
      <c r="AD28" s="372">
        <v>453496.6543597797</v>
      </c>
      <c r="AE28" s="372">
        <v>470865.4964897915</v>
      </c>
      <c r="AF28" s="372">
        <v>469378.43125632254</v>
      </c>
      <c r="AG28" s="372">
        <v>477866.71383071446</v>
      </c>
      <c r="AH28" s="372">
        <v>475746.4112398827</v>
      </c>
      <c r="AI28" s="372">
        <v>441877.08575217554</v>
      </c>
      <c r="AJ28" s="372">
        <v>453681.8296309653</v>
      </c>
      <c r="AK28" s="372">
        <v>465307.6369087813</v>
      </c>
      <c r="AL28" s="372">
        <v>448937.04597742175</v>
      </c>
      <c r="AM28" s="372">
        <v>460575.77515768044</v>
      </c>
      <c r="AN28" s="372">
        <v>465108.88387951266</v>
      </c>
      <c r="AO28" s="372">
        <v>465788.64299191796</v>
      </c>
      <c r="AP28" s="372">
        <f aca="true" t="shared" si="3" ref="AP28:BE28">SUM(AP29:AP47)</f>
        <v>0</v>
      </c>
      <c r="AQ28" s="372">
        <f t="shared" si="3"/>
        <v>0</v>
      </c>
      <c r="AR28" s="372">
        <f t="shared" si="3"/>
        <v>0</v>
      </c>
      <c r="AS28" s="372">
        <f t="shared" si="3"/>
        <v>0</v>
      </c>
      <c r="AT28" s="372">
        <f t="shared" si="3"/>
        <v>0</v>
      </c>
      <c r="AU28" s="372">
        <f t="shared" si="3"/>
        <v>0</v>
      </c>
      <c r="AV28" s="372">
        <f t="shared" si="3"/>
        <v>0</v>
      </c>
      <c r="AW28" s="372">
        <f t="shared" si="3"/>
        <v>0</v>
      </c>
      <c r="AX28" s="372">
        <f t="shared" si="3"/>
        <v>0</v>
      </c>
      <c r="AY28" s="372">
        <f t="shared" si="3"/>
        <v>0</v>
      </c>
      <c r="AZ28" s="372">
        <f t="shared" si="3"/>
        <v>0</v>
      </c>
      <c r="BA28" s="372">
        <f t="shared" si="3"/>
        <v>0</v>
      </c>
      <c r="BB28" s="372">
        <f t="shared" si="3"/>
        <v>0</v>
      </c>
      <c r="BC28" s="372">
        <f t="shared" si="3"/>
        <v>0</v>
      </c>
      <c r="BD28" s="372">
        <f t="shared" si="3"/>
        <v>0</v>
      </c>
      <c r="BE28" s="372">
        <f t="shared" si="3"/>
        <v>0</v>
      </c>
      <c r="BF28" s="372"/>
      <c r="BG28" s="373"/>
    </row>
    <row r="29" spans="23:59" ht="14.25">
      <c r="W29" s="178"/>
      <c r="X29" s="154"/>
      <c r="Y29" s="310" t="s">
        <v>47</v>
      </c>
      <c r="Z29" s="374"/>
      <c r="AA29" s="375">
        <v>38538.610547415316</v>
      </c>
      <c r="AB29" s="375">
        <v>40546.33168651453</v>
      </c>
      <c r="AC29" s="375">
        <v>40893.21106294484</v>
      </c>
      <c r="AD29" s="375">
        <v>40239.77853419919</v>
      </c>
      <c r="AE29" s="375">
        <v>39827.87135388422</v>
      </c>
      <c r="AF29" s="375">
        <v>38546.98751190081</v>
      </c>
      <c r="AG29" s="375">
        <v>39202.57987826293</v>
      </c>
      <c r="AH29" s="375">
        <v>37354.7329188491</v>
      </c>
      <c r="AI29" s="375">
        <v>35135.60687247385</v>
      </c>
      <c r="AJ29" s="375">
        <v>34154.80303024447</v>
      </c>
      <c r="AK29" s="375">
        <v>32780.999061257855</v>
      </c>
      <c r="AL29" s="375">
        <v>31816.51323481492</v>
      </c>
      <c r="AM29" s="375">
        <v>31063.548800831777</v>
      </c>
      <c r="AN29" s="375">
        <v>30196.97953611347</v>
      </c>
      <c r="AO29" s="375">
        <v>30210.28571373042</v>
      </c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7"/>
    </row>
    <row r="30" spans="23:59" ht="14.25">
      <c r="W30" s="178"/>
      <c r="X30" s="154"/>
      <c r="Y30" s="378"/>
      <c r="Z30" s="311" t="s">
        <v>314</v>
      </c>
      <c r="AA30" s="354">
        <v>22035.933449023134</v>
      </c>
      <c r="AB30" s="354">
        <v>23017.804417183685</v>
      </c>
      <c r="AC30" s="354">
        <v>22525.76492370987</v>
      </c>
      <c r="AD30" s="354">
        <v>21365.287184196743</v>
      </c>
      <c r="AE30" s="354">
        <v>20919.113015479772</v>
      </c>
      <c r="AF30" s="354">
        <v>20149.47431704425</v>
      </c>
      <c r="AG30" s="354">
        <v>20779.651331500638</v>
      </c>
      <c r="AH30" s="354">
        <v>19428.756003287046</v>
      </c>
      <c r="AI30" s="354">
        <v>18151.113471664554</v>
      </c>
      <c r="AJ30" s="354">
        <v>17690.22784028505</v>
      </c>
      <c r="AK30" s="354">
        <v>16861.112751982248</v>
      </c>
      <c r="AL30" s="354">
        <v>16734.913083517917</v>
      </c>
      <c r="AM30" s="354">
        <v>16779.71409455829</v>
      </c>
      <c r="AN30" s="354">
        <v>16236.490663176528</v>
      </c>
      <c r="AO30" s="354">
        <v>16440.066344076073</v>
      </c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5"/>
      <c r="BG30" s="356"/>
    </row>
    <row r="31" spans="23:59" ht="14.25">
      <c r="W31" s="178"/>
      <c r="X31" s="154"/>
      <c r="Y31" s="378"/>
      <c r="Z31" s="303" t="s">
        <v>315</v>
      </c>
      <c r="AA31" s="340">
        <v>6941.6629510035655</v>
      </c>
      <c r="AB31" s="340">
        <v>7131.782517537053</v>
      </c>
      <c r="AC31" s="340">
        <v>7367.625245859808</v>
      </c>
      <c r="AD31" s="340">
        <v>7358.711233699352</v>
      </c>
      <c r="AE31" s="340">
        <v>8209.849555822293</v>
      </c>
      <c r="AF31" s="340">
        <v>7999.051480685461</v>
      </c>
      <c r="AG31" s="340">
        <v>8481.54752867946</v>
      </c>
      <c r="AH31" s="340">
        <v>8431.64159073884</v>
      </c>
      <c r="AI31" s="340">
        <v>9001.5060625672</v>
      </c>
      <c r="AJ31" s="340">
        <v>8920.95394324648</v>
      </c>
      <c r="AK31" s="340">
        <v>9012.765596894445</v>
      </c>
      <c r="AL31" s="340">
        <v>9184.94152857309</v>
      </c>
      <c r="AM31" s="340">
        <v>9587.178794811467</v>
      </c>
      <c r="AN31" s="340">
        <v>10043.310447298398</v>
      </c>
      <c r="AO31" s="340">
        <v>10448.198777583031</v>
      </c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57"/>
      <c r="BG31" s="358"/>
    </row>
    <row r="32" spans="23:59" ht="14.25">
      <c r="W32" s="178"/>
      <c r="X32" s="154"/>
      <c r="Y32" s="378"/>
      <c r="Z32" s="312" t="s">
        <v>316</v>
      </c>
      <c r="AA32" s="354">
        <v>15094.270498019569</v>
      </c>
      <c r="AB32" s="354">
        <v>15886.021899646634</v>
      </c>
      <c r="AC32" s="354">
        <v>15158.139677850066</v>
      </c>
      <c r="AD32" s="354">
        <v>14006.575950497388</v>
      </c>
      <c r="AE32" s="354">
        <v>12709.26345965748</v>
      </c>
      <c r="AF32" s="354">
        <v>12150.422836358784</v>
      </c>
      <c r="AG32" s="354">
        <v>12298.103802821177</v>
      </c>
      <c r="AH32" s="354">
        <v>10997.1144125482</v>
      </c>
      <c r="AI32" s="354">
        <v>9149.60740909736</v>
      </c>
      <c r="AJ32" s="354">
        <v>8769.273897038564</v>
      </c>
      <c r="AK32" s="354">
        <v>7848.347155087804</v>
      </c>
      <c r="AL32" s="354">
        <v>7549.971554944824</v>
      </c>
      <c r="AM32" s="354">
        <v>7192.535299746821</v>
      </c>
      <c r="AN32" s="354">
        <v>6193.180215878128</v>
      </c>
      <c r="AO32" s="354">
        <v>5991.867566493043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5"/>
      <c r="BG32" s="356"/>
    </row>
    <row r="33" spans="23:59" ht="14.25">
      <c r="W33" s="178"/>
      <c r="X33" s="154"/>
      <c r="Y33" s="378"/>
      <c r="Z33" s="308" t="s">
        <v>317</v>
      </c>
      <c r="AA33" s="340">
        <v>1622.252489903309</v>
      </c>
      <c r="AB33" s="340">
        <v>1587.740350776014</v>
      </c>
      <c r="AC33" s="340">
        <v>1570.4757321772754</v>
      </c>
      <c r="AD33" s="340">
        <v>1451.939005705487</v>
      </c>
      <c r="AE33" s="340">
        <v>1433.5648939486618</v>
      </c>
      <c r="AF33" s="340">
        <v>1397.1748568746814</v>
      </c>
      <c r="AG33" s="340">
        <v>1433.6300297415123</v>
      </c>
      <c r="AH33" s="340">
        <v>1362.7322846398674</v>
      </c>
      <c r="AI33" s="340">
        <v>1275.626654457768</v>
      </c>
      <c r="AJ33" s="340">
        <v>1258.1673702026064</v>
      </c>
      <c r="AK33" s="340">
        <v>1310.3208408286225</v>
      </c>
      <c r="AL33" s="340">
        <v>1307.6358680841815</v>
      </c>
      <c r="AM33" s="340">
        <v>1263.9223141756324</v>
      </c>
      <c r="AN33" s="340">
        <v>1294.3317581549918</v>
      </c>
      <c r="AO33" s="340">
        <v>1321.9806050362065</v>
      </c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57"/>
      <c r="BG33" s="358"/>
    </row>
    <row r="34" spans="23:59" ht="14.25">
      <c r="W34" s="178"/>
      <c r="X34" s="154"/>
      <c r="Y34" s="378"/>
      <c r="Z34" s="311" t="s">
        <v>318</v>
      </c>
      <c r="AA34" s="354">
        <v>14880.424608488873</v>
      </c>
      <c r="AB34" s="354">
        <v>15940.786918554835</v>
      </c>
      <c r="AC34" s="354">
        <v>16796.970407057703</v>
      </c>
      <c r="AD34" s="354">
        <v>17422.55234429696</v>
      </c>
      <c r="AE34" s="354">
        <v>17475.193444455785</v>
      </c>
      <c r="AF34" s="354">
        <v>17000.338337981873</v>
      </c>
      <c r="AG34" s="354">
        <v>16989.298517020783</v>
      </c>
      <c r="AH34" s="354">
        <v>16563.244630922185</v>
      </c>
      <c r="AI34" s="354">
        <v>15708.86674635153</v>
      </c>
      <c r="AJ34" s="354">
        <v>15206.407819756809</v>
      </c>
      <c r="AK34" s="354">
        <v>14609.565468446988</v>
      </c>
      <c r="AL34" s="354">
        <v>13773.964283212821</v>
      </c>
      <c r="AM34" s="354">
        <v>13019.912392097853</v>
      </c>
      <c r="AN34" s="354">
        <v>12666.157114781952</v>
      </c>
      <c r="AO34" s="354">
        <v>12448.238764618141</v>
      </c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5"/>
      <c r="BG34" s="356"/>
    </row>
    <row r="35" spans="23:59" ht="14.25">
      <c r="W35" s="178"/>
      <c r="X35" s="154"/>
      <c r="Y35" s="313" t="s">
        <v>48</v>
      </c>
      <c r="Z35" s="379"/>
      <c r="AA35" s="380">
        <v>443518.4103388733</v>
      </c>
      <c r="AB35" s="380">
        <v>435421.53781199886</v>
      </c>
      <c r="AC35" s="380">
        <v>425450.43905373476</v>
      </c>
      <c r="AD35" s="380">
        <v>413256.87582558056</v>
      </c>
      <c r="AE35" s="380">
        <v>431037.62513590726</v>
      </c>
      <c r="AF35" s="380">
        <v>430831.4437444217</v>
      </c>
      <c r="AG35" s="380">
        <v>438664.1339524515</v>
      </c>
      <c r="AH35" s="380">
        <v>438391.6783210336</v>
      </c>
      <c r="AI35" s="380">
        <v>406741.4788797017</v>
      </c>
      <c r="AJ35" s="380">
        <v>419527.0266007208</v>
      </c>
      <c r="AK35" s="380">
        <v>432526.63784752344</v>
      </c>
      <c r="AL35" s="380">
        <v>417120.5327426068</v>
      </c>
      <c r="AM35" s="380">
        <v>429512.22635684867</v>
      </c>
      <c r="AN35" s="380">
        <v>434911.9043433992</v>
      </c>
      <c r="AO35" s="380">
        <v>435578.3572781875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382"/>
    </row>
    <row r="36" spans="23:59" ht="14.25">
      <c r="W36" s="178"/>
      <c r="X36" s="154"/>
      <c r="Y36" s="383"/>
      <c r="Z36" s="302" t="s">
        <v>319</v>
      </c>
      <c r="AA36" s="354">
        <v>17475.760538709466</v>
      </c>
      <c r="AB36" s="354">
        <v>18238.066061387504</v>
      </c>
      <c r="AC36" s="354">
        <v>19145.341698056498</v>
      </c>
      <c r="AD36" s="354">
        <v>18917.3767187477</v>
      </c>
      <c r="AE36" s="354">
        <v>19415.430728898646</v>
      </c>
      <c r="AF36" s="354">
        <v>19069.353038501038</v>
      </c>
      <c r="AG36" s="354">
        <v>18669.310543523497</v>
      </c>
      <c r="AH36" s="354">
        <v>18511.9620596794</v>
      </c>
      <c r="AI36" s="354">
        <v>18356.434353933513</v>
      </c>
      <c r="AJ36" s="354">
        <v>18633.775168271623</v>
      </c>
      <c r="AK36" s="354">
        <v>18353.039864862887</v>
      </c>
      <c r="AL36" s="354">
        <v>18001.19396169472</v>
      </c>
      <c r="AM36" s="354">
        <v>17945.00790964466</v>
      </c>
      <c r="AN36" s="354">
        <v>17874.257836853816</v>
      </c>
      <c r="AO36" s="354">
        <v>17495.429810888636</v>
      </c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5"/>
      <c r="BG36" s="356"/>
    </row>
    <row r="37" spans="23:59" ht="14.25">
      <c r="W37" s="178"/>
      <c r="X37" s="154"/>
      <c r="Y37" s="383"/>
      <c r="Z37" s="308" t="s">
        <v>320</v>
      </c>
      <c r="AA37" s="340">
        <v>30020.111494533212</v>
      </c>
      <c r="AB37" s="340">
        <v>29892.662325630197</v>
      </c>
      <c r="AC37" s="340">
        <v>29301.69669720615</v>
      </c>
      <c r="AD37" s="340">
        <v>29239.662336175483</v>
      </c>
      <c r="AE37" s="340">
        <v>30531.78819597103</v>
      </c>
      <c r="AF37" s="340">
        <v>31674.133940009073</v>
      </c>
      <c r="AG37" s="340">
        <v>31839.08520349409</v>
      </c>
      <c r="AH37" s="340">
        <v>31634.074741864446</v>
      </c>
      <c r="AI37" s="340">
        <v>30033.470266967957</v>
      </c>
      <c r="AJ37" s="340">
        <v>30637.520986831827</v>
      </c>
      <c r="AK37" s="340">
        <v>31302.097851132246</v>
      </c>
      <c r="AL37" s="340">
        <v>30450.924465457603</v>
      </c>
      <c r="AM37" s="340">
        <v>30254.278515140795</v>
      </c>
      <c r="AN37" s="340">
        <v>29925.94634940901</v>
      </c>
      <c r="AO37" s="340">
        <v>29375.618366014663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57"/>
      <c r="BG37" s="358"/>
    </row>
    <row r="38" spans="23:59" ht="14.25">
      <c r="W38" s="178"/>
      <c r="X38" s="154"/>
      <c r="Y38" s="383"/>
      <c r="Z38" s="302" t="s">
        <v>321</v>
      </c>
      <c r="AA38" s="354">
        <v>11593.971281430559</v>
      </c>
      <c r="AB38" s="354">
        <v>11590.802031913572</v>
      </c>
      <c r="AC38" s="354">
        <v>11578.972355972764</v>
      </c>
      <c r="AD38" s="354">
        <v>11372.348355090864</v>
      </c>
      <c r="AE38" s="354">
        <v>11490.84296219924</v>
      </c>
      <c r="AF38" s="354">
        <v>11319.447047279475</v>
      </c>
      <c r="AG38" s="354">
        <v>11285.35904056315</v>
      </c>
      <c r="AH38" s="354">
        <v>11216.028799288926</v>
      </c>
      <c r="AI38" s="354">
        <v>11159.055157646635</v>
      </c>
      <c r="AJ38" s="354">
        <v>11063.232932379458</v>
      </c>
      <c r="AK38" s="354">
        <v>10844.533541632452</v>
      </c>
      <c r="AL38" s="354">
        <v>10333.308304430504</v>
      </c>
      <c r="AM38" s="354">
        <v>9996.26222556362</v>
      </c>
      <c r="AN38" s="354">
        <v>9911.71667978986</v>
      </c>
      <c r="AO38" s="354">
        <v>9636.77185826904</v>
      </c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5"/>
      <c r="BG38" s="356"/>
    </row>
    <row r="39" spans="23:59" ht="14.25">
      <c r="W39" s="178"/>
      <c r="X39" s="154"/>
      <c r="Y39" s="383"/>
      <c r="Z39" s="308" t="s">
        <v>322</v>
      </c>
      <c r="AA39" s="340">
        <v>625.2475495112172</v>
      </c>
      <c r="AB39" s="340">
        <v>753.3314699246864</v>
      </c>
      <c r="AC39" s="340">
        <v>820.3708739662743</v>
      </c>
      <c r="AD39" s="340">
        <v>917.5655614541822</v>
      </c>
      <c r="AE39" s="340">
        <v>1232.0908517936487</v>
      </c>
      <c r="AF39" s="340">
        <v>1374.889714422762</v>
      </c>
      <c r="AG39" s="340">
        <v>1660.0784382018337</v>
      </c>
      <c r="AH39" s="340">
        <v>1801.7075728768552</v>
      </c>
      <c r="AI39" s="340">
        <v>739.9575993535127</v>
      </c>
      <c r="AJ39" s="340">
        <v>763.8384809307562</v>
      </c>
      <c r="AK39" s="340">
        <v>528.2507166786563</v>
      </c>
      <c r="AL39" s="340">
        <v>315.1686209222192</v>
      </c>
      <c r="AM39" s="340">
        <v>410.2171588082149</v>
      </c>
      <c r="AN39" s="340">
        <v>632.8180781950107</v>
      </c>
      <c r="AO39" s="340">
        <v>670.526764286885</v>
      </c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57"/>
      <c r="BG39" s="358"/>
    </row>
    <row r="40" spans="23:59" ht="14.25">
      <c r="W40" s="178"/>
      <c r="X40" s="154"/>
      <c r="Y40" s="383"/>
      <c r="Z40" s="302" t="s">
        <v>323</v>
      </c>
      <c r="AA40" s="354">
        <v>196898.0647578932</v>
      </c>
      <c r="AB40" s="354">
        <v>196227.17619148915</v>
      </c>
      <c r="AC40" s="354">
        <v>188445.0185489349</v>
      </c>
      <c r="AD40" s="354">
        <v>195227.016933931</v>
      </c>
      <c r="AE40" s="354">
        <v>190891.27728155756</v>
      </c>
      <c r="AF40" s="354">
        <v>195391.5505417263</v>
      </c>
      <c r="AG40" s="354">
        <v>197229.06614331127</v>
      </c>
      <c r="AH40" s="354">
        <v>169349.24352438853</v>
      </c>
      <c r="AI40" s="354">
        <v>73462.5384779385</v>
      </c>
      <c r="AJ40" s="354">
        <v>76511.39737369248</v>
      </c>
      <c r="AK40" s="354">
        <v>78496.89808355551</v>
      </c>
      <c r="AL40" s="354">
        <v>74727.25153867605</v>
      </c>
      <c r="AM40" s="354">
        <v>74214.77108637324</v>
      </c>
      <c r="AN40" s="354">
        <v>74031.28967151976</v>
      </c>
      <c r="AO40" s="354">
        <v>74409.33784637235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5"/>
      <c r="BG40" s="356"/>
    </row>
    <row r="41" spans="23:59" ht="14.25">
      <c r="W41" s="178"/>
      <c r="X41" s="154"/>
      <c r="Y41" s="383"/>
      <c r="Z41" s="308" t="s">
        <v>324</v>
      </c>
      <c r="AA41" s="340">
        <v>4177.978270373927</v>
      </c>
      <c r="AB41" s="340">
        <v>4107.563447164704</v>
      </c>
      <c r="AC41" s="340">
        <v>3979.9027854775427</v>
      </c>
      <c r="AD41" s="340">
        <v>3947.7054279732492</v>
      </c>
      <c r="AE41" s="340">
        <v>4102.972291689125</v>
      </c>
      <c r="AF41" s="340">
        <v>4012.2929564106976</v>
      </c>
      <c r="AG41" s="340">
        <v>3957.3917937753545</v>
      </c>
      <c r="AH41" s="340">
        <v>3610.4358476680345</v>
      </c>
      <c r="AI41" s="340">
        <v>2752.366589974041</v>
      </c>
      <c r="AJ41" s="340">
        <v>2659.2209833333277</v>
      </c>
      <c r="AK41" s="340">
        <v>2662.6121202226827</v>
      </c>
      <c r="AL41" s="340">
        <v>2498.3695031854913</v>
      </c>
      <c r="AM41" s="340">
        <v>2476.0776094076405</v>
      </c>
      <c r="AN41" s="340">
        <v>2357.6065606009356</v>
      </c>
      <c r="AO41" s="340">
        <v>2352.152677711686</v>
      </c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57"/>
      <c r="BG41" s="358"/>
    </row>
    <row r="42" spans="23:59" ht="14.25">
      <c r="W42" s="178"/>
      <c r="X42" s="154"/>
      <c r="Y42" s="383"/>
      <c r="Z42" s="302" t="s">
        <v>325</v>
      </c>
      <c r="AA42" s="354">
        <v>56030.867995945504</v>
      </c>
      <c r="AB42" s="354">
        <v>57925.263097311414</v>
      </c>
      <c r="AC42" s="354">
        <v>56244.26481122534</v>
      </c>
      <c r="AD42" s="354">
        <v>57395.52305900757</v>
      </c>
      <c r="AE42" s="354">
        <v>58857.86792713091</v>
      </c>
      <c r="AF42" s="354">
        <v>59304.736221007945</v>
      </c>
      <c r="AG42" s="354">
        <v>59380.78460219641</v>
      </c>
      <c r="AH42" s="354">
        <v>55338.04979690754</v>
      </c>
      <c r="AI42" s="354">
        <v>38284.495131724536</v>
      </c>
      <c r="AJ42" s="354">
        <v>38758.706907168875</v>
      </c>
      <c r="AK42" s="354">
        <v>39936.981523300004</v>
      </c>
      <c r="AL42" s="354">
        <v>38313.32762330103</v>
      </c>
      <c r="AM42" s="354">
        <v>38106.88686556671</v>
      </c>
      <c r="AN42" s="354">
        <v>39576.61600627458</v>
      </c>
      <c r="AO42" s="354">
        <v>38996.85802171634</v>
      </c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  <c r="BG42" s="356"/>
    </row>
    <row r="43" spans="23:59" ht="14.25">
      <c r="W43" s="178"/>
      <c r="X43" s="154"/>
      <c r="Y43" s="383"/>
      <c r="Z43" s="308" t="s">
        <v>326</v>
      </c>
      <c r="AA43" s="340">
        <v>169862.83996563702</v>
      </c>
      <c r="AB43" s="340">
        <v>164653.05146194182</v>
      </c>
      <c r="AC43" s="340">
        <v>157407.5827714172</v>
      </c>
      <c r="AD43" s="340">
        <v>155329.21857161145</v>
      </c>
      <c r="AE43" s="340">
        <v>159179.90029180428</v>
      </c>
      <c r="AF43" s="340">
        <v>159586.42581412906</v>
      </c>
      <c r="AG43" s="340">
        <v>160818.52117660866</v>
      </c>
      <c r="AH43" s="340">
        <v>162758.8040231133</v>
      </c>
      <c r="AI43" s="340">
        <v>151258.83914981707</v>
      </c>
      <c r="AJ43" s="340">
        <v>158739.4249886948</v>
      </c>
      <c r="AK43" s="340">
        <v>164114.30407019102</v>
      </c>
      <c r="AL43" s="340">
        <v>159557.13831553535</v>
      </c>
      <c r="AM43" s="340">
        <v>166225.73319826342</v>
      </c>
      <c r="AN43" s="340">
        <v>168707.06688617409</v>
      </c>
      <c r="AO43" s="340">
        <v>168439.67847385694</v>
      </c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57"/>
      <c r="BG43" s="358"/>
    </row>
    <row r="44" spans="23:59" ht="14.25">
      <c r="W44" s="178"/>
      <c r="X44" s="154"/>
      <c r="Y44" s="383"/>
      <c r="Z44" s="302" t="s">
        <v>327</v>
      </c>
      <c r="AA44" s="354">
        <v>10893.125138541453</v>
      </c>
      <c r="AB44" s="354">
        <v>10755.994774700815</v>
      </c>
      <c r="AC44" s="354">
        <v>10736.950811119119</v>
      </c>
      <c r="AD44" s="354">
        <v>10288.559663183005</v>
      </c>
      <c r="AE44" s="354">
        <v>10286.021021472921</v>
      </c>
      <c r="AF44" s="354">
        <v>9664.807055063455</v>
      </c>
      <c r="AG44" s="354">
        <v>8958.228196813927</v>
      </c>
      <c r="AH44" s="354">
        <v>8818.179222355373</v>
      </c>
      <c r="AI44" s="354">
        <v>7568.103627991121</v>
      </c>
      <c r="AJ44" s="354">
        <v>7846.89239558623</v>
      </c>
      <c r="AK44" s="354">
        <v>8029.589120251558</v>
      </c>
      <c r="AL44" s="354">
        <v>7478.397809414677</v>
      </c>
      <c r="AM44" s="354">
        <v>7804.42442126186</v>
      </c>
      <c r="AN44" s="354">
        <v>8141.7062684525245</v>
      </c>
      <c r="AO44" s="354">
        <v>8025.4190118884935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5"/>
      <c r="BG44" s="356"/>
    </row>
    <row r="45" spans="23:59" ht="14.25">
      <c r="W45" s="178"/>
      <c r="X45" s="154"/>
      <c r="Y45" s="383"/>
      <c r="Z45" s="308" t="s">
        <v>328</v>
      </c>
      <c r="AA45" s="340">
        <v>60783.757961843155</v>
      </c>
      <c r="AB45" s="340">
        <v>60237.606803699986</v>
      </c>
      <c r="AC45" s="340">
        <v>57502.6625949998</v>
      </c>
      <c r="AD45" s="340">
        <v>54279.51426382821</v>
      </c>
      <c r="AE45" s="340">
        <v>58633.0928552037</v>
      </c>
      <c r="AF45" s="340">
        <v>46211.405960794094</v>
      </c>
      <c r="AG45" s="340">
        <v>48297.99711123039</v>
      </c>
      <c r="AH45" s="340">
        <v>64663.0476700394</v>
      </c>
      <c r="AI45" s="340">
        <v>26611.31013268775</v>
      </c>
      <c r="AJ45" s="340">
        <v>27788.309154015667</v>
      </c>
      <c r="AK45" s="340">
        <v>29053.623827052674</v>
      </c>
      <c r="AL45" s="340">
        <v>27532.86486285397</v>
      </c>
      <c r="AM45" s="340">
        <v>29770.98654120806</v>
      </c>
      <c r="AN45" s="340">
        <v>31889.64045082804</v>
      </c>
      <c r="AO45" s="340">
        <v>32156.87362720781</v>
      </c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57"/>
      <c r="BG45" s="358"/>
    </row>
    <row r="46" spans="23:59" ht="14.25">
      <c r="W46" s="178"/>
      <c r="X46" s="154"/>
      <c r="Y46" s="383"/>
      <c r="Z46" s="302" t="s">
        <v>329</v>
      </c>
      <c r="AA46" s="354">
        <v>-202682.39345310463</v>
      </c>
      <c r="AB46" s="354">
        <v>-199141.87603805418</v>
      </c>
      <c r="AC46" s="354">
        <v>-186086.2224951317</v>
      </c>
      <c r="AD46" s="354">
        <v>-193095.03562565098</v>
      </c>
      <c r="AE46" s="354">
        <v>-186176.8540005097</v>
      </c>
      <c r="AF46" s="354">
        <v>-176600.6457711203</v>
      </c>
      <c r="AG46" s="354">
        <v>-177253.3845614452</v>
      </c>
      <c r="AH46" s="354">
        <v>-143078.7268250128</v>
      </c>
      <c r="AI46" s="354">
        <v>-27750.250799925354</v>
      </c>
      <c r="AJ46" s="354">
        <v>-28172.27640291502</v>
      </c>
      <c r="AK46" s="354">
        <v>-26956.498187176177</v>
      </c>
      <c r="AL46" s="354">
        <v>-25619.112352556484</v>
      </c>
      <c r="AM46" s="354">
        <v>-26291.532252972174</v>
      </c>
      <c r="AN46" s="354">
        <v>-27088.211740907776</v>
      </c>
      <c r="AO46" s="354">
        <v>-25873.95648573922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5"/>
      <c r="BG46" s="356"/>
    </row>
    <row r="47" spans="23:59" ht="14.25">
      <c r="W47" s="178"/>
      <c r="X47" s="155"/>
      <c r="Y47" s="384"/>
      <c r="Z47" s="308" t="s">
        <v>330</v>
      </c>
      <c r="AA47" s="340">
        <v>87839.07883755922</v>
      </c>
      <c r="AB47" s="340">
        <v>80181.8961848892</v>
      </c>
      <c r="AC47" s="340">
        <v>76373.8976004908</v>
      </c>
      <c r="AD47" s="340">
        <v>69437.4205602289</v>
      </c>
      <c r="AE47" s="340">
        <v>72593.19472869596</v>
      </c>
      <c r="AF47" s="340">
        <v>69823.0472261981</v>
      </c>
      <c r="AG47" s="340">
        <v>73821.69626417829</v>
      </c>
      <c r="AH47" s="340">
        <v>53768.87188786466</v>
      </c>
      <c r="AI47" s="340">
        <v>74265.15919159244</v>
      </c>
      <c r="AJ47" s="340">
        <v>74296.9836327307</v>
      </c>
      <c r="AK47" s="340">
        <v>76161.20531582003</v>
      </c>
      <c r="AL47" s="340">
        <v>73531.7000896917</v>
      </c>
      <c r="AM47" s="340">
        <v>78599.11307858264</v>
      </c>
      <c r="AN47" s="340">
        <v>78951.45129620939</v>
      </c>
      <c r="AO47" s="340">
        <v>79893.64730571385</v>
      </c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57"/>
      <c r="BG47" s="358"/>
    </row>
    <row r="48" spans="23:59" ht="14.25">
      <c r="W48" s="178"/>
      <c r="X48" s="165" t="s">
        <v>136</v>
      </c>
      <c r="Y48" s="385"/>
      <c r="Z48" s="167"/>
      <c r="AA48" s="386">
        <f aca="true" t="shared" si="4" ref="AA48:AO48">SUM(AA49,AA61)</f>
        <v>217367.66861306923</v>
      </c>
      <c r="AB48" s="386">
        <f t="shared" si="4"/>
        <v>228836.5995799945</v>
      </c>
      <c r="AC48" s="386">
        <f t="shared" si="4"/>
        <v>233437.31891491468</v>
      </c>
      <c r="AD48" s="386">
        <f t="shared" si="4"/>
        <v>237951.07866977452</v>
      </c>
      <c r="AE48" s="386">
        <f t="shared" si="4"/>
        <v>250384.6808946852</v>
      </c>
      <c r="AF48" s="386">
        <f t="shared" si="4"/>
        <v>257567.45175830316</v>
      </c>
      <c r="AG48" s="386">
        <f t="shared" si="4"/>
        <v>263063.40528760734</v>
      </c>
      <c r="AH48" s="386">
        <f t="shared" si="4"/>
        <v>264840.75639541604</v>
      </c>
      <c r="AI48" s="386">
        <f t="shared" si="4"/>
        <v>263661.50433646044</v>
      </c>
      <c r="AJ48" s="386">
        <f t="shared" si="4"/>
        <v>266174.86969144596</v>
      </c>
      <c r="AK48" s="386">
        <f t="shared" si="4"/>
        <v>265467.42525630206</v>
      </c>
      <c r="AL48" s="386">
        <f t="shared" si="4"/>
        <v>268121.3689103883</v>
      </c>
      <c r="AM48" s="386">
        <f t="shared" si="4"/>
        <v>263531.83977181284</v>
      </c>
      <c r="AN48" s="386">
        <f t="shared" si="4"/>
        <v>261806.7286312668</v>
      </c>
      <c r="AO48" s="386">
        <f t="shared" si="4"/>
        <v>261531.61213069397</v>
      </c>
      <c r="AP48" s="386">
        <f aca="true" t="shared" si="5" ref="AP48:BE48">SUM(AP49:AP69)</f>
        <v>0</v>
      </c>
      <c r="AQ48" s="386">
        <f t="shared" si="5"/>
        <v>0</v>
      </c>
      <c r="AR48" s="386">
        <f t="shared" si="5"/>
        <v>0</v>
      </c>
      <c r="AS48" s="386">
        <f t="shared" si="5"/>
        <v>0</v>
      </c>
      <c r="AT48" s="386">
        <f t="shared" si="5"/>
        <v>0</v>
      </c>
      <c r="AU48" s="386">
        <f t="shared" si="5"/>
        <v>0</v>
      </c>
      <c r="AV48" s="386">
        <f t="shared" si="5"/>
        <v>0</v>
      </c>
      <c r="AW48" s="386">
        <f t="shared" si="5"/>
        <v>0</v>
      </c>
      <c r="AX48" s="386">
        <f t="shared" si="5"/>
        <v>0</v>
      </c>
      <c r="AY48" s="386">
        <f t="shared" si="5"/>
        <v>0</v>
      </c>
      <c r="AZ48" s="386">
        <f t="shared" si="5"/>
        <v>0</v>
      </c>
      <c r="BA48" s="386">
        <f t="shared" si="5"/>
        <v>0</v>
      </c>
      <c r="BB48" s="386">
        <f t="shared" si="5"/>
        <v>0</v>
      </c>
      <c r="BC48" s="386">
        <f t="shared" si="5"/>
        <v>0</v>
      </c>
      <c r="BD48" s="386">
        <f t="shared" si="5"/>
        <v>0</v>
      </c>
      <c r="BE48" s="386">
        <f t="shared" si="5"/>
        <v>0</v>
      </c>
      <c r="BF48" s="386"/>
      <c r="BG48" s="387"/>
    </row>
    <row r="49" spans="23:59" ht="14.25">
      <c r="W49" s="178"/>
      <c r="X49" s="166"/>
      <c r="Y49" s="314" t="s">
        <v>49</v>
      </c>
      <c r="Z49" s="388"/>
      <c r="AA49" s="389">
        <f aca="true" t="shared" si="6" ref="AA49:AO49">SUM(AA50,AA55,AA58:AA60)</f>
        <v>111707.36534676905</v>
      </c>
      <c r="AB49" s="389">
        <f t="shared" si="6"/>
        <v>118782.9894136689</v>
      </c>
      <c r="AC49" s="389">
        <f t="shared" si="6"/>
        <v>123723.95850747215</v>
      </c>
      <c r="AD49" s="389">
        <f t="shared" si="6"/>
        <v>127884.3811004903</v>
      </c>
      <c r="AE49" s="389">
        <f t="shared" si="6"/>
        <v>135609.16166700018</v>
      </c>
      <c r="AF49" s="389">
        <f t="shared" si="6"/>
        <v>141233.86589074566</v>
      </c>
      <c r="AG49" s="389">
        <f t="shared" si="6"/>
        <v>146174.3802783428</v>
      </c>
      <c r="AH49" s="389">
        <f t="shared" si="6"/>
        <v>151117.29561678896</v>
      </c>
      <c r="AI49" s="389">
        <f t="shared" si="6"/>
        <v>152704.16417381077</v>
      </c>
      <c r="AJ49" s="389">
        <f t="shared" si="6"/>
        <v>156405.381725776</v>
      </c>
      <c r="AK49" s="389">
        <f t="shared" si="6"/>
        <v>157140.72596916283</v>
      </c>
      <c r="AL49" s="389">
        <f t="shared" si="6"/>
        <v>160257.80766056423</v>
      </c>
      <c r="AM49" s="389">
        <f t="shared" si="6"/>
        <v>159981.1137745725</v>
      </c>
      <c r="AN49" s="389">
        <f t="shared" si="6"/>
        <v>159984.85864851065</v>
      </c>
      <c r="AO49" s="389">
        <f t="shared" si="6"/>
        <v>159215.61984928066</v>
      </c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91"/>
    </row>
    <row r="50" spans="23:59" ht="14.25">
      <c r="W50" s="178"/>
      <c r="X50" s="166"/>
      <c r="Y50" s="392"/>
      <c r="Z50" s="317" t="s">
        <v>331</v>
      </c>
      <c r="AA50" s="354">
        <v>89784.61136027674</v>
      </c>
      <c r="AB50" s="354">
        <v>95869.74805229859</v>
      </c>
      <c r="AC50" s="354">
        <v>100249.47344645852</v>
      </c>
      <c r="AD50" s="354">
        <v>104231.29229386376</v>
      </c>
      <c r="AE50" s="354">
        <v>111179.78743508778</v>
      </c>
      <c r="AF50" s="354">
        <v>115922.13583139538</v>
      </c>
      <c r="AG50" s="354">
        <v>120710.74921686543</v>
      </c>
      <c r="AH50" s="354">
        <v>124153.53061790568</v>
      </c>
      <c r="AI50" s="354">
        <v>127406.71918576903</v>
      </c>
      <c r="AJ50" s="354">
        <v>131116.54002303074</v>
      </c>
      <c r="AK50" s="354">
        <v>131840.2565790386</v>
      </c>
      <c r="AL50" s="354">
        <v>135333.88101588708</v>
      </c>
      <c r="AM50" s="354">
        <v>133917.93652415185</v>
      </c>
      <c r="AN50" s="354">
        <v>133476.11574777323</v>
      </c>
      <c r="AO50" s="354">
        <v>133903.65761781626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5"/>
      <c r="BG50" s="356"/>
    </row>
    <row r="51" spans="23:59" ht="14.25">
      <c r="W51" s="178"/>
      <c r="X51" s="166"/>
      <c r="Y51" s="392"/>
      <c r="Z51" s="318" t="s">
        <v>332</v>
      </c>
      <c r="AA51" s="340">
        <v>84822.28491451211</v>
      </c>
      <c r="AB51" s="340">
        <v>90777.15140446924</v>
      </c>
      <c r="AC51" s="340">
        <v>95226.55181803729</v>
      </c>
      <c r="AD51" s="340">
        <v>99271.39784557161</v>
      </c>
      <c r="AE51" s="340">
        <v>106220.0964888072</v>
      </c>
      <c r="AF51" s="340">
        <v>110939.25026138482</v>
      </c>
      <c r="AG51" s="340">
        <v>115770.1716654598</v>
      </c>
      <c r="AH51" s="340">
        <v>119261.99978955672</v>
      </c>
      <c r="AI51" s="340">
        <v>122570.6783358824</v>
      </c>
      <c r="AJ51" s="340">
        <v>126333.02575430347</v>
      </c>
      <c r="AK51" s="340">
        <v>127024.76684024998</v>
      </c>
      <c r="AL51" s="340">
        <v>130585.10183429107</v>
      </c>
      <c r="AM51" s="340">
        <v>129108.49461344045</v>
      </c>
      <c r="AN51" s="340">
        <v>128732.3509201087</v>
      </c>
      <c r="AO51" s="340">
        <v>129416.28314508067</v>
      </c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57"/>
      <c r="BG51" s="358"/>
    </row>
    <row r="52" spans="23:59" ht="14.25">
      <c r="W52" s="178"/>
      <c r="X52" s="166"/>
      <c r="Y52" s="392"/>
      <c r="Z52" s="319" t="s">
        <v>333</v>
      </c>
      <c r="AA52" s="354">
        <v>53949.39034095481</v>
      </c>
      <c r="AB52" s="354">
        <v>55567.20526211527</v>
      </c>
      <c r="AC52" s="354">
        <v>58584.01991971743</v>
      </c>
      <c r="AD52" s="354">
        <v>62808.72573272594</v>
      </c>
      <c r="AE52" s="354">
        <v>72449.97263184619</v>
      </c>
      <c r="AF52" s="354">
        <v>75421.00391090872</v>
      </c>
      <c r="AG52" s="354">
        <v>76639.58712582642</v>
      </c>
      <c r="AH52" s="354">
        <v>72846.54885984858</v>
      </c>
      <c r="AI52" s="354">
        <v>74175.81938575029</v>
      </c>
      <c r="AJ52" s="354">
        <v>73697.82563420683</v>
      </c>
      <c r="AK52" s="354">
        <v>72866.38271185766</v>
      </c>
      <c r="AL52" s="354">
        <v>76830.29304038738</v>
      </c>
      <c r="AM52" s="354">
        <v>80479.90007140023</v>
      </c>
      <c r="AN52" s="354">
        <v>81049.67507592638</v>
      </c>
      <c r="AO52" s="354">
        <v>83891.10237285303</v>
      </c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5"/>
      <c r="BG52" s="356"/>
    </row>
    <row r="53" spans="23:59" ht="14.25">
      <c r="W53" s="178"/>
      <c r="X53" s="166"/>
      <c r="Y53" s="392"/>
      <c r="Z53" s="320" t="s">
        <v>334</v>
      </c>
      <c r="AA53" s="340">
        <v>30872.894573557318</v>
      </c>
      <c r="AB53" s="340">
        <v>35209.94614235398</v>
      </c>
      <c r="AC53" s="340">
        <v>36642.53189831985</v>
      </c>
      <c r="AD53" s="340">
        <v>36462.672112845656</v>
      </c>
      <c r="AE53" s="340">
        <v>33770.12385696101</v>
      </c>
      <c r="AF53" s="340">
        <v>35518.246350476096</v>
      </c>
      <c r="AG53" s="340">
        <v>39130.58453963338</v>
      </c>
      <c r="AH53" s="340">
        <v>46415.45092970814</v>
      </c>
      <c r="AI53" s="340">
        <v>48394.858950132104</v>
      </c>
      <c r="AJ53" s="340">
        <v>52635.200120096626</v>
      </c>
      <c r="AK53" s="340">
        <v>54158.384128392325</v>
      </c>
      <c r="AL53" s="340">
        <v>53754.8087939037</v>
      </c>
      <c r="AM53" s="340">
        <v>48628.594542040206</v>
      </c>
      <c r="AN53" s="340">
        <v>47682.67584418232</v>
      </c>
      <c r="AO53" s="340">
        <v>45525.18077222765</v>
      </c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57"/>
      <c r="BG53" s="358"/>
    </row>
    <row r="54" spans="23:59" ht="14.25">
      <c r="W54" s="178"/>
      <c r="X54" s="166"/>
      <c r="Y54" s="392"/>
      <c r="Z54" s="321" t="s">
        <v>335</v>
      </c>
      <c r="AA54" s="354">
        <v>4962.326445764609</v>
      </c>
      <c r="AB54" s="354">
        <v>5092.59664782934</v>
      </c>
      <c r="AC54" s="354">
        <v>5022.92162842124</v>
      </c>
      <c r="AD54" s="354">
        <v>4959.894448292162</v>
      </c>
      <c r="AE54" s="354">
        <v>4959.690946280573</v>
      </c>
      <c r="AF54" s="354">
        <v>4982.88557001056</v>
      </c>
      <c r="AG54" s="354">
        <v>4940.577551405627</v>
      </c>
      <c r="AH54" s="354">
        <v>4891.530828348948</v>
      </c>
      <c r="AI54" s="354">
        <v>4836.040849886633</v>
      </c>
      <c r="AJ54" s="354">
        <v>4783.514268727292</v>
      </c>
      <c r="AK54" s="354">
        <v>4815.489738788623</v>
      </c>
      <c r="AL54" s="354">
        <v>4748.779181596006</v>
      </c>
      <c r="AM54" s="354">
        <v>4809.44191071142</v>
      </c>
      <c r="AN54" s="354">
        <v>4743.76482766452</v>
      </c>
      <c r="AO54" s="354">
        <v>4487.3744727355925</v>
      </c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5"/>
      <c r="BG54" s="356"/>
    </row>
    <row r="55" spans="23:59" ht="14.25">
      <c r="W55" s="178"/>
      <c r="X55" s="166"/>
      <c r="Y55" s="392"/>
      <c r="Z55" s="322" t="s">
        <v>336</v>
      </c>
      <c r="AA55" s="340">
        <v>4871.208386468062</v>
      </c>
      <c r="AB55" s="340">
        <v>4798.261161448997</v>
      </c>
      <c r="AC55" s="340">
        <v>4829.863177019909</v>
      </c>
      <c r="AD55" s="340">
        <v>4888.74430108107</v>
      </c>
      <c r="AE55" s="340">
        <v>4914.18117922455</v>
      </c>
      <c r="AF55" s="340">
        <v>4903.792661123033</v>
      </c>
      <c r="AG55" s="340">
        <v>4876.300424032113</v>
      </c>
      <c r="AH55" s="340">
        <v>4848.635767629487</v>
      </c>
      <c r="AI55" s="340">
        <v>4783.687838190512</v>
      </c>
      <c r="AJ55" s="340">
        <v>4822.045585440893</v>
      </c>
      <c r="AK55" s="340">
        <v>4727.912520198056</v>
      </c>
      <c r="AL55" s="340">
        <v>4755.631546770421</v>
      </c>
      <c r="AM55" s="340">
        <v>4626.492788617298</v>
      </c>
      <c r="AN55" s="340">
        <v>4642.141734655472</v>
      </c>
      <c r="AO55" s="340">
        <v>4568.798970945687</v>
      </c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57"/>
      <c r="BG55" s="358"/>
    </row>
    <row r="56" spans="23:59" ht="14.25">
      <c r="W56" s="178"/>
      <c r="X56" s="166"/>
      <c r="Y56" s="392"/>
      <c r="Z56" s="321" t="s">
        <v>332</v>
      </c>
      <c r="AA56" s="354">
        <v>1076.2578082084647</v>
      </c>
      <c r="AB56" s="354">
        <v>1094.773091008063</v>
      </c>
      <c r="AC56" s="354">
        <v>1042.1084787077775</v>
      </c>
      <c r="AD56" s="354">
        <v>1016.3524128738599</v>
      </c>
      <c r="AE56" s="354">
        <v>1021.82324492192</v>
      </c>
      <c r="AF56" s="354">
        <v>970.8676243783559</v>
      </c>
      <c r="AG56" s="354">
        <v>930.9939385948168</v>
      </c>
      <c r="AH56" s="354">
        <v>889.9012817324186</v>
      </c>
      <c r="AI56" s="354">
        <v>840.4249186634753</v>
      </c>
      <c r="AJ56" s="354">
        <v>860.2245746395823</v>
      </c>
      <c r="AK56" s="354">
        <v>818.1138469887134</v>
      </c>
      <c r="AL56" s="354">
        <v>862.2358940244566</v>
      </c>
      <c r="AM56" s="354">
        <v>763.5342854392743</v>
      </c>
      <c r="AN56" s="354">
        <v>736.651581979635</v>
      </c>
      <c r="AO56" s="354">
        <v>788.9693909050636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5"/>
      <c r="BG56" s="356"/>
    </row>
    <row r="57" spans="23:59" ht="14.25">
      <c r="W57" s="178"/>
      <c r="X57" s="166"/>
      <c r="Y57" s="392"/>
      <c r="Z57" s="323" t="s">
        <v>337</v>
      </c>
      <c r="AA57" s="340">
        <v>3794.9505782595975</v>
      </c>
      <c r="AB57" s="340">
        <v>3703.488070440934</v>
      </c>
      <c r="AC57" s="340">
        <v>3787.754698312132</v>
      </c>
      <c r="AD57" s="340">
        <v>3872.3918882072103</v>
      </c>
      <c r="AE57" s="340">
        <v>3892.35793430263</v>
      </c>
      <c r="AF57" s="340">
        <v>3932.925036744677</v>
      </c>
      <c r="AG57" s="340">
        <v>3945.3064854372965</v>
      </c>
      <c r="AH57" s="340">
        <v>3958.7344858970687</v>
      </c>
      <c r="AI57" s="340">
        <v>3943.262919527037</v>
      </c>
      <c r="AJ57" s="340">
        <v>3961.8210108013104</v>
      </c>
      <c r="AK57" s="340">
        <v>3909.798673209343</v>
      </c>
      <c r="AL57" s="340">
        <v>3893.3956527459636</v>
      </c>
      <c r="AM57" s="340">
        <v>3862.9585031780243</v>
      </c>
      <c r="AN57" s="340">
        <v>3905.490152675837</v>
      </c>
      <c r="AO57" s="340">
        <v>3779.829580040623</v>
      </c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57"/>
      <c r="BG57" s="358"/>
    </row>
    <row r="58" spans="23:59" ht="14.25">
      <c r="W58" s="178"/>
      <c r="X58" s="166"/>
      <c r="Y58" s="392"/>
      <c r="Z58" s="317" t="s">
        <v>338</v>
      </c>
      <c r="AA58" s="354">
        <v>6669.439512625298</v>
      </c>
      <c r="AB58" s="354">
        <v>6728.2644788871985</v>
      </c>
      <c r="AC58" s="354">
        <v>6891.576057989005</v>
      </c>
      <c r="AD58" s="354">
        <v>6539.254485106158</v>
      </c>
      <c r="AE58" s="354">
        <v>7009.7173803327305</v>
      </c>
      <c r="AF58" s="354">
        <v>6690.688575246219</v>
      </c>
      <c r="AG58" s="354">
        <v>6563.0559699309515</v>
      </c>
      <c r="AH58" s="354">
        <v>6340.188455827972</v>
      </c>
      <c r="AI58" s="354">
        <v>6205.96832753805</v>
      </c>
      <c r="AJ58" s="354">
        <v>6429.451977505002</v>
      </c>
      <c r="AK58" s="354">
        <v>6496.610481430668</v>
      </c>
      <c r="AL58" s="354">
        <v>6454.629054757027</v>
      </c>
      <c r="AM58" s="354">
        <v>6955.659523502363</v>
      </c>
      <c r="AN58" s="354">
        <v>7315.075291964697</v>
      </c>
      <c r="AO58" s="354">
        <v>7218.411249741942</v>
      </c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5"/>
      <c r="BG58" s="356"/>
    </row>
    <row r="59" spans="23:59" ht="14.25">
      <c r="W59" s="178"/>
      <c r="X59" s="166"/>
      <c r="Y59" s="392"/>
      <c r="Z59" s="322" t="s">
        <v>339</v>
      </c>
      <c r="AA59" s="340">
        <v>4445.305294336076</v>
      </c>
      <c r="AB59" s="340">
        <v>4893.43447650076</v>
      </c>
      <c r="AC59" s="340">
        <v>4780.037323153541</v>
      </c>
      <c r="AD59" s="340">
        <v>4928.825718686062</v>
      </c>
      <c r="AE59" s="340">
        <v>4810.588399944379</v>
      </c>
      <c r="AF59" s="340">
        <v>5076.903963323039</v>
      </c>
      <c r="AG59" s="340">
        <v>5519.070358363547</v>
      </c>
      <c r="AH59" s="340">
        <v>6659.297010242524</v>
      </c>
      <c r="AI59" s="340">
        <v>5176.187560755717</v>
      </c>
      <c r="AJ59" s="340">
        <v>5071.001168896662</v>
      </c>
      <c r="AK59" s="340">
        <v>5026.611847614727</v>
      </c>
      <c r="AL59" s="340">
        <v>4489.762369464887</v>
      </c>
      <c r="AM59" s="340">
        <v>5033.607928787726</v>
      </c>
      <c r="AN59" s="340">
        <v>5048.787226042507</v>
      </c>
      <c r="AO59" s="340">
        <v>4430.23454683838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57"/>
      <c r="BG59" s="358"/>
    </row>
    <row r="60" spans="23:59" ht="14.25">
      <c r="W60" s="178"/>
      <c r="X60" s="166"/>
      <c r="Y60" s="392"/>
      <c r="Z60" s="317" t="s">
        <v>340</v>
      </c>
      <c r="AA60" s="354">
        <v>5936.800793062873</v>
      </c>
      <c r="AB60" s="354">
        <v>6493.281244533353</v>
      </c>
      <c r="AC60" s="354">
        <v>6973.0085028511885</v>
      </c>
      <c r="AD60" s="354">
        <v>7296.264301753251</v>
      </c>
      <c r="AE60" s="354">
        <v>7694.887272410742</v>
      </c>
      <c r="AF60" s="354">
        <v>8640.344859657982</v>
      </c>
      <c r="AG60" s="354">
        <v>8505.204309150768</v>
      </c>
      <c r="AH60" s="354">
        <v>9115.643765183268</v>
      </c>
      <c r="AI60" s="354">
        <v>9131.60126155742</v>
      </c>
      <c r="AJ60" s="354">
        <v>8966.34297090274</v>
      </c>
      <c r="AK60" s="354">
        <v>9049.334540880795</v>
      </c>
      <c r="AL60" s="354">
        <v>9223.903673684803</v>
      </c>
      <c r="AM60" s="354">
        <v>9447.417009513238</v>
      </c>
      <c r="AN60" s="354">
        <v>9502.738648074748</v>
      </c>
      <c r="AO60" s="354">
        <v>9094.51746393838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356"/>
    </row>
    <row r="61" spans="23:59" ht="14.25">
      <c r="W61" s="178"/>
      <c r="X61" s="166"/>
      <c r="Y61" s="315" t="s">
        <v>50</v>
      </c>
      <c r="Z61" s="393"/>
      <c r="AA61" s="394">
        <f>SUM(AA62,AA67:AA69)</f>
        <v>105660.3032663002</v>
      </c>
      <c r="AB61" s="394">
        <f>SUM(AB62,AB67:AB69)</f>
        <v>110053.61016632563</v>
      </c>
      <c r="AC61" s="394">
        <f aca="true" t="shared" si="7" ref="AC61:AO61">SUM(AC62,AC67:AC69)</f>
        <v>109713.36040744254</v>
      </c>
      <c r="AD61" s="394">
        <f t="shared" si="7"/>
        <v>110066.69756928421</v>
      </c>
      <c r="AE61" s="394">
        <f t="shared" si="7"/>
        <v>114775.51922768504</v>
      </c>
      <c r="AF61" s="394">
        <f t="shared" si="7"/>
        <v>116333.5858675575</v>
      </c>
      <c r="AG61" s="394">
        <f t="shared" si="7"/>
        <v>116889.02500926454</v>
      </c>
      <c r="AH61" s="394">
        <f t="shared" si="7"/>
        <v>113723.4607786271</v>
      </c>
      <c r="AI61" s="394">
        <f t="shared" si="7"/>
        <v>110957.34016264966</v>
      </c>
      <c r="AJ61" s="394">
        <f t="shared" si="7"/>
        <v>109769.48796566992</v>
      </c>
      <c r="AK61" s="394">
        <f t="shared" si="7"/>
        <v>108326.69928713923</v>
      </c>
      <c r="AL61" s="394">
        <f t="shared" si="7"/>
        <v>107863.56124982408</v>
      </c>
      <c r="AM61" s="394">
        <f t="shared" si="7"/>
        <v>103550.72599724034</v>
      </c>
      <c r="AN61" s="394">
        <f t="shared" si="7"/>
        <v>101821.86998275615</v>
      </c>
      <c r="AO61" s="394">
        <f t="shared" si="7"/>
        <v>102315.99228141332</v>
      </c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5"/>
      <c r="BG61" s="396"/>
    </row>
    <row r="62" spans="23:59" ht="14.25">
      <c r="W62" s="178"/>
      <c r="X62" s="166"/>
      <c r="Y62" s="397"/>
      <c r="Z62" s="324" t="s">
        <v>341</v>
      </c>
      <c r="AA62" s="354">
        <v>94572.05663568049</v>
      </c>
      <c r="AB62" s="354">
        <v>98804.28876948133</v>
      </c>
      <c r="AC62" s="354">
        <v>98511.83519027829</v>
      </c>
      <c r="AD62" s="354">
        <v>99190.38070771017</v>
      </c>
      <c r="AE62" s="354">
        <v>103387.16883430454</v>
      </c>
      <c r="AF62" s="354">
        <v>104564.25907029014</v>
      </c>
      <c r="AG62" s="354">
        <v>104770.57081347027</v>
      </c>
      <c r="AH62" s="354">
        <v>101744.95126682281</v>
      </c>
      <c r="AI62" s="354">
        <v>99405.37979965318</v>
      </c>
      <c r="AJ62" s="354">
        <v>98179.4294033224</v>
      </c>
      <c r="AK62" s="354">
        <v>96413.1102438173</v>
      </c>
      <c r="AL62" s="354">
        <v>95997.3350425118</v>
      </c>
      <c r="AM62" s="354">
        <v>92045.18272733533</v>
      </c>
      <c r="AN62" s="354">
        <v>90677.64793316642</v>
      </c>
      <c r="AO62" s="354">
        <v>91800.93496442211</v>
      </c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356"/>
    </row>
    <row r="63" spans="23:59" ht="14.25">
      <c r="W63" s="178"/>
      <c r="X63" s="166"/>
      <c r="Y63" s="397"/>
      <c r="Z63" s="323" t="s">
        <v>342</v>
      </c>
      <c r="AA63" s="340">
        <v>34225.448088965095</v>
      </c>
      <c r="AB63" s="340">
        <v>37356.83267432662</v>
      </c>
      <c r="AC63" s="340">
        <v>37841.62013893546</v>
      </c>
      <c r="AD63" s="340">
        <v>38907.26373026617</v>
      </c>
      <c r="AE63" s="340">
        <v>42011.828903301604</v>
      </c>
      <c r="AF63" s="340">
        <v>43210.970221242394</v>
      </c>
      <c r="AG63" s="340">
        <v>44549.927695126025</v>
      </c>
      <c r="AH63" s="340">
        <v>44073.05636915449</v>
      </c>
      <c r="AI63" s="340">
        <v>43356.83633482682</v>
      </c>
      <c r="AJ63" s="340">
        <v>43792.375249209246</v>
      </c>
      <c r="AK63" s="340">
        <v>43596.70617645075</v>
      </c>
      <c r="AL63" s="340">
        <v>44252.4300889876</v>
      </c>
      <c r="AM63" s="340">
        <v>43223.24465039305</v>
      </c>
      <c r="AN63" s="340">
        <v>43315.46972273692</v>
      </c>
      <c r="AO63" s="340">
        <v>44489.889183866246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57"/>
      <c r="BG63" s="358"/>
    </row>
    <row r="64" spans="23:59" ht="14.25">
      <c r="W64" s="178"/>
      <c r="X64" s="166"/>
      <c r="Y64" s="397"/>
      <c r="Z64" s="325" t="s">
        <v>343</v>
      </c>
      <c r="AA64" s="354">
        <v>60346.608546715404</v>
      </c>
      <c r="AB64" s="354">
        <v>61447.45609515472</v>
      </c>
      <c r="AC64" s="354">
        <v>60670.215051342835</v>
      </c>
      <c r="AD64" s="354">
        <v>60283.116977444006</v>
      </c>
      <c r="AE64" s="354">
        <v>61375.33993100293</v>
      </c>
      <c r="AF64" s="354">
        <v>61353.28884904774</v>
      </c>
      <c r="AG64" s="354">
        <v>60220.64311834425</v>
      </c>
      <c r="AH64" s="354">
        <v>57671.89489766832</v>
      </c>
      <c r="AI64" s="354">
        <v>56048.54346482636</v>
      </c>
      <c r="AJ64" s="354">
        <v>54387.05415411315</v>
      </c>
      <c r="AK64" s="354">
        <v>52816.404067366544</v>
      </c>
      <c r="AL64" s="354">
        <v>51744.904953524194</v>
      </c>
      <c r="AM64" s="354">
        <v>48821.93807694227</v>
      </c>
      <c r="AN64" s="354">
        <v>47362.17821042949</v>
      </c>
      <c r="AO64" s="354">
        <v>47311.045780555854</v>
      </c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5"/>
      <c r="BG64" s="356"/>
    </row>
    <row r="65" spans="23:59" ht="14.25">
      <c r="W65" s="178"/>
      <c r="X65" s="166"/>
      <c r="Y65" s="397"/>
      <c r="Z65" s="320" t="s">
        <v>344</v>
      </c>
      <c r="AA65" s="340">
        <v>45008.63757835717</v>
      </c>
      <c r="AB65" s="340">
        <v>46099.87069180807</v>
      </c>
      <c r="AC65" s="340">
        <v>45118.730305858626</v>
      </c>
      <c r="AD65" s="340">
        <v>44402.0912643359</v>
      </c>
      <c r="AE65" s="340">
        <v>45461.489976836034</v>
      </c>
      <c r="AF65" s="340">
        <v>45588.54094415951</v>
      </c>
      <c r="AG65" s="340">
        <v>44903.189394745306</v>
      </c>
      <c r="AH65" s="340">
        <v>42954.79649934464</v>
      </c>
      <c r="AI65" s="340">
        <v>41760.47768423033</v>
      </c>
      <c r="AJ65" s="340">
        <v>40718.508832817424</v>
      </c>
      <c r="AK65" s="340">
        <v>39586.41493284827</v>
      </c>
      <c r="AL65" s="340">
        <v>38999.94662327103</v>
      </c>
      <c r="AM65" s="340">
        <v>36379.57822194297</v>
      </c>
      <c r="AN65" s="340">
        <v>34821.38733918002</v>
      </c>
      <c r="AO65" s="340">
        <v>34540.72363213376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57"/>
      <c r="BG65" s="358"/>
    </row>
    <row r="66" spans="23:59" ht="14.25">
      <c r="W66" s="178"/>
      <c r="X66" s="166"/>
      <c r="Y66" s="397"/>
      <c r="Z66" s="326" t="s">
        <v>345</v>
      </c>
      <c r="AA66" s="354">
        <v>15337.970968358231</v>
      </c>
      <c r="AB66" s="354">
        <v>15347.585403346635</v>
      </c>
      <c r="AC66" s="354">
        <v>15551.484745484202</v>
      </c>
      <c r="AD66" s="354">
        <v>15881.025713108109</v>
      </c>
      <c r="AE66" s="354">
        <v>15913.849954166892</v>
      </c>
      <c r="AF66" s="354">
        <v>15764.74790488823</v>
      </c>
      <c r="AG66" s="354">
        <v>15317.453723598934</v>
      </c>
      <c r="AH66" s="354">
        <v>14717.098398323682</v>
      </c>
      <c r="AI66" s="354">
        <v>14288.065780596033</v>
      </c>
      <c r="AJ66" s="354">
        <v>13668.54532129573</v>
      </c>
      <c r="AK66" s="354">
        <v>13229.989134518273</v>
      </c>
      <c r="AL66" s="354">
        <v>12744.95833025316</v>
      </c>
      <c r="AM66" s="354">
        <v>12442.359854999306</v>
      </c>
      <c r="AN66" s="354">
        <v>12540.790871249472</v>
      </c>
      <c r="AO66" s="354">
        <v>12770.322148422096</v>
      </c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5"/>
      <c r="BG66" s="356"/>
    </row>
    <row r="67" spans="23:59" ht="14.25">
      <c r="W67" s="178"/>
      <c r="X67" s="166"/>
      <c r="Y67" s="397"/>
      <c r="Z67" s="322" t="s">
        <v>346</v>
      </c>
      <c r="AA67" s="340">
        <v>576.989856457814</v>
      </c>
      <c r="AB67" s="340">
        <v>563.5250835192928</v>
      </c>
      <c r="AC67" s="340">
        <v>583.5177565150427</v>
      </c>
      <c r="AD67" s="340">
        <v>532.3343206525772</v>
      </c>
      <c r="AE67" s="340">
        <v>534.6497573265194</v>
      </c>
      <c r="AF67" s="340">
        <v>520.8627428581277</v>
      </c>
      <c r="AG67" s="340">
        <v>501.856955053814</v>
      </c>
      <c r="AH67" s="340">
        <v>480.8893951870526</v>
      </c>
      <c r="AI67" s="340">
        <v>449.3830011885389</v>
      </c>
      <c r="AJ67" s="340">
        <v>458.965521109419</v>
      </c>
      <c r="AK67" s="340">
        <v>447.77161997018413</v>
      </c>
      <c r="AL67" s="340">
        <v>458.34684599525156</v>
      </c>
      <c r="AM67" s="340">
        <v>483.4214471703772</v>
      </c>
      <c r="AN67" s="340">
        <v>499.17049661984646</v>
      </c>
      <c r="AO67" s="340">
        <v>482.8725262132051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57"/>
      <c r="BG67" s="358"/>
    </row>
    <row r="68" spans="23:59" ht="14.25">
      <c r="W68" s="178"/>
      <c r="X68" s="166"/>
      <c r="Y68" s="397"/>
      <c r="Z68" s="324" t="s">
        <v>347</v>
      </c>
      <c r="AA68" s="354">
        <v>9285.643832551783</v>
      </c>
      <c r="AB68" s="354">
        <v>9416.117076441491</v>
      </c>
      <c r="AC68" s="354">
        <v>9299.54393587904</v>
      </c>
      <c r="AD68" s="354">
        <v>8951.482520942795</v>
      </c>
      <c r="AE68" s="354">
        <v>9395.426137459224</v>
      </c>
      <c r="AF68" s="354">
        <v>9610.51833442207</v>
      </c>
      <c r="AG68" s="354">
        <v>10035.728853019478</v>
      </c>
      <c r="AH68" s="354">
        <v>9869.074434691991</v>
      </c>
      <c r="AI68" s="354">
        <v>9524.704333940243</v>
      </c>
      <c r="AJ68" s="354">
        <v>9565.918501939019</v>
      </c>
      <c r="AK68" s="354">
        <v>9838.020979555346</v>
      </c>
      <c r="AL68" s="354">
        <v>9907.58442293753</v>
      </c>
      <c r="AM68" s="354">
        <v>9535.701469367777</v>
      </c>
      <c r="AN68" s="354">
        <v>9084.613033321626</v>
      </c>
      <c r="AO68" s="354">
        <v>8463.307346875514</v>
      </c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6"/>
    </row>
    <row r="69" spans="23:59" ht="14.25">
      <c r="W69" s="178"/>
      <c r="X69" s="166"/>
      <c r="Y69" s="397"/>
      <c r="Z69" s="322" t="s">
        <v>348</v>
      </c>
      <c r="AA69" s="340">
        <v>1225.6129416100978</v>
      </c>
      <c r="AB69" s="340">
        <v>1269.6792368835277</v>
      </c>
      <c r="AC69" s="340">
        <v>1318.4635247701608</v>
      </c>
      <c r="AD69" s="340">
        <v>1392.500019978674</v>
      </c>
      <c r="AE69" s="340">
        <v>1458.2744985947688</v>
      </c>
      <c r="AF69" s="340">
        <v>1637.9457199871688</v>
      </c>
      <c r="AG69" s="340">
        <v>1580.8683877209837</v>
      </c>
      <c r="AH69" s="340">
        <v>1628.5456819252242</v>
      </c>
      <c r="AI69" s="340">
        <v>1577.8730278677008</v>
      </c>
      <c r="AJ69" s="340">
        <v>1565.174539299082</v>
      </c>
      <c r="AK69" s="340">
        <v>1627.7964437963951</v>
      </c>
      <c r="AL69" s="340">
        <v>1500.2949383794855</v>
      </c>
      <c r="AM69" s="340">
        <v>1486.4203533668667</v>
      </c>
      <c r="AN69" s="340">
        <v>1560.4385196482615</v>
      </c>
      <c r="AO69" s="340">
        <v>1568.8774439024842</v>
      </c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57"/>
      <c r="BG69" s="358"/>
    </row>
    <row r="70" spans="23:59" ht="14.25">
      <c r="W70" s="178"/>
      <c r="X70" s="159" t="s">
        <v>141</v>
      </c>
      <c r="Y70" s="398"/>
      <c r="Z70" s="162"/>
      <c r="AA70" s="399">
        <v>291647.7856366115</v>
      </c>
      <c r="AB70" s="399">
        <v>292750.17922412127</v>
      </c>
      <c r="AC70" s="399">
        <v>304662.56168900337</v>
      </c>
      <c r="AD70" s="399">
        <v>306905.15506187384</v>
      </c>
      <c r="AE70" s="399">
        <v>325458.94704414986</v>
      </c>
      <c r="AF70" s="399">
        <v>333016.1358312415</v>
      </c>
      <c r="AG70" s="399">
        <v>332275.43094955734</v>
      </c>
      <c r="AH70" s="399">
        <v>329562.2180871294</v>
      </c>
      <c r="AI70" s="399">
        <v>332334.24931642285</v>
      </c>
      <c r="AJ70" s="399">
        <v>353725.66232102737</v>
      </c>
      <c r="AK70" s="399">
        <v>363067.6797083813</v>
      </c>
      <c r="AL70" s="399">
        <v>365277.8294472712</v>
      </c>
      <c r="AM70" s="399">
        <v>390004.99992754916</v>
      </c>
      <c r="AN70" s="399">
        <v>395264.42130525614</v>
      </c>
      <c r="AO70" s="399">
        <v>394150.21227866155</v>
      </c>
      <c r="AP70" s="399">
        <f aca="true" t="shared" si="8" ref="AP70:BE70">SUM(AP71:AP93)</f>
        <v>0</v>
      </c>
      <c r="AQ70" s="399">
        <f t="shared" si="8"/>
        <v>0</v>
      </c>
      <c r="AR70" s="399">
        <f t="shared" si="8"/>
        <v>0</v>
      </c>
      <c r="AS70" s="399">
        <f t="shared" si="8"/>
        <v>0</v>
      </c>
      <c r="AT70" s="399">
        <f t="shared" si="8"/>
        <v>0</v>
      </c>
      <c r="AU70" s="399">
        <f t="shared" si="8"/>
        <v>0</v>
      </c>
      <c r="AV70" s="399">
        <f t="shared" si="8"/>
        <v>0</v>
      </c>
      <c r="AW70" s="399">
        <f t="shared" si="8"/>
        <v>0</v>
      </c>
      <c r="AX70" s="399">
        <f t="shared" si="8"/>
        <v>0</v>
      </c>
      <c r="AY70" s="399">
        <f t="shared" si="8"/>
        <v>0</v>
      </c>
      <c r="AZ70" s="399">
        <f t="shared" si="8"/>
        <v>0</v>
      </c>
      <c r="BA70" s="399">
        <f t="shared" si="8"/>
        <v>0</v>
      </c>
      <c r="BB70" s="399">
        <f t="shared" si="8"/>
        <v>0</v>
      </c>
      <c r="BC70" s="399">
        <f t="shared" si="8"/>
        <v>0</v>
      </c>
      <c r="BD70" s="399">
        <f t="shared" si="8"/>
        <v>0</v>
      </c>
      <c r="BE70" s="399">
        <f t="shared" si="8"/>
        <v>0</v>
      </c>
      <c r="BF70" s="399"/>
      <c r="BG70" s="400"/>
    </row>
    <row r="71" spans="23:59" ht="14.25">
      <c r="W71" s="178"/>
      <c r="X71" s="160"/>
      <c r="Y71" s="316" t="s">
        <v>142</v>
      </c>
      <c r="Z71" s="749"/>
      <c r="AA71" s="750">
        <v>164245.54465588473</v>
      </c>
      <c r="AB71" s="750">
        <v>163443.40675778134</v>
      </c>
      <c r="AC71" s="750">
        <v>168317.65800465515</v>
      </c>
      <c r="AD71" s="750">
        <v>169071.75635179735</v>
      </c>
      <c r="AE71" s="750">
        <v>180516.64167568056</v>
      </c>
      <c r="AF71" s="750">
        <v>185016.36252080518</v>
      </c>
      <c r="AG71" s="750">
        <v>184573.15308318855</v>
      </c>
      <c r="AH71" s="750">
        <v>185399.80336136205</v>
      </c>
      <c r="AI71" s="750">
        <v>188450.13736778183</v>
      </c>
      <c r="AJ71" s="750">
        <v>201864.2403381532</v>
      </c>
      <c r="AK71" s="750">
        <v>205592.36603365044</v>
      </c>
      <c r="AL71" s="750">
        <v>211635.20526647664</v>
      </c>
      <c r="AM71" s="750">
        <v>224689.14573464566</v>
      </c>
      <c r="AN71" s="750">
        <v>227896.66025394926</v>
      </c>
      <c r="AO71" s="750">
        <v>226554.85963059647</v>
      </c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1"/>
      <c r="BG71" s="752"/>
    </row>
    <row r="72" spans="23:59" ht="14.25">
      <c r="W72" s="178"/>
      <c r="X72" s="160"/>
      <c r="Y72" s="753"/>
      <c r="Z72" s="317" t="s">
        <v>401</v>
      </c>
      <c r="AA72" s="354">
        <v>12514.902237908233</v>
      </c>
      <c r="AB72" s="354">
        <v>13308.618666512115</v>
      </c>
      <c r="AC72" s="354">
        <v>13839.660370245996</v>
      </c>
      <c r="AD72" s="354">
        <v>13529.436512507651</v>
      </c>
      <c r="AE72" s="354">
        <v>14275.938560422712</v>
      </c>
      <c r="AF72" s="354">
        <v>14391.562880287545</v>
      </c>
      <c r="AG72" s="354">
        <v>14577.740465638884</v>
      </c>
      <c r="AH72" s="354">
        <v>14509.16278090389</v>
      </c>
      <c r="AI72" s="354">
        <v>14492.064859250257</v>
      </c>
      <c r="AJ72" s="354">
        <v>14606.620433059152</v>
      </c>
      <c r="AK72" s="354">
        <v>14569.7540641121</v>
      </c>
      <c r="AL72" s="354">
        <v>14789.509312603383</v>
      </c>
      <c r="AM72" s="354">
        <v>15512.404081311734</v>
      </c>
      <c r="AN72" s="354">
        <v>16037.470000298485</v>
      </c>
      <c r="AO72" s="354">
        <v>15550.84827186711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6"/>
    </row>
    <row r="73" spans="23:59" ht="14.25">
      <c r="W73" s="178"/>
      <c r="X73" s="160"/>
      <c r="Y73" s="753"/>
      <c r="Z73" s="754" t="s">
        <v>402</v>
      </c>
      <c r="AA73" s="340">
        <v>80.09381813289345</v>
      </c>
      <c r="AB73" s="340">
        <v>87.10365475650593</v>
      </c>
      <c r="AC73" s="340">
        <v>93.78216062192364</v>
      </c>
      <c r="AD73" s="340">
        <v>99.98059917462096</v>
      </c>
      <c r="AE73" s="340">
        <v>107.63389948189985</v>
      </c>
      <c r="AF73" s="340">
        <v>110.75428903292921</v>
      </c>
      <c r="AG73" s="340">
        <v>120.24068535692373</v>
      </c>
      <c r="AH73" s="340">
        <v>130.6065211437955</v>
      </c>
      <c r="AI73" s="340">
        <v>139.36263716478675</v>
      </c>
      <c r="AJ73" s="340">
        <v>146.3984737082566</v>
      </c>
      <c r="AK73" s="340">
        <v>150.51394647647317</v>
      </c>
      <c r="AL73" s="340">
        <v>155.48877210200519</v>
      </c>
      <c r="AM73" s="340">
        <v>157.35782967662968</v>
      </c>
      <c r="AN73" s="340">
        <v>156.615611225041</v>
      </c>
      <c r="AO73" s="340">
        <v>160.28875289281595</v>
      </c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57"/>
      <c r="BG73" s="358"/>
    </row>
    <row r="74" spans="23:59" ht="14.25">
      <c r="W74" s="178"/>
      <c r="X74" s="160"/>
      <c r="Y74" s="753"/>
      <c r="Z74" s="755" t="s">
        <v>403</v>
      </c>
      <c r="AA74" s="354">
        <v>5812.449499430914</v>
      </c>
      <c r="AB74" s="354">
        <v>6223.546120980268</v>
      </c>
      <c r="AC74" s="354">
        <v>6601.789007881041</v>
      </c>
      <c r="AD74" s="354">
        <v>6445.055972568426</v>
      </c>
      <c r="AE74" s="354">
        <v>6967.171315147626</v>
      </c>
      <c r="AF74" s="354">
        <v>6877.082811858989</v>
      </c>
      <c r="AG74" s="354">
        <v>6810.22624140406</v>
      </c>
      <c r="AH74" s="354">
        <v>6693.482067983755</v>
      </c>
      <c r="AI74" s="354">
        <v>6535.514661047303</v>
      </c>
      <c r="AJ74" s="354">
        <v>6867.440788836735</v>
      </c>
      <c r="AK74" s="354">
        <v>7101.9647012842715</v>
      </c>
      <c r="AL74" s="354">
        <v>7235.794390945936</v>
      </c>
      <c r="AM74" s="354">
        <v>7823.705154739091</v>
      </c>
      <c r="AN74" s="354">
        <v>8532.999432296701</v>
      </c>
      <c r="AO74" s="354">
        <v>8431.885311298942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6"/>
    </row>
    <row r="75" spans="23:59" ht="14.25">
      <c r="W75" s="178"/>
      <c r="X75" s="160"/>
      <c r="Y75" s="753"/>
      <c r="Z75" s="756" t="s">
        <v>404</v>
      </c>
      <c r="AA75" s="340">
        <v>2793.3264178544737</v>
      </c>
      <c r="AB75" s="340">
        <v>2764.527467098593</v>
      </c>
      <c r="AC75" s="340">
        <v>2760.5686044376885</v>
      </c>
      <c r="AD75" s="340">
        <v>2690.4885078795046</v>
      </c>
      <c r="AE75" s="340">
        <v>2910.174954012437</v>
      </c>
      <c r="AF75" s="340">
        <v>3104.754803980326</v>
      </c>
      <c r="AG75" s="340">
        <v>3872.5711672573657</v>
      </c>
      <c r="AH75" s="340">
        <v>4413.444498715357</v>
      </c>
      <c r="AI75" s="340">
        <v>4677.940846784861</v>
      </c>
      <c r="AJ75" s="340">
        <v>4823.666483414303</v>
      </c>
      <c r="AK75" s="340">
        <v>5261.166300175401</v>
      </c>
      <c r="AL75" s="340">
        <v>5662.828946152818</v>
      </c>
      <c r="AM75" s="340">
        <v>5921.431376182216</v>
      </c>
      <c r="AN75" s="340">
        <v>6722.421087470837</v>
      </c>
      <c r="AO75" s="340">
        <v>6884.083716152541</v>
      </c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57"/>
      <c r="BG75" s="358"/>
    </row>
    <row r="76" spans="23:59" ht="14.25">
      <c r="W76" s="178"/>
      <c r="X76" s="160"/>
      <c r="Y76" s="753"/>
      <c r="Z76" s="755" t="s">
        <v>405</v>
      </c>
      <c r="AA76" s="354">
        <v>39353.60776937598</v>
      </c>
      <c r="AB76" s="354">
        <v>41379.47308399628</v>
      </c>
      <c r="AC76" s="354">
        <v>42221.05043848071</v>
      </c>
      <c r="AD76" s="354">
        <v>40566.291167336334</v>
      </c>
      <c r="AE76" s="354">
        <v>41840.38357548101</v>
      </c>
      <c r="AF76" s="354">
        <v>41142.00605640253</v>
      </c>
      <c r="AG76" s="354">
        <v>42660.588562831916</v>
      </c>
      <c r="AH76" s="354">
        <v>43300.95488890593</v>
      </c>
      <c r="AI76" s="354">
        <v>41973.49111993691</v>
      </c>
      <c r="AJ76" s="354">
        <v>42151.48819719886</v>
      </c>
      <c r="AK76" s="354">
        <v>42214.48397320782</v>
      </c>
      <c r="AL76" s="354">
        <v>42818.14279941987</v>
      </c>
      <c r="AM76" s="354">
        <v>44704.65245469557</v>
      </c>
      <c r="AN76" s="354">
        <v>46225.06107366626</v>
      </c>
      <c r="AO76" s="354">
        <v>45788.3073071156</v>
      </c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6"/>
    </row>
    <row r="77" spans="23:59" ht="14.25">
      <c r="W77" s="178"/>
      <c r="X77" s="160"/>
      <c r="Y77" s="753"/>
      <c r="Z77" s="322" t="s">
        <v>406</v>
      </c>
      <c r="AA77" s="340">
        <v>45179.37532122508</v>
      </c>
      <c r="AB77" s="340">
        <v>47344.070196249115</v>
      </c>
      <c r="AC77" s="340">
        <v>50617.27941806446</v>
      </c>
      <c r="AD77" s="340">
        <v>51557.45152199478</v>
      </c>
      <c r="AE77" s="340">
        <v>56009.24896995075</v>
      </c>
      <c r="AF77" s="340">
        <v>57483.42640540234</v>
      </c>
      <c r="AG77" s="340">
        <v>60503.581735893844</v>
      </c>
      <c r="AH77" s="340">
        <v>62034.70180489109</v>
      </c>
      <c r="AI77" s="340">
        <v>63145.18321479857</v>
      </c>
      <c r="AJ77" s="340">
        <v>66910.52818034981</v>
      </c>
      <c r="AK77" s="340">
        <v>71391.63413408796</v>
      </c>
      <c r="AL77" s="340">
        <v>73071.02707560275</v>
      </c>
      <c r="AM77" s="340">
        <v>76426.50819925497</v>
      </c>
      <c r="AN77" s="340">
        <v>81125.72225269278</v>
      </c>
      <c r="AO77" s="340">
        <v>79517.72848161805</v>
      </c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57"/>
      <c r="BG77" s="358"/>
    </row>
    <row r="78" spans="23:59" ht="14.25">
      <c r="W78" s="178"/>
      <c r="X78" s="160"/>
      <c r="Y78" s="753"/>
      <c r="Z78" s="755" t="s">
        <v>407</v>
      </c>
      <c r="AA78" s="354">
        <v>12817.761761240567</v>
      </c>
      <c r="AB78" s="354">
        <v>13844.498292288066</v>
      </c>
      <c r="AC78" s="354">
        <v>14535.800086142945</v>
      </c>
      <c r="AD78" s="354">
        <v>13817.168874076835</v>
      </c>
      <c r="AE78" s="354">
        <v>13762.265950688196</v>
      </c>
      <c r="AF78" s="354">
        <v>13562.245430102048</v>
      </c>
      <c r="AG78" s="354">
        <v>14264.693788637122</v>
      </c>
      <c r="AH78" s="354">
        <v>14578.78846232153</v>
      </c>
      <c r="AI78" s="354">
        <v>15148.229607096762</v>
      </c>
      <c r="AJ78" s="354">
        <v>15691.379912617595</v>
      </c>
      <c r="AK78" s="354">
        <v>16395.368025694796</v>
      </c>
      <c r="AL78" s="354">
        <v>16578.02491561863</v>
      </c>
      <c r="AM78" s="354">
        <v>17111.63091159443</v>
      </c>
      <c r="AN78" s="354">
        <v>17912.226512459536</v>
      </c>
      <c r="AO78" s="354">
        <v>17611.008724899635</v>
      </c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6"/>
    </row>
    <row r="79" spans="23:59" ht="14.25">
      <c r="W79" s="178"/>
      <c r="X79" s="160"/>
      <c r="Y79" s="753"/>
      <c r="Z79" s="756" t="s">
        <v>408</v>
      </c>
      <c r="AA79" s="340">
        <v>32923.64749411485</v>
      </c>
      <c r="AB79" s="340">
        <v>35286.90655403714</v>
      </c>
      <c r="AC79" s="340">
        <v>38390.47339256391</v>
      </c>
      <c r="AD79" s="340">
        <v>39874.446127486415</v>
      </c>
      <c r="AE79" s="340">
        <v>41563.90475920958</v>
      </c>
      <c r="AF79" s="340">
        <v>41837.84006979372</v>
      </c>
      <c r="AG79" s="340">
        <v>43760.43417514713</v>
      </c>
      <c r="AH79" s="340">
        <v>44630.71757012435</v>
      </c>
      <c r="AI79" s="340">
        <v>46255.851110674244</v>
      </c>
      <c r="AJ79" s="340">
        <v>47361.28636666739</v>
      </c>
      <c r="AK79" s="340">
        <v>48618.744098354946</v>
      </c>
      <c r="AL79" s="340">
        <v>48454.301842988476</v>
      </c>
      <c r="AM79" s="340">
        <v>50776.30291608849</v>
      </c>
      <c r="AN79" s="340">
        <v>52564.90560641947</v>
      </c>
      <c r="AO79" s="340">
        <v>52556.16731180234</v>
      </c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57"/>
      <c r="BG79" s="358"/>
    </row>
    <row r="80" spans="23:59" ht="14.25">
      <c r="W80" s="178"/>
      <c r="X80" s="160"/>
      <c r="Y80" s="757"/>
      <c r="Z80" s="758" t="s">
        <v>409</v>
      </c>
      <c r="AA80" s="347">
        <v>12770.380336601736</v>
      </c>
      <c r="AB80" s="347">
        <v>3204.662721863277</v>
      </c>
      <c r="AC80" s="347">
        <v>-742.7454737835069</v>
      </c>
      <c r="AD80" s="347">
        <v>491.4370687727935</v>
      </c>
      <c r="AE80" s="347">
        <v>3079.919691286357</v>
      </c>
      <c r="AF80" s="347">
        <v>6506.689773944737</v>
      </c>
      <c r="AG80" s="347">
        <v>-1996.9237389787093</v>
      </c>
      <c r="AH80" s="347">
        <v>-4892.055233627671</v>
      </c>
      <c r="AI80" s="347">
        <v>-3917.500688971864</v>
      </c>
      <c r="AJ80" s="347">
        <v>3305.4315023011072</v>
      </c>
      <c r="AK80" s="347">
        <v>-111.26320974332168</v>
      </c>
      <c r="AL80" s="347">
        <v>2870.0872110428377</v>
      </c>
      <c r="AM80" s="347">
        <v>6255.1528111025555</v>
      </c>
      <c r="AN80" s="347">
        <v>-1380.7613225798316</v>
      </c>
      <c r="AO80" s="347">
        <v>54.54175294945572</v>
      </c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759"/>
      <c r="BG80" s="760"/>
    </row>
    <row r="81" spans="23:59" ht="14.25">
      <c r="W81" s="178"/>
      <c r="X81" s="160"/>
      <c r="Y81" s="761" t="s">
        <v>143</v>
      </c>
      <c r="Z81" s="763"/>
      <c r="AA81" s="764">
        <v>127402.24098072675</v>
      </c>
      <c r="AB81" s="764">
        <v>129306.77246633993</v>
      </c>
      <c r="AC81" s="764">
        <v>136344.90368434822</v>
      </c>
      <c r="AD81" s="764">
        <v>137833.39871007652</v>
      </c>
      <c r="AE81" s="764">
        <v>144942.30536846933</v>
      </c>
      <c r="AF81" s="764">
        <v>147999.77331043629</v>
      </c>
      <c r="AG81" s="764">
        <v>147702.27786636876</v>
      </c>
      <c r="AH81" s="764">
        <v>144162.4147257674</v>
      </c>
      <c r="AI81" s="764">
        <v>143884.11194864102</v>
      </c>
      <c r="AJ81" s="764">
        <v>151861.42198287416</v>
      </c>
      <c r="AK81" s="764">
        <v>157475.31367473083</v>
      </c>
      <c r="AL81" s="764">
        <v>153642.62418079458</v>
      </c>
      <c r="AM81" s="764">
        <v>165315.85419290353</v>
      </c>
      <c r="AN81" s="764">
        <v>167367.76105130688</v>
      </c>
      <c r="AO81" s="764">
        <v>167595.35264806505</v>
      </c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765"/>
      <c r="BG81" s="401"/>
    </row>
    <row r="82" spans="23:59" ht="14.25">
      <c r="W82" s="178"/>
      <c r="X82" s="160"/>
      <c r="Y82" s="762"/>
      <c r="Z82" s="766" t="s">
        <v>349</v>
      </c>
      <c r="AA82" s="764">
        <v>126985.46791483542</v>
      </c>
      <c r="AB82" s="764">
        <v>128936.34286567137</v>
      </c>
      <c r="AC82" s="764">
        <v>135878.94398210745</v>
      </c>
      <c r="AD82" s="764">
        <v>137433.98613734866</v>
      </c>
      <c r="AE82" s="764">
        <v>144630.87821336687</v>
      </c>
      <c r="AF82" s="764">
        <v>147740.92862169642</v>
      </c>
      <c r="AG82" s="764">
        <v>147369.03066408177</v>
      </c>
      <c r="AH82" s="764">
        <v>143881.75716311755</v>
      </c>
      <c r="AI82" s="764">
        <v>143678.78615243637</v>
      </c>
      <c r="AJ82" s="764">
        <v>151788.4316350741</v>
      </c>
      <c r="AK82" s="764">
        <v>157403.29475177443</v>
      </c>
      <c r="AL82" s="764">
        <v>153574.72302897432</v>
      </c>
      <c r="AM82" s="764">
        <v>165244.54192489543</v>
      </c>
      <c r="AN82" s="764">
        <v>167293.59628092806</v>
      </c>
      <c r="AO82" s="764">
        <v>167520.6870982148</v>
      </c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765"/>
      <c r="BG82" s="401"/>
    </row>
    <row r="83" spans="23:59" ht="14.25">
      <c r="W83" s="178"/>
      <c r="X83" s="160"/>
      <c r="Y83" s="762"/>
      <c r="Z83" s="327" t="s">
        <v>35</v>
      </c>
      <c r="AA83" s="354">
        <v>8819.683344640629</v>
      </c>
      <c r="AB83" s="354">
        <v>8466.591606599008</v>
      </c>
      <c r="AC83" s="354">
        <v>9413.708885901806</v>
      </c>
      <c r="AD83" s="354">
        <v>9515.047730074899</v>
      </c>
      <c r="AE83" s="354">
        <v>10029.797607464874</v>
      </c>
      <c r="AF83" s="354">
        <v>10138.36830468116</v>
      </c>
      <c r="AG83" s="354">
        <v>11508.035461050082</v>
      </c>
      <c r="AH83" s="354">
        <v>11312.680605091467</v>
      </c>
      <c r="AI83" s="354">
        <v>10821.76518412211</v>
      </c>
      <c r="AJ83" s="354">
        <v>11316.039192869233</v>
      </c>
      <c r="AK83" s="354">
        <v>11398.416925549616</v>
      </c>
      <c r="AL83" s="354">
        <v>11973.754468208996</v>
      </c>
      <c r="AM83" s="354">
        <v>11353.878301841702</v>
      </c>
      <c r="AN83" s="354">
        <v>11666.692024650794</v>
      </c>
      <c r="AO83" s="354">
        <v>11375.500838561647</v>
      </c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3:59" ht="14.25">
      <c r="W84" s="178"/>
      <c r="X84" s="160"/>
      <c r="Y84" s="762"/>
      <c r="Z84" s="322" t="s">
        <v>350</v>
      </c>
      <c r="AA84" s="340">
        <v>11646.811467643842</v>
      </c>
      <c r="AB84" s="340">
        <v>12034.530241046321</v>
      </c>
      <c r="AC84" s="340">
        <v>12942.337834766842</v>
      </c>
      <c r="AD84" s="340">
        <v>13658.231233433566</v>
      </c>
      <c r="AE84" s="340">
        <v>13715.323409367096</v>
      </c>
      <c r="AF84" s="340">
        <v>14223.993582289031</v>
      </c>
      <c r="AG84" s="340">
        <v>14958.13586931235</v>
      </c>
      <c r="AH84" s="340">
        <v>14724.523626408134</v>
      </c>
      <c r="AI84" s="340">
        <v>15043.668405176191</v>
      </c>
      <c r="AJ84" s="340">
        <v>15263.77154645368</v>
      </c>
      <c r="AK84" s="340">
        <v>15716.998132951514</v>
      </c>
      <c r="AL84" s="340">
        <v>16512.088323715874</v>
      </c>
      <c r="AM84" s="340">
        <v>17870.941228936987</v>
      </c>
      <c r="AN84" s="340">
        <v>17420.83549935286</v>
      </c>
      <c r="AO84" s="340">
        <v>17506.263551435495</v>
      </c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57"/>
      <c r="BG84" s="358"/>
    </row>
    <row r="85" spans="23:59" ht="14.25">
      <c r="W85" s="178"/>
      <c r="X85" s="160"/>
      <c r="Y85" s="762"/>
      <c r="Z85" s="327" t="s">
        <v>53</v>
      </c>
      <c r="AA85" s="354">
        <v>44277.497342120245</v>
      </c>
      <c r="AB85" s="354">
        <v>45050.92193740099</v>
      </c>
      <c r="AC85" s="354">
        <v>48509.15685886922</v>
      </c>
      <c r="AD85" s="354">
        <v>47380.874880774856</v>
      </c>
      <c r="AE85" s="354">
        <v>51333.77148980906</v>
      </c>
      <c r="AF85" s="354">
        <v>52445.14514775274</v>
      </c>
      <c r="AG85" s="354">
        <v>54293.40168292882</v>
      </c>
      <c r="AH85" s="354">
        <v>52924.3442511005</v>
      </c>
      <c r="AI85" s="354">
        <v>53888.74212703067</v>
      </c>
      <c r="AJ85" s="354">
        <v>57156.79459312652</v>
      </c>
      <c r="AK85" s="354">
        <v>57041.25638542727</v>
      </c>
      <c r="AL85" s="354">
        <v>59395.24614636042</v>
      </c>
      <c r="AM85" s="354">
        <v>65049.392569017866</v>
      </c>
      <c r="AN85" s="354">
        <v>65835.54366316258</v>
      </c>
      <c r="AO85" s="354">
        <v>65508.0308045459</v>
      </c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5"/>
      <c r="BG85" s="356"/>
    </row>
    <row r="86" spans="23:59" ht="14.25">
      <c r="W86" s="178"/>
      <c r="X86" s="160"/>
      <c r="Y86" s="762"/>
      <c r="Z86" s="322" t="s">
        <v>351</v>
      </c>
      <c r="AA86" s="340">
        <v>6991.24203536069</v>
      </c>
      <c r="AB86" s="340">
        <v>7135.587213431165</v>
      </c>
      <c r="AC86" s="340">
        <v>7560.63841734813</v>
      </c>
      <c r="AD86" s="340">
        <v>7521.285633091546</v>
      </c>
      <c r="AE86" s="340">
        <v>7573.716745516033</v>
      </c>
      <c r="AF86" s="340">
        <v>7997.762317033358</v>
      </c>
      <c r="AG86" s="340">
        <v>8816.334050627309</v>
      </c>
      <c r="AH86" s="340">
        <v>8372.91127609298</v>
      </c>
      <c r="AI86" s="340">
        <v>8302.226869034288</v>
      </c>
      <c r="AJ86" s="340">
        <v>8615.861190913498</v>
      </c>
      <c r="AK86" s="340">
        <v>8793.107790839158</v>
      </c>
      <c r="AL86" s="340">
        <v>9591.526879216972</v>
      </c>
      <c r="AM86" s="340">
        <v>9654.24042802102</v>
      </c>
      <c r="AN86" s="340">
        <v>9901.314760146306</v>
      </c>
      <c r="AO86" s="340">
        <v>9902.016484520705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57"/>
      <c r="BG86" s="358"/>
    </row>
    <row r="87" spans="23:59" ht="14.25">
      <c r="W87" s="178"/>
      <c r="X87" s="160"/>
      <c r="Y87" s="762"/>
      <c r="Z87" s="327" t="s">
        <v>54</v>
      </c>
      <c r="AA87" s="354">
        <v>14049.398116972696</v>
      </c>
      <c r="AB87" s="354">
        <v>13456.790295348439</v>
      </c>
      <c r="AC87" s="354">
        <v>14308.442145891691</v>
      </c>
      <c r="AD87" s="354">
        <v>14845.100456795617</v>
      </c>
      <c r="AE87" s="354">
        <v>15622.207327276505</v>
      </c>
      <c r="AF87" s="354">
        <v>16723.74500016897</v>
      </c>
      <c r="AG87" s="354">
        <v>17924.990700474842</v>
      </c>
      <c r="AH87" s="354">
        <v>17272.630663384898</v>
      </c>
      <c r="AI87" s="354">
        <v>17464.82421339963</v>
      </c>
      <c r="AJ87" s="354">
        <v>18316.767843467253</v>
      </c>
      <c r="AK87" s="354">
        <v>18045.756577955126</v>
      </c>
      <c r="AL87" s="354">
        <v>18674.85328750686</v>
      </c>
      <c r="AM87" s="354">
        <v>20628.931690236972</v>
      </c>
      <c r="AN87" s="354">
        <v>21025.244129740917</v>
      </c>
      <c r="AO87" s="354">
        <v>21464.23967697302</v>
      </c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5"/>
      <c r="BG87" s="356"/>
    </row>
    <row r="88" spans="23:59" ht="14.25">
      <c r="W88" s="178"/>
      <c r="X88" s="160"/>
      <c r="Y88" s="762"/>
      <c r="Z88" s="322" t="s">
        <v>352</v>
      </c>
      <c r="AA88" s="340">
        <v>21675.211021436895</v>
      </c>
      <c r="AB88" s="340">
        <v>22220.337221289796</v>
      </c>
      <c r="AC88" s="340">
        <v>22627.82755953513</v>
      </c>
      <c r="AD88" s="340">
        <v>22393.725743949322</v>
      </c>
      <c r="AE88" s="340">
        <v>24524.11207329741</v>
      </c>
      <c r="AF88" s="340">
        <v>25085.910218078847</v>
      </c>
      <c r="AG88" s="340">
        <v>26880.816822954064</v>
      </c>
      <c r="AH88" s="340">
        <v>26200.74666067791</v>
      </c>
      <c r="AI88" s="340">
        <v>25902.787099500187</v>
      </c>
      <c r="AJ88" s="340">
        <v>27587.219028628708</v>
      </c>
      <c r="AK88" s="340">
        <v>27883.196435495036</v>
      </c>
      <c r="AL88" s="340">
        <v>27814.13056283395</v>
      </c>
      <c r="AM88" s="340">
        <v>30750.95635870242</v>
      </c>
      <c r="AN88" s="340">
        <v>30835.525318941774</v>
      </c>
      <c r="AO88" s="340">
        <v>30704.855712363522</v>
      </c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57"/>
      <c r="BG88" s="358"/>
    </row>
    <row r="89" spans="23:59" ht="14.25">
      <c r="W89" s="178"/>
      <c r="X89" s="160"/>
      <c r="Y89" s="762"/>
      <c r="Z89" s="327" t="s">
        <v>55</v>
      </c>
      <c r="AA89" s="354">
        <v>8088.862103696738</v>
      </c>
      <c r="AB89" s="354">
        <v>8194.260434080152</v>
      </c>
      <c r="AC89" s="354">
        <v>8448.58889414896</v>
      </c>
      <c r="AD89" s="354">
        <v>8734.582307801093</v>
      </c>
      <c r="AE89" s="354">
        <v>9451.448472065955</v>
      </c>
      <c r="AF89" s="354">
        <v>9751.968007671694</v>
      </c>
      <c r="AG89" s="354">
        <v>10101.425127682096</v>
      </c>
      <c r="AH89" s="354">
        <v>9772.567495317397</v>
      </c>
      <c r="AI89" s="354">
        <v>9149.006711986056</v>
      </c>
      <c r="AJ89" s="354">
        <v>10030.189893332217</v>
      </c>
      <c r="AK89" s="354">
        <v>9867.672790621416</v>
      </c>
      <c r="AL89" s="354">
        <v>10527.211874350998</v>
      </c>
      <c r="AM89" s="354">
        <v>11266.725710933368</v>
      </c>
      <c r="AN89" s="354">
        <v>11944.04580452449</v>
      </c>
      <c r="AO89" s="354">
        <v>11382.793859669842</v>
      </c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5"/>
      <c r="BG89" s="356"/>
    </row>
    <row r="90" spans="23:59" ht="14.25">
      <c r="W90" s="178"/>
      <c r="X90" s="160"/>
      <c r="Y90" s="762"/>
      <c r="Z90" s="322" t="s">
        <v>353</v>
      </c>
      <c r="AA90" s="340">
        <v>4206.041081996519</v>
      </c>
      <c r="AB90" s="340">
        <v>4353.2656827902765</v>
      </c>
      <c r="AC90" s="340">
        <v>4511.935820579804</v>
      </c>
      <c r="AD90" s="340">
        <v>4523.5304896429925</v>
      </c>
      <c r="AE90" s="340">
        <v>4648.304346496533</v>
      </c>
      <c r="AF90" s="340">
        <v>5026.661917266459</v>
      </c>
      <c r="AG90" s="340">
        <v>5445.729854556702</v>
      </c>
      <c r="AH90" s="340">
        <v>5125.138684703114</v>
      </c>
      <c r="AI90" s="340">
        <v>5142.904214310341</v>
      </c>
      <c r="AJ90" s="340">
        <v>5437.914462464797</v>
      </c>
      <c r="AK90" s="340">
        <v>5734.289810059726</v>
      </c>
      <c r="AL90" s="340">
        <v>5861.2525760368835</v>
      </c>
      <c r="AM90" s="340">
        <v>6307.167380636057</v>
      </c>
      <c r="AN90" s="340">
        <v>6426.8662892460125</v>
      </c>
      <c r="AO90" s="340">
        <v>6271.962335616853</v>
      </c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57"/>
      <c r="BG90" s="358"/>
    </row>
    <row r="91" spans="23:59" ht="14.25">
      <c r="W91" s="178"/>
      <c r="X91" s="160"/>
      <c r="Y91" s="762"/>
      <c r="Z91" s="327" t="s">
        <v>56</v>
      </c>
      <c r="AA91" s="354">
        <v>12075.343427714392</v>
      </c>
      <c r="AB91" s="354">
        <v>12055.794033822296</v>
      </c>
      <c r="AC91" s="354">
        <v>13096.46070988722</v>
      </c>
      <c r="AD91" s="354">
        <v>12959.198283116006</v>
      </c>
      <c r="AE91" s="354">
        <v>14174.050977193423</v>
      </c>
      <c r="AF91" s="354">
        <v>14809.561941473594</v>
      </c>
      <c r="AG91" s="354">
        <v>15503.83727681808</v>
      </c>
      <c r="AH91" s="354">
        <v>14936.939862831126</v>
      </c>
      <c r="AI91" s="354">
        <v>14959.804315309006</v>
      </c>
      <c r="AJ91" s="354">
        <v>15884.281317458497</v>
      </c>
      <c r="AK91" s="354">
        <v>15427.743969900699</v>
      </c>
      <c r="AL91" s="354">
        <v>16285.662291340152</v>
      </c>
      <c r="AM91" s="354">
        <v>18111.718229833536</v>
      </c>
      <c r="AN91" s="354">
        <v>18213.887824366448</v>
      </c>
      <c r="AO91" s="354">
        <v>18337.336963208203</v>
      </c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5"/>
      <c r="BG91" s="356"/>
    </row>
    <row r="92" spans="23:59" ht="14.25">
      <c r="W92" s="178"/>
      <c r="X92" s="160"/>
      <c r="Y92" s="762"/>
      <c r="Z92" s="322" t="s">
        <v>354</v>
      </c>
      <c r="AA92" s="340">
        <v>1028.0150170050026</v>
      </c>
      <c r="AB92" s="340">
        <v>1034.9460162437683</v>
      </c>
      <c r="AC92" s="340">
        <v>1003.1555564519044</v>
      </c>
      <c r="AD92" s="340">
        <v>1036.7855773533531</v>
      </c>
      <c r="AE92" s="340">
        <v>1046.4547387006571</v>
      </c>
      <c r="AF92" s="340">
        <v>1115.4125998764985</v>
      </c>
      <c r="AG92" s="340">
        <v>1245.674168527361</v>
      </c>
      <c r="AH92" s="340">
        <v>1131.9156692738313</v>
      </c>
      <c r="AI92" s="340">
        <v>1250.868222793062</v>
      </c>
      <c r="AJ92" s="340">
        <v>1232.0162444291416</v>
      </c>
      <c r="AK92" s="340">
        <v>1229.680274337715</v>
      </c>
      <c r="AL92" s="340">
        <v>1317.418060269737</v>
      </c>
      <c r="AM92" s="340">
        <v>1405.4649980009453</v>
      </c>
      <c r="AN92" s="340">
        <v>1528.2376560418625</v>
      </c>
      <c r="AO92" s="340">
        <v>1495.0351021122488</v>
      </c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57"/>
      <c r="BG92" s="358"/>
    </row>
    <row r="93" spans="23:59" ht="14.25">
      <c r="W93" s="178"/>
      <c r="X93" s="160"/>
      <c r="Y93" s="762"/>
      <c r="Z93" s="317" t="s">
        <v>36</v>
      </c>
      <c r="AA93" s="354">
        <v>-5872.637043752227</v>
      </c>
      <c r="AB93" s="354">
        <v>-5066.6818163808675</v>
      </c>
      <c r="AC93" s="354">
        <v>-6543.308701273253</v>
      </c>
      <c r="AD93" s="354">
        <v>-5134.376198684553</v>
      </c>
      <c r="AE93" s="354">
        <v>-7488.3089738206645</v>
      </c>
      <c r="AF93" s="354">
        <v>-9577.60041459592</v>
      </c>
      <c r="AG93" s="354">
        <v>-19309.35035084994</v>
      </c>
      <c r="AH93" s="354">
        <v>-17892.64163176381</v>
      </c>
      <c r="AI93" s="354">
        <v>-18247.811210225194</v>
      </c>
      <c r="AJ93" s="354">
        <v>-19052.423678069412</v>
      </c>
      <c r="AK93" s="354">
        <v>-13734.824341362832</v>
      </c>
      <c r="AL93" s="354">
        <v>-24378.42144086653</v>
      </c>
      <c r="AM93" s="354">
        <v>-27154.874971265435</v>
      </c>
      <c r="AN93" s="354">
        <v>-27504.596689246002</v>
      </c>
      <c r="AO93" s="354">
        <v>-26427.34823079263</v>
      </c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5"/>
      <c r="BG93" s="356"/>
    </row>
    <row r="94" spans="23:59" ht="15" thickBot="1">
      <c r="W94" s="179"/>
      <c r="X94" s="328" t="s">
        <v>51</v>
      </c>
      <c r="Y94" s="402"/>
      <c r="Z94" s="403"/>
      <c r="AA94" s="404">
        <v>-246.5406567520889</v>
      </c>
      <c r="AB94" s="404">
        <v>-236.6672729087877</v>
      </c>
      <c r="AC94" s="404">
        <v>-306.412644952361</v>
      </c>
      <c r="AD94" s="404">
        <v>-565.8927383147724</v>
      </c>
      <c r="AE94" s="404">
        <v>-551.4465889476318</v>
      </c>
      <c r="AF94" s="404">
        <v>-431.5288244903786</v>
      </c>
      <c r="AG94" s="404">
        <v>-406.64128758149064</v>
      </c>
      <c r="AH94" s="404">
        <v>-4333.982767643775</v>
      </c>
      <c r="AI94" s="404">
        <v>-1626.8525317953317</v>
      </c>
      <c r="AJ94" s="404">
        <v>-2046.1782137954917</v>
      </c>
      <c r="AK94" s="404">
        <v>-2530.9497488350607</v>
      </c>
      <c r="AL94" s="404">
        <v>-2733.214270774799</v>
      </c>
      <c r="AM94" s="404">
        <v>-3441.958473239618</v>
      </c>
      <c r="AN94" s="404">
        <v>-5234.309707244432</v>
      </c>
      <c r="AO94" s="404">
        <v>-5615.3101612722385</v>
      </c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5"/>
      <c r="BG94" s="406"/>
    </row>
    <row r="95" spans="23:59" ht="15" thickBot="1">
      <c r="W95" s="171" t="s">
        <v>165</v>
      </c>
      <c r="X95" s="172"/>
      <c r="Y95" s="407"/>
      <c r="Z95" s="173"/>
      <c r="AA95" s="174">
        <v>36.672128125700006</v>
      </c>
      <c r="AB95" s="174">
        <v>53.7191552682</v>
      </c>
      <c r="AC95" s="174">
        <v>56.99898278610001</v>
      </c>
      <c r="AD95" s="174">
        <v>53.265301330750006</v>
      </c>
      <c r="AE95" s="174">
        <v>51.2017702594</v>
      </c>
      <c r="AF95" s="174">
        <v>50.97674307625</v>
      </c>
      <c r="AG95" s="174">
        <v>49.42391258960001</v>
      </c>
      <c r="AH95" s="174">
        <v>48.030943201300005</v>
      </c>
      <c r="AI95" s="174">
        <v>42.7873278884</v>
      </c>
      <c r="AJ95" s="174">
        <v>38.1184743591</v>
      </c>
      <c r="AK95" s="174">
        <v>36.084657931100004</v>
      </c>
      <c r="AL95" s="174">
        <v>32.498128516</v>
      </c>
      <c r="AM95" s="174">
        <v>31.000755815400005</v>
      </c>
      <c r="AN95" s="174">
        <v>34.5225988225</v>
      </c>
      <c r="AO95" s="174">
        <v>35.04451630290001</v>
      </c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9"/>
      <c r="BG95" s="410"/>
    </row>
    <row r="96" spans="23:59" ht="14.25">
      <c r="W96" s="411" t="s">
        <v>166</v>
      </c>
      <c r="X96" s="412"/>
      <c r="Y96" s="413"/>
      <c r="Z96" s="414"/>
      <c r="AA96" s="415">
        <v>59814.95238434627</v>
      </c>
      <c r="AB96" s="415">
        <v>61432.75150626722</v>
      </c>
      <c r="AC96" s="415">
        <v>61775.85933815111</v>
      </c>
      <c r="AD96" s="415">
        <v>60722.066820774264</v>
      </c>
      <c r="AE96" s="415">
        <v>61811.654470191126</v>
      </c>
      <c r="AF96" s="415">
        <v>61846.655551728625</v>
      </c>
      <c r="AG96" s="415">
        <v>61522.68371427859</v>
      </c>
      <c r="AH96" s="415">
        <v>60029.97627938186</v>
      </c>
      <c r="AI96" s="415">
        <v>54390.76457682881</v>
      </c>
      <c r="AJ96" s="415">
        <v>53983.12119989247</v>
      </c>
      <c r="AK96" s="415">
        <v>54796.77174504028</v>
      </c>
      <c r="AL96" s="415">
        <v>53078.60901349713</v>
      </c>
      <c r="AM96" s="415">
        <v>50651.43016595932</v>
      </c>
      <c r="AN96" s="415">
        <v>49904.82478119282</v>
      </c>
      <c r="AO96" s="415">
        <v>50374.33347977625</v>
      </c>
      <c r="AP96" s="415">
        <f aca="true" t="shared" si="9" ref="AP96:BE96">SUM(AP105:AP105)</f>
        <v>0</v>
      </c>
      <c r="AQ96" s="415">
        <f t="shared" si="9"/>
        <v>0</v>
      </c>
      <c r="AR96" s="415">
        <f t="shared" si="9"/>
        <v>0</v>
      </c>
      <c r="AS96" s="415">
        <f t="shared" si="9"/>
        <v>0</v>
      </c>
      <c r="AT96" s="415">
        <f t="shared" si="9"/>
        <v>0</v>
      </c>
      <c r="AU96" s="415">
        <f t="shared" si="9"/>
        <v>0</v>
      </c>
      <c r="AV96" s="415">
        <f t="shared" si="9"/>
        <v>0</v>
      </c>
      <c r="AW96" s="415">
        <f t="shared" si="9"/>
        <v>0</v>
      </c>
      <c r="AX96" s="415">
        <f t="shared" si="9"/>
        <v>0</v>
      </c>
      <c r="AY96" s="415">
        <f t="shared" si="9"/>
        <v>0</v>
      </c>
      <c r="AZ96" s="415">
        <f t="shared" si="9"/>
        <v>0</v>
      </c>
      <c r="BA96" s="415">
        <f t="shared" si="9"/>
        <v>0</v>
      </c>
      <c r="BB96" s="415">
        <f t="shared" si="9"/>
        <v>0</v>
      </c>
      <c r="BC96" s="415">
        <f t="shared" si="9"/>
        <v>0</v>
      </c>
      <c r="BD96" s="415">
        <f t="shared" si="9"/>
        <v>0</v>
      </c>
      <c r="BE96" s="415">
        <f t="shared" si="9"/>
        <v>0</v>
      </c>
      <c r="BF96" s="416"/>
      <c r="BG96" s="417"/>
    </row>
    <row r="97" spans="23:59" ht="14.25">
      <c r="W97" s="508"/>
      <c r="X97" s="59" t="s">
        <v>144</v>
      </c>
      <c r="Y97" s="660"/>
      <c r="Z97" s="108"/>
      <c r="AA97" s="144">
        <v>55124.30458461202</v>
      </c>
      <c r="AB97" s="144">
        <v>56769.09256400146</v>
      </c>
      <c r="AC97" s="144">
        <v>57236.938799248805</v>
      </c>
      <c r="AD97" s="144">
        <v>56413.95605587963</v>
      </c>
      <c r="AE97" s="144">
        <v>57217.222020649686</v>
      </c>
      <c r="AF97" s="144">
        <v>57157.86461053925</v>
      </c>
      <c r="AG97" s="144">
        <v>56859.92402673906</v>
      </c>
      <c r="AH97" s="144">
        <v>55420.95284069406</v>
      </c>
      <c r="AI97" s="144">
        <v>50339.76629288095</v>
      </c>
      <c r="AJ97" s="144">
        <v>49594.64719561196</v>
      </c>
      <c r="AK97" s="144">
        <v>50466.04841924761</v>
      </c>
      <c r="AL97" s="144">
        <v>49081.1397364778</v>
      </c>
      <c r="AM97" s="144">
        <v>46846.41085145698</v>
      </c>
      <c r="AN97" s="144">
        <v>46382.426040204155</v>
      </c>
      <c r="AO97" s="144">
        <v>46917.10921992258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6"/>
    </row>
    <row r="98" spans="23:59" ht="14.25">
      <c r="W98" s="508"/>
      <c r="X98" s="120"/>
      <c r="Y98" s="661"/>
      <c r="Z98" s="122" t="s">
        <v>196</v>
      </c>
      <c r="AA98" s="147">
        <v>37966.27601998702</v>
      </c>
      <c r="AB98" s="147">
        <v>39580.67114823146</v>
      </c>
      <c r="AC98" s="147">
        <v>40874.672491868805</v>
      </c>
      <c r="AD98" s="147">
        <v>40441.754616254635</v>
      </c>
      <c r="AE98" s="147">
        <v>41494.01063550969</v>
      </c>
      <c r="AF98" s="147">
        <v>41341.86619947924</v>
      </c>
      <c r="AG98" s="147">
        <v>41751.45132469906</v>
      </c>
      <c r="AH98" s="147">
        <v>39167.99699644407</v>
      </c>
      <c r="AI98" s="147">
        <v>34691.160986035946</v>
      </c>
      <c r="AJ98" s="147">
        <v>34345.37906518196</v>
      </c>
      <c r="AK98" s="147">
        <v>34434.0391100026</v>
      </c>
      <c r="AL98" s="147">
        <v>33718.1278221328</v>
      </c>
      <c r="AM98" s="147">
        <v>31805.165513656983</v>
      </c>
      <c r="AN98" s="147">
        <v>31315.630766939154</v>
      </c>
      <c r="AO98" s="147">
        <v>31415.593122997587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</row>
    <row r="99" spans="23:59" ht="14.25">
      <c r="W99" s="508"/>
      <c r="X99" s="120"/>
      <c r="Y99" s="571"/>
      <c r="Z99" s="122" t="s">
        <v>197</v>
      </c>
      <c r="AA99" s="147">
        <v>5052.59364</v>
      </c>
      <c r="AB99" s="147">
        <v>5017.838812999999</v>
      </c>
      <c r="AC99" s="147">
        <v>4949.458250000001</v>
      </c>
      <c r="AD99" s="147">
        <v>4533.086288</v>
      </c>
      <c r="AE99" s="147">
        <v>4340.839077</v>
      </c>
      <c r="AF99" s="147">
        <v>4124.042284</v>
      </c>
      <c r="AG99" s="147">
        <v>4063.571127</v>
      </c>
      <c r="AH99" s="147">
        <v>4570.349956999999</v>
      </c>
      <c r="AI99" s="147">
        <v>4339.530333000001</v>
      </c>
      <c r="AJ99" s="147">
        <v>4162.51902</v>
      </c>
      <c r="AK99" s="147">
        <v>4481.121973</v>
      </c>
      <c r="AL99" s="147">
        <v>4238.199517999999</v>
      </c>
      <c r="AM99" s="147">
        <v>4238.199517999999</v>
      </c>
      <c r="AN99" s="147">
        <v>4238.199517999999</v>
      </c>
      <c r="AO99" s="147">
        <v>4238.199517999999</v>
      </c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8"/>
      <c r="BG99" s="149"/>
    </row>
    <row r="100" spans="23:59" ht="15" customHeight="1">
      <c r="W100" s="508"/>
      <c r="X100" s="120"/>
      <c r="Y100" s="571"/>
      <c r="Z100" s="122" t="s">
        <v>198</v>
      </c>
      <c r="AA100" s="147">
        <v>11527.406667000001</v>
      </c>
      <c r="AB100" s="147">
        <v>11601.274714</v>
      </c>
      <c r="AC100" s="147">
        <v>10874.676656</v>
      </c>
      <c r="AD100" s="147">
        <v>10898.4105</v>
      </c>
      <c r="AE100" s="147">
        <v>10823.089708</v>
      </c>
      <c r="AF100" s="147">
        <v>11155.560010000001</v>
      </c>
      <c r="AG100" s="147">
        <v>10558.584997</v>
      </c>
      <c r="AH100" s="147">
        <v>11200.207666999999</v>
      </c>
      <c r="AI100" s="147">
        <v>10868.761699</v>
      </c>
      <c r="AJ100" s="147">
        <v>10659.170609</v>
      </c>
      <c r="AK100" s="147">
        <v>11124.052863</v>
      </c>
      <c r="AL100" s="147">
        <v>10735.948870999999</v>
      </c>
      <c r="AM100" s="147">
        <v>10428.115016</v>
      </c>
      <c r="AN100" s="147">
        <v>10460.328909</v>
      </c>
      <c r="AO100" s="147">
        <v>10879.821721</v>
      </c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8"/>
      <c r="BG100" s="149"/>
    </row>
    <row r="101" spans="23:59" ht="15" customHeight="1">
      <c r="W101" s="508"/>
      <c r="X101" s="120"/>
      <c r="Y101" s="571"/>
      <c r="Z101" s="122" t="s">
        <v>269</v>
      </c>
      <c r="AA101" s="147">
        <v>578.0282576249999</v>
      </c>
      <c r="AB101" s="147">
        <v>569.30788877</v>
      </c>
      <c r="AC101" s="147">
        <v>538.13140138</v>
      </c>
      <c r="AD101" s="147">
        <v>540.704651625</v>
      </c>
      <c r="AE101" s="147">
        <v>559.2826001400001</v>
      </c>
      <c r="AF101" s="147">
        <v>536.39611706</v>
      </c>
      <c r="AG101" s="147">
        <v>486.31657804</v>
      </c>
      <c r="AH101" s="147">
        <v>482.39822025</v>
      </c>
      <c r="AI101" s="147">
        <v>440.313274845</v>
      </c>
      <c r="AJ101" s="147">
        <v>427.57850142999996</v>
      </c>
      <c r="AK101" s="147">
        <v>426.83447324499997</v>
      </c>
      <c r="AL101" s="147">
        <v>388.863525345</v>
      </c>
      <c r="AM101" s="147">
        <v>374.93080380000004</v>
      </c>
      <c r="AN101" s="147">
        <v>368.266846265</v>
      </c>
      <c r="AO101" s="147">
        <v>383.494857925</v>
      </c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</row>
    <row r="102" spans="23:59" ht="15" customHeight="1">
      <c r="W102" s="508"/>
      <c r="X102" s="123" t="s">
        <v>135</v>
      </c>
      <c r="Y102" s="662"/>
      <c r="Z102" s="121"/>
      <c r="AA102" s="147">
        <v>4513.969809734246</v>
      </c>
      <c r="AB102" s="147">
        <v>4500.157442265761</v>
      </c>
      <c r="AC102" s="147">
        <v>4380.496073902312</v>
      </c>
      <c r="AD102" s="147">
        <v>4156.650769894634</v>
      </c>
      <c r="AE102" s="147">
        <v>4433.309919541436</v>
      </c>
      <c r="AF102" s="147">
        <v>4525.467091189375</v>
      </c>
      <c r="AG102" s="147">
        <v>4495.600087539527</v>
      </c>
      <c r="AH102" s="147">
        <v>4443.0872536878005</v>
      </c>
      <c r="AI102" s="147">
        <v>3905.7050989478603</v>
      </c>
      <c r="AJ102" s="147">
        <v>4241.981894280515</v>
      </c>
      <c r="AK102" s="147">
        <v>4177.989055792667</v>
      </c>
      <c r="AL102" s="147">
        <v>3856.9985320193337</v>
      </c>
      <c r="AM102" s="147">
        <v>3657.1278495023334</v>
      </c>
      <c r="AN102" s="147">
        <v>3377.388580988667</v>
      </c>
      <c r="AO102" s="147">
        <v>3308.416489853667</v>
      </c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9"/>
    </row>
    <row r="103" spans="23:59" ht="14.25">
      <c r="W103" s="508"/>
      <c r="X103" s="120"/>
      <c r="Y103" s="571"/>
      <c r="Z103" s="122" t="s">
        <v>199</v>
      </c>
      <c r="AA103" s="147">
        <v>3384.6779617342463</v>
      </c>
      <c r="AB103" s="147">
        <v>3334.3324822657614</v>
      </c>
      <c r="AC103" s="147">
        <v>3363.7227859023114</v>
      </c>
      <c r="AD103" s="147">
        <v>3190.010357894634</v>
      </c>
      <c r="AE103" s="147">
        <v>3397.3128335414362</v>
      </c>
      <c r="AF103" s="147">
        <v>3435.864159189375</v>
      </c>
      <c r="AG103" s="147">
        <v>3459.0173835395267</v>
      </c>
      <c r="AH103" s="147">
        <v>3371.745379687801</v>
      </c>
      <c r="AI103" s="147">
        <v>2993.6697869478603</v>
      </c>
      <c r="AJ103" s="147">
        <v>3292.654896280515</v>
      </c>
      <c r="AK103" s="147">
        <v>3187.6087737926673</v>
      </c>
      <c r="AL103" s="147">
        <v>2965.4085460193337</v>
      </c>
      <c r="AM103" s="147">
        <v>2725.0677855023337</v>
      </c>
      <c r="AN103" s="147">
        <v>2415.504856988667</v>
      </c>
      <c r="AO103" s="147">
        <v>2307.302055853667</v>
      </c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9"/>
    </row>
    <row r="104" spans="23:59" ht="14.25">
      <c r="W104" s="508"/>
      <c r="X104" s="663"/>
      <c r="Y104" s="664"/>
      <c r="Z104" s="122" t="s">
        <v>300</v>
      </c>
      <c r="AA104" s="147">
        <v>1129.291848</v>
      </c>
      <c r="AB104" s="147">
        <v>1165.82496</v>
      </c>
      <c r="AC104" s="147">
        <v>1016.7732879999999</v>
      </c>
      <c r="AD104" s="147">
        <v>966.640412</v>
      </c>
      <c r="AE104" s="147">
        <v>1035.997086</v>
      </c>
      <c r="AF104" s="147">
        <v>1089.6029319999998</v>
      </c>
      <c r="AG104" s="147">
        <v>1036.582704</v>
      </c>
      <c r="AH104" s="147">
        <v>1071.341874</v>
      </c>
      <c r="AI104" s="147">
        <v>912.0353120000001</v>
      </c>
      <c r="AJ104" s="147">
        <v>949.3269979999999</v>
      </c>
      <c r="AK104" s="147">
        <v>990.380282</v>
      </c>
      <c r="AL104" s="147">
        <v>891.589986</v>
      </c>
      <c r="AM104" s="147">
        <v>932.060064</v>
      </c>
      <c r="AN104" s="147">
        <v>961.883724</v>
      </c>
      <c r="AO104" s="147">
        <v>1001.1144340000001</v>
      </c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</row>
    <row r="105" spans="23:59" ht="15" thickBot="1">
      <c r="W105" s="508"/>
      <c r="X105" s="124" t="s">
        <v>270</v>
      </c>
      <c r="Y105" s="665"/>
      <c r="Z105" s="652"/>
      <c r="AA105" s="653">
        <v>176.67799</v>
      </c>
      <c r="AB105" s="653">
        <v>163.5015</v>
      </c>
      <c r="AC105" s="653">
        <v>158.424465</v>
      </c>
      <c r="AD105" s="653">
        <v>151.459995</v>
      </c>
      <c r="AE105" s="653">
        <v>161.12253</v>
      </c>
      <c r="AF105" s="653">
        <v>163.32385</v>
      </c>
      <c r="AG105" s="653">
        <v>167.1596</v>
      </c>
      <c r="AH105" s="653">
        <v>165.936185</v>
      </c>
      <c r="AI105" s="653">
        <v>145.293185</v>
      </c>
      <c r="AJ105" s="653">
        <v>146.49211</v>
      </c>
      <c r="AK105" s="653">
        <v>152.73427</v>
      </c>
      <c r="AL105" s="653">
        <v>140.470745</v>
      </c>
      <c r="AM105" s="653">
        <v>147.891465</v>
      </c>
      <c r="AN105" s="653">
        <v>145.01016</v>
      </c>
      <c r="AO105" s="653">
        <v>148.80777</v>
      </c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52"/>
    </row>
    <row r="106" spans="23:59" ht="14.25">
      <c r="W106" s="418" t="s">
        <v>167</v>
      </c>
      <c r="X106" s="509"/>
      <c r="Y106" s="510"/>
      <c r="Z106" s="511"/>
      <c r="AA106" s="419">
        <v>22456.849137534</v>
      </c>
      <c r="AB106" s="419">
        <v>22976.8602061695</v>
      </c>
      <c r="AC106" s="419">
        <v>24426.344561693</v>
      </c>
      <c r="AD106" s="419">
        <v>23927.4933519223</v>
      </c>
      <c r="AE106" s="419">
        <v>27228.6007880737</v>
      </c>
      <c r="AF106" s="419">
        <v>28386.8879177536</v>
      </c>
      <c r="AG106" s="419">
        <v>29890.9753874181</v>
      </c>
      <c r="AH106" s="419">
        <v>31078.0422610714</v>
      </c>
      <c r="AI106" s="419">
        <v>31095.6754128506</v>
      </c>
      <c r="AJ106" s="419">
        <v>31566.4163321865</v>
      </c>
      <c r="AK106" s="419">
        <v>32913.0091672097</v>
      </c>
      <c r="AL106" s="419">
        <v>32806.0486418234</v>
      </c>
      <c r="AM106" s="419">
        <v>32864.4029347092</v>
      </c>
      <c r="AN106" s="419">
        <v>35502.5892034271</v>
      </c>
      <c r="AO106" s="419">
        <v>35903.0664903203</v>
      </c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20"/>
      <c r="BG106" s="421"/>
    </row>
    <row r="107" spans="23:59" ht="14.25">
      <c r="W107" s="422"/>
      <c r="X107" s="423"/>
      <c r="Y107" s="424"/>
      <c r="Z107" s="425" t="s">
        <v>37</v>
      </c>
      <c r="AA107" s="426">
        <v>22456.849137534027</v>
      </c>
      <c r="AB107" s="426">
        <v>22976.86020616942</v>
      </c>
      <c r="AC107" s="426">
        <v>24426.344561692993</v>
      </c>
      <c r="AD107" s="426">
        <v>23927.49335192226</v>
      </c>
      <c r="AE107" s="426">
        <v>27228.600788073778</v>
      </c>
      <c r="AF107" s="426">
        <v>28386.887917753604</v>
      </c>
      <c r="AG107" s="426">
        <v>29890.975387418166</v>
      </c>
      <c r="AH107" s="426">
        <v>31078.04226107135</v>
      </c>
      <c r="AI107" s="426">
        <v>31095.675412850585</v>
      </c>
      <c r="AJ107" s="426">
        <v>31566.41633218654</v>
      </c>
      <c r="AK107" s="426">
        <v>32913.00916720972</v>
      </c>
      <c r="AL107" s="426">
        <v>32806.04864182333</v>
      </c>
      <c r="AM107" s="426">
        <v>32864.402934709215</v>
      </c>
      <c r="AN107" s="426">
        <v>35502.58920342713</v>
      </c>
      <c r="AO107" s="426">
        <v>35903.066490320314</v>
      </c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8"/>
      <c r="BG107" s="429"/>
    </row>
    <row r="108" spans="23:59" ht="14.25">
      <c r="W108" s="422"/>
      <c r="X108" s="666" t="s">
        <v>272</v>
      </c>
      <c r="Y108" s="667"/>
      <c r="Z108" s="668" t="s">
        <v>52</v>
      </c>
      <c r="AA108" s="669">
        <v>11307.150630240478</v>
      </c>
      <c r="AB108" s="669">
        <v>11648.907201818856</v>
      </c>
      <c r="AC108" s="669">
        <v>11644.232554427179</v>
      </c>
      <c r="AD108" s="669">
        <v>11547.603850153693</v>
      </c>
      <c r="AE108" s="669">
        <v>11777.622619465501</v>
      </c>
      <c r="AF108" s="669">
        <v>12188.898829132493</v>
      </c>
      <c r="AG108" s="669">
        <v>12737.451424667348</v>
      </c>
      <c r="AH108" s="669">
        <v>13159.912317734195</v>
      </c>
      <c r="AI108" s="669">
        <v>13612.306849855198</v>
      </c>
      <c r="AJ108" s="669">
        <v>13802.465832217911</v>
      </c>
      <c r="AK108" s="669">
        <v>14338.707626013067</v>
      </c>
      <c r="AL108" s="669">
        <v>14383.68626327825</v>
      </c>
      <c r="AM108" s="669">
        <v>14500.764871064337</v>
      </c>
      <c r="AN108" s="669">
        <v>14349.019339841838</v>
      </c>
      <c r="AO108" s="669">
        <v>14370.567200445821</v>
      </c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70"/>
      <c r="BG108" s="671"/>
    </row>
    <row r="109" spans="23:59" ht="14.25">
      <c r="W109" s="422"/>
      <c r="X109" s="672" t="s">
        <v>273</v>
      </c>
      <c r="Y109" s="673"/>
      <c r="Z109" s="674"/>
      <c r="AA109" s="430">
        <v>6903.118287083332</v>
      </c>
      <c r="AB109" s="430">
        <v>6973.392483749999</v>
      </c>
      <c r="AC109" s="430">
        <v>8044.829154999999</v>
      </c>
      <c r="AD109" s="430">
        <v>7815.99113625</v>
      </c>
      <c r="AE109" s="430">
        <v>10226.904700833333</v>
      </c>
      <c r="AF109" s="430">
        <v>10616.288489583334</v>
      </c>
      <c r="AG109" s="430">
        <v>10874.546709583332</v>
      </c>
      <c r="AH109" s="430">
        <v>11591.781016089999</v>
      </c>
      <c r="AI109" s="430">
        <v>11680.965578333331</v>
      </c>
      <c r="AJ109" s="430">
        <v>11430.56590958333</v>
      </c>
      <c r="AK109" s="430">
        <v>11735.74054769142</v>
      </c>
      <c r="AL109" s="430">
        <v>11111.704445416663</v>
      </c>
      <c r="AM109" s="430">
        <v>10691.540447499998</v>
      </c>
      <c r="AN109" s="430">
        <v>12533.221983333333</v>
      </c>
      <c r="AO109" s="430">
        <v>12533.221983333333</v>
      </c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1"/>
      <c r="BG109" s="432"/>
    </row>
    <row r="110" spans="23:59" ht="14.25">
      <c r="W110" s="422"/>
      <c r="X110" s="675" t="s">
        <v>274</v>
      </c>
      <c r="Y110" s="676"/>
      <c r="Z110" s="677"/>
      <c r="AA110" s="368">
        <v>946.7808658733331</v>
      </c>
      <c r="AB110" s="368">
        <v>946.7808658733331</v>
      </c>
      <c r="AC110" s="368">
        <v>946.7808658733331</v>
      </c>
      <c r="AD110" s="368">
        <v>946.7808658733331</v>
      </c>
      <c r="AE110" s="368">
        <v>981.805969859</v>
      </c>
      <c r="AF110" s="368">
        <v>1436.8537998796664</v>
      </c>
      <c r="AG110" s="368">
        <v>2179.1032887506663</v>
      </c>
      <c r="AH110" s="368">
        <v>1866.0179227139997</v>
      </c>
      <c r="AI110" s="368">
        <v>1543.8630539346666</v>
      </c>
      <c r="AJ110" s="368">
        <v>1897.3869267943335</v>
      </c>
      <c r="AK110" s="368">
        <v>2061.4322838462735</v>
      </c>
      <c r="AL110" s="368">
        <v>1909.720403023765</v>
      </c>
      <c r="AM110" s="368">
        <v>1881.7199233834656</v>
      </c>
      <c r="AN110" s="368">
        <v>2249.1358111270065</v>
      </c>
      <c r="AO110" s="368">
        <v>2249.1358111270065</v>
      </c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  <c r="BA110" s="430"/>
      <c r="BB110" s="430"/>
      <c r="BC110" s="430"/>
      <c r="BD110" s="430"/>
      <c r="BE110" s="430"/>
      <c r="BF110" s="369"/>
      <c r="BG110" s="370"/>
    </row>
    <row r="111" spans="23:59" ht="14.25">
      <c r="W111" s="422"/>
      <c r="X111" s="672" t="s">
        <v>275</v>
      </c>
      <c r="Y111" s="673"/>
      <c r="Z111" s="674"/>
      <c r="AA111" s="430">
        <v>2596.9690843439694</v>
      </c>
      <c r="AB111" s="430">
        <v>2721.3334544849295</v>
      </c>
      <c r="AC111" s="430">
        <v>3091.604340679311</v>
      </c>
      <c r="AD111" s="430">
        <v>2936.3720233153945</v>
      </c>
      <c r="AE111" s="430">
        <v>3540.354003984076</v>
      </c>
      <c r="AF111" s="430">
        <v>3477.0180644254656</v>
      </c>
      <c r="AG111" s="430">
        <v>3459.406115019696</v>
      </c>
      <c r="AH111" s="430">
        <v>3805.1004343649447</v>
      </c>
      <c r="AI111" s="430">
        <v>3649.421207052149</v>
      </c>
      <c r="AJ111" s="430">
        <v>3783.422636539904</v>
      </c>
      <c r="AK111" s="430">
        <v>4121.214276999868</v>
      </c>
      <c r="AL111" s="430">
        <v>4770.407719081348</v>
      </c>
      <c r="AM111" s="430">
        <v>5213.331262250196</v>
      </c>
      <c r="AN111" s="430">
        <v>5854.685254190163</v>
      </c>
      <c r="AO111" s="430">
        <v>6241.877845618832</v>
      </c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  <c r="BA111" s="430"/>
      <c r="BB111" s="430"/>
      <c r="BC111" s="430"/>
      <c r="BD111" s="430"/>
      <c r="BE111" s="430"/>
      <c r="BF111" s="431"/>
      <c r="BG111" s="432"/>
    </row>
    <row r="112" spans="23:59" ht="15" thickBot="1">
      <c r="W112" s="422"/>
      <c r="X112" s="263" t="s">
        <v>276</v>
      </c>
      <c r="Y112" s="678"/>
      <c r="Z112" s="679"/>
      <c r="AA112" s="433">
        <v>702.8302699929168</v>
      </c>
      <c r="AB112" s="433">
        <v>686.4462002423019</v>
      </c>
      <c r="AC112" s="433">
        <v>698.8976457131677</v>
      </c>
      <c r="AD112" s="433">
        <v>680.7454763298392</v>
      </c>
      <c r="AE112" s="433">
        <v>701.9134939318685</v>
      </c>
      <c r="AF112" s="433">
        <v>667.8287347326445</v>
      </c>
      <c r="AG112" s="433">
        <v>640.4678493971244</v>
      </c>
      <c r="AH112" s="433">
        <v>655.2305701682135</v>
      </c>
      <c r="AI112" s="433">
        <v>609.1187236752379</v>
      </c>
      <c r="AJ112" s="433">
        <v>652.5750270510628</v>
      </c>
      <c r="AK112" s="433">
        <v>655.9144326590952</v>
      </c>
      <c r="AL112" s="433">
        <v>630.5298110233027</v>
      </c>
      <c r="AM112" s="433">
        <v>577.046430511216</v>
      </c>
      <c r="AN112" s="433">
        <v>516.5268149347894</v>
      </c>
      <c r="AO112" s="433">
        <v>508.2636497953232</v>
      </c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4"/>
      <c r="BG112" s="435"/>
    </row>
    <row r="113" spans="23:59" ht="15.75" thickBot="1" thickTop="1">
      <c r="W113" s="64" t="s">
        <v>145</v>
      </c>
      <c r="X113" s="109"/>
      <c r="Y113" s="436"/>
      <c r="Z113" s="437"/>
      <c r="AA113" s="438">
        <f aca="true" t="shared" si="10" ref="AA113:BE113">SUM(AA4,AA95,AA96,AA106)</f>
        <v>1138756.513511952</v>
      </c>
      <c r="AB113" s="438">
        <f t="shared" si="10"/>
        <v>1148087.7122944177</v>
      </c>
      <c r="AC113" s="438">
        <f t="shared" si="10"/>
        <v>1157978.827167549</v>
      </c>
      <c r="AD113" s="438">
        <f t="shared" si="10"/>
        <v>1149788.2937954424</v>
      </c>
      <c r="AE113" s="438">
        <f t="shared" si="10"/>
        <v>1206390.8304243514</v>
      </c>
      <c r="AF113" s="438">
        <f t="shared" si="10"/>
        <v>1219480.4962469146</v>
      </c>
      <c r="AG113" s="438">
        <f t="shared" si="10"/>
        <v>1233692.4465039682</v>
      </c>
      <c r="AH113" s="438">
        <f t="shared" si="10"/>
        <v>1227926.6591760858</v>
      </c>
      <c r="AI113" s="438">
        <f t="shared" si="10"/>
        <v>1191911.2888958761</v>
      </c>
      <c r="AJ113" s="438">
        <f t="shared" si="10"/>
        <v>1229154.9735182791</v>
      </c>
      <c r="AK113" s="438">
        <f t="shared" si="10"/>
        <v>1251149.5109330802</v>
      </c>
      <c r="AL113" s="438">
        <f t="shared" si="10"/>
        <v>1236146.0595491624</v>
      </c>
      <c r="AM113" s="438">
        <f t="shared" si="10"/>
        <v>1269291.554226362</v>
      </c>
      <c r="AN113" s="438">
        <f t="shared" si="10"/>
        <v>1279362.1914075469</v>
      </c>
      <c r="AO113" s="438">
        <f t="shared" si="10"/>
        <v>1279177.9743204026</v>
      </c>
      <c r="AP113" s="438">
        <f t="shared" si="10"/>
        <v>0</v>
      </c>
      <c r="AQ113" s="438">
        <f t="shared" si="10"/>
        <v>0</v>
      </c>
      <c r="AR113" s="438">
        <f t="shared" si="10"/>
        <v>0</v>
      </c>
      <c r="AS113" s="438">
        <f t="shared" si="10"/>
        <v>0</v>
      </c>
      <c r="AT113" s="438">
        <f t="shared" si="10"/>
        <v>0</v>
      </c>
      <c r="AU113" s="438">
        <f t="shared" si="10"/>
        <v>0</v>
      </c>
      <c r="AV113" s="438">
        <f t="shared" si="10"/>
        <v>0</v>
      </c>
      <c r="AW113" s="438">
        <f t="shared" si="10"/>
        <v>0</v>
      </c>
      <c r="AX113" s="438">
        <f t="shared" si="10"/>
        <v>0</v>
      </c>
      <c r="AY113" s="438">
        <f t="shared" si="10"/>
        <v>0</v>
      </c>
      <c r="AZ113" s="438">
        <f t="shared" si="10"/>
        <v>0</v>
      </c>
      <c r="BA113" s="438">
        <f t="shared" si="10"/>
        <v>0</v>
      </c>
      <c r="BB113" s="438">
        <f t="shared" si="10"/>
        <v>0</v>
      </c>
      <c r="BC113" s="438">
        <f t="shared" si="10"/>
        <v>0</v>
      </c>
      <c r="BD113" s="438">
        <f t="shared" si="10"/>
        <v>0</v>
      </c>
      <c r="BE113" s="438">
        <f t="shared" si="10"/>
        <v>0</v>
      </c>
      <c r="BF113" s="439"/>
      <c r="BG113" s="440"/>
    </row>
    <row r="114" spans="27:57" ht="14.25"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</row>
    <row r="115" spans="25:57" ht="14.25">
      <c r="Y115" s="1" t="s">
        <v>355</v>
      </c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</row>
    <row r="116" spans="25:59" ht="14.25">
      <c r="Y116" s="259" t="s">
        <v>130</v>
      </c>
      <c r="Z116" s="446"/>
      <c r="AA116" s="79">
        <v>1990</v>
      </c>
      <c r="AB116" s="79">
        <f aca="true" t="shared" si="11" ref="AB116:BE116">AA116+1</f>
        <v>1991</v>
      </c>
      <c r="AC116" s="79">
        <f t="shared" si="11"/>
        <v>1992</v>
      </c>
      <c r="AD116" s="79">
        <f t="shared" si="11"/>
        <v>1993</v>
      </c>
      <c r="AE116" s="79">
        <f t="shared" si="11"/>
        <v>1994</v>
      </c>
      <c r="AF116" s="79">
        <f t="shared" si="11"/>
        <v>1995</v>
      </c>
      <c r="AG116" s="79">
        <f t="shared" si="11"/>
        <v>1996</v>
      </c>
      <c r="AH116" s="79">
        <f t="shared" si="11"/>
        <v>1997</v>
      </c>
      <c r="AI116" s="79">
        <f t="shared" si="11"/>
        <v>1998</v>
      </c>
      <c r="AJ116" s="79">
        <f t="shared" si="11"/>
        <v>1999</v>
      </c>
      <c r="AK116" s="79">
        <f t="shared" si="11"/>
        <v>2000</v>
      </c>
      <c r="AL116" s="79">
        <f t="shared" si="11"/>
        <v>2001</v>
      </c>
      <c r="AM116" s="79">
        <f t="shared" si="11"/>
        <v>2002</v>
      </c>
      <c r="AN116" s="79">
        <f t="shared" si="11"/>
        <v>2003</v>
      </c>
      <c r="AO116" s="79">
        <f t="shared" si="11"/>
        <v>2004</v>
      </c>
      <c r="AP116" s="79">
        <f t="shared" si="11"/>
        <v>2005</v>
      </c>
      <c r="AQ116" s="79">
        <f t="shared" si="11"/>
        <v>2006</v>
      </c>
      <c r="AR116" s="79">
        <f t="shared" si="11"/>
        <v>2007</v>
      </c>
      <c r="AS116" s="79">
        <f t="shared" si="11"/>
        <v>2008</v>
      </c>
      <c r="AT116" s="79">
        <f t="shared" si="11"/>
        <v>2009</v>
      </c>
      <c r="AU116" s="79">
        <f t="shared" si="11"/>
        <v>2010</v>
      </c>
      <c r="AV116" s="79">
        <f t="shared" si="11"/>
        <v>2011</v>
      </c>
      <c r="AW116" s="79">
        <f t="shared" si="11"/>
        <v>2012</v>
      </c>
      <c r="AX116" s="79">
        <f t="shared" si="11"/>
        <v>2013</v>
      </c>
      <c r="AY116" s="79">
        <f t="shared" si="11"/>
        <v>2014</v>
      </c>
      <c r="AZ116" s="79">
        <f t="shared" si="11"/>
        <v>2015</v>
      </c>
      <c r="BA116" s="79">
        <f t="shared" si="11"/>
        <v>2016</v>
      </c>
      <c r="BB116" s="79">
        <f t="shared" si="11"/>
        <v>2017</v>
      </c>
      <c r="BC116" s="79">
        <f t="shared" si="11"/>
        <v>2018</v>
      </c>
      <c r="BD116" s="79">
        <f t="shared" si="11"/>
        <v>2019</v>
      </c>
      <c r="BE116" s="79">
        <f t="shared" si="11"/>
        <v>2020</v>
      </c>
      <c r="BF116" s="66" t="s">
        <v>131</v>
      </c>
      <c r="BG116" s="79" t="s">
        <v>132</v>
      </c>
    </row>
    <row r="117" spans="1:59" s="11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5" t="s">
        <v>133</v>
      </c>
      <c r="Z117" s="447"/>
      <c r="AA117" s="80">
        <f aca="true" t="shared" si="12" ref="AA117:BE117">AA5/1000</f>
        <v>65.62210538272896</v>
      </c>
      <c r="AB117" s="80">
        <f t="shared" si="12"/>
        <v>66.30640039699243</v>
      </c>
      <c r="AC117" s="80">
        <f t="shared" si="12"/>
        <v>67.58250620927318</v>
      </c>
      <c r="AD117" s="80">
        <f t="shared" si="12"/>
        <v>67.29847296830165</v>
      </c>
      <c r="AE117" s="80">
        <f t="shared" si="12"/>
        <v>71.1416955561484</v>
      </c>
      <c r="AF117" s="80">
        <f t="shared" si="12"/>
        <v>69.66548601297946</v>
      </c>
      <c r="AG117" s="80">
        <f t="shared" si="12"/>
        <v>69.4304547093841</v>
      </c>
      <c r="AH117" s="80">
        <f t="shared" si="12"/>
        <v>70.95520673764666</v>
      </c>
      <c r="AI117" s="80">
        <f t="shared" si="12"/>
        <v>70.136074705045</v>
      </c>
      <c r="AJ117" s="80">
        <f t="shared" si="12"/>
        <v>72.03113408219791</v>
      </c>
      <c r="AK117" s="80">
        <f t="shared" si="12"/>
        <v>72.09185323826961</v>
      </c>
      <c r="AL117" s="80">
        <f t="shared" si="12"/>
        <v>70.62587370101927</v>
      </c>
      <c r="AM117" s="80">
        <f t="shared" si="12"/>
        <v>75.07406398607537</v>
      </c>
      <c r="AN117" s="80">
        <f t="shared" si="12"/>
        <v>76.97453071531304</v>
      </c>
      <c r="AO117" s="80">
        <f t="shared" si="12"/>
        <v>77.01037259400202</v>
      </c>
      <c r="AP117" s="16">
        <f t="shared" si="12"/>
        <v>0</v>
      </c>
      <c r="AQ117" s="16">
        <f t="shared" si="12"/>
        <v>0</v>
      </c>
      <c r="AR117" s="16">
        <f t="shared" si="12"/>
        <v>0</v>
      </c>
      <c r="AS117" s="16">
        <f t="shared" si="12"/>
        <v>0</v>
      </c>
      <c r="AT117" s="16">
        <f t="shared" si="12"/>
        <v>0</v>
      </c>
      <c r="AU117" s="16">
        <f t="shared" si="12"/>
        <v>0</v>
      </c>
      <c r="AV117" s="16">
        <f t="shared" si="12"/>
        <v>0</v>
      </c>
      <c r="AW117" s="16">
        <f t="shared" si="12"/>
        <v>0</v>
      </c>
      <c r="AX117" s="16">
        <f t="shared" si="12"/>
        <v>0</v>
      </c>
      <c r="AY117" s="16">
        <f t="shared" si="12"/>
        <v>0</v>
      </c>
      <c r="AZ117" s="16">
        <f t="shared" si="12"/>
        <v>0</v>
      </c>
      <c r="BA117" s="16">
        <f t="shared" si="12"/>
        <v>0</v>
      </c>
      <c r="BB117" s="16">
        <f t="shared" si="12"/>
        <v>0</v>
      </c>
      <c r="BC117" s="16">
        <f t="shared" si="12"/>
        <v>0</v>
      </c>
      <c r="BD117" s="16">
        <f t="shared" si="12"/>
        <v>0</v>
      </c>
      <c r="BE117" s="16">
        <f t="shared" si="12"/>
        <v>0</v>
      </c>
      <c r="BF117" s="112"/>
      <c r="BG117" s="112"/>
    </row>
    <row r="118" spans="1:59" s="11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5" t="s">
        <v>134</v>
      </c>
      <c r="Z118" s="447"/>
      <c r="AA118" s="80">
        <f aca="true" t="shared" si="13" ref="AA118:BE118">AA28/1000</f>
        <v>482.0570208862886</v>
      </c>
      <c r="AB118" s="80">
        <f t="shared" si="13"/>
        <v>475.9678694985134</v>
      </c>
      <c r="AC118" s="80">
        <f t="shared" si="13"/>
        <v>466.3436501166796</v>
      </c>
      <c r="AD118" s="80">
        <f t="shared" si="13"/>
        <v>453.4966543597797</v>
      </c>
      <c r="AE118" s="80">
        <f t="shared" si="13"/>
        <v>470.8654964897915</v>
      </c>
      <c r="AF118" s="80">
        <f t="shared" si="13"/>
        <v>469.37843125632253</v>
      </c>
      <c r="AG118" s="80">
        <f t="shared" si="13"/>
        <v>477.86671383071445</v>
      </c>
      <c r="AH118" s="80">
        <f t="shared" si="13"/>
        <v>475.7464112398827</v>
      </c>
      <c r="AI118" s="80">
        <f t="shared" si="13"/>
        <v>441.87708575217556</v>
      </c>
      <c r="AJ118" s="80">
        <f t="shared" si="13"/>
        <v>453.6818296309653</v>
      </c>
      <c r="AK118" s="80">
        <f t="shared" si="13"/>
        <v>465.3076369087813</v>
      </c>
      <c r="AL118" s="80">
        <f t="shared" si="13"/>
        <v>448.93704597742175</v>
      </c>
      <c r="AM118" s="80">
        <f t="shared" si="13"/>
        <v>460.5757751576804</v>
      </c>
      <c r="AN118" s="80">
        <f t="shared" si="13"/>
        <v>465.1088838795127</v>
      </c>
      <c r="AO118" s="80">
        <f t="shared" si="13"/>
        <v>465.788642991918</v>
      </c>
      <c r="AP118" s="16">
        <f t="shared" si="13"/>
        <v>0</v>
      </c>
      <c r="AQ118" s="16">
        <f t="shared" si="13"/>
        <v>0</v>
      </c>
      <c r="AR118" s="16">
        <f t="shared" si="13"/>
        <v>0</v>
      </c>
      <c r="AS118" s="16">
        <f t="shared" si="13"/>
        <v>0</v>
      </c>
      <c r="AT118" s="16">
        <f t="shared" si="13"/>
        <v>0</v>
      </c>
      <c r="AU118" s="16">
        <f t="shared" si="13"/>
        <v>0</v>
      </c>
      <c r="AV118" s="16">
        <f t="shared" si="13"/>
        <v>0</v>
      </c>
      <c r="AW118" s="16">
        <f t="shared" si="13"/>
        <v>0</v>
      </c>
      <c r="AX118" s="16">
        <f t="shared" si="13"/>
        <v>0</v>
      </c>
      <c r="AY118" s="16">
        <f t="shared" si="13"/>
        <v>0</v>
      </c>
      <c r="AZ118" s="16">
        <f t="shared" si="13"/>
        <v>0</v>
      </c>
      <c r="BA118" s="16">
        <f t="shared" si="13"/>
        <v>0</v>
      </c>
      <c r="BB118" s="16">
        <f t="shared" si="13"/>
        <v>0</v>
      </c>
      <c r="BC118" s="16">
        <f t="shared" si="13"/>
        <v>0</v>
      </c>
      <c r="BD118" s="16">
        <f t="shared" si="13"/>
        <v>0</v>
      </c>
      <c r="BE118" s="16">
        <f t="shared" si="13"/>
        <v>0</v>
      </c>
      <c r="BF118" s="112"/>
      <c r="BG118" s="112"/>
    </row>
    <row r="119" spans="1:59" s="11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5" t="s">
        <v>136</v>
      </c>
      <c r="Z119" s="447"/>
      <c r="AA119" s="80">
        <f aca="true" t="shared" si="14" ref="AA119:BE119">AA48/1000</f>
        <v>217.3676686130692</v>
      </c>
      <c r="AB119" s="80">
        <f t="shared" si="14"/>
        <v>228.8365995799945</v>
      </c>
      <c r="AC119" s="80">
        <f t="shared" si="14"/>
        <v>233.43731891491467</v>
      </c>
      <c r="AD119" s="80">
        <f t="shared" si="14"/>
        <v>237.95107866977452</v>
      </c>
      <c r="AE119" s="80">
        <f t="shared" si="14"/>
        <v>250.3846808946852</v>
      </c>
      <c r="AF119" s="80">
        <f t="shared" si="14"/>
        <v>257.56745175830315</v>
      </c>
      <c r="AG119" s="80">
        <f t="shared" si="14"/>
        <v>263.06340528760734</v>
      </c>
      <c r="AH119" s="80">
        <f t="shared" si="14"/>
        <v>264.84075639541607</v>
      </c>
      <c r="AI119" s="80">
        <f t="shared" si="14"/>
        <v>263.66150433646044</v>
      </c>
      <c r="AJ119" s="80">
        <f t="shared" si="14"/>
        <v>266.17486969144596</v>
      </c>
      <c r="AK119" s="80">
        <f t="shared" si="14"/>
        <v>265.4674252563021</v>
      </c>
      <c r="AL119" s="80">
        <f t="shared" si="14"/>
        <v>268.1213689103883</v>
      </c>
      <c r="AM119" s="80">
        <f t="shared" si="14"/>
        <v>263.5318397718128</v>
      </c>
      <c r="AN119" s="80">
        <f t="shared" si="14"/>
        <v>261.8067286312668</v>
      </c>
      <c r="AO119" s="80">
        <f t="shared" si="14"/>
        <v>261.531612130694</v>
      </c>
      <c r="AP119" s="16">
        <f t="shared" si="14"/>
        <v>0</v>
      </c>
      <c r="AQ119" s="16">
        <f t="shared" si="14"/>
        <v>0</v>
      </c>
      <c r="AR119" s="16">
        <f t="shared" si="14"/>
        <v>0</v>
      </c>
      <c r="AS119" s="16">
        <f t="shared" si="14"/>
        <v>0</v>
      </c>
      <c r="AT119" s="16">
        <f t="shared" si="14"/>
        <v>0</v>
      </c>
      <c r="AU119" s="16">
        <f t="shared" si="14"/>
        <v>0</v>
      </c>
      <c r="AV119" s="16">
        <f t="shared" si="14"/>
        <v>0</v>
      </c>
      <c r="AW119" s="16">
        <f t="shared" si="14"/>
        <v>0</v>
      </c>
      <c r="AX119" s="16">
        <f t="shared" si="14"/>
        <v>0</v>
      </c>
      <c r="AY119" s="16">
        <f t="shared" si="14"/>
        <v>0</v>
      </c>
      <c r="AZ119" s="16">
        <f t="shared" si="14"/>
        <v>0</v>
      </c>
      <c r="BA119" s="16">
        <f t="shared" si="14"/>
        <v>0</v>
      </c>
      <c r="BB119" s="16">
        <f t="shared" si="14"/>
        <v>0</v>
      </c>
      <c r="BC119" s="16">
        <f t="shared" si="14"/>
        <v>0</v>
      </c>
      <c r="BD119" s="16">
        <f t="shared" si="14"/>
        <v>0</v>
      </c>
      <c r="BE119" s="16">
        <f t="shared" si="14"/>
        <v>0</v>
      </c>
      <c r="BF119" s="112"/>
      <c r="BG119" s="112"/>
    </row>
    <row r="120" spans="1:59" s="11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5" t="s">
        <v>202</v>
      </c>
      <c r="Z120" s="447"/>
      <c r="AA120" s="80">
        <f aca="true" t="shared" si="15" ref="AA120:BE120">AA71/1000</f>
        <v>164.24554465588474</v>
      </c>
      <c r="AB120" s="80">
        <f t="shared" si="15"/>
        <v>163.44340675778133</v>
      </c>
      <c r="AC120" s="80">
        <f t="shared" si="15"/>
        <v>168.31765800465516</v>
      </c>
      <c r="AD120" s="80">
        <f t="shared" si="15"/>
        <v>169.07175635179735</v>
      </c>
      <c r="AE120" s="80">
        <f t="shared" si="15"/>
        <v>180.51664167568055</v>
      </c>
      <c r="AF120" s="80">
        <f t="shared" si="15"/>
        <v>185.0163625208052</v>
      </c>
      <c r="AG120" s="80">
        <f t="shared" si="15"/>
        <v>184.57315308318854</v>
      </c>
      <c r="AH120" s="80">
        <f t="shared" si="15"/>
        <v>185.39980336136205</v>
      </c>
      <c r="AI120" s="80">
        <f t="shared" si="15"/>
        <v>188.45013736778182</v>
      </c>
      <c r="AJ120" s="80">
        <f t="shared" si="15"/>
        <v>201.8642403381532</v>
      </c>
      <c r="AK120" s="80">
        <f t="shared" si="15"/>
        <v>205.59236603365045</v>
      </c>
      <c r="AL120" s="80">
        <f t="shared" si="15"/>
        <v>211.63520526647665</v>
      </c>
      <c r="AM120" s="80">
        <f t="shared" si="15"/>
        <v>224.68914573464565</v>
      </c>
      <c r="AN120" s="80">
        <f t="shared" si="15"/>
        <v>227.89666025394925</v>
      </c>
      <c r="AO120" s="80">
        <f t="shared" si="15"/>
        <v>226.55485963059647</v>
      </c>
      <c r="AP120" s="16">
        <f t="shared" si="15"/>
        <v>0</v>
      </c>
      <c r="AQ120" s="16">
        <f t="shared" si="15"/>
        <v>0</v>
      </c>
      <c r="AR120" s="16">
        <f t="shared" si="15"/>
        <v>0</v>
      </c>
      <c r="AS120" s="16">
        <f t="shared" si="15"/>
        <v>0</v>
      </c>
      <c r="AT120" s="16">
        <f t="shared" si="15"/>
        <v>0</v>
      </c>
      <c r="AU120" s="16">
        <f t="shared" si="15"/>
        <v>0</v>
      </c>
      <c r="AV120" s="16">
        <f t="shared" si="15"/>
        <v>0</v>
      </c>
      <c r="AW120" s="16">
        <f t="shared" si="15"/>
        <v>0</v>
      </c>
      <c r="AX120" s="16">
        <f t="shared" si="15"/>
        <v>0</v>
      </c>
      <c r="AY120" s="16">
        <f t="shared" si="15"/>
        <v>0</v>
      </c>
      <c r="AZ120" s="16">
        <f t="shared" si="15"/>
        <v>0</v>
      </c>
      <c r="BA120" s="16">
        <f t="shared" si="15"/>
        <v>0</v>
      </c>
      <c r="BB120" s="16">
        <f t="shared" si="15"/>
        <v>0</v>
      </c>
      <c r="BC120" s="16">
        <f t="shared" si="15"/>
        <v>0</v>
      </c>
      <c r="BD120" s="16">
        <f t="shared" si="15"/>
        <v>0</v>
      </c>
      <c r="BE120" s="16">
        <f t="shared" si="15"/>
        <v>0</v>
      </c>
      <c r="BF120" s="112"/>
      <c r="BG120" s="112"/>
    </row>
    <row r="121" spans="1:59" s="11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5" t="s">
        <v>146</v>
      </c>
      <c r="Z121" s="447"/>
      <c r="AA121" s="80">
        <f aca="true" t="shared" si="16" ref="AA121:BE121">AA81/1000</f>
        <v>127.40224098072676</v>
      </c>
      <c r="AB121" s="80">
        <f t="shared" si="16"/>
        <v>129.30677246633994</v>
      </c>
      <c r="AC121" s="80">
        <f t="shared" si="16"/>
        <v>136.34490368434822</v>
      </c>
      <c r="AD121" s="80">
        <f t="shared" si="16"/>
        <v>137.83339871007652</v>
      </c>
      <c r="AE121" s="80">
        <f t="shared" si="16"/>
        <v>144.94230536846933</v>
      </c>
      <c r="AF121" s="80">
        <f t="shared" si="16"/>
        <v>147.9997733104363</v>
      </c>
      <c r="AG121" s="80">
        <f t="shared" si="16"/>
        <v>147.70227786636877</v>
      </c>
      <c r="AH121" s="80">
        <f t="shared" si="16"/>
        <v>144.16241472576738</v>
      </c>
      <c r="AI121" s="80">
        <f t="shared" si="16"/>
        <v>143.88411194864102</v>
      </c>
      <c r="AJ121" s="80">
        <f t="shared" si="16"/>
        <v>151.86142198287416</v>
      </c>
      <c r="AK121" s="80">
        <f t="shared" si="16"/>
        <v>157.47531367473084</v>
      </c>
      <c r="AL121" s="80">
        <f t="shared" si="16"/>
        <v>153.64262418079457</v>
      </c>
      <c r="AM121" s="80">
        <f t="shared" si="16"/>
        <v>165.31585419290352</v>
      </c>
      <c r="AN121" s="80">
        <f t="shared" si="16"/>
        <v>167.36776105130687</v>
      </c>
      <c r="AO121" s="80">
        <f t="shared" si="16"/>
        <v>167.59535264806505</v>
      </c>
      <c r="AP121" s="16">
        <f t="shared" si="16"/>
        <v>0</v>
      </c>
      <c r="AQ121" s="16">
        <f t="shared" si="16"/>
        <v>0</v>
      </c>
      <c r="AR121" s="16">
        <f t="shared" si="16"/>
        <v>0</v>
      </c>
      <c r="AS121" s="16">
        <f t="shared" si="16"/>
        <v>0</v>
      </c>
      <c r="AT121" s="16">
        <f t="shared" si="16"/>
        <v>0</v>
      </c>
      <c r="AU121" s="16">
        <f t="shared" si="16"/>
        <v>0</v>
      </c>
      <c r="AV121" s="16">
        <f t="shared" si="16"/>
        <v>0</v>
      </c>
      <c r="AW121" s="16">
        <f t="shared" si="16"/>
        <v>0</v>
      </c>
      <c r="AX121" s="16">
        <f t="shared" si="16"/>
        <v>0</v>
      </c>
      <c r="AY121" s="16">
        <f t="shared" si="16"/>
        <v>0</v>
      </c>
      <c r="AZ121" s="16">
        <f t="shared" si="16"/>
        <v>0</v>
      </c>
      <c r="BA121" s="16">
        <f t="shared" si="16"/>
        <v>0</v>
      </c>
      <c r="BB121" s="16">
        <f t="shared" si="16"/>
        <v>0</v>
      </c>
      <c r="BC121" s="16">
        <f t="shared" si="16"/>
        <v>0</v>
      </c>
      <c r="BD121" s="16">
        <f t="shared" si="16"/>
        <v>0</v>
      </c>
      <c r="BE121" s="16">
        <f t="shared" si="16"/>
        <v>0</v>
      </c>
      <c r="BF121" s="112"/>
      <c r="BG121" s="112"/>
    </row>
    <row r="122" spans="1:59" s="113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5" t="s">
        <v>147</v>
      </c>
      <c r="Z122" s="447"/>
      <c r="AA122" s="80">
        <f aca="true" t="shared" si="17" ref="AA122:BE122">AA96/1000</f>
        <v>59.81495238434626</v>
      </c>
      <c r="AB122" s="80">
        <f t="shared" si="17"/>
        <v>61.432751506267216</v>
      </c>
      <c r="AC122" s="80">
        <f t="shared" si="17"/>
        <v>61.77585933815111</v>
      </c>
      <c r="AD122" s="80">
        <f t="shared" si="17"/>
        <v>60.722066820774266</v>
      </c>
      <c r="AE122" s="80">
        <f t="shared" si="17"/>
        <v>61.81165447019113</v>
      </c>
      <c r="AF122" s="80">
        <f t="shared" si="17"/>
        <v>61.846655551728624</v>
      </c>
      <c r="AG122" s="80">
        <f t="shared" si="17"/>
        <v>61.522683714278585</v>
      </c>
      <c r="AH122" s="80">
        <f t="shared" si="17"/>
        <v>60.029976279381856</v>
      </c>
      <c r="AI122" s="80">
        <f t="shared" si="17"/>
        <v>54.390764576828815</v>
      </c>
      <c r="AJ122" s="80">
        <f t="shared" si="17"/>
        <v>53.98312119989247</v>
      </c>
      <c r="AK122" s="80">
        <f t="shared" si="17"/>
        <v>54.796771745040274</v>
      </c>
      <c r="AL122" s="80">
        <f t="shared" si="17"/>
        <v>53.07860901349713</v>
      </c>
      <c r="AM122" s="80">
        <f t="shared" si="17"/>
        <v>50.65143016595932</v>
      </c>
      <c r="AN122" s="80">
        <f t="shared" si="17"/>
        <v>49.90482478119282</v>
      </c>
      <c r="AO122" s="80">
        <f t="shared" si="17"/>
        <v>50.374333479776254</v>
      </c>
      <c r="AP122" s="16">
        <f t="shared" si="17"/>
        <v>0</v>
      </c>
      <c r="AQ122" s="16">
        <f t="shared" si="17"/>
        <v>0</v>
      </c>
      <c r="AR122" s="16">
        <f t="shared" si="17"/>
        <v>0</v>
      </c>
      <c r="AS122" s="16">
        <f t="shared" si="17"/>
        <v>0</v>
      </c>
      <c r="AT122" s="16">
        <f t="shared" si="17"/>
        <v>0</v>
      </c>
      <c r="AU122" s="16">
        <f t="shared" si="17"/>
        <v>0</v>
      </c>
      <c r="AV122" s="16">
        <f t="shared" si="17"/>
        <v>0</v>
      </c>
      <c r="AW122" s="16">
        <f t="shared" si="17"/>
        <v>0</v>
      </c>
      <c r="AX122" s="16">
        <f t="shared" si="17"/>
        <v>0</v>
      </c>
      <c r="AY122" s="16">
        <f t="shared" si="17"/>
        <v>0</v>
      </c>
      <c r="AZ122" s="16">
        <f t="shared" si="17"/>
        <v>0</v>
      </c>
      <c r="BA122" s="16">
        <f t="shared" si="17"/>
        <v>0</v>
      </c>
      <c r="BB122" s="16">
        <f t="shared" si="17"/>
        <v>0</v>
      </c>
      <c r="BC122" s="16">
        <f t="shared" si="17"/>
        <v>0</v>
      </c>
      <c r="BD122" s="16">
        <f t="shared" si="17"/>
        <v>0</v>
      </c>
      <c r="BE122" s="16">
        <f t="shared" si="17"/>
        <v>0</v>
      </c>
      <c r="BF122" s="112"/>
      <c r="BG122" s="112"/>
    </row>
    <row r="123" spans="1:59" s="113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5" t="s">
        <v>148</v>
      </c>
      <c r="Z123" s="447"/>
      <c r="AA123" s="80">
        <f aca="true" t="shared" si="18" ref="AA123:BE123">AA106/1000</f>
        <v>22.456849137534</v>
      </c>
      <c r="AB123" s="80">
        <f t="shared" si="18"/>
        <v>22.976860206169498</v>
      </c>
      <c r="AC123" s="80">
        <f t="shared" si="18"/>
        <v>24.426344561693</v>
      </c>
      <c r="AD123" s="80">
        <f t="shared" si="18"/>
        <v>23.9274933519223</v>
      </c>
      <c r="AE123" s="80">
        <f t="shared" si="18"/>
        <v>27.228600788073702</v>
      </c>
      <c r="AF123" s="80">
        <f t="shared" si="18"/>
        <v>28.3868879177536</v>
      </c>
      <c r="AG123" s="80">
        <f t="shared" si="18"/>
        <v>29.890975387418102</v>
      </c>
      <c r="AH123" s="80">
        <f t="shared" si="18"/>
        <v>31.078042261071403</v>
      </c>
      <c r="AI123" s="80">
        <f t="shared" si="18"/>
        <v>31.0956754128506</v>
      </c>
      <c r="AJ123" s="80">
        <f t="shared" si="18"/>
        <v>31.566416332186503</v>
      </c>
      <c r="AK123" s="80">
        <f t="shared" si="18"/>
        <v>32.913009167209694</v>
      </c>
      <c r="AL123" s="80">
        <f t="shared" si="18"/>
        <v>32.8060486418234</v>
      </c>
      <c r="AM123" s="80">
        <f t="shared" si="18"/>
        <v>32.8644029347092</v>
      </c>
      <c r="AN123" s="80">
        <f t="shared" si="18"/>
        <v>35.5025892034271</v>
      </c>
      <c r="AO123" s="80">
        <f t="shared" si="18"/>
        <v>35.9030664903203</v>
      </c>
      <c r="AP123" s="16">
        <f t="shared" si="18"/>
        <v>0</v>
      </c>
      <c r="AQ123" s="16">
        <f t="shared" si="18"/>
        <v>0</v>
      </c>
      <c r="AR123" s="16">
        <f t="shared" si="18"/>
        <v>0</v>
      </c>
      <c r="AS123" s="16">
        <f t="shared" si="18"/>
        <v>0</v>
      </c>
      <c r="AT123" s="16">
        <f t="shared" si="18"/>
        <v>0</v>
      </c>
      <c r="AU123" s="16">
        <f t="shared" si="18"/>
        <v>0</v>
      </c>
      <c r="AV123" s="16">
        <f t="shared" si="18"/>
        <v>0</v>
      </c>
      <c r="AW123" s="16">
        <f t="shared" si="18"/>
        <v>0</v>
      </c>
      <c r="AX123" s="16">
        <f t="shared" si="18"/>
        <v>0</v>
      </c>
      <c r="AY123" s="16">
        <f t="shared" si="18"/>
        <v>0</v>
      </c>
      <c r="AZ123" s="16">
        <f t="shared" si="18"/>
        <v>0</v>
      </c>
      <c r="BA123" s="16">
        <f t="shared" si="18"/>
        <v>0</v>
      </c>
      <c r="BB123" s="16">
        <f t="shared" si="18"/>
        <v>0</v>
      </c>
      <c r="BC123" s="16">
        <f t="shared" si="18"/>
        <v>0</v>
      </c>
      <c r="BD123" s="16">
        <f t="shared" si="18"/>
        <v>0</v>
      </c>
      <c r="BE123" s="16">
        <f t="shared" si="18"/>
        <v>0</v>
      </c>
      <c r="BF123" s="112"/>
      <c r="BG123" s="112"/>
    </row>
    <row r="124" spans="1:59" s="113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9" t="s">
        <v>205</v>
      </c>
      <c r="Z124" s="747"/>
      <c r="AA124" s="87">
        <f>AA95/1000</f>
        <v>0.036672128125700004</v>
      </c>
      <c r="AB124" s="87">
        <f aca="true" t="shared" si="19" ref="AB124:AO124">AB95/1000</f>
        <v>0.053719155268199995</v>
      </c>
      <c r="AC124" s="87">
        <f t="shared" si="19"/>
        <v>0.05699898278610001</v>
      </c>
      <c r="AD124" s="87">
        <f t="shared" si="19"/>
        <v>0.053265301330750005</v>
      </c>
      <c r="AE124" s="87">
        <f t="shared" si="19"/>
        <v>0.0512017702594</v>
      </c>
      <c r="AF124" s="87">
        <f t="shared" si="19"/>
        <v>0.050976743076250004</v>
      </c>
      <c r="AG124" s="87">
        <f t="shared" si="19"/>
        <v>0.04942391258960001</v>
      </c>
      <c r="AH124" s="87">
        <f t="shared" si="19"/>
        <v>0.048030943201300004</v>
      </c>
      <c r="AI124" s="87">
        <f t="shared" si="19"/>
        <v>0.0427873278884</v>
      </c>
      <c r="AJ124" s="87">
        <f t="shared" si="19"/>
        <v>0.0381184743591</v>
      </c>
      <c r="AK124" s="87">
        <f t="shared" si="19"/>
        <v>0.0360846579311</v>
      </c>
      <c r="AL124" s="87">
        <f t="shared" si="19"/>
        <v>0.032498128516</v>
      </c>
      <c r="AM124" s="87">
        <f t="shared" si="19"/>
        <v>0.031000755815400006</v>
      </c>
      <c r="AN124" s="87">
        <f t="shared" si="19"/>
        <v>0.0345225988225</v>
      </c>
      <c r="AO124" s="87">
        <f t="shared" si="19"/>
        <v>0.03504451630290001</v>
      </c>
      <c r="AP124" s="748">
        <f aca="true" t="shared" si="20" ref="AP124:BE124">AP95/10000</f>
        <v>0</v>
      </c>
      <c r="AQ124" s="748">
        <f t="shared" si="20"/>
        <v>0</v>
      </c>
      <c r="AR124" s="748">
        <f t="shared" si="20"/>
        <v>0</v>
      </c>
      <c r="AS124" s="748">
        <f t="shared" si="20"/>
        <v>0</v>
      </c>
      <c r="AT124" s="748">
        <f t="shared" si="20"/>
        <v>0</v>
      </c>
      <c r="AU124" s="748">
        <f t="shared" si="20"/>
        <v>0</v>
      </c>
      <c r="AV124" s="748">
        <f t="shared" si="20"/>
        <v>0</v>
      </c>
      <c r="AW124" s="748">
        <f t="shared" si="20"/>
        <v>0</v>
      </c>
      <c r="AX124" s="748">
        <f t="shared" si="20"/>
        <v>0</v>
      </c>
      <c r="AY124" s="748">
        <f t="shared" si="20"/>
        <v>0</v>
      </c>
      <c r="AZ124" s="748">
        <f t="shared" si="20"/>
        <v>0</v>
      </c>
      <c r="BA124" s="748">
        <f t="shared" si="20"/>
        <v>0</v>
      </c>
      <c r="BB124" s="748">
        <f t="shared" si="20"/>
        <v>0</v>
      </c>
      <c r="BC124" s="748">
        <f t="shared" si="20"/>
        <v>0</v>
      </c>
      <c r="BD124" s="748">
        <f t="shared" si="20"/>
        <v>0</v>
      </c>
      <c r="BE124" s="748">
        <f t="shared" si="20"/>
        <v>0</v>
      </c>
      <c r="BF124" s="500"/>
      <c r="BG124" s="114"/>
    </row>
    <row r="125" spans="1:59" s="113" customFormat="1" ht="15.75" thickBot="1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5" t="s">
        <v>400</v>
      </c>
      <c r="Z125" s="448"/>
      <c r="AA125" s="81">
        <f>AA94/1000</f>
        <v>-0.2465406567520889</v>
      </c>
      <c r="AB125" s="81">
        <f aca="true" t="shared" si="21" ref="AB125:AO125">AB94/1000</f>
        <v>-0.2366672729087877</v>
      </c>
      <c r="AC125" s="81">
        <f t="shared" si="21"/>
        <v>-0.306412644952361</v>
      </c>
      <c r="AD125" s="81">
        <f t="shared" si="21"/>
        <v>-0.5658927383147724</v>
      </c>
      <c r="AE125" s="81">
        <f t="shared" si="21"/>
        <v>-0.5514465889476318</v>
      </c>
      <c r="AF125" s="81">
        <f t="shared" si="21"/>
        <v>-0.4315288244903786</v>
      </c>
      <c r="AG125" s="81">
        <f t="shared" si="21"/>
        <v>-0.40664128758149065</v>
      </c>
      <c r="AH125" s="81">
        <f t="shared" si="21"/>
        <v>-4.333982767643775</v>
      </c>
      <c r="AI125" s="81">
        <f t="shared" si="21"/>
        <v>-1.6268525317953317</v>
      </c>
      <c r="AJ125" s="81">
        <f t="shared" si="21"/>
        <v>-2.046178213795492</v>
      </c>
      <c r="AK125" s="81">
        <f t="shared" si="21"/>
        <v>-2.5309497488350607</v>
      </c>
      <c r="AL125" s="81">
        <f t="shared" si="21"/>
        <v>-2.733214270774799</v>
      </c>
      <c r="AM125" s="81">
        <f t="shared" si="21"/>
        <v>-3.441958473239618</v>
      </c>
      <c r="AN125" s="81">
        <f t="shared" si="21"/>
        <v>-5.234309707244432</v>
      </c>
      <c r="AO125" s="81">
        <f t="shared" si="21"/>
        <v>-5.615310161272238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114"/>
      <c r="BG125" s="689"/>
    </row>
    <row r="126" spans="1:59" s="113" customFormat="1" ht="1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3" t="s">
        <v>145</v>
      </c>
      <c r="Z126" s="449"/>
      <c r="AA126" s="82">
        <f aca="true" t="shared" si="22" ref="AA126:AN126">SUM(AA117:AA125)</f>
        <v>1138.756513511952</v>
      </c>
      <c r="AB126" s="82">
        <f t="shared" si="22"/>
        <v>1148.0877122944178</v>
      </c>
      <c r="AC126" s="82">
        <f t="shared" si="22"/>
        <v>1157.9788271675488</v>
      </c>
      <c r="AD126" s="82">
        <f t="shared" si="22"/>
        <v>1149.7882937954425</v>
      </c>
      <c r="AE126" s="82">
        <f t="shared" si="22"/>
        <v>1206.3908304243516</v>
      </c>
      <c r="AF126" s="82">
        <f t="shared" si="22"/>
        <v>1219.4804962469148</v>
      </c>
      <c r="AG126" s="82">
        <f t="shared" si="22"/>
        <v>1233.692446503968</v>
      </c>
      <c r="AH126" s="82">
        <f t="shared" si="22"/>
        <v>1227.9266591760856</v>
      </c>
      <c r="AI126" s="82">
        <f t="shared" si="22"/>
        <v>1191.9112888958764</v>
      </c>
      <c r="AJ126" s="82">
        <f t="shared" si="22"/>
        <v>1229.1549735182791</v>
      </c>
      <c r="AK126" s="82">
        <f t="shared" si="22"/>
        <v>1251.1495109330804</v>
      </c>
      <c r="AL126" s="82">
        <f t="shared" si="22"/>
        <v>1236.1460595491621</v>
      </c>
      <c r="AM126" s="82">
        <f t="shared" si="22"/>
        <v>1269.2915542263622</v>
      </c>
      <c r="AN126" s="82">
        <f t="shared" si="22"/>
        <v>1279.3621914075468</v>
      </c>
      <c r="AO126" s="82">
        <f>SUM(AO117:AO125)</f>
        <v>1279.1779743204024</v>
      </c>
      <c r="AP126" s="230">
        <f aca="true" t="shared" si="23" ref="AP126:BE126">SUM(AP117:AP124)</f>
        <v>0</v>
      </c>
      <c r="AQ126" s="230">
        <f t="shared" si="23"/>
        <v>0</v>
      </c>
      <c r="AR126" s="230">
        <f t="shared" si="23"/>
        <v>0</v>
      </c>
      <c r="AS126" s="230">
        <f t="shared" si="23"/>
        <v>0</v>
      </c>
      <c r="AT126" s="230">
        <f t="shared" si="23"/>
        <v>0</v>
      </c>
      <c r="AU126" s="230">
        <f t="shared" si="23"/>
        <v>0</v>
      </c>
      <c r="AV126" s="230">
        <f t="shared" si="23"/>
        <v>0</v>
      </c>
      <c r="AW126" s="230">
        <f t="shared" si="23"/>
        <v>0</v>
      </c>
      <c r="AX126" s="230">
        <f t="shared" si="23"/>
        <v>0</v>
      </c>
      <c r="AY126" s="230">
        <f t="shared" si="23"/>
        <v>0</v>
      </c>
      <c r="AZ126" s="230">
        <f t="shared" si="23"/>
        <v>0</v>
      </c>
      <c r="BA126" s="230">
        <f t="shared" si="23"/>
        <v>0</v>
      </c>
      <c r="BB126" s="230">
        <f t="shared" si="23"/>
        <v>0</v>
      </c>
      <c r="BC126" s="230">
        <f t="shared" si="23"/>
        <v>0</v>
      </c>
      <c r="BD126" s="230">
        <f t="shared" si="23"/>
        <v>0</v>
      </c>
      <c r="BE126" s="230">
        <f t="shared" si="23"/>
        <v>0</v>
      </c>
      <c r="BF126" s="115"/>
      <c r="BG126" s="115"/>
    </row>
    <row r="128" ht="14.25">
      <c r="Y128" s="1" t="s">
        <v>168</v>
      </c>
    </row>
    <row r="129" spans="25:59" ht="14.25">
      <c r="Y129" s="259" t="s">
        <v>130</v>
      </c>
      <c r="Z129" s="446"/>
      <c r="AA129" s="79">
        <v>1990</v>
      </c>
      <c r="AB129" s="79">
        <f aca="true" t="shared" si="24" ref="AB129:BE129">AA129+1</f>
        <v>1991</v>
      </c>
      <c r="AC129" s="79">
        <f t="shared" si="24"/>
        <v>1992</v>
      </c>
      <c r="AD129" s="79">
        <f t="shared" si="24"/>
        <v>1993</v>
      </c>
      <c r="AE129" s="79">
        <f t="shared" si="24"/>
        <v>1994</v>
      </c>
      <c r="AF129" s="79">
        <f t="shared" si="24"/>
        <v>1995</v>
      </c>
      <c r="AG129" s="79">
        <f t="shared" si="24"/>
        <v>1996</v>
      </c>
      <c r="AH129" s="79">
        <f t="shared" si="24"/>
        <v>1997</v>
      </c>
      <c r="AI129" s="79">
        <f t="shared" si="24"/>
        <v>1998</v>
      </c>
      <c r="AJ129" s="79">
        <f t="shared" si="24"/>
        <v>1999</v>
      </c>
      <c r="AK129" s="79">
        <f t="shared" si="24"/>
        <v>2000</v>
      </c>
      <c r="AL129" s="79">
        <f t="shared" si="24"/>
        <v>2001</v>
      </c>
      <c r="AM129" s="79">
        <f t="shared" si="24"/>
        <v>2002</v>
      </c>
      <c r="AN129" s="79">
        <f t="shared" si="24"/>
        <v>2003</v>
      </c>
      <c r="AO129" s="79">
        <f t="shared" si="24"/>
        <v>2004</v>
      </c>
      <c r="AP129" s="79">
        <f t="shared" si="24"/>
        <v>2005</v>
      </c>
      <c r="AQ129" s="79">
        <f t="shared" si="24"/>
        <v>2006</v>
      </c>
      <c r="AR129" s="79">
        <f t="shared" si="24"/>
        <v>2007</v>
      </c>
      <c r="AS129" s="79">
        <f t="shared" si="24"/>
        <v>2008</v>
      </c>
      <c r="AT129" s="79">
        <f t="shared" si="24"/>
        <v>2009</v>
      </c>
      <c r="AU129" s="79">
        <f t="shared" si="24"/>
        <v>2010</v>
      </c>
      <c r="AV129" s="79">
        <f t="shared" si="24"/>
        <v>2011</v>
      </c>
      <c r="AW129" s="79">
        <f t="shared" si="24"/>
        <v>2012</v>
      </c>
      <c r="AX129" s="79">
        <f t="shared" si="24"/>
        <v>2013</v>
      </c>
      <c r="AY129" s="79">
        <f t="shared" si="24"/>
        <v>2014</v>
      </c>
      <c r="AZ129" s="79">
        <f t="shared" si="24"/>
        <v>2015</v>
      </c>
      <c r="BA129" s="79">
        <f t="shared" si="24"/>
        <v>2016</v>
      </c>
      <c r="BB129" s="79">
        <f t="shared" si="24"/>
        <v>2017</v>
      </c>
      <c r="BC129" s="79">
        <f t="shared" si="24"/>
        <v>2018</v>
      </c>
      <c r="BD129" s="79">
        <f t="shared" si="24"/>
        <v>2019</v>
      </c>
      <c r="BE129" s="79">
        <f t="shared" si="24"/>
        <v>2020</v>
      </c>
      <c r="BF129" s="66" t="s">
        <v>131</v>
      </c>
      <c r="BG129" s="79" t="s">
        <v>132</v>
      </c>
    </row>
    <row r="130" spans="1:59" s="113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5" t="s">
        <v>133</v>
      </c>
      <c r="Z130" s="447"/>
      <c r="AA130" s="39">
        <f aca="true" t="shared" si="25" ref="AA130:BE130">AA117/$AA117-1</f>
        <v>0</v>
      </c>
      <c r="AB130" s="39">
        <f t="shared" si="25"/>
        <v>0.010427812552987081</v>
      </c>
      <c r="AC130" s="39">
        <f t="shared" si="25"/>
        <v>0.029874092199732694</v>
      </c>
      <c r="AD130" s="39">
        <f t="shared" si="25"/>
        <v>0.025545775707676244</v>
      </c>
      <c r="AE130" s="39">
        <f t="shared" si="25"/>
        <v>0.084111750777081</v>
      </c>
      <c r="AF130" s="39">
        <f t="shared" si="25"/>
        <v>0.061616136920146225</v>
      </c>
      <c r="AG130" s="39">
        <f t="shared" si="25"/>
        <v>0.058034549553746206</v>
      </c>
      <c r="AH130" s="39">
        <f t="shared" si="25"/>
        <v>0.08126989104987348</v>
      </c>
      <c r="AI130" s="39">
        <f t="shared" si="25"/>
        <v>0.06878732853798497</v>
      </c>
      <c r="AJ130" s="39">
        <f t="shared" si="25"/>
        <v>0.09766569758908927</v>
      </c>
      <c r="AK130" s="39">
        <f t="shared" si="25"/>
        <v>0.09859098268498134</v>
      </c>
      <c r="AL130" s="39">
        <f t="shared" si="25"/>
        <v>0.07625126150870565</v>
      </c>
      <c r="AM130" s="39">
        <f t="shared" si="25"/>
        <v>0.14403619859831673</v>
      </c>
      <c r="AN130" s="39">
        <f t="shared" si="25"/>
        <v>0.1729969690300719</v>
      </c>
      <c r="AO130" s="39">
        <f t="shared" si="25"/>
        <v>0.1735431550824691</v>
      </c>
      <c r="AP130" s="39">
        <f t="shared" si="25"/>
        <v>-1</v>
      </c>
      <c r="AQ130" s="39">
        <f t="shared" si="25"/>
        <v>-1</v>
      </c>
      <c r="AR130" s="39">
        <f t="shared" si="25"/>
        <v>-1</v>
      </c>
      <c r="AS130" s="39">
        <f t="shared" si="25"/>
        <v>-1</v>
      </c>
      <c r="AT130" s="39">
        <f t="shared" si="25"/>
        <v>-1</v>
      </c>
      <c r="AU130" s="39">
        <f t="shared" si="25"/>
        <v>-1</v>
      </c>
      <c r="AV130" s="39">
        <f t="shared" si="25"/>
        <v>-1</v>
      </c>
      <c r="AW130" s="39">
        <f t="shared" si="25"/>
        <v>-1</v>
      </c>
      <c r="AX130" s="39">
        <f t="shared" si="25"/>
        <v>-1</v>
      </c>
      <c r="AY130" s="39">
        <f t="shared" si="25"/>
        <v>-1</v>
      </c>
      <c r="AZ130" s="39">
        <f t="shared" si="25"/>
        <v>-1</v>
      </c>
      <c r="BA130" s="39">
        <f t="shared" si="25"/>
        <v>-1</v>
      </c>
      <c r="BB130" s="39">
        <f t="shared" si="25"/>
        <v>-1</v>
      </c>
      <c r="BC130" s="39">
        <f t="shared" si="25"/>
        <v>-1</v>
      </c>
      <c r="BD130" s="39">
        <f t="shared" si="25"/>
        <v>-1</v>
      </c>
      <c r="BE130" s="39">
        <f t="shared" si="25"/>
        <v>-1</v>
      </c>
      <c r="BF130" s="112"/>
      <c r="BG130" s="112"/>
    </row>
    <row r="131" spans="1:59" s="113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5" t="s">
        <v>134</v>
      </c>
      <c r="Z131" s="447"/>
      <c r="AA131" s="39">
        <f aca="true" t="shared" si="26" ref="AA131:BE131">AA118/$AA118-1</f>
        <v>0</v>
      </c>
      <c r="AB131" s="39">
        <f t="shared" si="26"/>
        <v>-0.012631599839745156</v>
      </c>
      <c r="AC131" s="39">
        <f t="shared" si="26"/>
        <v>-0.03259649810870735</v>
      </c>
      <c r="AD131" s="39">
        <f t="shared" si="26"/>
        <v>-0.059246863522491755</v>
      </c>
      <c r="AE131" s="39">
        <f t="shared" si="26"/>
        <v>-0.023216183794856682</v>
      </c>
      <c r="AF131" s="39">
        <f t="shared" si="26"/>
        <v>-0.026301016437133895</v>
      </c>
      <c r="AG131" s="39">
        <f t="shared" si="26"/>
        <v>-0.008692554768458871</v>
      </c>
      <c r="AH131" s="39">
        <f t="shared" si="26"/>
        <v>-0.01309100246025563</v>
      </c>
      <c r="AI131" s="39">
        <f t="shared" si="26"/>
        <v>-0.08335100080119162</v>
      </c>
      <c r="AJ131" s="39">
        <f t="shared" si="26"/>
        <v>-0.05886272790541247</v>
      </c>
      <c r="AK131" s="39">
        <f t="shared" si="26"/>
        <v>-0.034745648858536815</v>
      </c>
      <c r="AL131" s="39">
        <f t="shared" si="26"/>
        <v>-0.06870551298677063</v>
      </c>
      <c r="AM131" s="39">
        <f t="shared" si="26"/>
        <v>-0.04456162818480214</v>
      </c>
      <c r="AN131" s="39">
        <f t="shared" si="26"/>
        <v>-0.03515795076610617</v>
      </c>
      <c r="AO131" s="39">
        <f t="shared" si="26"/>
        <v>-0.03374782896940354</v>
      </c>
      <c r="AP131" s="39">
        <f t="shared" si="26"/>
        <v>-1</v>
      </c>
      <c r="AQ131" s="39">
        <f t="shared" si="26"/>
        <v>-1</v>
      </c>
      <c r="AR131" s="39">
        <f t="shared" si="26"/>
        <v>-1</v>
      </c>
      <c r="AS131" s="39">
        <f t="shared" si="26"/>
        <v>-1</v>
      </c>
      <c r="AT131" s="39">
        <f t="shared" si="26"/>
        <v>-1</v>
      </c>
      <c r="AU131" s="39">
        <f t="shared" si="26"/>
        <v>-1</v>
      </c>
      <c r="AV131" s="39">
        <f t="shared" si="26"/>
        <v>-1</v>
      </c>
      <c r="AW131" s="39">
        <f t="shared" si="26"/>
        <v>-1</v>
      </c>
      <c r="AX131" s="39">
        <f t="shared" si="26"/>
        <v>-1</v>
      </c>
      <c r="AY131" s="39">
        <f t="shared" si="26"/>
        <v>-1</v>
      </c>
      <c r="AZ131" s="39">
        <f t="shared" si="26"/>
        <v>-1</v>
      </c>
      <c r="BA131" s="39">
        <f t="shared" si="26"/>
        <v>-1</v>
      </c>
      <c r="BB131" s="39">
        <f t="shared" si="26"/>
        <v>-1</v>
      </c>
      <c r="BC131" s="39">
        <f t="shared" si="26"/>
        <v>-1</v>
      </c>
      <c r="BD131" s="39">
        <f t="shared" si="26"/>
        <v>-1</v>
      </c>
      <c r="BE131" s="39">
        <f t="shared" si="26"/>
        <v>-1</v>
      </c>
      <c r="BF131" s="112"/>
      <c r="BG131" s="112"/>
    </row>
    <row r="132" spans="1:59" s="113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5" t="s">
        <v>136</v>
      </c>
      <c r="Z132" s="447"/>
      <c r="AA132" s="39">
        <f aca="true" t="shared" si="27" ref="AA132:BE132">AA119/$AA119-1</f>
        <v>0</v>
      </c>
      <c r="AB132" s="39">
        <f t="shared" si="27"/>
        <v>0.052762819052638577</v>
      </c>
      <c r="AC132" s="39">
        <f t="shared" si="27"/>
        <v>0.07392842921111065</v>
      </c>
      <c r="AD132" s="39">
        <f t="shared" si="27"/>
        <v>0.09469398180529476</v>
      </c>
      <c r="AE132" s="39">
        <f t="shared" si="27"/>
        <v>0.1518947711602352</v>
      </c>
      <c r="AF132" s="39">
        <f t="shared" si="27"/>
        <v>0.18493910985811124</v>
      </c>
      <c r="AG132" s="39">
        <f t="shared" si="27"/>
        <v>0.21022324509483492</v>
      </c>
      <c r="AH132" s="39">
        <f t="shared" si="27"/>
        <v>0.21839994919783834</v>
      </c>
      <c r="AI132" s="39">
        <f t="shared" si="27"/>
        <v>0.21297479988064705</v>
      </c>
      <c r="AJ132" s="39">
        <f t="shared" si="27"/>
        <v>0.22453753766507578</v>
      </c>
      <c r="AK132" s="39">
        <f t="shared" si="27"/>
        <v>0.22128293940923682</v>
      </c>
      <c r="AL132" s="39">
        <f t="shared" si="27"/>
        <v>0.23349240768490032</v>
      </c>
      <c r="AM132" s="39">
        <f t="shared" si="27"/>
        <v>0.21237827802679932</v>
      </c>
      <c r="AN132" s="39">
        <f t="shared" si="27"/>
        <v>0.2044419039029326</v>
      </c>
      <c r="AO132" s="39">
        <f t="shared" si="27"/>
        <v>0.20317623039072985</v>
      </c>
      <c r="AP132" s="39">
        <f t="shared" si="27"/>
        <v>-1</v>
      </c>
      <c r="AQ132" s="39">
        <f t="shared" si="27"/>
        <v>-1</v>
      </c>
      <c r="AR132" s="39">
        <f t="shared" si="27"/>
        <v>-1</v>
      </c>
      <c r="AS132" s="39">
        <f t="shared" si="27"/>
        <v>-1</v>
      </c>
      <c r="AT132" s="39">
        <f t="shared" si="27"/>
        <v>-1</v>
      </c>
      <c r="AU132" s="39">
        <f t="shared" si="27"/>
        <v>-1</v>
      </c>
      <c r="AV132" s="39">
        <f t="shared" si="27"/>
        <v>-1</v>
      </c>
      <c r="AW132" s="39">
        <f t="shared" si="27"/>
        <v>-1</v>
      </c>
      <c r="AX132" s="39">
        <f t="shared" si="27"/>
        <v>-1</v>
      </c>
      <c r="AY132" s="39">
        <f t="shared" si="27"/>
        <v>-1</v>
      </c>
      <c r="AZ132" s="39">
        <f t="shared" si="27"/>
        <v>-1</v>
      </c>
      <c r="BA132" s="39">
        <f t="shared" si="27"/>
        <v>-1</v>
      </c>
      <c r="BB132" s="39">
        <f t="shared" si="27"/>
        <v>-1</v>
      </c>
      <c r="BC132" s="39">
        <f t="shared" si="27"/>
        <v>-1</v>
      </c>
      <c r="BD132" s="39">
        <f t="shared" si="27"/>
        <v>-1</v>
      </c>
      <c r="BE132" s="39">
        <f t="shared" si="27"/>
        <v>-1</v>
      </c>
      <c r="BF132" s="112"/>
      <c r="BG132" s="112"/>
    </row>
    <row r="133" spans="1:59" s="113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5" t="s">
        <v>202</v>
      </c>
      <c r="Z133" s="447"/>
      <c r="AA133" s="39">
        <f aca="true" t="shared" si="28" ref="AA133:BE133">AA120/$AA120-1</f>
        <v>0</v>
      </c>
      <c r="AB133" s="39">
        <f t="shared" si="28"/>
        <v>-0.004883772645303708</v>
      </c>
      <c r="AC133" s="39">
        <f t="shared" si="28"/>
        <v>0.024792839022221402</v>
      </c>
      <c r="AD133" s="39">
        <f t="shared" si="28"/>
        <v>0.029384125493474578</v>
      </c>
      <c r="AE133" s="39">
        <f t="shared" si="28"/>
        <v>0.0990656827488734</v>
      </c>
      <c r="AF133" s="39">
        <f t="shared" si="28"/>
        <v>0.12646198658501184</v>
      </c>
      <c r="AG133" s="39">
        <f t="shared" si="28"/>
        <v>0.1237635302065132</v>
      </c>
      <c r="AH133" s="39">
        <f t="shared" si="28"/>
        <v>0.12879654513489647</v>
      </c>
      <c r="AI133" s="39">
        <f t="shared" si="28"/>
        <v>0.14736833661216675</v>
      </c>
      <c r="AJ133" s="39">
        <f t="shared" si="28"/>
        <v>0.22903936761928234</v>
      </c>
      <c r="AK133" s="39">
        <f t="shared" si="28"/>
        <v>0.25173785666084614</v>
      </c>
      <c r="AL133" s="39">
        <f t="shared" si="28"/>
        <v>0.2885293522565817</v>
      </c>
      <c r="AM133" s="39">
        <f t="shared" si="28"/>
        <v>0.36800755360151727</v>
      </c>
      <c r="AN133" s="39">
        <f t="shared" si="28"/>
        <v>0.3875363300199204</v>
      </c>
      <c r="AO133" s="39">
        <f t="shared" si="28"/>
        <v>0.379366850438821</v>
      </c>
      <c r="AP133" s="39">
        <f t="shared" si="28"/>
        <v>-1</v>
      </c>
      <c r="AQ133" s="39">
        <f t="shared" si="28"/>
        <v>-1</v>
      </c>
      <c r="AR133" s="39">
        <f t="shared" si="28"/>
        <v>-1</v>
      </c>
      <c r="AS133" s="39">
        <f t="shared" si="28"/>
        <v>-1</v>
      </c>
      <c r="AT133" s="39">
        <f t="shared" si="28"/>
        <v>-1</v>
      </c>
      <c r="AU133" s="39">
        <f t="shared" si="28"/>
        <v>-1</v>
      </c>
      <c r="AV133" s="39">
        <f t="shared" si="28"/>
        <v>-1</v>
      </c>
      <c r="AW133" s="39">
        <f t="shared" si="28"/>
        <v>-1</v>
      </c>
      <c r="AX133" s="39">
        <f t="shared" si="28"/>
        <v>-1</v>
      </c>
      <c r="AY133" s="39">
        <f t="shared" si="28"/>
        <v>-1</v>
      </c>
      <c r="AZ133" s="39">
        <f t="shared" si="28"/>
        <v>-1</v>
      </c>
      <c r="BA133" s="39">
        <f t="shared" si="28"/>
        <v>-1</v>
      </c>
      <c r="BB133" s="39">
        <f t="shared" si="28"/>
        <v>-1</v>
      </c>
      <c r="BC133" s="39">
        <f t="shared" si="28"/>
        <v>-1</v>
      </c>
      <c r="BD133" s="39">
        <f t="shared" si="28"/>
        <v>-1</v>
      </c>
      <c r="BE133" s="39">
        <f t="shared" si="28"/>
        <v>-1</v>
      </c>
      <c r="BF133" s="112"/>
      <c r="BG133" s="112"/>
    </row>
    <row r="134" spans="1:59" s="113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5" t="s">
        <v>146</v>
      </c>
      <c r="Z134" s="447"/>
      <c r="AA134" s="39">
        <f aca="true" t="shared" si="29" ref="AA134:BE134">AA121/$AA121-1</f>
        <v>0</v>
      </c>
      <c r="AB134" s="39">
        <f t="shared" si="29"/>
        <v>0.014948963777656754</v>
      </c>
      <c r="AC134" s="39">
        <f t="shared" si="29"/>
        <v>0.07019235010924407</v>
      </c>
      <c r="AD134" s="39">
        <f t="shared" si="29"/>
        <v>0.08187577902124787</v>
      </c>
      <c r="AE134" s="39">
        <f t="shared" si="29"/>
        <v>0.13767469278971323</v>
      </c>
      <c r="AF134" s="39">
        <f t="shared" si="29"/>
        <v>0.16167323409032885</v>
      </c>
      <c r="AG134" s="39">
        <f t="shared" si="29"/>
        <v>0.15933814609048347</v>
      </c>
      <c r="AH134" s="39">
        <f t="shared" si="29"/>
        <v>0.13155320986524943</v>
      </c>
      <c r="AI134" s="39">
        <f t="shared" si="29"/>
        <v>0.12936876809260855</v>
      </c>
      <c r="AJ134" s="39">
        <f t="shared" si="29"/>
        <v>0.19198391499131917</v>
      </c>
      <c r="AK134" s="39">
        <f t="shared" si="29"/>
        <v>0.23604822381855506</v>
      </c>
      <c r="AL134" s="39">
        <f t="shared" si="29"/>
        <v>0.20596484801266102</v>
      </c>
      <c r="AM134" s="39">
        <f t="shared" si="29"/>
        <v>0.2975898455185908</v>
      </c>
      <c r="AN134" s="39">
        <f t="shared" si="29"/>
        <v>0.31369558151356247</v>
      </c>
      <c r="AO134" s="39">
        <f t="shared" si="29"/>
        <v>0.31548198334610644</v>
      </c>
      <c r="AP134" s="39">
        <f t="shared" si="29"/>
        <v>-1</v>
      </c>
      <c r="AQ134" s="39">
        <f t="shared" si="29"/>
        <v>-1</v>
      </c>
      <c r="AR134" s="39">
        <f t="shared" si="29"/>
        <v>-1</v>
      </c>
      <c r="AS134" s="39">
        <f t="shared" si="29"/>
        <v>-1</v>
      </c>
      <c r="AT134" s="39">
        <f t="shared" si="29"/>
        <v>-1</v>
      </c>
      <c r="AU134" s="39">
        <f t="shared" si="29"/>
        <v>-1</v>
      </c>
      <c r="AV134" s="39">
        <f t="shared" si="29"/>
        <v>-1</v>
      </c>
      <c r="AW134" s="39">
        <f t="shared" si="29"/>
        <v>-1</v>
      </c>
      <c r="AX134" s="39">
        <f t="shared" si="29"/>
        <v>-1</v>
      </c>
      <c r="AY134" s="39">
        <f t="shared" si="29"/>
        <v>-1</v>
      </c>
      <c r="AZ134" s="39">
        <f t="shared" si="29"/>
        <v>-1</v>
      </c>
      <c r="BA134" s="39">
        <f t="shared" si="29"/>
        <v>-1</v>
      </c>
      <c r="BB134" s="39">
        <f t="shared" si="29"/>
        <v>-1</v>
      </c>
      <c r="BC134" s="39">
        <f t="shared" si="29"/>
        <v>-1</v>
      </c>
      <c r="BD134" s="39">
        <f t="shared" si="29"/>
        <v>-1</v>
      </c>
      <c r="BE134" s="39">
        <f t="shared" si="29"/>
        <v>-1</v>
      </c>
      <c r="BF134" s="112"/>
      <c r="BG134" s="112"/>
    </row>
    <row r="135" spans="1:59" s="113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5" t="s">
        <v>147</v>
      </c>
      <c r="Z135" s="447"/>
      <c r="AA135" s="39">
        <f aca="true" t="shared" si="30" ref="AA135:BE135">AA122/$AA122-1</f>
        <v>0</v>
      </c>
      <c r="AB135" s="39">
        <f t="shared" si="30"/>
        <v>0.027046734260116834</v>
      </c>
      <c r="AC135" s="39">
        <f t="shared" si="30"/>
        <v>0.03278288915461913</v>
      </c>
      <c r="AD135" s="39">
        <f t="shared" si="30"/>
        <v>0.015165345791789075</v>
      </c>
      <c r="AE135" s="39">
        <f t="shared" si="30"/>
        <v>0.03338132032631047</v>
      </c>
      <c r="AF135" s="39">
        <f t="shared" si="30"/>
        <v>0.03396647638081318</v>
      </c>
      <c r="AG135" s="39">
        <f t="shared" si="30"/>
        <v>0.028550241400497</v>
      </c>
      <c r="AH135" s="39">
        <f t="shared" si="30"/>
        <v>0.0035948184603398214</v>
      </c>
      <c r="AI135" s="39">
        <f t="shared" si="30"/>
        <v>-0.09068280741350176</v>
      </c>
      <c r="AJ135" s="39">
        <f t="shared" si="30"/>
        <v>-0.09749788225159561</v>
      </c>
      <c r="AK135" s="39">
        <f t="shared" si="30"/>
        <v>-0.083895087085604</v>
      </c>
      <c r="AL135" s="39">
        <f t="shared" si="30"/>
        <v>-0.11261972303453771</v>
      </c>
      <c r="AM135" s="39">
        <f t="shared" si="30"/>
        <v>-0.15319785192682134</v>
      </c>
      <c r="AN135" s="39">
        <f t="shared" si="30"/>
        <v>-0.1656797708284551</v>
      </c>
      <c r="AO135" s="39">
        <f t="shared" si="30"/>
        <v>-0.15783041744994597</v>
      </c>
      <c r="AP135" s="39">
        <f t="shared" si="30"/>
        <v>-1</v>
      </c>
      <c r="AQ135" s="39">
        <f t="shared" si="30"/>
        <v>-1</v>
      </c>
      <c r="AR135" s="39">
        <f t="shared" si="30"/>
        <v>-1</v>
      </c>
      <c r="AS135" s="39">
        <f t="shared" si="30"/>
        <v>-1</v>
      </c>
      <c r="AT135" s="39">
        <f t="shared" si="30"/>
        <v>-1</v>
      </c>
      <c r="AU135" s="39">
        <f t="shared" si="30"/>
        <v>-1</v>
      </c>
      <c r="AV135" s="39">
        <f t="shared" si="30"/>
        <v>-1</v>
      </c>
      <c r="AW135" s="39">
        <f t="shared" si="30"/>
        <v>-1</v>
      </c>
      <c r="AX135" s="39">
        <f t="shared" si="30"/>
        <v>-1</v>
      </c>
      <c r="AY135" s="39">
        <f t="shared" si="30"/>
        <v>-1</v>
      </c>
      <c r="AZ135" s="39">
        <f t="shared" si="30"/>
        <v>-1</v>
      </c>
      <c r="BA135" s="39">
        <f t="shared" si="30"/>
        <v>-1</v>
      </c>
      <c r="BB135" s="39">
        <f t="shared" si="30"/>
        <v>-1</v>
      </c>
      <c r="BC135" s="39">
        <f t="shared" si="30"/>
        <v>-1</v>
      </c>
      <c r="BD135" s="39">
        <f t="shared" si="30"/>
        <v>-1</v>
      </c>
      <c r="BE135" s="39">
        <f t="shared" si="30"/>
        <v>-1</v>
      </c>
      <c r="BF135" s="112"/>
      <c r="BG135" s="112"/>
    </row>
    <row r="136" spans="1:59" s="113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5" t="s">
        <v>148</v>
      </c>
      <c r="Z136" s="447"/>
      <c r="AA136" s="39">
        <f aca="true" t="shared" si="31" ref="AA136:BE136">AA123/$AA123-1</f>
        <v>0</v>
      </c>
      <c r="AB136" s="39">
        <f t="shared" si="31"/>
        <v>0.02315601202335915</v>
      </c>
      <c r="AC136" s="39">
        <f t="shared" si="31"/>
        <v>0.0877013249764953</v>
      </c>
      <c r="AD136" s="39">
        <f t="shared" si="31"/>
        <v>0.06548755817797658</v>
      </c>
      <c r="AE136" s="39">
        <f t="shared" si="31"/>
        <v>0.2124853589796032</v>
      </c>
      <c r="AF136" s="39">
        <f t="shared" si="31"/>
        <v>0.26406370474779717</v>
      </c>
      <c r="AG136" s="39">
        <f t="shared" si="31"/>
        <v>0.33104048588271584</v>
      </c>
      <c r="AH136" s="39">
        <f t="shared" si="31"/>
        <v>0.38390038917472546</v>
      </c>
      <c r="AI136" s="39">
        <f t="shared" si="31"/>
        <v>0.38468559068145547</v>
      </c>
      <c r="AJ136" s="39">
        <f t="shared" si="31"/>
        <v>0.40564761061813104</v>
      </c>
      <c r="AK136" s="39">
        <f t="shared" si="31"/>
        <v>0.46561118016326897</v>
      </c>
      <c r="AL136" s="39">
        <f t="shared" si="31"/>
        <v>0.46084824460043783</v>
      </c>
      <c r="AM136" s="39">
        <f t="shared" si="31"/>
        <v>0.4634467521884087</v>
      </c>
      <c r="AN136" s="39">
        <f t="shared" si="31"/>
        <v>0.5809247764900674</v>
      </c>
      <c r="AO136" s="39">
        <f t="shared" si="31"/>
        <v>0.5987579678002342</v>
      </c>
      <c r="AP136" s="39">
        <f t="shared" si="31"/>
        <v>-1</v>
      </c>
      <c r="AQ136" s="39">
        <f t="shared" si="31"/>
        <v>-1</v>
      </c>
      <c r="AR136" s="39">
        <f t="shared" si="31"/>
        <v>-1</v>
      </c>
      <c r="AS136" s="39">
        <f t="shared" si="31"/>
        <v>-1</v>
      </c>
      <c r="AT136" s="39">
        <f t="shared" si="31"/>
        <v>-1</v>
      </c>
      <c r="AU136" s="39">
        <f t="shared" si="31"/>
        <v>-1</v>
      </c>
      <c r="AV136" s="39">
        <f t="shared" si="31"/>
        <v>-1</v>
      </c>
      <c r="AW136" s="39">
        <f t="shared" si="31"/>
        <v>-1</v>
      </c>
      <c r="AX136" s="39">
        <f t="shared" si="31"/>
        <v>-1</v>
      </c>
      <c r="AY136" s="39">
        <f t="shared" si="31"/>
        <v>-1</v>
      </c>
      <c r="AZ136" s="39">
        <f t="shared" si="31"/>
        <v>-1</v>
      </c>
      <c r="BA136" s="39">
        <f t="shared" si="31"/>
        <v>-1</v>
      </c>
      <c r="BB136" s="39">
        <f t="shared" si="31"/>
        <v>-1</v>
      </c>
      <c r="BC136" s="39">
        <f t="shared" si="31"/>
        <v>-1</v>
      </c>
      <c r="BD136" s="39">
        <f t="shared" si="31"/>
        <v>-1</v>
      </c>
      <c r="BE136" s="39">
        <f t="shared" si="31"/>
        <v>-1</v>
      </c>
      <c r="BF136" s="112"/>
      <c r="BG136" s="112"/>
    </row>
    <row r="137" spans="1:59" s="113" customFormat="1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9" t="s">
        <v>205</v>
      </c>
      <c r="Z137" s="747"/>
      <c r="AA137" s="39">
        <f aca="true" t="shared" si="32" ref="AA137:BE138">AA124/$AA124-1</f>
        <v>0</v>
      </c>
      <c r="AB137" s="39">
        <f t="shared" si="32"/>
        <v>0.46484968322722864</v>
      </c>
      <c r="AC137" s="39">
        <f t="shared" si="32"/>
        <v>0.5542862031547835</v>
      </c>
      <c r="AD137" s="39">
        <f t="shared" si="32"/>
        <v>0.45247369195957354</v>
      </c>
      <c r="AE137" s="39">
        <f t="shared" si="32"/>
        <v>0.39620395314657375</v>
      </c>
      <c r="AF137" s="39">
        <f t="shared" si="32"/>
        <v>0.3900677621303701</v>
      </c>
      <c r="AG137" s="39">
        <f t="shared" si="32"/>
        <v>0.3477241468013821</v>
      </c>
      <c r="AH137" s="39">
        <f t="shared" si="32"/>
        <v>0.30973973031141555</v>
      </c>
      <c r="AI137" s="39">
        <f t="shared" si="32"/>
        <v>0.16675333762303346</v>
      </c>
      <c r="AJ137" s="39">
        <f t="shared" si="32"/>
        <v>0.03943993183167316</v>
      </c>
      <c r="AK137" s="39">
        <f t="shared" si="32"/>
        <v>-0.01601952830733866</v>
      </c>
      <c r="AL137" s="39">
        <f t="shared" si="32"/>
        <v>-0.11381939971939736</v>
      </c>
      <c r="AM137" s="39">
        <f t="shared" si="32"/>
        <v>-0.15465075522370553</v>
      </c>
      <c r="AN137" s="39">
        <f t="shared" si="32"/>
        <v>-0.05861479584255713</v>
      </c>
      <c r="AO137" s="39">
        <f t="shared" si="32"/>
        <v>-0.04438280258023419</v>
      </c>
      <c r="AP137" s="39">
        <f t="shared" si="32"/>
        <v>-1</v>
      </c>
      <c r="AQ137" s="39">
        <f t="shared" si="32"/>
        <v>-1</v>
      </c>
      <c r="AR137" s="39">
        <f t="shared" si="32"/>
        <v>-1</v>
      </c>
      <c r="AS137" s="39">
        <f t="shared" si="32"/>
        <v>-1</v>
      </c>
      <c r="AT137" s="39">
        <f t="shared" si="32"/>
        <v>-1</v>
      </c>
      <c r="AU137" s="39">
        <f t="shared" si="32"/>
        <v>-1</v>
      </c>
      <c r="AV137" s="39">
        <f t="shared" si="32"/>
        <v>-1</v>
      </c>
      <c r="AW137" s="39">
        <f t="shared" si="32"/>
        <v>-1</v>
      </c>
      <c r="AX137" s="39">
        <f t="shared" si="32"/>
        <v>-1</v>
      </c>
      <c r="AY137" s="39">
        <f t="shared" si="32"/>
        <v>-1</v>
      </c>
      <c r="AZ137" s="39">
        <f t="shared" si="32"/>
        <v>-1</v>
      </c>
      <c r="BA137" s="39">
        <f t="shared" si="32"/>
        <v>-1</v>
      </c>
      <c r="BB137" s="39">
        <f t="shared" si="32"/>
        <v>-1</v>
      </c>
      <c r="BC137" s="39">
        <f t="shared" si="32"/>
        <v>-1</v>
      </c>
      <c r="BD137" s="39">
        <f t="shared" si="32"/>
        <v>-1</v>
      </c>
      <c r="BE137" s="39">
        <f t="shared" si="32"/>
        <v>-1</v>
      </c>
      <c r="BF137" s="112"/>
      <c r="BG137" s="114"/>
    </row>
    <row r="138" spans="1:59" s="113" customFormat="1" ht="15.75" thickBot="1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5" t="s">
        <v>400</v>
      </c>
      <c r="Z138" s="448"/>
      <c r="AA138" s="45">
        <f t="shared" si="32"/>
        <v>0</v>
      </c>
      <c r="AB138" s="45">
        <f t="shared" si="32"/>
        <v>-0.040047690199955355</v>
      </c>
      <c r="AC138" s="45">
        <f t="shared" si="32"/>
        <v>0.24284833580400855</v>
      </c>
      <c r="AD138" s="45">
        <f t="shared" si="32"/>
        <v>1.2953323227487417</v>
      </c>
      <c r="AE138" s="45">
        <f t="shared" si="32"/>
        <v>1.236736918820427</v>
      </c>
      <c r="AF138" s="45">
        <f t="shared" si="32"/>
        <v>0.750335340934482</v>
      </c>
      <c r="AG138" s="45">
        <f t="shared" si="32"/>
        <v>0.6493883521629147</v>
      </c>
      <c r="AH138" s="45">
        <f t="shared" si="32"/>
        <v>16.579180751521438</v>
      </c>
      <c r="AI138" s="45">
        <f t="shared" si="32"/>
        <v>5.5987190641388915</v>
      </c>
      <c r="AJ138" s="45">
        <f t="shared" si="32"/>
        <v>7.299556919948682</v>
      </c>
      <c r="AK138" s="45">
        <f t="shared" si="32"/>
        <v>9.265851410382504</v>
      </c>
      <c r="AL138" s="45">
        <f t="shared" si="32"/>
        <v>10.086261823027455</v>
      </c>
      <c r="AM138" s="45">
        <f t="shared" si="32"/>
        <v>12.96101770224742</v>
      </c>
      <c r="AN138" s="45">
        <f t="shared" si="32"/>
        <v>20.231020376926462</v>
      </c>
      <c r="AO138" s="45">
        <f t="shared" si="32"/>
        <v>21.776406274113086</v>
      </c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14"/>
      <c r="BG138" s="689"/>
    </row>
    <row r="139" spans="1:59" s="113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3" t="s">
        <v>145</v>
      </c>
      <c r="Z139" s="449"/>
      <c r="AA139" s="83">
        <f aca="true" t="shared" si="33" ref="AA139:BE139">AA126/$AA126-1</f>
        <v>0</v>
      </c>
      <c r="AB139" s="83">
        <f t="shared" si="33"/>
        <v>0.008194200140017704</v>
      </c>
      <c r="AC139" s="83">
        <f t="shared" si="33"/>
        <v>0.01688009107084243</v>
      </c>
      <c r="AD139" s="83">
        <f t="shared" si="33"/>
        <v>0.009687567230213467</v>
      </c>
      <c r="AE139" s="83">
        <f t="shared" si="33"/>
        <v>0.05939313286895165</v>
      </c>
      <c r="AF139" s="83">
        <f t="shared" si="33"/>
        <v>0.07088783403399201</v>
      </c>
      <c r="AG139" s="83">
        <f t="shared" si="33"/>
        <v>0.08336807022884218</v>
      </c>
      <c r="AH139" s="83">
        <f t="shared" si="33"/>
        <v>0.07830483918737885</v>
      </c>
      <c r="AI139" s="83">
        <f t="shared" si="33"/>
        <v>0.04667791117171638</v>
      </c>
      <c r="AJ139" s="83">
        <f t="shared" si="33"/>
        <v>0.07938348447073729</v>
      </c>
      <c r="AK139" s="83">
        <f t="shared" si="33"/>
        <v>0.0986980061914251</v>
      </c>
      <c r="AL139" s="83">
        <f t="shared" si="33"/>
        <v>0.08552271260943956</v>
      </c>
      <c r="AM139" s="83">
        <f t="shared" si="33"/>
        <v>0.11462945692563986</v>
      </c>
      <c r="AN139" s="83">
        <f t="shared" si="33"/>
        <v>0.12347299552383095</v>
      </c>
      <c r="AO139" s="83">
        <f t="shared" si="33"/>
        <v>0.1233112251322166</v>
      </c>
      <c r="AP139" s="83">
        <f t="shared" si="33"/>
        <v>-1</v>
      </c>
      <c r="AQ139" s="83">
        <f t="shared" si="33"/>
        <v>-1</v>
      </c>
      <c r="AR139" s="83">
        <f t="shared" si="33"/>
        <v>-1</v>
      </c>
      <c r="AS139" s="83">
        <f t="shared" si="33"/>
        <v>-1</v>
      </c>
      <c r="AT139" s="83">
        <f t="shared" si="33"/>
        <v>-1</v>
      </c>
      <c r="AU139" s="83">
        <f t="shared" si="33"/>
        <v>-1</v>
      </c>
      <c r="AV139" s="83">
        <f t="shared" si="33"/>
        <v>-1</v>
      </c>
      <c r="AW139" s="83">
        <f t="shared" si="33"/>
        <v>-1</v>
      </c>
      <c r="AX139" s="83">
        <f t="shared" si="33"/>
        <v>-1</v>
      </c>
      <c r="AY139" s="83">
        <f t="shared" si="33"/>
        <v>-1</v>
      </c>
      <c r="AZ139" s="83">
        <f t="shared" si="33"/>
        <v>-1</v>
      </c>
      <c r="BA139" s="83">
        <f t="shared" si="33"/>
        <v>-1</v>
      </c>
      <c r="BB139" s="83">
        <f t="shared" si="33"/>
        <v>-1</v>
      </c>
      <c r="BC139" s="83">
        <f t="shared" si="33"/>
        <v>-1</v>
      </c>
      <c r="BD139" s="83">
        <f t="shared" si="33"/>
        <v>-1</v>
      </c>
      <c r="BE139" s="83">
        <f t="shared" si="33"/>
        <v>-1</v>
      </c>
      <c r="BF139" s="115"/>
      <c r="BG139" s="115"/>
    </row>
    <row r="141" ht="14.25">
      <c r="Y141" s="3" t="s">
        <v>149</v>
      </c>
    </row>
    <row r="142" spans="25:59" ht="14.25">
      <c r="Y142" s="259" t="s">
        <v>130</v>
      </c>
      <c r="Z142" s="446"/>
      <c r="AA142" s="79">
        <v>1990</v>
      </c>
      <c r="AB142" s="79">
        <f aca="true" t="shared" si="34" ref="AB142:BE142">AA142+1</f>
        <v>1991</v>
      </c>
      <c r="AC142" s="79">
        <f t="shared" si="34"/>
        <v>1992</v>
      </c>
      <c r="AD142" s="79">
        <f t="shared" si="34"/>
        <v>1993</v>
      </c>
      <c r="AE142" s="79">
        <f t="shared" si="34"/>
        <v>1994</v>
      </c>
      <c r="AF142" s="79">
        <f t="shared" si="34"/>
        <v>1995</v>
      </c>
      <c r="AG142" s="79">
        <f t="shared" si="34"/>
        <v>1996</v>
      </c>
      <c r="AH142" s="79">
        <f t="shared" si="34"/>
        <v>1997</v>
      </c>
      <c r="AI142" s="79">
        <f t="shared" si="34"/>
        <v>1998</v>
      </c>
      <c r="AJ142" s="79">
        <f t="shared" si="34"/>
        <v>1999</v>
      </c>
      <c r="AK142" s="79">
        <f t="shared" si="34"/>
        <v>2000</v>
      </c>
      <c r="AL142" s="79">
        <f t="shared" si="34"/>
        <v>2001</v>
      </c>
      <c r="AM142" s="79">
        <f t="shared" si="34"/>
        <v>2002</v>
      </c>
      <c r="AN142" s="79">
        <f t="shared" si="34"/>
        <v>2003</v>
      </c>
      <c r="AO142" s="79">
        <f t="shared" si="34"/>
        <v>2004</v>
      </c>
      <c r="AP142" s="79">
        <f t="shared" si="34"/>
        <v>2005</v>
      </c>
      <c r="AQ142" s="79">
        <f t="shared" si="34"/>
        <v>2006</v>
      </c>
      <c r="AR142" s="79">
        <f t="shared" si="34"/>
        <v>2007</v>
      </c>
      <c r="AS142" s="79">
        <f t="shared" si="34"/>
        <v>2008</v>
      </c>
      <c r="AT142" s="79">
        <f t="shared" si="34"/>
        <v>2009</v>
      </c>
      <c r="AU142" s="79">
        <f t="shared" si="34"/>
        <v>2010</v>
      </c>
      <c r="AV142" s="79">
        <f t="shared" si="34"/>
        <v>2011</v>
      </c>
      <c r="AW142" s="79">
        <f t="shared" si="34"/>
        <v>2012</v>
      </c>
      <c r="AX142" s="79">
        <f t="shared" si="34"/>
        <v>2013</v>
      </c>
      <c r="AY142" s="79">
        <f t="shared" si="34"/>
        <v>2014</v>
      </c>
      <c r="AZ142" s="79">
        <f t="shared" si="34"/>
        <v>2015</v>
      </c>
      <c r="BA142" s="79">
        <f t="shared" si="34"/>
        <v>2016</v>
      </c>
      <c r="BB142" s="79">
        <f t="shared" si="34"/>
        <v>2017</v>
      </c>
      <c r="BC142" s="79">
        <f t="shared" si="34"/>
        <v>2018</v>
      </c>
      <c r="BD142" s="79">
        <f t="shared" si="34"/>
        <v>2019</v>
      </c>
      <c r="BE142" s="79">
        <f t="shared" si="34"/>
        <v>2020</v>
      </c>
      <c r="BF142" s="66" t="s">
        <v>131</v>
      </c>
      <c r="BG142" s="79" t="s">
        <v>132</v>
      </c>
    </row>
    <row r="143" spans="1:59" s="113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5" t="s">
        <v>133</v>
      </c>
      <c r="Z143" s="447"/>
      <c r="AA143" s="116"/>
      <c r="AB143" s="441">
        <f aca="true" t="shared" si="35" ref="AB143:BE143">AB117/AA117-1</f>
        <v>0.010427812552987081</v>
      </c>
      <c r="AC143" s="441">
        <f t="shared" si="35"/>
        <v>0.01924559023925876</v>
      </c>
      <c r="AD143" s="441">
        <f t="shared" si="35"/>
        <v>-0.004202762769584201</v>
      </c>
      <c r="AE143" s="441">
        <f t="shared" si="35"/>
        <v>0.057107129156659386</v>
      </c>
      <c r="AF143" s="441">
        <f t="shared" si="35"/>
        <v>-0.020750272138282844</v>
      </c>
      <c r="AG143" s="441">
        <f t="shared" si="35"/>
        <v>-0.0033737122504474693</v>
      </c>
      <c r="AH143" s="441">
        <f t="shared" si="35"/>
        <v>0.021960853268853553</v>
      </c>
      <c r="AI143" s="441">
        <f t="shared" si="35"/>
        <v>-0.011544354111043043</v>
      </c>
      <c r="AJ143" s="441">
        <f t="shared" si="35"/>
        <v>0.027019752461518776</v>
      </c>
      <c r="AK143" s="441">
        <f t="shared" si="35"/>
        <v>0.0008429571024441973</v>
      </c>
      <c r="AL143" s="441">
        <f t="shared" si="35"/>
        <v>-0.020334884891988425</v>
      </c>
      <c r="AM143" s="441">
        <f t="shared" si="35"/>
        <v>0.06298244612005277</v>
      </c>
      <c r="AN143" s="441">
        <f t="shared" si="35"/>
        <v>0.025314557762453838</v>
      </c>
      <c r="AO143" s="441">
        <f t="shared" si="35"/>
        <v>0.0004656329613952348</v>
      </c>
      <c r="AP143" s="441">
        <f t="shared" si="35"/>
        <v>-1</v>
      </c>
      <c r="AQ143" s="441" t="e">
        <f t="shared" si="35"/>
        <v>#DIV/0!</v>
      </c>
      <c r="AR143" s="441" t="e">
        <f t="shared" si="35"/>
        <v>#DIV/0!</v>
      </c>
      <c r="AS143" s="441" t="e">
        <f t="shared" si="35"/>
        <v>#DIV/0!</v>
      </c>
      <c r="AT143" s="441" t="e">
        <f t="shared" si="35"/>
        <v>#DIV/0!</v>
      </c>
      <c r="AU143" s="441" t="e">
        <f t="shared" si="35"/>
        <v>#DIV/0!</v>
      </c>
      <c r="AV143" s="441" t="e">
        <f t="shared" si="35"/>
        <v>#DIV/0!</v>
      </c>
      <c r="AW143" s="441" t="e">
        <f t="shared" si="35"/>
        <v>#DIV/0!</v>
      </c>
      <c r="AX143" s="441" t="e">
        <f t="shared" si="35"/>
        <v>#DIV/0!</v>
      </c>
      <c r="AY143" s="441" t="e">
        <f t="shared" si="35"/>
        <v>#DIV/0!</v>
      </c>
      <c r="AZ143" s="441" t="e">
        <f t="shared" si="35"/>
        <v>#DIV/0!</v>
      </c>
      <c r="BA143" s="441" t="e">
        <f t="shared" si="35"/>
        <v>#DIV/0!</v>
      </c>
      <c r="BB143" s="441" t="e">
        <f t="shared" si="35"/>
        <v>#DIV/0!</v>
      </c>
      <c r="BC143" s="441" t="e">
        <f t="shared" si="35"/>
        <v>#DIV/0!</v>
      </c>
      <c r="BD143" s="441" t="e">
        <f t="shared" si="35"/>
        <v>#DIV/0!</v>
      </c>
      <c r="BE143" s="441" t="e">
        <f t="shared" si="35"/>
        <v>#DIV/0!</v>
      </c>
      <c r="BF143" s="112"/>
      <c r="BG143" s="112"/>
    </row>
    <row r="144" spans="1:59" s="113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5" t="s">
        <v>134</v>
      </c>
      <c r="Z144" s="447"/>
      <c r="AA144" s="116"/>
      <c r="AB144" s="441">
        <f aca="true" t="shared" si="36" ref="AB144:BE144">AB118/AA118-1</f>
        <v>-0.012631599839745156</v>
      </c>
      <c r="AC144" s="441">
        <f t="shared" si="36"/>
        <v>-0.02022031317360562</v>
      </c>
      <c r="AD144" s="441">
        <f t="shared" si="36"/>
        <v>-0.027548344989120288</v>
      </c>
      <c r="AE144" s="441">
        <f t="shared" si="36"/>
        <v>0.03829982418400002</v>
      </c>
      <c r="AF144" s="441">
        <f t="shared" si="36"/>
        <v>-0.0031581529004668374</v>
      </c>
      <c r="AG144" s="441">
        <f t="shared" si="36"/>
        <v>0.01808409166069369</v>
      </c>
      <c r="AH144" s="441">
        <f t="shared" si="36"/>
        <v>-0.004437016702491747</v>
      </c>
      <c r="AI144" s="441">
        <f t="shared" si="36"/>
        <v>-0.07119197262978283</v>
      </c>
      <c r="AJ144" s="441">
        <f t="shared" si="36"/>
        <v>0.026714994416819238</v>
      </c>
      <c r="AK144" s="441">
        <f t="shared" si="36"/>
        <v>0.025625463746856925</v>
      </c>
      <c r="AL144" s="441">
        <f t="shared" si="36"/>
        <v>-0.03518229582500676</v>
      </c>
      <c r="AM144" s="441">
        <f t="shared" si="36"/>
        <v>0.025925080775900167</v>
      </c>
      <c r="AN144" s="441">
        <f t="shared" si="36"/>
        <v>0.00984226476149419</v>
      </c>
      <c r="AO144" s="441">
        <f t="shared" si="36"/>
        <v>0.0014615053291078262</v>
      </c>
      <c r="AP144" s="441">
        <f t="shared" si="36"/>
        <v>-1</v>
      </c>
      <c r="AQ144" s="441" t="e">
        <f t="shared" si="36"/>
        <v>#DIV/0!</v>
      </c>
      <c r="AR144" s="441" t="e">
        <f t="shared" si="36"/>
        <v>#DIV/0!</v>
      </c>
      <c r="AS144" s="441" t="e">
        <f t="shared" si="36"/>
        <v>#DIV/0!</v>
      </c>
      <c r="AT144" s="441" t="e">
        <f t="shared" si="36"/>
        <v>#DIV/0!</v>
      </c>
      <c r="AU144" s="441" t="e">
        <f t="shared" si="36"/>
        <v>#DIV/0!</v>
      </c>
      <c r="AV144" s="441" t="e">
        <f t="shared" si="36"/>
        <v>#DIV/0!</v>
      </c>
      <c r="AW144" s="441" t="e">
        <f t="shared" si="36"/>
        <v>#DIV/0!</v>
      </c>
      <c r="AX144" s="441" t="e">
        <f t="shared" si="36"/>
        <v>#DIV/0!</v>
      </c>
      <c r="AY144" s="441" t="e">
        <f t="shared" si="36"/>
        <v>#DIV/0!</v>
      </c>
      <c r="AZ144" s="441" t="e">
        <f t="shared" si="36"/>
        <v>#DIV/0!</v>
      </c>
      <c r="BA144" s="441" t="e">
        <f t="shared" si="36"/>
        <v>#DIV/0!</v>
      </c>
      <c r="BB144" s="441" t="e">
        <f t="shared" si="36"/>
        <v>#DIV/0!</v>
      </c>
      <c r="BC144" s="441" t="e">
        <f t="shared" si="36"/>
        <v>#DIV/0!</v>
      </c>
      <c r="BD144" s="441" t="e">
        <f t="shared" si="36"/>
        <v>#DIV/0!</v>
      </c>
      <c r="BE144" s="441" t="e">
        <f t="shared" si="36"/>
        <v>#DIV/0!</v>
      </c>
      <c r="BF144" s="112"/>
      <c r="BG144" s="112"/>
    </row>
    <row r="145" spans="1:59" s="113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5" t="s">
        <v>136</v>
      </c>
      <c r="Z145" s="447"/>
      <c r="AA145" s="116"/>
      <c r="AB145" s="441">
        <f aca="true" t="shared" si="37" ref="AB145:BE145">AB119/AA119-1</f>
        <v>0.052762819052638577</v>
      </c>
      <c r="AC145" s="441">
        <f t="shared" si="37"/>
        <v>0.02010482301941341</v>
      </c>
      <c r="AD145" s="441">
        <f t="shared" si="37"/>
        <v>0.01933606749701</v>
      </c>
      <c r="AE145" s="441">
        <f t="shared" si="37"/>
        <v>0.05225276680575952</v>
      </c>
      <c r="AF145" s="441">
        <f t="shared" si="37"/>
        <v>0.02868694218013723</v>
      </c>
      <c r="AG145" s="441">
        <f t="shared" si="37"/>
        <v>0.021337919414062823</v>
      </c>
      <c r="AH145" s="441">
        <f t="shared" si="37"/>
        <v>0.006756360147720075</v>
      </c>
      <c r="AI145" s="441">
        <f t="shared" si="37"/>
        <v>-0.004452683472912944</v>
      </c>
      <c r="AJ145" s="441">
        <f t="shared" si="37"/>
        <v>0.009532545759043387</v>
      </c>
      <c r="AK145" s="441">
        <f t="shared" si="37"/>
        <v>-0.0026578182830105934</v>
      </c>
      <c r="AL145" s="441">
        <f t="shared" si="37"/>
        <v>0.009997247878996474</v>
      </c>
      <c r="AM145" s="441">
        <f t="shared" si="37"/>
        <v>-0.017117356804594697</v>
      </c>
      <c r="AN145" s="441">
        <f t="shared" si="37"/>
        <v>-0.006546120355095386</v>
      </c>
      <c r="AO145" s="441">
        <f t="shared" si="37"/>
        <v>-0.0010508381584046766</v>
      </c>
      <c r="AP145" s="441">
        <f t="shared" si="37"/>
        <v>-1</v>
      </c>
      <c r="AQ145" s="441" t="e">
        <f t="shared" si="37"/>
        <v>#DIV/0!</v>
      </c>
      <c r="AR145" s="441" t="e">
        <f t="shared" si="37"/>
        <v>#DIV/0!</v>
      </c>
      <c r="AS145" s="441" t="e">
        <f t="shared" si="37"/>
        <v>#DIV/0!</v>
      </c>
      <c r="AT145" s="441" t="e">
        <f t="shared" si="37"/>
        <v>#DIV/0!</v>
      </c>
      <c r="AU145" s="441" t="e">
        <f t="shared" si="37"/>
        <v>#DIV/0!</v>
      </c>
      <c r="AV145" s="441" t="e">
        <f t="shared" si="37"/>
        <v>#DIV/0!</v>
      </c>
      <c r="AW145" s="441" t="e">
        <f t="shared" si="37"/>
        <v>#DIV/0!</v>
      </c>
      <c r="AX145" s="441" t="e">
        <f t="shared" si="37"/>
        <v>#DIV/0!</v>
      </c>
      <c r="AY145" s="441" t="e">
        <f t="shared" si="37"/>
        <v>#DIV/0!</v>
      </c>
      <c r="AZ145" s="441" t="e">
        <f t="shared" si="37"/>
        <v>#DIV/0!</v>
      </c>
      <c r="BA145" s="441" t="e">
        <f t="shared" si="37"/>
        <v>#DIV/0!</v>
      </c>
      <c r="BB145" s="441" t="e">
        <f t="shared" si="37"/>
        <v>#DIV/0!</v>
      </c>
      <c r="BC145" s="441" t="e">
        <f t="shared" si="37"/>
        <v>#DIV/0!</v>
      </c>
      <c r="BD145" s="441" t="e">
        <f t="shared" si="37"/>
        <v>#DIV/0!</v>
      </c>
      <c r="BE145" s="441" t="e">
        <f t="shared" si="37"/>
        <v>#DIV/0!</v>
      </c>
      <c r="BF145" s="112"/>
      <c r="BG145" s="112"/>
    </row>
    <row r="146" spans="1:59" s="113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5" t="s">
        <v>202</v>
      </c>
      <c r="Z146" s="447"/>
      <c r="AA146" s="116"/>
      <c r="AB146" s="441">
        <f aca="true" t="shared" si="38" ref="AB146:BE146">AB120/AA120-1</f>
        <v>-0.004883772645303708</v>
      </c>
      <c r="AC146" s="441">
        <f t="shared" si="38"/>
        <v>0.029822256789454604</v>
      </c>
      <c r="AD146" s="441">
        <f t="shared" si="38"/>
        <v>0.0044802093617613</v>
      </c>
      <c r="AE146" s="441">
        <f t="shared" si="38"/>
        <v>0.06769247312998372</v>
      </c>
      <c r="AF146" s="441">
        <f t="shared" si="38"/>
        <v>0.02492690315615853</v>
      </c>
      <c r="AG146" s="441">
        <f t="shared" si="38"/>
        <v>-0.0023955148159763295</v>
      </c>
      <c r="AH146" s="441">
        <f t="shared" si="38"/>
        <v>0.004478713531002709</v>
      </c>
      <c r="AI146" s="441">
        <f t="shared" si="38"/>
        <v>0.01645273593130181</v>
      </c>
      <c r="AJ146" s="441">
        <f t="shared" si="38"/>
        <v>0.07118117905211307</v>
      </c>
      <c r="AK146" s="441">
        <f t="shared" si="38"/>
        <v>0.01846848005001811</v>
      </c>
      <c r="AL146" s="441">
        <f t="shared" si="38"/>
        <v>0.029392332747594008</v>
      </c>
      <c r="AM146" s="441">
        <f t="shared" si="38"/>
        <v>0.06168132779105617</v>
      </c>
      <c r="AN146" s="441">
        <f t="shared" si="38"/>
        <v>0.014275342535200242</v>
      </c>
      <c r="AO146" s="441">
        <f t="shared" si="38"/>
        <v>-0.005887759047708663</v>
      </c>
      <c r="AP146" s="441">
        <f t="shared" si="38"/>
        <v>-1</v>
      </c>
      <c r="AQ146" s="441" t="e">
        <f t="shared" si="38"/>
        <v>#DIV/0!</v>
      </c>
      <c r="AR146" s="441" t="e">
        <f t="shared" si="38"/>
        <v>#DIV/0!</v>
      </c>
      <c r="AS146" s="441" t="e">
        <f t="shared" si="38"/>
        <v>#DIV/0!</v>
      </c>
      <c r="AT146" s="441" t="e">
        <f t="shared" si="38"/>
        <v>#DIV/0!</v>
      </c>
      <c r="AU146" s="441" t="e">
        <f t="shared" si="38"/>
        <v>#DIV/0!</v>
      </c>
      <c r="AV146" s="441" t="e">
        <f t="shared" si="38"/>
        <v>#DIV/0!</v>
      </c>
      <c r="AW146" s="441" t="e">
        <f t="shared" si="38"/>
        <v>#DIV/0!</v>
      </c>
      <c r="AX146" s="441" t="e">
        <f t="shared" si="38"/>
        <v>#DIV/0!</v>
      </c>
      <c r="AY146" s="441" t="e">
        <f t="shared" si="38"/>
        <v>#DIV/0!</v>
      </c>
      <c r="AZ146" s="441" t="e">
        <f t="shared" si="38"/>
        <v>#DIV/0!</v>
      </c>
      <c r="BA146" s="441" t="e">
        <f t="shared" si="38"/>
        <v>#DIV/0!</v>
      </c>
      <c r="BB146" s="441" t="e">
        <f t="shared" si="38"/>
        <v>#DIV/0!</v>
      </c>
      <c r="BC146" s="441" t="e">
        <f t="shared" si="38"/>
        <v>#DIV/0!</v>
      </c>
      <c r="BD146" s="441" t="e">
        <f t="shared" si="38"/>
        <v>#DIV/0!</v>
      </c>
      <c r="BE146" s="441" t="e">
        <f t="shared" si="38"/>
        <v>#DIV/0!</v>
      </c>
      <c r="BF146" s="112"/>
      <c r="BG146" s="112"/>
    </row>
    <row r="147" spans="1:59" s="113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5" t="s">
        <v>146</v>
      </c>
      <c r="Z147" s="447"/>
      <c r="AA147" s="116"/>
      <c r="AB147" s="441">
        <f aca="true" t="shared" si="39" ref="AB147:BE147">AB121/AA121-1</f>
        <v>0.014948963777656754</v>
      </c>
      <c r="AC147" s="441">
        <f t="shared" si="39"/>
        <v>0.054429718442167374</v>
      </c>
      <c r="AD147" s="441">
        <f t="shared" si="39"/>
        <v>0.010917129907358492</v>
      </c>
      <c r="AE147" s="441">
        <f t="shared" si="39"/>
        <v>0.051576081885247094</v>
      </c>
      <c r="AF147" s="441">
        <f t="shared" si="39"/>
        <v>0.021094379133782537</v>
      </c>
      <c r="AG147" s="441">
        <f t="shared" si="39"/>
        <v>-0.002010107430661434</v>
      </c>
      <c r="AH147" s="441">
        <f t="shared" si="39"/>
        <v>-0.02396620547588324</v>
      </c>
      <c r="AI147" s="441">
        <f t="shared" si="39"/>
        <v>-0.0019304808236998428</v>
      </c>
      <c r="AJ147" s="441">
        <f t="shared" si="39"/>
        <v>0.0554426053453394</v>
      </c>
      <c r="AK147" s="441">
        <f t="shared" si="39"/>
        <v>0.0369672008766635</v>
      </c>
      <c r="AL147" s="441">
        <f t="shared" si="39"/>
        <v>-0.02433835122788064</v>
      </c>
      <c r="AM147" s="441">
        <f t="shared" si="39"/>
        <v>0.07597650765436548</v>
      </c>
      <c r="AN147" s="441">
        <f t="shared" si="39"/>
        <v>0.012412039174470424</v>
      </c>
      <c r="AO147" s="441">
        <f t="shared" si="39"/>
        <v>0.001359829368144494</v>
      </c>
      <c r="AP147" s="441">
        <f t="shared" si="39"/>
        <v>-1</v>
      </c>
      <c r="AQ147" s="441" t="e">
        <f t="shared" si="39"/>
        <v>#DIV/0!</v>
      </c>
      <c r="AR147" s="441" t="e">
        <f t="shared" si="39"/>
        <v>#DIV/0!</v>
      </c>
      <c r="AS147" s="441" t="e">
        <f t="shared" si="39"/>
        <v>#DIV/0!</v>
      </c>
      <c r="AT147" s="441" t="e">
        <f t="shared" si="39"/>
        <v>#DIV/0!</v>
      </c>
      <c r="AU147" s="441" t="e">
        <f t="shared" si="39"/>
        <v>#DIV/0!</v>
      </c>
      <c r="AV147" s="441" t="e">
        <f t="shared" si="39"/>
        <v>#DIV/0!</v>
      </c>
      <c r="AW147" s="441" t="e">
        <f t="shared" si="39"/>
        <v>#DIV/0!</v>
      </c>
      <c r="AX147" s="441" t="e">
        <f t="shared" si="39"/>
        <v>#DIV/0!</v>
      </c>
      <c r="AY147" s="441" t="e">
        <f t="shared" si="39"/>
        <v>#DIV/0!</v>
      </c>
      <c r="AZ147" s="441" t="e">
        <f t="shared" si="39"/>
        <v>#DIV/0!</v>
      </c>
      <c r="BA147" s="441" t="e">
        <f t="shared" si="39"/>
        <v>#DIV/0!</v>
      </c>
      <c r="BB147" s="441" t="e">
        <f t="shared" si="39"/>
        <v>#DIV/0!</v>
      </c>
      <c r="BC147" s="441" t="e">
        <f t="shared" si="39"/>
        <v>#DIV/0!</v>
      </c>
      <c r="BD147" s="441" t="e">
        <f t="shared" si="39"/>
        <v>#DIV/0!</v>
      </c>
      <c r="BE147" s="441" t="e">
        <f t="shared" si="39"/>
        <v>#DIV/0!</v>
      </c>
      <c r="BF147" s="112"/>
      <c r="BG147" s="112"/>
    </row>
    <row r="148" spans="1:59" s="113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5" t="s">
        <v>147</v>
      </c>
      <c r="Z148" s="447"/>
      <c r="AA148" s="116"/>
      <c r="AB148" s="441">
        <f aca="true" t="shared" si="40" ref="AB148:BE148">AB122/AA122-1</f>
        <v>0.027046734260116834</v>
      </c>
      <c r="AC148" s="441">
        <f t="shared" si="40"/>
        <v>0.0055850962796104575</v>
      </c>
      <c r="AD148" s="441">
        <f t="shared" si="40"/>
        <v>-0.017058322274540183</v>
      </c>
      <c r="AE148" s="441">
        <f t="shared" si="40"/>
        <v>0.017943849846759452</v>
      </c>
      <c r="AF148" s="441">
        <f t="shared" si="40"/>
        <v>0.0005662537564719017</v>
      </c>
      <c r="AG148" s="441">
        <f t="shared" si="40"/>
        <v>-0.005238308111569112</v>
      </c>
      <c r="AH148" s="441">
        <f t="shared" si="40"/>
        <v>-0.024262716526299632</v>
      </c>
      <c r="AI148" s="441">
        <f t="shared" si="40"/>
        <v>-0.0939399288833287</v>
      </c>
      <c r="AJ148" s="441">
        <f t="shared" si="40"/>
        <v>-0.007494716798116197</v>
      </c>
      <c r="AK148" s="441">
        <f t="shared" si="40"/>
        <v>0.015072313846673735</v>
      </c>
      <c r="AL148" s="441">
        <f t="shared" si="40"/>
        <v>-0.03135518164350004</v>
      </c>
      <c r="AM148" s="441">
        <f t="shared" si="40"/>
        <v>-0.045728004042468684</v>
      </c>
      <c r="AN148" s="441">
        <f t="shared" si="40"/>
        <v>-0.014740065232516586</v>
      </c>
      <c r="AO148" s="441">
        <f t="shared" si="40"/>
        <v>0.009408082297493126</v>
      </c>
      <c r="AP148" s="441">
        <f t="shared" si="40"/>
        <v>-1</v>
      </c>
      <c r="AQ148" s="441" t="e">
        <f t="shared" si="40"/>
        <v>#DIV/0!</v>
      </c>
      <c r="AR148" s="441" t="e">
        <f t="shared" si="40"/>
        <v>#DIV/0!</v>
      </c>
      <c r="AS148" s="441" t="e">
        <f t="shared" si="40"/>
        <v>#DIV/0!</v>
      </c>
      <c r="AT148" s="441" t="e">
        <f t="shared" si="40"/>
        <v>#DIV/0!</v>
      </c>
      <c r="AU148" s="441" t="e">
        <f t="shared" si="40"/>
        <v>#DIV/0!</v>
      </c>
      <c r="AV148" s="441" t="e">
        <f t="shared" si="40"/>
        <v>#DIV/0!</v>
      </c>
      <c r="AW148" s="441" t="e">
        <f t="shared" si="40"/>
        <v>#DIV/0!</v>
      </c>
      <c r="AX148" s="441" t="e">
        <f t="shared" si="40"/>
        <v>#DIV/0!</v>
      </c>
      <c r="AY148" s="441" t="e">
        <f t="shared" si="40"/>
        <v>#DIV/0!</v>
      </c>
      <c r="AZ148" s="441" t="e">
        <f t="shared" si="40"/>
        <v>#DIV/0!</v>
      </c>
      <c r="BA148" s="441" t="e">
        <f t="shared" si="40"/>
        <v>#DIV/0!</v>
      </c>
      <c r="BB148" s="441" t="e">
        <f t="shared" si="40"/>
        <v>#DIV/0!</v>
      </c>
      <c r="BC148" s="441" t="e">
        <f t="shared" si="40"/>
        <v>#DIV/0!</v>
      </c>
      <c r="BD148" s="441" t="e">
        <f t="shared" si="40"/>
        <v>#DIV/0!</v>
      </c>
      <c r="BE148" s="441" t="e">
        <f t="shared" si="40"/>
        <v>#DIV/0!</v>
      </c>
      <c r="BF148" s="112"/>
      <c r="BG148" s="112"/>
    </row>
    <row r="149" spans="1:59" s="113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5" t="s">
        <v>148</v>
      </c>
      <c r="Z149" s="447"/>
      <c r="AA149" s="116"/>
      <c r="AB149" s="441">
        <f aca="true" t="shared" si="41" ref="AB149:BE149">AB123/AA123-1</f>
        <v>0.02315601202335915</v>
      </c>
      <c r="AC149" s="441">
        <f t="shared" si="41"/>
        <v>0.063084526889984</v>
      </c>
      <c r="AD149" s="441">
        <f t="shared" si="41"/>
        <v>-0.02042267145256893</v>
      </c>
      <c r="AE149" s="441">
        <f t="shared" si="41"/>
        <v>0.13796294445051815</v>
      </c>
      <c r="AF149" s="441">
        <f t="shared" si="41"/>
        <v>0.04253935553630184</v>
      </c>
      <c r="AG149" s="441">
        <f t="shared" si="41"/>
        <v>0.05298528933577895</v>
      </c>
      <c r="AH149" s="441">
        <f t="shared" si="41"/>
        <v>0.0397132197349761</v>
      </c>
      <c r="AI149" s="441">
        <f t="shared" si="41"/>
        <v>0.0005673829654735396</v>
      </c>
      <c r="AJ149" s="441">
        <f t="shared" si="41"/>
        <v>0.015138469034229995</v>
      </c>
      <c r="AK149" s="441">
        <f t="shared" si="41"/>
        <v>0.04265903423601958</v>
      </c>
      <c r="AL149" s="441">
        <f t="shared" si="41"/>
        <v>-0.0032497947800183002</v>
      </c>
      <c r="AM149" s="441">
        <f t="shared" si="41"/>
        <v>0.001778766273345056</v>
      </c>
      <c r="AN149" s="441">
        <f t="shared" si="41"/>
        <v>0.08027488812010719</v>
      </c>
      <c r="AO149" s="441">
        <f t="shared" si="41"/>
        <v>0.011280227608146953</v>
      </c>
      <c r="AP149" s="441">
        <f t="shared" si="41"/>
        <v>-1</v>
      </c>
      <c r="AQ149" s="441" t="e">
        <f t="shared" si="41"/>
        <v>#DIV/0!</v>
      </c>
      <c r="AR149" s="441" t="e">
        <f t="shared" si="41"/>
        <v>#DIV/0!</v>
      </c>
      <c r="AS149" s="441" t="e">
        <f t="shared" si="41"/>
        <v>#DIV/0!</v>
      </c>
      <c r="AT149" s="441" t="e">
        <f t="shared" si="41"/>
        <v>#DIV/0!</v>
      </c>
      <c r="AU149" s="441" t="e">
        <f t="shared" si="41"/>
        <v>#DIV/0!</v>
      </c>
      <c r="AV149" s="441" t="e">
        <f t="shared" si="41"/>
        <v>#DIV/0!</v>
      </c>
      <c r="AW149" s="441" t="e">
        <f t="shared" si="41"/>
        <v>#DIV/0!</v>
      </c>
      <c r="AX149" s="441" t="e">
        <f t="shared" si="41"/>
        <v>#DIV/0!</v>
      </c>
      <c r="AY149" s="441" t="e">
        <f t="shared" si="41"/>
        <v>#DIV/0!</v>
      </c>
      <c r="AZ149" s="441" t="e">
        <f t="shared" si="41"/>
        <v>#DIV/0!</v>
      </c>
      <c r="BA149" s="441" t="e">
        <f t="shared" si="41"/>
        <v>#DIV/0!</v>
      </c>
      <c r="BB149" s="441" t="e">
        <f t="shared" si="41"/>
        <v>#DIV/0!</v>
      </c>
      <c r="BC149" s="441" t="e">
        <f t="shared" si="41"/>
        <v>#DIV/0!</v>
      </c>
      <c r="BD149" s="441" t="e">
        <f t="shared" si="41"/>
        <v>#DIV/0!</v>
      </c>
      <c r="BE149" s="441" t="e">
        <f t="shared" si="41"/>
        <v>#DIV/0!</v>
      </c>
      <c r="BF149" s="112"/>
      <c r="BG149" s="112"/>
    </row>
    <row r="150" spans="1:59" s="113" customFormat="1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9" t="s">
        <v>205</v>
      </c>
      <c r="Z150" s="747"/>
      <c r="AA150" s="116"/>
      <c r="AB150" s="441">
        <f aca="true" t="shared" si="42" ref="AB150:BE151">AB124/AA124-1</f>
        <v>0.46484968322722864</v>
      </c>
      <c r="AC150" s="441">
        <f t="shared" si="42"/>
        <v>0.061055083638695384</v>
      </c>
      <c r="AD150" s="441">
        <f t="shared" si="42"/>
        <v>-0.06550435240855756</v>
      </c>
      <c r="AE150" s="441">
        <f t="shared" si="42"/>
        <v>-0.03874062513110632</v>
      </c>
      <c r="AF150" s="441">
        <f t="shared" si="42"/>
        <v>-0.004394910215212433</v>
      </c>
      <c r="AG150" s="441">
        <f t="shared" si="42"/>
        <v>-0.030461547618436557</v>
      </c>
      <c r="AH150" s="441">
        <f t="shared" si="42"/>
        <v>-0.028184118077958842</v>
      </c>
      <c r="AI150" s="441">
        <f t="shared" si="42"/>
        <v>-0.10917160820523053</v>
      </c>
      <c r="AJ150" s="441">
        <f t="shared" si="42"/>
        <v>-0.10911767010731621</v>
      </c>
      <c r="AK150" s="441">
        <f t="shared" si="42"/>
        <v>-0.05335513716630336</v>
      </c>
      <c r="AL150" s="441">
        <f t="shared" si="42"/>
        <v>-0.0993920857431464</v>
      </c>
      <c r="AM150" s="441">
        <f t="shared" si="42"/>
        <v>-0.04607565939874925</v>
      </c>
      <c r="AN150" s="441">
        <f t="shared" si="42"/>
        <v>0.11360506911739465</v>
      </c>
      <c r="AO150" s="441">
        <f t="shared" si="42"/>
        <v>0.015118139948949949</v>
      </c>
      <c r="AP150" s="441">
        <f t="shared" si="42"/>
        <v>-1</v>
      </c>
      <c r="AQ150" s="441" t="e">
        <f t="shared" si="42"/>
        <v>#DIV/0!</v>
      </c>
      <c r="AR150" s="441" t="e">
        <f t="shared" si="42"/>
        <v>#DIV/0!</v>
      </c>
      <c r="AS150" s="441" t="e">
        <f t="shared" si="42"/>
        <v>#DIV/0!</v>
      </c>
      <c r="AT150" s="441" t="e">
        <f t="shared" si="42"/>
        <v>#DIV/0!</v>
      </c>
      <c r="AU150" s="441" t="e">
        <f t="shared" si="42"/>
        <v>#DIV/0!</v>
      </c>
      <c r="AV150" s="441" t="e">
        <f t="shared" si="42"/>
        <v>#DIV/0!</v>
      </c>
      <c r="AW150" s="441" t="e">
        <f t="shared" si="42"/>
        <v>#DIV/0!</v>
      </c>
      <c r="AX150" s="441" t="e">
        <f t="shared" si="42"/>
        <v>#DIV/0!</v>
      </c>
      <c r="AY150" s="441" t="e">
        <f t="shared" si="42"/>
        <v>#DIV/0!</v>
      </c>
      <c r="AZ150" s="441" t="e">
        <f t="shared" si="42"/>
        <v>#DIV/0!</v>
      </c>
      <c r="BA150" s="441" t="e">
        <f t="shared" si="42"/>
        <v>#DIV/0!</v>
      </c>
      <c r="BB150" s="441" t="e">
        <f t="shared" si="42"/>
        <v>#DIV/0!</v>
      </c>
      <c r="BC150" s="441" t="e">
        <f t="shared" si="42"/>
        <v>#DIV/0!</v>
      </c>
      <c r="BD150" s="441" t="e">
        <f t="shared" si="42"/>
        <v>#DIV/0!</v>
      </c>
      <c r="BE150" s="441" t="e">
        <f t="shared" si="42"/>
        <v>#DIV/0!</v>
      </c>
      <c r="BF150" s="112"/>
      <c r="BG150" s="114"/>
    </row>
    <row r="151" spans="1:59" s="113" customFormat="1" ht="15.7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5" t="s">
        <v>400</v>
      </c>
      <c r="Z151" s="448"/>
      <c r="AA151" s="117"/>
      <c r="AB151" s="442">
        <f t="shared" si="42"/>
        <v>-0.040047690199955355</v>
      </c>
      <c r="AC151" s="442">
        <f aca="true" t="shared" si="43" ref="AC151:AO151">AC125/AB125-1</f>
        <v>0.2946980002192925</v>
      </c>
      <c r="AD151" s="442">
        <f t="shared" si="43"/>
        <v>0.846832197159336</v>
      </c>
      <c r="AE151" s="442">
        <f t="shared" si="43"/>
        <v>-0.025528069877979398</v>
      </c>
      <c r="AF151" s="442">
        <f t="shared" si="43"/>
        <v>-0.21746034314239127</v>
      </c>
      <c r="AG151" s="442">
        <f t="shared" si="43"/>
        <v>-0.05767294209901119</v>
      </c>
      <c r="AH151" s="442">
        <f t="shared" si="43"/>
        <v>9.6579998145792</v>
      </c>
      <c r="AI151" s="442">
        <f t="shared" si="43"/>
        <v>-0.6246287493478451</v>
      </c>
      <c r="AJ151" s="442">
        <f t="shared" si="43"/>
        <v>0.2577527303826417</v>
      </c>
      <c r="AK151" s="442">
        <f t="shared" si="43"/>
        <v>0.2369155979529065</v>
      </c>
      <c r="AL151" s="442">
        <f t="shared" si="43"/>
        <v>0.07991645113967039</v>
      </c>
      <c r="AM151" s="442">
        <f t="shared" si="43"/>
        <v>0.25930795475610746</v>
      </c>
      <c r="AN151" s="442">
        <f t="shared" si="43"/>
        <v>0.5207358682389416</v>
      </c>
      <c r="AO151" s="442">
        <f t="shared" si="43"/>
        <v>0.07278905440014216</v>
      </c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114"/>
      <c r="BG151" s="689"/>
    </row>
    <row r="152" spans="1:59" s="113" customFormat="1" ht="15" thickTop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3" t="s">
        <v>145</v>
      </c>
      <c r="Z152" s="449"/>
      <c r="AA152" s="118"/>
      <c r="AB152" s="443">
        <f aca="true" t="shared" si="44" ref="AB152:BE152">AB126/AA126-1</f>
        <v>0.008194200140017704</v>
      </c>
      <c r="AC152" s="443">
        <f t="shared" si="44"/>
        <v>0.008615295475433715</v>
      </c>
      <c r="AD152" s="443">
        <f t="shared" si="44"/>
        <v>-0.007073128782622562</v>
      </c>
      <c r="AE152" s="443">
        <f t="shared" si="44"/>
        <v>0.04922865968835399</v>
      </c>
      <c r="AF152" s="443">
        <f t="shared" si="44"/>
        <v>0.010850269657602496</v>
      </c>
      <c r="AG152" s="443">
        <f t="shared" si="44"/>
        <v>0.01165410213676421</v>
      </c>
      <c r="AH152" s="443">
        <f t="shared" si="44"/>
        <v>-0.004673601872347888</v>
      </c>
      <c r="AI152" s="443">
        <f t="shared" si="44"/>
        <v>-0.029330229139560182</v>
      </c>
      <c r="AJ152" s="443">
        <f t="shared" si="44"/>
        <v>0.03124702733280027</v>
      </c>
      <c r="AK152" s="443">
        <f t="shared" si="44"/>
        <v>0.017894031174803704</v>
      </c>
      <c r="AL152" s="443">
        <f t="shared" si="44"/>
        <v>-0.01199173340421078</v>
      </c>
      <c r="AM152" s="443">
        <f t="shared" si="44"/>
        <v>0.02681357467521983</v>
      </c>
      <c r="AN152" s="443">
        <f t="shared" si="44"/>
        <v>0.00793406144368669</v>
      </c>
      <c r="AO152" s="443">
        <f t="shared" si="44"/>
        <v>-0.00014399134848719353</v>
      </c>
      <c r="AP152" s="443">
        <f t="shared" si="44"/>
        <v>-1</v>
      </c>
      <c r="AQ152" s="443" t="e">
        <f t="shared" si="44"/>
        <v>#DIV/0!</v>
      </c>
      <c r="AR152" s="443" t="e">
        <f t="shared" si="44"/>
        <v>#DIV/0!</v>
      </c>
      <c r="AS152" s="443" t="e">
        <f t="shared" si="44"/>
        <v>#DIV/0!</v>
      </c>
      <c r="AT152" s="443" t="e">
        <f t="shared" si="44"/>
        <v>#DIV/0!</v>
      </c>
      <c r="AU152" s="443" t="e">
        <f t="shared" si="44"/>
        <v>#DIV/0!</v>
      </c>
      <c r="AV152" s="443" t="e">
        <f t="shared" si="44"/>
        <v>#DIV/0!</v>
      </c>
      <c r="AW152" s="443" t="e">
        <f t="shared" si="44"/>
        <v>#DIV/0!</v>
      </c>
      <c r="AX152" s="443" t="e">
        <f t="shared" si="44"/>
        <v>#DIV/0!</v>
      </c>
      <c r="AY152" s="443" t="e">
        <f t="shared" si="44"/>
        <v>#DIV/0!</v>
      </c>
      <c r="AZ152" s="443" t="e">
        <f t="shared" si="44"/>
        <v>#DIV/0!</v>
      </c>
      <c r="BA152" s="443" t="e">
        <f t="shared" si="44"/>
        <v>#DIV/0!</v>
      </c>
      <c r="BB152" s="443" t="e">
        <f t="shared" si="44"/>
        <v>#DIV/0!</v>
      </c>
      <c r="BC152" s="443" t="e">
        <f t="shared" si="44"/>
        <v>#DIV/0!</v>
      </c>
      <c r="BD152" s="443" t="e">
        <f t="shared" si="44"/>
        <v>#DIV/0!</v>
      </c>
      <c r="BE152" s="443" t="e">
        <f t="shared" si="44"/>
        <v>#DIV/0!</v>
      </c>
      <c r="BF152" s="115"/>
      <c r="BG152" s="1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3:BG18"/>
  <sheetViews>
    <sheetView zoomScale="85" zoomScaleNormal="85" workbookViewId="0" topLeftCell="AB1">
      <selection activeCell="BH28" sqref="BH28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4.25390625" style="248" customWidth="1"/>
    <col min="27" max="41" width="9.00390625" style="248" customWidth="1"/>
    <col min="42" max="57" width="9.00390625" style="248" hidden="1" customWidth="1"/>
    <col min="58" max="58" width="40.625" style="248" customWidth="1"/>
    <col min="59" max="59" width="40.625" style="248" hidden="1" customWidth="1"/>
    <col min="60" max="16384" width="9.00390625" style="248" customWidth="1"/>
  </cols>
  <sheetData>
    <row r="1" ht="12.75"/>
    <row r="2" ht="12.75"/>
    <row r="3" spans="26:59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  <c r="BG3" s="247" t="s">
        <v>132</v>
      </c>
    </row>
    <row r="4" spans="26:59" ht="31.5">
      <c r="Z4" s="251" t="s">
        <v>356</v>
      </c>
      <c r="AA4" s="249">
        <v>1138.756513511952</v>
      </c>
      <c r="AB4" s="249">
        <v>1148.0877122944175</v>
      </c>
      <c r="AC4" s="249">
        <v>1157.978827167549</v>
      </c>
      <c r="AD4" s="249">
        <v>1149.7882937954423</v>
      </c>
      <c r="AE4" s="249">
        <v>1206.3908304243514</v>
      </c>
      <c r="AF4" s="249">
        <v>1219.4804962469145</v>
      </c>
      <c r="AG4" s="249">
        <v>1233.6924465039683</v>
      </c>
      <c r="AH4" s="249">
        <v>1227.9266591760854</v>
      </c>
      <c r="AI4" s="249">
        <v>1191.9112888958762</v>
      </c>
      <c r="AJ4" s="249">
        <v>1229.154973518279</v>
      </c>
      <c r="AK4" s="249">
        <v>1251.1495109330801</v>
      </c>
      <c r="AL4" s="249">
        <v>1236.146059549162</v>
      </c>
      <c r="AM4" s="249">
        <v>1269.2915542263622</v>
      </c>
      <c r="AN4" s="249">
        <v>1279.3621914075468</v>
      </c>
      <c r="AO4" s="249">
        <v>1279.1779743204027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  <c r="BG4" s="250"/>
    </row>
    <row r="5" spans="26:59" ht="31.5">
      <c r="Z5" s="251" t="s">
        <v>357</v>
      </c>
      <c r="AA5" s="252">
        <v>9.21240807889106</v>
      </c>
      <c r="AB5" s="252">
        <v>9.255562283195486</v>
      </c>
      <c r="AC5" s="252">
        <v>9.304622080541487</v>
      </c>
      <c r="AD5" s="252">
        <v>9.215705602541137</v>
      </c>
      <c r="AE5" s="252">
        <v>9.648502250782597</v>
      </c>
      <c r="AF5" s="252">
        <v>9.711540234196201</v>
      </c>
      <c r="AG5" s="252">
        <v>9.801789602300643</v>
      </c>
      <c r="AH5" s="252">
        <v>9.73262732571442</v>
      </c>
      <c r="AI5" s="252">
        <v>9.423266518791616</v>
      </c>
      <c r="AJ5" s="252">
        <v>9.70237416540327</v>
      </c>
      <c r="AK5" s="252">
        <v>9.857326777282703</v>
      </c>
      <c r="AL5" s="252">
        <v>9.711181933908618</v>
      </c>
      <c r="AM5" s="252">
        <v>9.960305679180463</v>
      </c>
      <c r="AN5" s="252">
        <v>10.02485673299075</v>
      </c>
      <c r="AO5" s="252">
        <v>10.018075249010492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  <c r="BG5" s="253"/>
    </row>
    <row r="6" spans="26:59" ht="51">
      <c r="Z6" s="251" t="s">
        <v>206</v>
      </c>
      <c r="AA6" s="680">
        <v>123611.167</v>
      </c>
      <c r="AB6" s="680">
        <v>124043</v>
      </c>
      <c r="AC6" s="680">
        <v>124452</v>
      </c>
      <c r="AD6" s="680">
        <v>124764</v>
      </c>
      <c r="AE6" s="680">
        <v>125034</v>
      </c>
      <c r="AF6" s="680">
        <v>125570.246</v>
      </c>
      <c r="AG6" s="680">
        <v>125864</v>
      </c>
      <c r="AH6" s="680">
        <v>126166</v>
      </c>
      <c r="AI6" s="680">
        <v>126486</v>
      </c>
      <c r="AJ6" s="680">
        <v>126686</v>
      </c>
      <c r="AK6" s="680">
        <v>126925.843</v>
      </c>
      <c r="AL6" s="680">
        <v>127291</v>
      </c>
      <c r="AM6" s="680">
        <v>127435</v>
      </c>
      <c r="AN6" s="680">
        <v>127619</v>
      </c>
      <c r="AO6" s="680">
        <v>127687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54" t="s">
        <v>86</v>
      </c>
      <c r="BG6" s="254" t="s">
        <v>398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31.5">
      <c r="Z10" s="251" t="s">
        <v>358</v>
      </c>
      <c r="AA10" s="257">
        <f aca="true" t="shared" si="2" ref="AA10:BE10">AA4/$AA4-1</f>
        <v>0</v>
      </c>
      <c r="AB10" s="257">
        <f t="shared" si="2"/>
        <v>0.008194200140017482</v>
      </c>
      <c r="AC10" s="257">
        <f t="shared" si="2"/>
        <v>0.01688009107084265</v>
      </c>
      <c r="AD10" s="257">
        <f t="shared" si="2"/>
        <v>0.009687567230213245</v>
      </c>
      <c r="AE10" s="257">
        <f t="shared" si="2"/>
        <v>0.059393132868951426</v>
      </c>
      <c r="AF10" s="257">
        <f t="shared" si="2"/>
        <v>0.07088783403399179</v>
      </c>
      <c r="AG10" s="257">
        <f t="shared" si="2"/>
        <v>0.0833680702288424</v>
      </c>
      <c r="AH10" s="257">
        <f t="shared" si="2"/>
        <v>0.07830483918737863</v>
      </c>
      <c r="AI10" s="257">
        <f t="shared" si="2"/>
        <v>0.04667791117171616</v>
      </c>
      <c r="AJ10" s="257">
        <f t="shared" si="2"/>
        <v>0.07938348447073706</v>
      </c>
      <c r="AK10" s="257">
        <f t="shared" si="2"/>
        <v>0.09869800619142488</v>
      </c>
      <c r="AL10" s="257">
        <f t="shared" si="2"/>
        <v>0.08552271260943933</v>
      </c>
      <c r="AM10" s="257">
        <f t="shared" si="2"/>
        <v>0.11462945692563986</v>
      </c>
      <c r="AN10" s="257">
        <f t="shared" si="2"/>
        <v>0.12347299552383095</v>
      </c>
      <c r="AO10" s="257">
        <f t="shared" si="2"/>
        <v>0.12331122513221682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31.5">
      <c r="Z11" s="251" t="s">
        <v>359</v>
      </c>
      <c r="AA11" s="257">
        <f aca="true" t="shared" si="3" ref="AA11:BE11">AA5/$AA5-1</f>
        <v>0</v>
      </c>
      <c r="AB11" s="257">
        <f t="shared" si="3"/>
        <v>0.0046843565694085765</v>
      </c>
      <c r="AC11" s="257">
        <f t="shared" si="3"/>
        <v>0.010009760842197402</v>
      </c>
      <c r="AD11" s="257">
        <f t="shared" si="3"/>
        <v>0.00035794372349085</v>
      </c>
      <c r="AE11" s="257">
        <f t="shared" si="3"/>
        <v>0.04733769587245984</v>
      </c>
      <c r="AF11" s="257">
        <f t="shared" si="3"/>
        <v>0.054180421777974885</v>
      </c>
      <c r="AG11" s="257">
        <f t="shared" si="3"/>
        <v>0.06397692311959857</v>
      </c>
      <c r="AH11" s="257">
        <f t="shared" si="3"/>
        <v>0.05646940977521053</v>
      </c>
      <c r="AI11" s="257">
        <f t="shared" si="3"/>
        <v>0.022888525789875436</v>
      </c>
      <c r="AJ11" s="257">
        <f t="shared" si="3"/>
        <v>0.05318545187277346</v>
      </c>
      <c r="AK11" s="257">
        <f t="shared" si="3"/>
        <v>0.07000544188542657</v>
      </c>
      <c r="AL11" s="257">
        <f t="shared" si="3"/>
        <v>0.05414152855000287</v>
      </c>
      <c r="AM11" s="257">
        <f t="shared" si="3"/>
        <v>0.08118372459021916</v>
      </c>
      <c r="AN11" s="257">
        <f t="shared" si="3"/>
        <v>0.08819069315451866</v>
      </c>
      <c r="AO11" s="257">
        <f t="shared" si="3"/>
        <v>0.08745456814548902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257">
        <f aca="true" t="shared" si="4" ref="AA12:BE12">AA6/$AA6-1</f>
        <v>0</v>
      </c>
      <c r="AB12" s="257">
        <f t="shared" si="4"/>
        <v>0.003493478869914801</v>
      </c>
      <c r="AC12" s="257">
        <f t="shared" si="4"/>
        <v>0.006802241418851773</v>
      </c>
      <c r="AD12" s="257">
        <f t="shared" si="4"/>
        <v>0.009326285221463948</v>
      </c>
      <c r="AE12" s="257">
        <f t="shared" si="4"/>
        <v>0.011510553896801223</v>
      </c>
      <c r="AF12" s="257">
        <f t="shared" si="4"/>
        <v>0.015848721823004785</v>
      </c>
      <c r="AG12" s="257">
        <f t="shared" si="4"/>
        <v>0.018225157602468123</v>
      </c>
      <c r="AH12" s="257">
        <f t="shared" si="4"/>
        <v>0.02066830256525276</v>
      </c>
      <c r="AI12" s="257">
        <f t="shared" si="4"/>
        <v>0.02325706543972683</v>
      </c>
      <c r="AJ12" s="257">
        <f t="shared" si="4"/>
        <v>0.024875042236273126</v>
      </c>
      <c r="AK12" s="257">
        <f t="shared" si="4"/>
        <v>0.026815344280343156</v>
      </c>
      <c r="AL12" s="257">
        <f t="shared" si="4"/>
        <v>0.029769422045825333</v>
      </c>
      <c r="AM12" s="257">
        <f t="shared" si="4"/>
        <v>0.030934365339338576</v>
      </c>
      <c r="AN12" s="257">
        <f t="shared" si="4"/>
        <v>0.03242290399216108</v>
      </c>
      <c r="AO12" s="257">
        <f t="shared" si="4"/>
        <v>0.03297301610298686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31.5">
      <c r="Z16" s="251" t="s">
        <v>360</v>
      </c>
      <c r="AA16" s="258"/>
      <c r="AB16" s="257">
        <f aca="true" t="shared" si="6" ref="AB16:BE16">AB4/AA4-1</f>
        <v>0.008194200140017482</v>
      </c>
      <c r="AC16" s="257">
        <f t="shared" si="6"/>
        <v>0.00861529547543416</v>
      </c>
      <c r="AD16" s="257">
        <f t="shared" si="6"/>
        <v>-0.007073128782622895</v>
      </c>
      <c r="AE16" s="257">
        <f t="shared" si="6"/>
        <v>0.04922865968835399</v>
      </c>
      <c r="AF16" s="257">
        <f t="shared" si="6"/>
        <v>0.010850269657602496</v>
      </c>
      <c r="AG16" s="257">
        <f t="shared" si="6"/>
        <v>0.011654102136764433</v>
      </c>
      <c r="AH16" s="257">
        <f t="shared" si="6"/>
        <v>-0.004673601872348332</v>
      </c>
      <c r="AI16" s="257">
        <f t="shared" si="6"/>
        <v>-0.029330229139560182</v>
      </c>
      <c r="AJ16" s="257">
        <f t="shared" si="6"/>
        <v>0.03124702733280027</v>
      </c>
      <c r="AK16" s="257">
        <f t="shared" si="6"/>
        <v>0.017894031174803926</v>
      </c>
      <c r="AL16" s="257">
        <f t="shared" si="6"/>
        <v>-0.01199173340421078</v>
      </c>
      <c r="AM16" s="257">
        <f t="shared" si="6"/>
        <v>0.02681357467521983</v>
      </c>
      <c r="AN16" s="257">
        <f t="shared" si="6"/>
        <v>0.00793406144368669</v>
      </c>
      <c r="AO16" s="257">
        <f t="shared" si="6"/>
        <v>-0.0001439913484870825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31.5">
      <c r="Z17" s="251" t="s">
        <v>361</v>
      </c>
      <c r="AA17" s="258"/>
      <c r="AB17" s="257">
        <f aca="true" t="shared" si="7" ref="AB17:BE17">AB5/AA5-1</f>
        <v>0.0046843565694085765</v>
      </c>
      <c r="AC17" s="257">
        <f t="shared" si="7"/>
        <v>0.005300574491846177</v>
      </c>
      <c r="AD17" s="257">
        <f t="shared" si="7"/>
        <v>-0.009556162220311859</v>
      </c>
      <c r="AE17" s="257">
        <f t="shared" si="7"/>
        <v>0.04696294205862239</v>
      </c>
      <c r="AF17" s="257">
        <f t="shared" si="7"/>
        <v>0.006533447552286242</v>
      </c>
      <c r="AG17" s="257">
        <f t="shared" si="7"/>
        <v>0.009293002544195295</v>
      </c>
      <c r="AH17" s="257">
        <f t="shared" si="7"/>
        <v>-0.007056086632382885</v>
      </c>
      <c r="AI17" s="257">
        <f t="shared" si="7"/>
        <v>-0.03178595014168961</v>
      </c>
      <c r="AJ17" s="257">
        <f t="shared" si="7"/>
        <v>0.02961899104255039</v>
      </c>
      <c r="AK17" s="257">
        <f t="shared" si="7"/>
        <v>0.01597058712000221</v>
      </c>
      <c r="AL17" s="257">
        <f t="shared" si="7"/>
        <v>-0.01482601182613641</v>
      </c>
      <c r="AM17" s="257">
        <f t="shared" si="7"/>
        <v>0.02565328782503573</v>
      </c>
      <c r="AN17" s="257">
        <f t="shared" si="7"/>
        <v>0.006480830597921816</v>
      </c>
      <c r="AO17" s="257">
        <f t="shared" si="7"/>
        <v>-0.0006764669222595332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257">
        <f aca="true" t="shared" si="8" ref="AB18:BE18">AB6/AA6-1</f>
        <v>0.003493478869914801</v>
      </c>
      <c r="AC18" s="257">
        <f t="shared" si="8"/>
        <v>0.003297243697749863</v>
      </c>
      <c r="AD18" s="257">
        <f t="shared" si="8"/>
        <v>0.002506990646996332</v>
      </c>
      <c r="AE18" s="257">
        <f t="shared" si="8"/>
        <v>0.002164085793979087</v>
      </c>
      <c r="AF18" s="257">
        <f t="shared" si="8"/>
        <v>0.00428880144600674</v>
      </c>
      <c r="AG18" s="257">
        <f t="shared" si="8"/>
        <v>0.00233935991492773</v>
      </c>
      <c r="AH18" s="257">
        <f t="shared" si="8"/>
        <v>0.0023994152418482795</v>
      </c>
      <c r="AI18" s="257">
        <f t="shared" si="8"/>
        <v>0.002536341011048826</v>
      </c>
      <c r="AJ18" s="257">
        <f t="shared" si="8"/>
        <v>0.0015812026627453069</v>
      </c>
      <c r="AK18" s="257">
        <f t="shared" si="8"/>
        <v>0.0018932084050329312</v>
      </c>
      <c r="AL18" s="257">
        <f t="shared" si="8"/>
        <v>0.0028769318475199146</v>
      </c>
      <c r="AM18" s="257">
        <f t="shared" si="8"/>
        <v>0.0011312661539306657</v>
      </c>
      <c r="AN18" s="257">
        <f t="shared" si="8"/>
        <v>0.0014438733471966447</v>
      </c>
      <c r="AO18" s="257">
        <f t="shared" si="8"/>
        <v>0.0005328360197149884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D1">
      <selection activeCell="BI4" sqref="BI4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7.125" style="248" customWidth="1"/>
    <col min="27" max="38" width="9.00390625" style="248" customWidth="1"/>
    <col min="39" max="39" width="9.625" style="248" customWidth="1"/>
    <col min="40" max="41" width="9.00390625" style="248" customWidth="1"/>
    <col min="42" max="57" width="9.00390625" style="248" hidden="1" customWidth="1"/>
    <col min="58" max="58" width="40.875" style="248" customWidth="1"/>
    <col min="59" max="16384" width="9.00390625" style="248" customWidth="1"/>
  </cols>
  <sheetData>
    <row r="1" ht="36.75" customHeight="1">
      <c r="AA1" s="535" t="s">
        <v>223</v>
      </c>
    </row>
    <row r="2" ht="12.75"/>
    <row r="3" spans="26:58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</row>
    <row r="4" spans="26:58" ht="25.5">
      <c r="Z4" s="251" t="s">
        <v>224</v>
      </c>
      <c r="AA4" s="249">
        <v>1056.4480398619462</v>
      </c>
      <c r="AB4" s="249">
        <v>1063.6243814267127</v>
      </c>
      <c r="AC4" s="249">
        <v>1071.7196242849186</v>
      </c>
      <c r="AD4" s="249">
        <v>1065.0854683214152</v>
      </c>
      <c r="AE4" s="249">
        <v>1117.2993733958274</v>
      </c>
      <c r="AF4" s="249">
        <v>1129.1959760343564</v>
      </c>
      <c r="AG4" s="249">
        <v>1142.2293634896819</v>
      </c>
      <c r="AH4" s="249">
        <v>1136.770609692431</v>
      </c>
      <c r="AI4" s="249">
        <v>1106.3820615783081</v>
      </c>
      <c r="AJ4" s="249">
        <v>1143.567317511841</v>
      </c>
      <c r="AK4" s="249">
        <v>1163.4036453628992</v>
      </c>
      <c r="AL4" s="249">
        <v>1150.2289037653259</v>
      </c>
      <c r="AM4" s="249">
        <v>1185.7447203698782</v>
      </c>
      <c r="AN4" s="249">
        <v>1193.9202548241042</v>
      </c>
      <c r="AO4" s="249">
        <v>1192.8655298340032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</row>
    <row r="5" spans="26:58" ht="25.5">
      <c r="Z5" s="251" t="s">
        <v>222</v>
      </c>
      <c r="AA5" s="252">
        <v>25.66905409589634</v>
      </c>
      <c r="AB5" s="252">
        <v>25.44711480394825</v>
      </c>
      <c r="AC5" s="252">
        <v>25.241892112963907</v>
      </c>
      <c r="AD5" s="252">
        <v>24.725081898950624</v>
      </c>
      <c r="AE5" s="252">
        <v>25.587491197543745</v>
      </c>
      <c r="AF5" s="252">
        <v>25.52678227307303</v>
      </c>
      <c r="AG5" s="252">
        <v>25.478583059811765</v>
      </c>
      <c r="AH5" s="252">
        <v>24.984972686539102</v>
      </c>
      <c r="AI5" s="252">
        <v>23.97007932652665</v>
      </c>
      <c r="AJ5" s="252">
        <v>24.429085556876046</v>
      </c>
      <c r="AK5" s="252">
        <v>24.53407794391193</v>
      </c>
      <c r="AL5" s="252">
        <v>23.95549080364749</v>
      </c>
      <c r="AM5" s="252">
        <v>24.37908352227685</v>
      </c>
      <c r="AN5" s="252">
        <v>24.236725204516187</v>
      </c>
      <c r="AO5" s="252">
        <v>23.934988730405948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</row>
    <row r="6" spans="26:58" ht="12.75">
      <c r="Z6" s="251" t="s">
        <v>220</v>
      </c>
      <c r="AA6" s="249">
        <v>41156.485</v>
      </c>
      <c r="AB6" s="249">
        <v>41797.445</v>
      </c>
      <c r="AC6" s="249">
        <v>42457.975</v>
      </c>
      <c r="AD6" s="249">
        <v>43077.126</v>
      </c>
      <c r="AE6" s="249">
        <v>43665.843</v>
      </c>
      <c r="AF6" s="249">
        <v>44235.735</v>
      </c>
      <c r="AG6" s="249">
        <v>44830.961</v>
      </c>
      <c r="AH6" s="249">
        <v>45498.173</v>
      </c>
      <c r="AI6" s="249">
        <v>46156.796</v>
      </c>
      <c r="AJ6" s="249">
        <v>46811.712</v>
      </c>
      <c r="AK6" s="249">
        <v>47419.905</v>
      </c>
      <c r="AL6" s="249">
        <v>48015.251</v>
      </c>
      <c r="AM6" s="249">
        <v>48637.789</v>
      </c>
      <c r="AN6" s="249">
        <v>49260.791</v>
      </c>
      <c r="AO6" s="249">
        <v>49837.731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542" t="s">
        <v>221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25.5">
      <c r="Z10" s="251" t="s">
        <v>224</v>
      </c>
      <c r="AA10" s="543">
        <f aca="true" t="shared" si="2" ref="AA10:BE10">AA4/$AA4-1</f>
        <v>0</v>
      </c>
      <c r="AB10" s="543">
        <f t="shared" si="2"/>
        <v>0.006792895905892715</v>
      </c>
      <c r="AC10" s="543">
        <f t="shared" si="2"/>
        <v>0.014455594451164844</v>
      </c>
      <c r="AD10" s="543">
        <f t="shared" si="2"/>
        <v>0.008175914132603879</v>
      </c>
      <c r="AE10" s="543">
        <f t="shared" si="2"/>
        <v>0.0575999303684005</v>
      </c>
      <c r="AF10" s="543">
        <f t="shared" si="2"/>
        <v>0.06886087476854685</v>
      </c>
      <c r="AG10" s="543">
        <f t="shared" si="2"/>
        <v>0.08119786339794377</v>
      </c>
      <c r="AH10" s="543">
        <f t="shared" si="2"/>
        <v>0.07603078125922891</v>
      </c>
      <c r="AI10" s="543">
        <f t="shared" si="2"/>
        <v>0.04726595140721468</v>
      </c>
      <c r="AJ10" s="543">
        <f t="shared" si="2"/>
        <v>0.08246432797705738</v>
      </c>
      <c r="AK10" s="543">
        <f t="shared" si="2"/>
        <v>0.1012407628821288</v>
      </c>
      <c r="AL10" s="543">
        <f t="shared" si="2"/>
        <v>0.08876997293272915</v>
      </c>
      <c r="AM10" s="257">
        <f t="shared" si="2"/>
        <v>0.12238811151074525</v>
      </c>
      <c r="AN10" s="257">
        <f t="shared" si="2"/>
        <v>0.13012681151845618</v>
      </c>
      <c r="AO10" s="257">
        <f t="shared" si="2"/>
        <v>0.129128442502372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25.5">
      <c r="Z11" s="251" t="s">
        <v>222</v>
      </c>
      <c r="AA11" s="543">
        <f aca="true" t="shared" si="3" ref="AA11:BE11">AA5/$AA5-1</f>
        <v>0</v>
      </c>
      <c r="AB11" s="543">
        <f t="shared" si="3"/>
        <v>-0.008646181161134803</v>
      </c>
      <c r="AC11" s="543">
        <f t="shared" si="3"/>
        <v>-0.016641126756623326</v>
      </c>
      <c r="AD11" s="543">
        <f t="shared" si="3"/>
        <v>-0.036774716879677594</v>
      </c>
      <c r="AE11" s="543">
        <f t="shared" si="3"/>
        <v>-0.0031774797017406486</v>
      </c>
      <c r="AF11" s="543">
        <f t="shared" si="3"/>
        <v>-0.00554254248293673</v>
      </c>
      <c r="AG11" s="543">
        <f t="shared" si="3"/>
        <v>-0.007420259249639627</v>
      </c>
      <c r="AH11" s="543">
        <f t="shared" si="3"/>
        <v>-0.026650043542765345</v>
      </c>
      <c r="AI11" s="543">
        <f t="shared" si="3"/>
        <v>-0.06618766562345979</v>
      </c>
      <c r="AJ11" s="543">
        <f t="shared" si="3"/>
        <v>-0.048305969296255635</v>
      </c>
      <c r="AK11" s="543">
        <f t="shared" si="3"/>
        <v>-0.044215737274317934</v>
      </c>
      <c r="AL11" s="543">
        <f t="shared" si="3"/>
        <v>-0.06675599676743815</v>
      </c>
      <c r="AM11" s="257">
        <f t="shared" si="3"/>
        <v>-0.05025391932247758</v>
      </c>
      <c r="AN11" s="257">
        <f t="shared" si="3"/>
        <v>-0.05579983142460776</v>
      </c>
      <c r="AO11" s="257">
        <f t="shared" si="3"/>
        <v>-0.06755470454860324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543">
        <f aca="true" t="shared" si="4" ref="AA12:BE12">AA6/$AA6-1</f>
        <v>0</v>
      </c>
      <c r="AB12" s="543">
        <f t="shared" si="4"/>
        <v>0.015573730361084115</v>
      </c>
      <c r="AC12" s="543">
        <f t="shared" si="4"/>
        <v>0.03162296294253508</v>
      </c>
      <c r="AD12" s="543">
        <f t="shared" si="4"/>
        <v>0.046666788964120576</v>
      </c>
      <c r="AE12" s="543">
        <f t="shared" si="4"/>
        <v>0.06097114464464104</v>
      </c>
      <c r="AF12" s="543">
        <f t="shared" si="4"/>
        <v>0.07481809974782827</v>
      </c>
      <c r="AG12" s="543">
        <f t="shared" si="4"/>
        <v>0.0892806079041979</v>
      </c>
      <c r="AH12" s="543">
        <f t="shared" si="4"/>
        <v>0.10549219643028307</v>
      </c>
      <c r="AI12" s="543">
        <f t="shared" si="4"/>
        <v>0.12149509366506894</v>
      </c>
      <c r="AJ12" s="543">
        <f t="shared" si="4"/>
        <v>0.13740792003981883</v>
      </c>
      <c r="AK12" s="543">
        <f t="shared" si="4"/>
        <v>0.1521854939750078</v>
      </c>
      <c r="AL12" s="543">
        <f t="shared" si="4"/>
        <v>0.1666509178322686</v>
      </c>
      <c r="AM12" s="257">
        <f t="shared" si="4"/>
        <v>0.18177703951151303</v>
      </c>
      <c r="AN12" s="257">
        <f t="shared" si="4"/>
        <v>0.19691443523420427</v>
      </c>
      <c r="AO12" s="257">
        <f t="shared" si="4"/>
        <v>0.21093263916974436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25.5">
      <c r="Z16" s="251" t="s">
        <v>224</v>
      </c>
      <c r="AA16" s="258"/>
      <c r="AB16" s="543">
        <f aca="true" t="shared" si="6" ref="AB16:BE16">AB4/AA4-1</f>
        <v>0.006792895905892715</v>
      </c>
      <c r="AC16" s="543">
        <f t="shared" si="6"/>
        <v>0.007610997829277988</v>
      </c>
      <c r="AD16" s="543">
        <f t="shared" si="6"/>
        <v>-0.006190197336294889</v>
      </c>
      <c r="AE16" s="543">
        <f t="shared" si="6"/>
        <v>0.04902320670725313</v>
      </c>
      <c r="AF16" s="543">
        <f t="shared" si="6"/>
        <v>0.010647641018871612</v>
      </c>
      <c r="AG16" s="543">
        <f t="shared" si="6"/>
        <v>0.011542183759011948</v>
      </c>
      <c r="AH16" s="543">
        <f t="shared" si="6"/>
        <v>-0.004779034729569198</v>
      </c>
      <c r="AI16" s="543">
        <f t="shared" si="6"/>
        <v>-0.026732348509911685</v>
      </c>
      <c r="AJ16" s="543">
        <f t="shared" si="6"/>
        <v>0.033609778416405556</v>
      </c>
      <c r="AK16" s="543">
        <f t="shared" si="6"/>
        <v>0.017346008011332126</v>
      </c>
      <c r="AL16" s="543">
        <f t="shared" si="6"/>
        <v>-0.011324308334502153</v>
      </c>
      <c r="AM16" s="257">
        <f t="shared" si="6"/>
        <v>0.030877172785599205</v>
      </c>
      <c r="AN16" s="257">
        <f t="shared" si="6"/>
        <v>0.006894852082222069</v>
      </c>
      <c r="AO16" s="257">
        <f t="shared" si="6"/>
        <v>-0.0008834132646960979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25.5">
      <c r="Z17" s="251" t="s">
        <v>222</v>
      </c>
      <c r="AA17" s="258"/>
      <c r="AB17" s="543">
        <f aca="true" t="shared" si="7" ref="AB17:BE17">AB5/AA5-1</f>
        <v>-0.008646181161134803</v>
      </c>
      <c r="AC17" s="543">
        <f t="shared" si="7"/>
        <v>-0.00806467422988566</v>
      </c>
      <c r="AD17" s="543">
        <f t="shared" si="7"/>
        <v>-0.02047430563843733</v>
      </c>
      <c r="AE17" s="543">
        <f t="shared" si="7"/>
        <v>0.0348799369853543</v>
      </c>
      <c r="AF17" s="543">
        <f t="shared" si="7"/>
        <v>-0.00237260167485831</v>
      </c>
      <c r="AG17" s="543">
        <f t="shared" si="7"/>
        <v>-0.0018881820961864637</v>
      </c>
      <c r="AH17" s="543">
        <f t="shared" si="7"/>
        <v>-0.019373540989854</v>
      </c>
      <c r="AI17" s="543">
        <f t="shared" si="7"/>
        <v>-0.04062015087009618</v>
      </c>
      <c r="AJ17" s="543">
        <f t="shared" si="7"/>
        <v>0.01914913272070118</v>
      </c>
      <c r="AK17" s="543">
        <f t="shared" si="7"/>
        <v>0.004297843519006861</v>
      </c>
      <c r="AL17" s="543">
        <f t="shared" si="7"/>
        <v>-0.023582999189419973</v>
      </c>
      <c r="AM17" s="257">
        <f t="shared" si="7"/>
        <v>0.01768248966808339</v>
      </c>
      <c r="AN17" s="257">
        <f t="shared" si="7"/>
        <v>-0.0058393629781275935</v>
      </c>
      <c r="AO17" s="257">
        <f t="shared" si="7"/>
        <v>-0.012449556264887418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543">
        <f aca="true" t="shared" si="8" ref="AB18:BE18">AB6/AA6-1</f>
        <v>0.015573730361084115</v>
      </c>
      <c r="AC18" s="543">
        <f t="shared" si="8"/>
        <v>0.015803119066249094</v>
      </c>
      <c r="AD18" s="543">
        <f t="shared" si="8"/>
        <v>0.014582678519170944</v>
      </c>
      <c r="AE18" s="543">
        <f t="shared" si="8"/>
        <v>0.013666580263502315</v>
      </c>
      <c r="AF18" s="543">
        <f t="shared" si="8"/>
        <v>0.013051208011717552</v>
      </c>
      <c r="AG18" s="543">
        <f t="shared" si="8"/>
        <v>0.01345577280449839</v>
      </c>
      <c r="AH18" s="543">
        <f t="shared" si="8"/>
        <v>0.01488283956259595</v>
      </c>
      <c r="AI18" s="543">
        <f t="shared" si="8"/>
        <v>0.014475812028759805</v>
      </c>
      <c r="AJ18" s="543">
        <f t="shared" si="8"/>
        <v>0.014188939804227196</v>
      </c>
      <c r="AK18" s="543">
        <f t="shared" si="8"/>
        <v>0.012992325510333913</v>
      </c>
      <c r="AL18" s="543">
        <f t="shared" si="8"/>
        <v>0.012554769985304581</v>
      </c>
      <c r="AM18" s="257">
        <f t="shared" si="8"/>
        <v>0.012965422173883967</v>
      </c>
      <c r="AN18" s="257">
        <f t="shared" si="8"/>
        <v>0.012809011528052805</v>
      </c>
      <c r="AO18" s="257">
        <f t="shared" si="8"/>
        <v>0.011711951600614778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24"/>
  <sheetViews>
    <sheetView zoomScale="85" zoomScaleNormal="85" workbookViewId="0" topLeftCell="AJ1">
      <selection activeCell="AN26" sqref="AN26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1" width="11.625" style="1" customWidth="1"/>
    <col min="42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178</v>
      </c>
      <c r="Z2" s="1" t="s">
        <v>178</v>
      </c>
    </row>
    <row r="3" spans="23:59" ht="14.25">
      <c r="W3" s="267" t="s">
        <v>30</v>
      </c>
      <c r="X3" s="268"/>
      <c r="Y3" s="259" t="s">
        <v>130</v>
      </c>
      <c r="Z3" s="268"/>
      <c r="AA3" s="79">
        <v>1990</v>
      </c>
      <c r="AB3" s="79">
        <f aca="true" t="shared" si="0" ref="AB3:BE3">AA3+1</f>
        <v>1991</v>
      </c>
      <c r="AC3" s="79">
        <f t="shared" si="0"/>
        <v>1992</v>
      </c>
      <c r="AD3" s="79">
        <f t="shared" si="0"/>
        <v>1993</v>
      </c>
      <c r="AE3" s="79">
        <f t="shared" si="0"/>
        <v>1994</v>
      </c>
      <c r="AF3" s="79">
        <f t="shared" si="0"/>
        <v>1995</v>
      </c>
      <c r="AG3" s="79">
        <f t="shared" si="0"/>
        <v>1996</v>
      </c>
      <c r="AH3" s="79">
        <f t="shared" si="0"/>
        <v>1997</v>
      </c>
      <c r="AI3" s="79">
        <f t="shared" si="0"/>
        <v>1998</v>
      </c>
      <c r="AJ3" s="79">
        <f t="shared" si="0"/>
        <v>1999</v>
      </c>
      <c r="AK3" s="79">
        <f t="shared" si="0"/>
        <v>2000</v>
      </c>
      <c r="AL3" s="79">
        <f t="shared" si="0"/>
        <v>2001</v>
      </c>
      <c r="AM3" s="79">
        <f t="shared" si="0"/>
        <v>2002</v>
      </c>
      <c r="AN3" s="79">
        <f t="shared" si="0"/>
        <v>2003</v>
      </c>
      <c r="AO3" s="79">
        <f t="shared" si="0"/>
        <v>2004</v>
      </c>
      <c r="AP3" s="79">
        <f t="shared" si="0"/>
        <v>2005</v>
      </c>
      <c r="AQ3" s="79">
        <f t="shared" si="0"/>
        <v>2006</v>
      </c>
      <c r="AR3" s="79">
        <f t="shared" si="0"/>
        <v>2007</v>
      </c>
      <c r="AS3" s="79">
        <f t="shared" si="0"/>
        <v>2008</v>
      </c>
      <c r="AT3" s="79">
        <f t="shared" si="0"/>
        <v>2009</v>
      </c>
      <c r="AU3" s="79">
        <f t="shared" si="0"/>
        <v>2010</v>
      </c>
      <c r="AV3" s="79">
        <f t="shared" si="0"/>
        <v>2011</v>
      </c>
      <c r="AW3" s="79">
        <f t="shared" si="0"/>
        <v>2012</v>
      </c>
      <c r="AX3" s="79">
        <f t="shared" si="0"/>
        <v>2013</v>
      </c>
      <c r="AY3" s="79">
        <f t="shared" si="0"/>
        <v>2014</v>
      </c>
      <c r="AZ3" s="79">
        <f t="shared" si="0"/>
        <v>2015</v>
      </c>
      <c r="BA3" s="79">
        <f t="shared" si="0"/>
        <v>2016</v>
      </c>
      <c r="BB3" s="79">
        <f t="shared" si="0"/>
        <v>2017</v>
      </c>
      <c r="BC3" s="79">
        <f t="shared" si="0"/>
        <v>2018</v>
      </c>
      <c r="BD3" s="79">
        <f t="shared" si="0"/>
        <v>2019</v>
      </c>
      <c r="BE3" s="79">
        <f t="shared" si="0"/>
        <v>2020</v>
      </c>
      <c r="BF3" s="66" t="s">
        <v>131</v>
      </c>
      <c r="BG3" s="79" t="s">
        <v>132</v>
      </c>
    </row>
    <row r="4" spans="23:59" ht="14.25">
      <c r="W4" s="269" t="s">
        <v>362</v>
      </c>
      <c r="X4" s="270"/>
      <c r="Y4" s="59" t="s">
        <v>363</v>
      </c>
      <c r="Z4" s="270"/>
      <c r="AA4" s="80">
        <v>1056484.7119900729</v>
      </c>
      <c r="AB4" s="80">
        <v>1063678.1005819812</v>
      </c>
      <c r="AC4" s="80">
        <v>1071776.6232677042</v>
      </c>
      <c r="AD4" s="80">
        <v>1065138.7336227468</v>
      </c>
      <c r="AE4" s="80">
        <v>1117350.5751660883</v>
      </c>
      <c r="AF4" s="80">
        <v>1129246.9527774332</v>
      </c>
      <c r="AG4" s="80">
        <v>1142278.7874022718</v>
      </c>
      <c r="AH4" s="80">
        <v>1136818.6406356334</v>
      </c>
      <c r="AI4" s="80">
        <v>1106424.8489061964</v>
      </c>
      <c r="AJ4" s="80">
        <v>1143605.4359862</v>
      </c>
      <c r="AK4" s="80">
        <v>1163439.7300208302</v>
      </c>
      <c r="AL4" s="80">
        <v>1150261.4018938418</v>
      </c>
      <c r="AM4" s="80">
        <v>1185775.7211256924</v>
      </c>
      <c r="AN4" s="80">
        <v>1193954.7774229266</v>
      </c>
      <c r="AO4" s="80">
        <v>1192900.574350305</v>
      </c>
      <c r="AP4" s="80">
        <f aca="true" t="shared" si="1" ref="AP4:BE4">SUM(AP5:AP9)</f>
        <v>0</v>
      </c>
      <c r="AQ4" s="80">
        <f t="shared" si="1"/>
        <v>0</v>
      </c>
      <c r="AR4" s="80">
        <f t="shared" si="1"/>
        <v>0</v>
      </c>
      <c r="AS4" s="80">
        <f t="shared" si="1"/>
        <v>0</v>
      </c>
      <c r="AT4" s="80">
        <f t="shared" si="1"/>
        <v>0</v>
      </c>
      <c r="AU4" s="80">
        <f t="shared" si="1"/>
        <v>0</v>
      </c>
      <c r="AV4" s="80">
        <f t="shared" si="1"/>
        <v>0</v>
      </c>
      <c r="AW4" s="80">
        <f t="shared" si="1"/>
        <v>0</v>
      </c>
      <c r="AX4" s="80">
        <f t="shared" si="1"/>
        <v>0</v>
      </c>
      <c r="AY4" s="80">
        <f t="shared" si="1"/>
        <v>0</v>
      </c>
      <c r="AZ4" s="80">
        <f t="shared" si="1"/>
        <v>0</v>
      </c>
      <c r="BA4" s="80">
        <f t="shared" si="1"/>
        <v>0</v>
      </c>
      <c r="BB4" s="80">
        <f t="shared" si="1"/>
        <v>0</v>
      </c>
      <c r="BC4" s="80">
        <f t="shared" si="1"/>
        <v>0</v>
      </c>
      <c r="BD4" s="80">
        <f t="shared" si="1"/>
        <v>0</v>
      </c>
      <c r="BE4" s="80">
        <f t="shared" si="1"/>
        <v>0</v>
      </c>
      <c r="BF4" s="271"/>
      <c r="BG4" s="271"/>
    </row>
    <row r="5" spans="23:59" ht="14.25">
      <c r="W5" s="272"/>
      <c r="X5" s="273" t="s">
        <v>210</v>
      </c>
      <c r="Y5" s="272"/>
      <c r="Z5" s="261" t="s">
        <v>31</v>
      </c>
      <c r="AA5" s="274">
        <v>646156.893343081</v>
      </c>
      <c r="AB5" s="274">
        <v>648995.827954781</v>
      </c>
      <c r="AC5" s="274">
        <v>659815.097448015</v>
      </c>
      <c r="AD5" s="274">
        <v>643353.845230968</v>
      </c>
      <c r="AE5" s="274">
        <v>678183.095127026</v>
      </c>
      <c r="AF5" s="274">
        <v>675688.07776098</v>
      </c>
      <c r="AG5" s="274">
        <v>671665.683207204</v>
      </c>
      <c r="AH5" s="274">
        <v>652596.48746141</v>
      </c>
      <c r="AI5" s="274">
        <v>633872.606472937</v>
      </c>
      <c r="AJ5" s="274">
        <v>643789.035343714</v>
      </c>
      <c r="AK5" s="274">
        <v>633156.090896732</v>
      </c>
      <c r="AL5" s="274">
        <v>611505.831576487</v>
      </c>
      <c r="AM5" s="274">
        <v>621279.094124562</v>
      </c>
      <c r="AN5" s="274">
        <v>609856.738773263</v>
      </c>
      <c r="AO5" s="274">
        <v>598424.7887589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5"/>
    </row>
    <row r="6" spans="23:59" ht="14.25">
      <c r="W6" s="272"/>
      <c r="X6" s="276" t="s">
        <v>209</v>
      </c>
      <c r="Y6" s="272"/>
      <c r="Z6" s="61" t="s">
        <v>32</v>
      </c>
      <c r="AA6" s="277">
        <v>305990.317532801</v>
      </c>
      <c r="AB6" s="277">
        <v>302841.566226964</v>
      </c>
      <c r="AC6" s="277">
        <v>298873.419518968</v>
      </c>
      <c r="AD6" s="277">
        <v>305909.244145776</v>
      </c>
      <c r="AE6" s="277">
        <v>316974.425569385</v>
      </c>
      <c r="AF6" s="277">
        <v>327309.945042801</v>
      </c>
      <c r="AG6" s="277">
        <v>337892.363135032</v>
      </c>
      <c r="AH6" s="277">
        <v>345998.044546071</v>
      </c>
      <c r="AI6" s="277">
        <v>331008.54829207</v>
      </c>
      <c r="AJ6" s="277">
        <v>349779.476772587</v>
      </c>
      <c r="AK6" s="277">
        <v>374986.667649549</v>
      </c>
      <c r="AL6" s="277">
        <v>383443.654751808</v>
      </c>
      <c r="AM6" s="277">
        <v>404106.615309699</v>
      </c>
      <c r="AN6" s="277">
        <v>417018.179235471</v>
      </c>
      <c r="AO6" s="277">
        <v>427547.481745613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8"/>
      <c r="BG6" s="278"/>
    </row>
    <row r="7" spans="23:59" ht="14.25">
      <c r="W7" s="272"/>
      <c r="X7" s="276" t="s">
        <v>364</v>
      </c>
      <c r="Y7" s="272"/>
      <c r="Z7" s="262" t="s">
        <v>33</v>
      </c>
      <c r="AA7" s="279">
        <v>104300.828986065</v>
      </c>
      <c r="AB7" s="279">
        <v>111786.987244968</v>
      </c>
      <c r="AC7" s="279">
        <v>113031.107317935</v>
      </c>
      <c r="AD7" s="279">
        <v>115822.378944672</v>
      </c>
      <c r="AE7" s="279">
        <v>122141.852699418</v>
      </c>
      <c r="AF7" s="279">
        <v>126197.953230576</v>
      </c>
      <c r="AG7" s="279">
        <v>132671.317147446</v>
      </c>
      <c r="AH7" s="279">
        <v>138176.077684951</v>
      </c>
      <c r="AI7" s="279">
        <v>141500.906813301</v>
      </c>
      <c r="AJ7" s="279">
        <v>149998.80539554</v>
      </c>
      <c r="AK7" s="279">
        <v>155260.886816618</v>
      </c>
      <c r="AL7" s="279">
        <v>155279.417437031</v>
      </c>
      <c r="AM7" s="279">
        <v>160359.010935616</v>
      </c>
      <c r="AN7" s="279">
        <v>167045.33681537</v>
      </c>
      <c r="AO7" s="279">
        <v>166893.259329489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280"/>
    </row>
    <row r="8" spans="23:59" ht="14.25">
      <c r="W8" s="272"/>
      <c r="X8" s="276" t="s">
        <v>365</v>
      </c>
      <c r="Y8" s="272"/>
      <c r="Z8" s="61" t="s">
        <v>205</v>
      </c>
      <c r="AA8" s="277" t="s">
        <v>7</v>
      </c>
      <c r="AB8" s="277" t="s">
        <v>7</v>
      </c>
      <c r="AC8" s="277" t="s">
        <v>7</v>
      </c>
      <c r="AD8" s="277" t="s">
        <v>7</v>
      </c>
      <c r="AE8" s="277" t="s">
        <v>7</v>
      </c>
      <c r="AF8" s="277" t="s">
        <v>7</v>
      </c>
      <c r="AG8" s="277" t="s">
        <v>7</v>
      </c>
      <c r="AH8" s="277" t="s">
        <v>7</v>
      </c>
      <c r="AI8" s="277" t="s">
        <v>7</v>
      </c>
      <c r="AJ8" s="277" t="s">
        <v>7</v>
      </c>
      <c r="AK8" s="277" t="s">
        <v>7</v>
      </c>
      <c r="AL8" s="277" t="s">
        <v>7</v>
      </c>
      <c r="AM8" s="277" t="s">
        <v>7</v>
      </c>
      <c r="AN8" s="277" t="s">
        <v>7</v>
      </c>
      <c r="AO8" s="277" t="s">
        <v>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8"/>
      <c r="BG8" s="278"/>
    </row>
    <row r="9" spans="23:59" ht="14.25">
      <c r="W9" s="281"/>
      <c r="X9" s="282" t="s">
        <v>366</v>
      </c>
      <c r="Y9" s="281"/>
      <c r="Z9" s="264" t="s">
        <v>34</v>
      </c>
      <c r="AA9" s="283">
        <v>36.6721281257</v>
      </c>
      <c r="AB9" s="283">
        <v>53.7191552682</v>
      </c>
      <c r="AC9" s="283">
        <v>56.9989827861</v>
      </c>
      <c r="AD9" s="283">
        <v>53.26530133075</v>
      </c>
      <c r="AE9" s="283">
        <v>51.2017702594</v>
      </c>
      <c r="AF9" s="283">
        <v>50.97674307625</v>
      </c>
      <c r="AG9" s="283">
        <v>49.4239125896</v>
      </c>
      <c r="AH9" s="283">
        <v>48.0309432013</v>
      </c>
      <c r="AI9" s="283">
        <v>42.7873278884</v>
      </c>
      <c r="AJ9" s="283">
        <v>38.1184743591</v>
      </c>
      <c r="AK9" s="283">
        <v>36.0846579311</v>
      </c>
      <c r="AL9" s="283">
        <v>32.498128516</v>
      </c>
      <c r="AM9" s="283">
        <v>31.0007558154</v>
      </c>
      <c r="AN9" s="283">
        <v>34.5225988225</v>
      </c>
      <c r="AO9" s="283">
        <v>35.0445163029</v>
      </c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4"/>
    </row>
    <row r="10" spans="23:59" ht="14.25">
      <c r="W10" s="170" t="s">
        <v>367</v>
      </c>
      <c r="X10" s="285"/>
      <c r="Y10" s="265" t="s">
        <v>147</v>
      </c>
      <c r="Z10" s="285"/>
      <c r="AA10" s="80">
        <v>59814.9523843462</v>
      </c>
      <c r="AB10" s="80">
        <v>61432.7515062673</v>
      </c>
      <c r="AC10" s="80">
        <v>61775.8593381511</v>
      </c>
      <c r="AD10" s="80">
        <v>60722.0668207742</v>
      </c>
      <c r="AE10" s="80">
        <v>61811.6544701911</v>
      </c>
      <c r="AF10" s="80">
        <v>61846.6555517286</v>
      </c>
      <c r="AG10" s="80">
        <v>61522.6837142786</v>
      </c>
      <c r="AH10" s="80">
        <v>60029.9762793819</v>
      </c>
      <c r="AI10" s="80">
        <v>54390.7645768288</v>
      </c>
      <c r="AJ10" s="80">
        <v>53983.1211998925</v>
      </c>
      <c r="AK10" s="80">
        <v>54796.7717450403</v>
      </c>
      <c r="AL10" s="80">
        <v>53078.6090134971</v>
      </c>
      <c r="AM10" s="80">
        <v>50651.4301659593</v>
      </c>
      <c r="AN10" s="80">
        <v>49904.8247811929</v>
      </c>
      <c r="AO10" s="80">
        <v>50374.3334797763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286"/>
      <c r="BG10" s="287"/>
    </row>
    <row r="11" spans="23:59" ht="15" thickBot="1">
      <c r="W11" s="288" t="s">
        <v>368</v>
      </c>
      <c r="X11" s="289"/>
      <c r="Y11" s="266" t="s">
        <v>148</v>
      </c>
      <c r="Z11" s="289"/>
      <c r="AA11" s="81">
        <v>22456.849137534</v>
      </c>
      <c r="AB11" s="81">
        <v>22976.8602061695</v>
      </c>
      <c r="AC11" s="81">
        <v>24426.344561693</v>
      </c>
      <c r="AD11" s="81">
        <v>23927.4933519223</v>
      </c>
      <c r="AE11" s="81">
        <v>27228.6007880737</v>
      </c>
      <c r="AF11" s="81">
        <v>28386.8879177536</v>
      </c>
      <c r="AG11" s="81">
        <v>29890.9753874181</v>
      </c>
      <c r="AH11" s="81">
        <v>31078.0422610714</v>
      </c>
      <c r="AI11" s="81">
        <v>31095.6754128506</v>
      </c>
      <c r="AJ11" s="81">
        <v>31566.4163321865</v>
      </c>
      <c r="AK11" s="81">
        <v>32913.0091672097</v>
      </c>
      <c r="AL11" s="81">
        <v>32806.0486418234</v>
      </c>
      <c r="AM11" s="81">
        <v>32864.4029347092</v>
      </c>
      <c r="AN11" s="81">
        <v>35502.5892034271</v>
      </c>
      <c r="AO11" s="81">
        <v>35903.0664903203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290"/>
      <c r="BG11" s="290"/>
    </row>
    <row r="12" spans="23:59" ht="15" thickTop="1">
      <c r="W12" s="281" t="s">
        <v>369</v>
      </c>
      <c r="X12" s="291"/>
      <c r="Y12" s="263" t="s">
        <v>145</v>
      </c>
      <c r="Z12" s="291"/>
      <c r="AA12" s="82">
        <f aca="true" t="shared" si="2" ref="AA12:BE12">SUM(AA4,AA10:AA11)</f>
        <v>1138756.513511953</v>
      </c>
      <c r="AB12" s="82">
        <f t="shared" si="2"/>
        <v>1148087.7122944181</v>
      </c>
      <c r="AC12" s="82">
        <f t="shared" si="2"/>
        <v>1157978.8271675482</v>
      </c>
      <c r="AD12" s="82">
        <f t="shared" si="2"/>
        <v>1149788.2937954434</v>
      </c>
      <c r="AE12" s="82">
        <f t="shared" si="2"/>
        <v>1206390.830424353</v>
      </c>
      <c r="AF12" s="82">
        <f t="shared" si="2"/>
        <v>1219480.4962469153</v>
      </c>
      <c r="AG12" s="82">
        <f t="shared" si="2"/>
        <v>1233692.4465039684</v>
      </c>
      <c r="AH12" s="82">
        <f t="shared" si="2"/>
        <v>1227926.6591760868</v>
      </c>
      <c r="AI12" s="82">
        <f t="shared" si="2"/>
        <v>1191911.288895876</v>
      </c>
      <c r="AJ12" s="82">
        <f t="shared" si="2"/>
        <v>1229154.9735182791</v>
      </c>
      <c r="AK12" s="82">
        <f t="shared" si="2"/>
        <v>1251149.5109330802</v>
      </c>
      <c r="AL12" s="82">
        <f t="shared" si="2"/>
        <v>1236146.0595491624</v>
      </c>
      <c r="AM12" s="82">
        <f t="shared" si="2"/>
        <v>1269291.5542263607</v>
      </c>
      <c r="AN12" s="82">
        <f t="shared" si="2"/>
        <v>1279362.1914075466</v>
      </c>
      <c r="AO12" s="82">
        <f t="shared" si="2"/>
        <v>1279177.9743204014</v>
      </c>
      <c r="AP12" s="82">
        <f t="shared" si="2"/>
        <v>0</v>
      </c>
      <c r="AQ12" s="82">
        <f t="shared" si="2"/>
        <v>0</v>
      </c>
      <c r="AR12" s="82">
        <f t="shared" si="2"/>
        <v>0</v>
      </c>
      <c r="AS12" s="82">
        <f t="shared" si="2"/>
        <v>0</v>
      </c>
      <c r="AT12" s="82">
        <f t="shared" si="2"/>
        <v>0</v>
      </c>
      <c r="AU12" s="82">
        <f t="shared" si="2"/>
        <v>0</v>
      </c>
      <c r="AV12" s="82">
        <f t="shared" si="2"/>
        <v>0</v>
      </c>
      <c r="AW12" s="82">
        <f t="shared" si="2"/>
        <v>0</v>
      </c>
      <c r="AX12" s="82">
        <f t="shared" si="2"/>
        <v>0</v>
      </c>
      <c r="AY12" s="82">
        <f t="shared" si="2"/>
        <v>0</v>
      </c>
      <c r="AZ12" s="82">
        <f t="shared" si="2"/>
        <v>0</v>
      </c>
      <c r="BA12" s="82">
        <f t="shared" si="2"/>
        <v>0</v>
      </c>
      <c r="BB12" s="82">
        <f t="shared" si="2"/>
        <v>0</v>
      </c>
      <c r="BC12" s="82">
        <f t="shared" si="2"/>
        <v>0</v>
      </c>
      <c r="BD12" s="82">
        <f t="shared" si="2"/>
        <v>0</v>
      </c>
      <c r="BE12" s="82">
        <f t="shared" si="2"/>
        <v>0</v>
      </c>
      <c r="BF12" s="292"/>
      <c r="BG12" s="286"/>
    </row>
    <row r="13" spans="27:57" ht="14.25"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</row>
    <row r="14" spans="27:57" ht="14.25"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</row>
    <row r="15" spans="23:59" ht="14.25">
      <c r="W15" s="267" t="s">
        <v>370</v>
      </c>
      <c r="X15" s="268"/>
      <c r="Y15" s="259" t="s">
        <v>130</v>
      </c>
      <c r="Z15" s="268"/>
      <c r="AA15" s="79">
        <v>1990</v>
      </c>
      <c r="AB15" s="79">
        <f aca="true" t="shared" si="3" ref="AB15:BE15">AA15+1</f>
        <v>1991</v>
      </c>
      <c r="AC15" s="79">
        <f t="shared" si="3"/>
        <v>1992</v>
      </c>
      <c r="AD15" s="79">
        <f t="shared" si="3"/>
        <v>1993</v>
      </c>
      <c r="AE15" s="79">
        <f t="shared" si="3"/>
        <v>1994</v>
      </c>
      <c r="AF15" s="79">
        <f t="shared" si="3"/>
        <v>1995</v>
      </c>
      <c r="AG15" s="79">
        <f t="shared" si="3"/>
        <v>1996</v>
      </c>
      <c r="AH15" s="79">
        <f t="shared" si="3"/>
        <v>1997</v>
      </c>
      <c r="AI15" s="79">
        <f t="shared" si="3"/>
        <v>1998</v>
      </c>
      <c r="AJ15" s="79">
        <f t="shared" si="3"/>
        <v>1999</v>
      </c>
      <c r="AK15" s="79">
        <f t="shared" si="3"/>
        <v>2000</v>
      </c>
      <c r="AL15" s="79">
        <f t="shared" si="3"/>
        <v>2001</v>
      </c>
      <c r="AM15" s="79">
        <f t="shared" si="3"/>
        <v>2002</v>
      </c>
      <c r="AN15" s="79">
        <f t="shared" si="3"/>
        <v>2003</v>
      </c>
      <c r="AO15" s="79">
        <f t="shared" si="3"/>
        <v>2004</v>
      </c>
      <c r="AP15" s="79">
        <f t="shared" si="3"/>
        <v>2005</v>
      </c>
      <c r="AQ15" s="79">
        <f t="shared" si="3"/>
        <v>2006</v>
      </c>
      <c r="AR15" s="79">
        <f t="shared" si="3"/>
        <v>2007</v>
      </c>
      <c r="AS15" s="79">
        <f t="shared" si="3"/>
        <v>2008</v>
      </c>
      <c r="AT15" s="79">
        <f t="shared" si="3"/>
        <v>2009</v>
      </c>
      <c r="AU15" s="79">
        <f t="shared" si="3"/>
        <v>2010</v>
      </c>
      <c r="AV15" s="79">
        <f t="shared" si="3"/>
        <v>2011</v>
      </c>
      <c r="AW15" s="79">
        <f t="shared" si="3"/>
        <v>2012</v>
      </c>
      <c r="AX15" s="79">
        <f t="shared" si="3"/>
        <v>2013</v>
      </c>
      <c r="AY15" s="79">
        <f t="shared" si="3"/>
        <v>2014</v>
      </c>
      <c r="AZ15" s="79">
        <f t="shared" si="3"/>
        <v>2015</v>
      </c>
      <c r="BA15" s="79">
        <f t="shared" si="3"/>
        <v>2016</v>
      </c>
      <c r="BB15" s="79">
        <f t="shared" si="3"/>
        <v>2017</v>
      </c>
      <c r="BC15" s="79">
        <f t="shared" si="3"/>
        <v>2018</v>
      </c>
      <c r="BD15" s="79">
        <f t="shared" si="3"/>
        <v>2019</v>
      </c>
      <c r="BE15" s="79">
        <f t="shared" si="3"/>
        <v>2020</v>
      </c>
      <c r="BF15" s="66" t="s">
        <v>131</v>
      </c>
      <c r="BG15" s="79" t="s">
        <v>132</v>
      </c>
    </row>
    <row r="16" spans="23:59" ht="14.25">
      <c r="W16" s="269" t="s">
        <v>362</v>
      </c>
      <c r="X16" s="270"/>
      <c r="Y16" s="59" t="s">
        <v>363</v>
      </c>
      <c r="Z16" s="270"/>
      <c r="AA16" s="39">
        <f aca="true" t="shared" si="4" ref="AA16:BE16">AA4/AA$12</f>
        <v>0.927752947583016</v>
      </c>
      <c r="AB16" s="39">
        <f t="shared" si="4"/>
        <v>0.9264780810659955</v>
      </c>
      <c r="AC16" s="39">
        <f t="shared" si="4"/>
        <v>0.9255580483188132</v>
      </c>
      <c r="AD16" s="39">
        <f t="shared" si="4"/>
        <v>0.9263781335838192</v>
      </c>
      <c r="AE16" s="39">
        <f t="shared" si="4"/>
        <v>0.9261928613740006</v>
      </c>
      <c r="AF16" s="39">
        <f t="shared" si="4"/>
        <v>0.926006571038089</v>
      </c>
      <c r="AG16" s="39">
        <f t="shared" si="4"/>
        <v>0.9259023921555617</v>
      </c>
      <c r="AH16" s="39">
        <f t="shared" si="4"/>
        <v>0.9258033711870178</v>
      </c>
      <c r="AI16" s="39">
        <f t="shared" si="4"/>
        <v>0.9282778502174691</v>
      </c>
      <c r="AJ16" s="39">
        <f t="shared" si="4"/>
        <v>0.9303997141327055</v>
      </c>
      <c r="AK16" s="39">
        <f t="shared" si="4"/>
        <v>0.9298966429305175</v>
      </c>
      <c r="AL16" s="39">
        <f t="shared" si="4"/>
        <v>0.9305222412902859</v>
      </c>
      <c r="AM16" s="39">
        <f t="shared" si="4"/>
        <v>0.9342027977554994</v>
      </c>
      <c r="AN16" s="39">
        <f t="shared" si="4"/>
        <v>0.9332421932129671</v>
      </c>
      <c r="AO16" s="39">
        <f t="shared" si="4"/>
        <v>0.9325524659569489</v>
      </c>
      <c r="AP16" s="39" t="e">
        <f t="shared" si="4"/>
        <v>#DIV/0!</v>
      </c>
      <c r="AQ16" s="39" t="e">
        <f t="shared" si="4"/>
        <v>#DIV/0!</v>
      </c>
      <c r="AR16" s="39" t="e">
        <f t="shared" si="4"/>
        <v>#DIV/0!</v>
      </c>
      <c r="AS16" s="39" t="e">
        <f t="shared" si="4"/>
        <v>#DIV/0!</v>
      </c>
      <c r="AT16" s="39" t="e">
        <f t="shared" si="4"/>
        <v>#DIV/0!</v>
      </c>
      <c r="AU16" s="39" t="e">
        <f t="shared" si="4"/>
        <v>#DIV/0!</v>
      </c>
      <c r="AV16" s="39" t="e">
        <f t="shared" si="4"/>
        <v>#DIV/0!</v>
      </c>
      <c r="AW16" s="39" t="e">
        <f t="shared" si="4"/>
        <v>#DIV/0!</v>
      </c>
      <c r="AX16" s="39" t="e">
        <f t="shared" si="4"/>
        <v>#DIV/0!</v>
      </c>
      <c r="AY16" s="39" t="e">
        <f t="shared" si="4"/>
        <v>#DIV/0!</v>
      </c>
      <c r="AZ16" s="39" t="e">
        <f t="shared" si="4"/>
        <v>#DIV/0!</v>
      </c>
      <c r="BA16" s="39" t="e">
        <f t="shared" si="4"/>
        <v>#DIV/0!</v>
      </c>
      <c r="BB16" s="39" t="e">
        <f t="shared" si="4"/>
        <v>#DIV/0!</v>
      </c>
      <c r="BC16" s="39" t="e">
        <f t="shared" si="4"/>
        <v>#DIV/0!</v>
      </c>
      <c r="BD16" s="39" t="e">
        <f t="shared" si="4"/>
        <v>#DIV/0!</v>
      </c>
      <c r="BE16" s="39" t="e">
        <f t="shared" si="4"/>
        <v>#DIV/0!</v>
      </c>
      <c r="BF16" s="271"/>
      <c r="BG16" s="271"/>
    </row>
    <row r="17" spans="23:59" ht="14.25">
      <c r="W17" s="272"/>
      <c r="X17" s="273" t="s">
        <v>210</v>
      </c>
      <c r="Y17" s="272"/>
      <c r="Z17" s="261" t="s">
        <v>31</v>
      </c>
      <c r="AA17" s="293">
        <f aca="true" t="shared" si="5" ref="AA17:BE17">AA5/AA$12</f>
        <v>0.5674232249616885</v>
      </c>
      <c r="AB17" s="293">
        <f t="shared" si="5"/>
        <v>0.5652841860468855</v>
      </c>
      <c r="AC17" s="293">
        <f t="shared" si="5"/>
        <v>0.5697989306608852</v>
      </c>
      <c r="AD17" s="293">
        <f t="shared" si="5"/>
        <v>0.5595411335309923</v>
      </c>
      <c r="AE17" s="293">
        <f t="shared" si="5"/>
        <v>0.5621586951953806</v>
      </c>
      <c r="AF17" s="293">
        <f t="shared" si="5"/>
        <v>0.5540786259726859</v>
      </c>
      <c r="AG17" s="293">
        <f t="shared" si="5"/>
        <v>0.544435272429986</v>
      </c>
      <c r="AH17" s="293">
        <f t="shared" si="5"/>
        <v>0.531462105317665</v>
      </c>
      <c r="AI17" s="293">
        <f t="shared" si="5"/>
        <v>0.5318118994074831</v>
      </c>
      <c r="AJ17" s="293">
        <f t="shared" si="5"/>
        <v>0.5237655537454</v>
      </c>
      <c r="AK17" s="293">
        <f t="shared" si="5"/>
        <v>0.5060594959786524</v>
      </c>
      <c r="AL17" s="293">
        <f t="shared" si="5"/>
        <v>0.49468736065017327</v>
      </c>
      <c r="AM17" s="293">
        <f t="shared" si="5"/>
        <v>0.48946917834274456</v>
      </c>
      <c r="AN17" s="293">
        <f t="shared" si="5"/>
        <v>0.47668810511142445</v>
      </c>
      <c r="AO17" s="293">
        <f t="shared" si="5"/>
        <v>0.46781980363352466</v>
      </c>
      <c r="AP17" s="293" t="e">
        <f t="shared" si="5"/>
        <v>#DIV/0!</v>
      </c>
      <c r="AQ17" s="293" t="e">
        <f t="shared" si="5"/>
        <v>#DIV/0!</v>
      </c>
      <c r="AR17" s="293" t="e">
        <f t="shared" si="5"/>
        <v>#DIV/0!</v>
      </c>
      <c r="AS17" s="293" t="e">
        <f t="shared" si="5"/>
        <v>#DIV/0!</v>
      </c>
      <c r="AT17" s="293" t="e">
        <f t="shared" si="5"/>
        <v>#DIV/0!</v>
      </c>
      <c r="AU17" s="293" t="e">
        <f t="shared" si="5"/>
        <v>#DIV/0!</v>
      </c>
      <c r="AV17" s="293" t="e">
        <f t="shared" si="5"/>
        <v>#DIV/0!</v>
      </c>
      <c r="AW17" s="293" t="e">
        <f t="shared" si="5"/>
        <v>#DIV/0!</v>
      </c>
      <c r="AX17" s="293" t="e">
        <f t="shared" si="5"/>
        <v>#DIV/0!</v>
      </c>
      <c r="AY17" s="293" t="e">
        <f t="shared" si="5"/>
        <v>#DIV/0!</v>
      </c>
      <c r="AZ17" s="293" t="e">
        <f t="shared" si="5"/>
        <v>#DIV/0!</v>
      </c>
      <c r="BA17" s="293" t="e">
        <f t="shared" si="5"/>
        <v>#DIV/0!</v>
      </c>
      <c r="BB17" s="293" t="e">
        <f t="shared" si="5"/>
        <v>#DIV/0!</v>
      </c>
      <c r="BC17" s="293" t="e">
        <f t="shared" si="5"/>
        <v>#DIV/0!</v>
      </c>
      <c r="BD17" s="293" t="e">
        <f t="shared" si="5"/>
        <v>#DIV/0!</v>
      </c>
      <c r="BE17" s="293" t="e">
        <f t="shared" si="5"/>
        <v>#DIV/0!</v>
      </c>
      <c r="BF17" s="275"/>
      <c r="BG17" s="275"/>
    </row>
    <row r="18" spans="23:59" ht="14.25">
      <c r="W18" s="272"/>
      <c r="X18" s="276" t="s">
        <v>209</v>
      </c>
      <c r="Y18" s="272"/>
      <c r="Z18" s="61" t="s">
        <v>32</v>
      </c>
      <c r="AA18" s="294">
        <f aca="true" t="shared" si="6" ref="AA18:BE18">AA6/AA$12</f>
        <v>0.26870565735700547</v>
      </c>
      <c r="AB18" s="294">
        <f t="shared" si="6"/>
        <v>0.2637791198215548</v>
      </c>
      <c r="AC18" s="294">
        <f t="shared" si="6"/>
        <v>0.25809920916259027</v>
      </c>
      <c r="AD18" s="294">
        <f t="shared" si="6"/>
        <v>0.26605701744968346</v>
      </c>
      <c r="AE18" s="294">
        <f t="shared" si="6"/>
        <v>0.26274605009877927</v>
      </c>
      <c r="AF18" s="294">
        <f t="shared" si="6"/>
        <v>0.268401131506517</v>
      </c>
      <c r="AG18" s="294">
        <f t="shared" si="6"/>
        <v>0.27388703245492807</v>
      </c>
      <c r="AH18" s="294">
        <f t="shared" si="6"/>
        <v>0.2817741938905606</v>
      </c>
      <c r="AI18" s="294">
        <f t="shared" si="6"/>
        <v>0.277712403075483</v>
      </c>
      <c r="AJ18" s="294">
        <f t="shared" si="6"/>
        <v>0.28456906110984004</v>
      </c>
      <c r="AK18" s="294">
        <f t="shared" si="6"/>
        <v>0.29971371476610503</v>
      </c>
      <c r="AL18" s="294">
        <f t="shared" si="6"/>
        <v>0.3101928382893965</v>
      </c>
      <c r="AM18" s="294">
        <f t="shared" si="6"/>
        <v>0.31837178303451635</v>
      </c>
      <c r="AN18" s="294">
        <f t="shared" si="6"/>
        <v>0.3259578734124307</v>
      </c>
      <c r="AO18" s="294">
        <f t="shared" si="6"/>
        <v>0.3342361190769872</v>
      </c>
      <c r="AP18" s="294" t="e">
        <f t="shared" si="6"/>
        <v>#DIV/0!</v>
      </c>
      <c r="AQ18" s="294" t="e">
        <f t="shared" si="6"/>
        <v>#DIV/0!</v>
      </c>
      <c r="AR18" s="294" t="e">
        <f t="shared" si="6"/>
        <v>#DIV/0!</v>
      </c>
      <c r="AS18" s="294" t="e">
        <f t="shared" si="6"/>
        <v>#DIV/0!</v>
      </c>
      <c r="AT18" s="294" t="e">
        <f t="shared" si="6"/>
        <v>#DIV/0!</v>
      </c>
      <c r="AU18" s="294" t="e">
        <f t="shared" si="6"/>
        <v>#DIV/0!</v>
      </c>
      <c r="AV18" s="294" t="e">
        <f t="shared" si="6"/>
        <v>#DIV/0!</v>
      </c>
      <c r="AW18" s="294" t="e">
        <f t="shared" si="6"/>
        <v>#DIV/0!</v>
      </c>
      <c r="AX18" s="294" t="e">
        <f t="shared" si="6"/>
        <v>#DIV/0!</v>
      </c>
      <c r="AY18" s="294" t="e">
        <f t="shared" si="6"/>
        <v>#DIV/0!</v>
      </c>
      <c r="AZ18" s="294" t="e">
        <f t="shared" si="6"/>
        <v>#DIV/0!</v>
      </c>
      <c r="BA18" s="294" t="e">
        <f t="shared" si="6"/>
        <v>#DIV/0!</v>
      </c>
      <c r="BB18" s="294" t="e">
        <f t="shared" si="6"/>
        <v>#DIV/0!</v>
      </c>
      <c r="BC18" s="294" t="e">
        <f t="shared" si="6"/>
        <v>#DIV/0!</v>
      </c>
      <c r="BD18" s="294" t="e">
        <f t="shared" si="6"/>
        <v>#DIV/0!</v>
      </c>
      <c r="BE18" s="294" t="e">
        <f t="shared" si="6"/>
        <v>#DIV/0!</v>
      </c>
      <c r="BF18" s="278"/>
      <c r="BG18" s="278"/>
    </row>
    <row r="19" spans="23:59" ht="14.25">
      <c r="W19" s="272"/>
      <c r="X19" s="276" t="s">
        <v>364</v>
      </c>
      <c r="Y19" s="272"/>
      <c r="Z19" s="262" t="s">
        <v>33</v>
      </c>
      <c r="AA19" s="295">
        <f aca="true" t="shared" si="7" ref="AA19:BE19">AA7/AA$12</f>
        <v>0.09159186160384601</v>
      </c>
      <c r="AB19" s="295">
        <f t="shared" si="7"/>
        <v>0.09736798508326958</v>
      </c>
      <c r="AC19" s="295">
        <f t="shared" si="7"/>
        <v>0.09761068567584484</v>
      </c>
      <c r="AD19" s="295">
        <f t="shared" si="7"/>
        <v>0.10073365642151662</v>
      </c>
      <c r="AE19" s="295">
        <f t="shared" si="7"/>
        <v>0.10124567397155539</v>
      </c>
      <c r="AF19" s="295">
        <f t="shared" si="7"/>
        <v>0.1034850115430005</v>
      </c>
      <c r="AG19" s="295">
        <f t="shared" si="7"/>
        <v>0.10754002549290897</v>
      </c>
      <c r="AH19" s="295">
        <f t="shared" si="7"/>
        <v>0.11252795649673757</v>
      </c>
      <c r="AI19" s="295">
        <f t="shared" si="7"/>
        <v>0.11871764965359126</v>
      </c>
      <c r="AJ19" s="295">
        <f t="shared" si="7"/>
        <v>0.12203408734229014</v>
      </c>
      <c r="AK19" s="295">
        <f t="shared" si="7"/>
        <v>0.12409459098203843</v>
      </c>
      <c r="AL19" s="295">
        <f t="shared" si="7"/>
        <v>0.12561575247318532</v>
      </c>
      <c r="AM19" s="295">
        <f t="shared" si="7"/>
        <v>0.12633741271000232</v>
      </c>
      <c r="AN19" s="295">
        <f t="shared" si="7"/>
        <v>0.13056923046286661</v>
      </c>
      <c r="AO19" s="295">
        <f t="shared" si="7"/>
        <v>0.13046914712407837</v>
      </c>
      <c r="AP19" s="295" t="e">
        <f t="shared" si="7"/>
        <v>#DIV/0!</v>
      </c>
      <c r="AQ19" s="295" t="e">
        <f t="shared" si="7"/>
        <v>#DIV/0!</v>
      </c>
      <c r="AR19" s="295" t="e">
        <f t="shared" si="7"/>
        <v>#DIV/0!</v>
      </c>
      <c r="AS19" s="295" t="e">
        <f t="shared" si="7"/>
        <v>#DIV/0!</v>
      </c>
      <c r="AT19" s="295" t="e">
        <f t="shared" si="7"/>
        <v>#DIV/0!</v>
      </c>
      <c r="AU19" s="295" t="e">
        <f t="shared" si="7"/>
        <v>#DIV/0!</v>
      </c>
      <c r="AV19" s="295" t="e">
        <f t="shared" si="7"/>
        <v>#DIV/0!</v>
      </c>
      <c r="AW19" s="295" t="e">
        <f t="shared" si="7"/>
        <v>#DIV/0!</v>
      </c>
      <c r="AX19" s="295" t="e">
        <f t="shared" si="7"/>
        <v>#DIV/0!</v>
      </c>
      <c r="AY19" s="295" t="e">
        <f t="shared" si="7"/>
        <v>#DIV/0!</v>
      </c>
      <c r="AZ19" s="295" t="e">
        <f t="shared" si="7"/>
        <v>#DIV/0!</v>
      </c>
      <c r="BA19" s="295" t="e">
        <f t="shared" si="7"/>
        <v>#DIV/0!</v>
      </c>
      <c r="BB19" s="295" t="e">
        <f t="shared" si="7"/>
        <v>#DIV/0!</v>
      </c>
      <c r="BC19" s="295" t="e">
        <f t="shared" si="7"/>
        <v>#DIV/0!</v>
      </c>
      <c r="BD19" s="295" t="e">
        <f t="shared" si="7"/>
        <v>#DIV/0!</v>
      </c>
      <c r="BE19" s="295" t="e">
        <f t="shared" si="7"/>
        <v>#DIV/0!</v>
      </c>
      <c r="BF19" s="280"/>
      <c r="BG19" s="280"/>
    </row>
    <row r="20" spans="23:59" ht="14.25">
      <c r="W20" s="272"/>
      <c r="X20" s="276" t="s">
        <v>365</v>
      </c>
      <c r="Y20" s="272"/>
      <c r="Z20" s="61" t="s">
        <v>205</v>
      </c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 t="e">
        <f aca="true" t="shared" si="8" ref="AP20:BE20">AP8/AP$12</f>
        <v>#DIV/0!</v>
      </c>
      <c r="AQ20" s="294" t="e">
        <f t="shared" si="8"/>
        <v>#DIV/0!</v>
      </c>
      <c r="AR20" s="294" t="e">
        <f t="shared" si="8"/>
        <v>#DIV/0!</v>
      </c>
      <c r="AS20" s="294" t="e">
        <f t="shared" si="8"/>
        <v>#DIV/0!</v>
      </c>
      <c r="AT20" s="294" t="e">
        <f t="shared" si="8"/>
        <v>#DIV/0!</v>
      </c>
      <c r="AU20" s="294" t="e">
        <f t="shared" si="8"/>
        <v>#DIV/0!</v>
      </c>
      <c r="AV20" s="294" t="e">
        <f t="shared" si="8"/>
        <v>#DIV/0!</v>
      </c>
      <c r="AW20" s="294" t="e">
        <f t="shared" si="8"/>
        <v>#DIV/0!</v>
      </c>
      <c r="AX20" s="294" t="e">
        <f t="shared" si="8"/>
        <v>#DIV/0!</v>
      </c>
      <c r="AY20" s="294" t="e">
        <f t="shared" si="8"/>
        <v>#DIV/0!</v>
      </c>
      <c r="AZ20" s="294" t="e">
        <f t="shared" si="8"/>
        <v>#DIV/0!</v>
      </c>
      <c r="BA20" s="294" t="e">
        <f t="shared" si="8"/>
        <v>#DIV/0!</v>
      </c>
      <c r="BB20" s="294" t="e">
        <f t="shared" si="8"/>
        <v>#DIV/0!</v>
      </c>
      <c r="BC20" s="294" t="e">
        <f t="shared" si="8"/>
        <v>#DIV/0!</v>
      </c>
      <c r="BD20" s="294" t="e">
        <f t="shared" si="8"/>
        <v>#DIV/0!</v>
      </c>
      <c r="BE20" s="294" t="e">
        <f t="shared" si="8"/>
        <v>#DIV/0!</v>
      </c>
      <c r="BF20" s="278"/>
      <c r="BG20" s="278"/>
    </row>
    <row r="21" spans="23:59" ht="14.25">
      <c r="W21" s="281"/>
      <c r="X21" s="282" t="s">
        <v>366</v>
      </c>
      <c r="Y21" s="281"/>
      <c r="Z21" s="264" t="s">
        <v>34</v>
      </c>
      <c r="AA21" s="296">
        <f aca="true" t="shared" si="9" ref="AA21:AO21">AA9/AA$12</f>
        <v>3.2203660475760756E-05</v>
      </c>
      <c r="AB21" s="296">
        <f t="shared" si="9"/>
        <v>4.679011428564453E-05</v>
      </c>
      <c r="AC21" s="296">
        <f t="shared" si="9"/>
        <v>4.9222819492754686E-05</v>
      </c>
      <c r="AD21" s="296">
        <f t="shared" si="9"/>
        <v>4.632618162681201E-05</v>
      </c>
      <c r="AE21" s="296">
        <f t="shared" si="9"/>
        <v>4.244210828541325E-05</v>
      </c>
      <c r="AF21" s="296">
        <f t="shared" si="9"/>
        <v>4.18020158855648E-05</v>
      </c>
      <c r="AG21" s="296">
        <f t="shared" si="9"/>
        <v>4.006177773857434E-05</v>
      </c>
      <c r="AH21" s="296">
        <f t="shared" si="9"/>
        <v>3.911548205454531E-05</v>
      </c>
      <c r="AI21" s="296">
        <f t="shared" si="9"/>
        <v>3.589808091173961E-05</v>
      </c>
      <c r="AJ21" s="296">
        <f t="shared" si="9"/>
        <v>3.10119351752622E-05</v>
      </c>
      <c r="AK21" s="296">
        <f t="shared" si="9"/>
        <v>2.8841203721678985E-05</v>
      </c>
      <c r="AL21" s="296">
        <f t="shared" si="9"/>
        <v>2.628987753101965E-05</v>
      </c>
      <c r="AM21" s="296">
        <f t="shared" si="9"/>
        <v>2.4423668236172193E-05</v>
      </c>
      <c r="AN21" s="296">
        <f t="shared" si="9"/>
        <v>2.6984226245203044E-05</v>
      </c>
      <c r="AO21" s="296">
        <f t="shared" si="9"/>
        <v>2.7396122358593896E-05</v>
      </c>
      <c r="AP21" s="296" t="e">
        <f aca="true" t="shared" si="10" ref="AP21:BE21">AP9/AP$12</f>
        <v>#DIV/0!</v>
      </c>
      <c r="AQ21" s="296" t="e">
        <f t="shared" si="10"/>
        <v>#DIV/0!</v>
      </c>
      <c r="AR21" s="296" t="e">
        <f t="shared" si="10"/>
        <v>#DIV/0!</v>
      </c>
      <c r="AS21" s="296" t="e">
        <f t="shared" si="10"/>
        <v>#DIV/0!</v>
      </c>
      <c r="AT21" s="296" t="e">
        <f t="shared" si="10"/>
        <v>#DIV/0!</v>
      </c>
      <c r="AU21" s="296" t="e">
        <f t="shared" si="10"/>
        <v>#DIV/0!</v>
      </c>
      <c r="AV21" s="296" t="e">
        <f t="shared" si="10"/>
        <v>#DIV/0!</v>
      </c>
      <c r="AW21" s="296" t="e">
        <f t="shared" si="10"/>
        <v>#DIV/0!</v>
      </c>
      <c r="AX21" s="296" t="e">
        <f t="shared" si="10"/>
        <v>#DIV/0!</v>
      </c>
      <c r="AY21" s="296" t="e">
        <f t="shared" si="10"/>
        <v>#DIV/0!</v>
      </c>
      <c r="AZ21" s="296" t="e">
        <f t="shared" si="10"/>
        <v>#DIV/0!</v>
      </c>
      <c r="BA21" s="296" t="e">
        <f t="shared" si="10"/>
        <v>#DIV/0!</v>
      </c>
      <c r="BB21" s="296" t="e">
        <f t="shared" si="10"/>
        <v>#DIV/0!</v>
      </c>
      <c r="BC21" s="296" t="e">
        <f t="shared" si="10"/>
        <v>#DIV/0!</v>
      </c>
      <c r="BD21" s="296" t="e">
        <f t="shared" si="10"/>
        <v>#DIV/0!</v>
      </c>
      <c r="BE21" s="296" t="e">
        <f t="shared" si="10"/>
        <v>#DIV/0!</v>
      </c>
      <c r="BF21" s="284"/>
      <c r="BG21" s="284"/>
    </row>
    <row r="22" spans="23:59" ht="14.25">
      <c r="W22" s="170" t="s">
        <v>367</v>
      </c>
      <c r="X22" s="285"/>
      <c r="Y22" s="265" t="s">
        <v>147</v>
      </c>
      <c r="Z22" s="285"/>
      <c r="AA22" s="39">
        <f aca="true" t="shared" si="11" ref="AA22:AO22">AA10/AA$12</f>
        <v>0.05252655126412882</v>
      </c>
      <c r="AB22" s="39">
        <f t="shared" si="11"/>
        <v>0.053508761437308504</v>
      </c>
      <c r="AC22" s="39">
        <f t="shared" si="11"/>
        <v>0.05334800420250926</v>
      </c>
      <c r="AD22" s="39">
        <f t="shared" si="11"/>
        <v>0.05281151943226963</v>
      </c>
      <c r="AE22" s="39">
        <f t="shared" si="11"/>
        <v>0.051236840426289204</v>
      </c>
      <c r="AF22" s="39">
        <f t="shared" si="11"/>
        <v>0.050715575806311336</v>
      </c>
      <c r="AG22" s="39">
        <f t="shared" si="11"/>
        <v>0.049868736643902845</v>
      </c>
      <c r="AH22" s="39">
        <f t="shared" si="11"/>
        <v>0.04888726523753525</v>
      </c>
      <c r="AI22" s="39">
        <f t="shared" si="11"/>
        <v>0.045633232173858805</v>
      </c>
      <c r="AJ22" s="39">
        <f t="shared" si="11"/>
        <v>0.04391888928812092</v>
      </c>
      <c r="AK22" s="39">
        <f t="shared" si="11"/>
        <v>0.04379714116194958</v>
      </c>
      <c r="AL22" s="39">
        <f t="shared" si="11"/>
        <v>0.042938784299369544</v>
      </c>
      <c r="AM22" s="39">
        <f t="shared" si="11"/>
        <v>0.03990527629157005</v>
      </c>
      <c r="AN22" s="39">
        <f t="shared" si="11"/>
        <v>0.039007581368562964</v>
      </c>
      <c r="AO22" s="39">
        <f t="shared" si="11"/>
        <v>0.039380238317923706</v>
      </c>
      <c r="AP22" s="39" t="e">
        <f aca="true" t="shared" si="12" ref="AP22:BE22">AP10/AP$12</f>
        <v>#DIV/0!</v>
      </c>
      <c r="AQ22" s="39" t="e">
        <f t="shared" si="12"/>
        <v>#DIV/0!</v>
      </c>
      <c r="AR22" s="39" t="e">
        <f t="shared" si="12"/>
        <v>#DIV/0!</v>
      </c>
      <c r="AS22" s="39" t="e">
        <f t="shared" si="12"/>
        <v>#DIV/0!</v>
      </c>
      <c r="AT22" s="39" t="e">
        <f t="shared" si="12"/>
        <v>#DIV/0!</v>
      </c>
      <c r="AU22" s="39" t="e">
        <f t="shared" si="12"/>
        <v>#DIV/0!</v>
      </c>
      <c r="AV22" s="39" t="e">
        <f t="shared" si="12"/>
        <v>#DIV/0!</v>
      </c>
      <c r="AW22" s="39" t="e">
        <f t="shared" si="12"/>
        <v>#DIV/0!</v>
      </c>
      <c r="AX22" s="39" t="e">
        <f t="shared" si="12"/>
        <v>#DIV/0!</v>
      </c>
      <c r="AY22" s="39" t="e">
        <f t="shared" si="12"/>
        <v>#DIV/0!</v>
      </c>
      <c r="AZ22" s="39" t="e">
        <f t="shared" si="12"/>
        <v>#DIV/0!</v>
      </c>
      <c r="BA22" s="39" t="e">
        <f t="shared" si="12"/>
        <v>#DIV/0!</v>
      </c>
      <c r="BB22" s="39" t="e">
        <f t="shared" si="12"/>
        <v>#DIV/0!</v>
      </c>
      <c r="BC22" s="39" t="e">
        <f t="shared" si="12"/>
        <v>#DIV/0!</v>
      </c>
      <c r="BD22" s="39" t="e">
        <f t="shared" si="12"/>
        <v>#DIV/0!</v>
      </c>
      <c r="BE22" s="39" t="e">
        <f t="shared" si="12"/>
        <v>#DIV/0!</v>
      </c>
      <c r="BF22" s="286"/>
      <c r="BG22" s="287"/>
    </row>
    <row r="23" spans="23:59" ht="15" thickBot="1">
      <c r="W23" s="288" t="s">
        <v>368</v>
      </c>
      <c r="X23" s="289"/>
      <c r="Y23" s="266" t="s">
        <v>148</v>
      </c>
      <c r="Z23" s="289"/>
      <c r="AA23" s="45">
        <f aca="true" t="shared" si="13" ref="AA23:AO23">AA11/AA$12</f>
        <v>0.019720501152855344</v>
      </c>
      <c r="AB23" s="45">
        <f t="shared" si="13"/>
        <v>0.020013157496695917</v>
      </c>
      <c r="AC23" s="45">
        <f t="shared" si="13"/>
        <v>0.021093947478677644</v>
      </c>
      <c r="AD23" s="45">
        <f t="shared" si="13"/>
        <v>0.020810346983911106</v>
      </c>
      <c r="AE23" s="45">
        <f t="shared" si="13"/>
        <v>0.022570298199710227</v>
      </c>
      <c r="AF23" s="45">
        <f t="shared" si="13"/>
        <v>0.023277853155599746</v>
      </c>
      <c r="AG23" s="45">
        <f t="shared" si="13"/>
        <v>0.02422887120053543</v>
      </c>
      <c r="AH23" s="45">
        <f t="shared" si="13"/>
        <v>0.025309363575446858</v>
      </c>
      <c r="AI23" s="45">
        <f t="shared" si="13"/>
        <v>0.026088917608672036</v>
      </c>
      <c r="AJ23" s="45">
        <f t="shared" si="13"/>
        <v>0.02568139657917356</v>
      </c>
      <c r="AK23" s="45">
        <f t="shared" si="13"/>
        <v>0.026306215907532814</v>
      </c>
      <c r="AL23" s="45">
        <f t="shared" si="13"/>
        <v>0.02653897441034449</v>
      </c>
      <c r="AM23" s="45">
        <f t="shared" si="13"/>
        <v>0.025891925952930658</v>
      </c>
      <c r="AN23" s="45">
        <f t="shared" si="13"/>
        <v>0.027750225418469936</v>
      </c>
      <c r="AO23" s="45">
        <f t="shared" si="13"/>
        <v>0.028067295725127533</v>
      </c>
      <c r="AP23" s="45" t="e">
        <f aca="true" t="shared" si="14" ref="AP23:BE23">AP11/AP$12</f>
        <v>#DIV/0!</v>
      </c>
      <c r="AQ23" s="45" t="e">
        <f t="shared" si="14"/>
        <v>#DIV/0!</v>
      </c>
      <c r="AR23" s="45" t="e">
        <f t="shared" si="14"/>
        <v>#DIV/0!</v>
      </c>
      <c r="AS23" s="45" t="e">
        <f t="shared" si="14"/>
        <v>#DIV/0!</v>
      </c>
      <c r="AT23" s="45" t="e">
        <f t="shared" si="14"/>
        <v>#DIV/0!</v>
      </c>
      <c r="AU23" s="45" t="e">
        <f t="shared" si="14"/>
        <v>#DIV/0!</v>
      </c>
      <c r="AV23" s="45" t="e">
        <f t="shared" si="14"/>
        <v>#DIV/0!</v>
      </c>
      <c r="AW23" s="45" t="e">
        <f t="shared" si="14"/>
        <v>#DIV/0!</v>
      </c>
      <c r="AX23" s="45" t="e">
        <f t="shared" si="14"/>
        <v>#DIV/0!</v>
      </c>
      <c r="AY23" s="45" t="e">
        <f t="shared" si="14"/>
        <v>#DIV/0!</v>
      </c>
      <c r="AZ23" s="45" t="e">
        <f t="shared" si="14"/>
        <v>#DIV/0!</v>
      </c>
      <c r="BA23" s="45" t="e">
        <f t="shared" si="14"/>
        <v>#DIV/0!</v>
      </c>
      <c r="BB23" s="45" t="e">
        <f t="shared" si="14"/>
        <v>#DIV/0!</v>
      </c>
      <c r="BC23" s="45" t="e">
        <f t="shared" si="14"/>
        <v>#DIV/0!</v>
      </c>
      <c r="BD23" s="45" t="e">
        <f t="shared" si="14"/>
        <v>#DIV/0!</v>
      </c>
      <c r="BE23" s="45" t="e">
        <f t="shared" si="14"/>
        <v>#DIV/0!</v>
      </c>
      <c r="BF23" s="290"/>
      <c r="BG23" s="290"/>
    </row>
    <row r="24" spans="23:59" ht="15" thickTop="1">
      <c r="W24" s="281" t="s">
        <v>369</v>
      </c>
      <c r="X24" s="291"/>
      <c r="Y24" s="263" t="s">
        <v>145</v>
      </c>
      <c r="Z24" s="291"/>
      <c r="AA24" s="83">
        <f aca="true" t="shared" si="15" ref="AA24:AO24">AA12/AA$12</f>
        <v>1</v>
      </c>
      <c r="AB24" s="83">
        <f t="shared" si="15"/>
        <v>1</v>
      </c>
      <c r="AC24" s="83">
        <f t="shared" si="15"/>
        <v>1</v>
      </c>
      <c r="AD24" s="83">
        <f t="shared" si="15"/>
        <v>1</v>
      </c>
      <c r="AE24" s="83">
        <f t="shared" si="15"/>
        <v>1</v>
      </c>
      <c r="AF24" s="83">
        <f t="shared" si="15"/>
        <v>1</v>
      </c>
      <c r="AG24" s="83">
        <f t="shared" si="15"/>
        <v>1</v>
      </c>
      <c r="AH24" s="83">
        <f t="shared" si="15"/>
        <v>1</v>
      </c>
      <c r="AI24" s="83">
        <f t="shared" si="15"/>
        <v>1</v>
      </c>
      <c r="AJ24" s="83">
        <f t="shared" si="15"/>
        <v>1</v>
      </c>
      <c r="AK24" s="83">
        <f t="shared" si="15"/>
        <v>1</v>
      </c>
      <c r="AL24" s="83">
        <f t="shared" si="15"/>
        <v>1</v>
      </c>
      <c r="AM24" s="83">
        <f t="shared" si="15"/>
        <v>1</v>
      </c>
      <c r="AN24" s="83">
        <f t="shared" si="15"/>
        <v>1</v>
      </c>
      <c r="AO24" s="83">
        <f t="shared" si="15"/>
        <v>1</v>
      </c>
      <c r="AP24" s="83" t="e">
        <f aca="true" t="shared" si="16" ref="AP24:BE24">AP12/AP$12</f>
        <v>#DIV/0!</v>
      </c>
      <c r="AQ24" s="83" t="e">
        <f t="shared" si="16"/>
        <v>#DIV/0!</v>
      </c>
      <c r="AR24" s="83" t="e">
        <f t="shared" si="16"/>
        <v>#DIV/0!</v>
      </c>
      <c r="AS24" s="83" t="e">
        <f t="shared" si="16"/>
        <v>#DIV/0!</v>
      </c>
      <c r="AT24" s="83" t="e">
        <f t="shared" si="16"/>
        <v>#DIV/0!</v>
      </c>
      <c r="AU24" s="83" t="e">
        <f t="shared" si="16"/>
        <v>#DIV/0!</v>
      </c>
      <c r="AV24" s="83" t="e">
        <f t="shared" si="16"/>
        <v>#DIV/0!</v>
      </c>
      <c r="AW24" s="83" t="e">
        <f t="shared" si="16"/>
        <v>#DIV/0!</v>
      </c>
      <c r="AX24" s="83" t="e">
        <f t="shared" si="16"/>
        <v>#DIV/0!</v>
      </c>
      <c r="AY24" s="83" t="e">
        <f t="shared" si="16"/>
        <v>#DIV/0!</v>
      </c>
      <c r="AZ24" s="83" t="e">
        <f t="shared" si="16"/>
        <v>#DIV/0!</v>
      </c>
      <c r="BA24" s="83" t="e">
        <f t="shared" si="16"/>
        <v>#DIV/0!</v>
      </c>
      <c r="BB24" s="83" t="e">
        <f t="shared" si="16"/>
        <v>#DIV/0!</v>
      </c>
      <c r="BC24" s="83" t="e">
        <f t="shared" si="16"/>
        <v>#DIV/0!</v>
      </c>
      <c r="BD24" s="83" t="e">
        <f t="shared" si="16"/>
        <v>#DIV/0!</v>
      </c>
      <c r="BE24" s="83" t="e">
        <f t="shared" si="16"/>
        <v>#DIV/0!</v>
      </c>
      <c r="BF24" s="292"/>
      <c r="BG24" s="2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J36" sqref="J3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3" width="10.75390625" style="700" customWidth="1"/>
    <col min="4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1990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315132.6514996551</v>
      </c>
      <c r="D5" s="704">
        <v>65622.10538272897</v>
      </c>
      <c r="E5" s="705">
        <f aca="true" t="shared" si="0" ref="E5:F12">C5/C$13</f>
        <v>0.27673400569870593</v>
      </c>
      <c r="F5" s="706">
        <f t="shared" si="0"/>
        <v>0.05762610760429273</v>
      </c>
      <c r="H5" s="71" t="s">
        <v>151</v>
      </c>
      <c r="I5" s="707"/>
    </row>
    <row r="6" spans="2:9" ht="12.75">
      <c r="B6" s="72" t="s">
        <v>12</v>
      </c>
      <c r="C6" s="703">
        <v>389990.9721001922</v>
      </c>
      <c r="D6" s="704">
        <v>482057.0208862886</v>
      </c>
      <c r="E6" s="705">
        <f t="shared" si="0"/>
        <v>0.3424709035449999</v>
      </c>
      <c r="F6" s="706">
        <f t="shared" si="0"/>
        <v>0.42331878251972704</v>
      </c>
      <c r="H6" s="71" t="s">
        <v>152</v>
      </c>
      <c r="I6" s="702"/>
    </row>
    <row r="7" spans="2:9" ht="12.75">
      <c r="B7" s="72" t="s">
        <v>153</v>
      </c>
      <c r="C7" s="703">
        <v>211053.692771273</v>
      </c>
      <c r="D7" s="704">
        <v>217367.66861306925</v>
      </c>
      <c r="E7" s="705">
        <f t="shared" si="0"/>
        <v>0.18533697965017856</v>
      </c>
      <c r="F7" s="706">
        <f t="shared" si="0"/>
        <v>0.19088160290095924</v>
      </c>
      <c r="H7" s="707"/>
      <c r="I7" s="702"/>
    </row>
    <row r="8" spans="2:9" ht="12.75">
      <c r="B8" s="72" t="s">
        <v>204</v>
      </c>
      <c r="C8" s="703">
        <v>83602.42911544416</v>
      </c>
      <c r="D8" s="704">
        <v>164245.54465588473</v>
      </c>
      <c r="E8" s="705">
        <f t="shared" si="0"/>
        <v>0.07341554416897451</v>
      </c>
      <c r="F8" s="706">
        <f t="shared" si="0"/>
        <v>0.14423236460738</v>
      </c>
      <c r="H8" s="702"/>
      <c r="I8" s="702"/>
    </row>
    <row r="9" spans="2:9" ht="12.75">
      <c r="B9" s="72" t="s">
        <v>125</v>
      </c>
      <c r="C9" s="703">
        <v>56668.294375382</v>
      </c>
      <c r="D9" s="704">
        <v>127402.24098072675</v>
      </c>
      <c r="E9" s="705">
        <f t="shared" si="0"/>
        <v>0.04976331085968117</v>
      </c>
      <c r="F9" s="706">
        <f t="shared" si="0"/>
        <v>0.11187838617740611</v>
      </c>
      <c r="H9" s="702"/>
      <c r="I9" s="702"/>
    </row>
    <row r="10" spans="2:9" ht="12.75">
      <c r="B10" s="72" t="s">
        <v>126</v>
      </c>
      <c r="C10" s="703">
        <v>59814.95238434627</v>
      </c>
      <c r="D10" s="704">
        <v>59814.95238434627</v>
      </c>
      <c r="E10" s="705">
        <f t="shared" si="0"/>
        <v>0.05252655126412891</v>
      </c>
      <c r="F10" s="706">
        <f t="shared" si="0"/>
        <v>0.052526551264128925</v>
      </c>
      <c r="H10" s="707"/>
      <c r="I10" s="707"/>
    </row>
    <row r="11" spans="2:9" ht="12.75">
      <c r="B11" s="72" t="s">
        <v>127</v>
      </c>
      <c r="C11" s="703">
        <v>22456.84913753403</v>
      </c>
      <c r="D11" s="704">
        <v>22456.84913753403</v>
      </c>
      <c r="E11" s="705">
        <f t="shared" si="0"/>
        <v>0.019720501152855383</v>
      </c>
      <c r="F11" s="706">
        <f t="shared" si="0"/>
        <v>0.019720501152855386</v>
      </c>
      <c r="H11" s="702"/>
      <c r="I11" s="702"/>
    </row>
    <row r="12" spans="2:9" ht="13.5" thickBot="1">
      <c r="B12" s="73" t="s">
        <v>128</v>
      </c>
      <c r="C12" s="708">
        <v>36.672128125700006</v>
      </c>
      <c r="D12" s="709">
        <v>36.672128125700006</v>
      </c>
      <c r="E12" s="710">
        <f t="shared" si="0"/>
        <v>3.220366047576078E-05</v>
      </c>
      <c r="F12" s="711">
        <f t="shared" si="0"/>
        <v>3.220366047576079E-05</v>
      </c>
      <c r="H12" s="702"/>
      <c r="I12" s="702"/>
    </row>
    <row r="13" spans="2:6" ht="13.5" thickBot="1">
      <c r="B13" s="74" t="s">
        <v>129</v>
      </c>
      <c r="C13" s="712">
        <f>SUM(C5:C12)</f>
        <v>1138756.5135119522</v>
      </c>
      <c r="D13" s="713">
        <f>SUM(D5:D12)+D14</f>
        <v>1138756.513511952</v>
      </c>
      <c r="E13" s="714"/>
      <c r="F13" s="714"/>
    </row>
    <row r="14" spans="3:4" ht="15.75">
      <c r="C14" s="681" t="s">
        <v>51</v>
      </c>
      <c r="D14" s="715">
        <v>-246.5406567520889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Atsushi Sato</cp:lastModifiedBy>
  <dcterms:created xsi:type="dcterms:W3CDTF">2003-03-19T00:52:35Z</dcterms:created>
  <dcterms:modified xsi:type="dcterms:W3CDTF">2006-06-13T12:02:02Z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