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9240" windowHeight="12360" tabRatio="653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KPBY" sheetId="9" r:id="rId9"/>
    <sheet name="9.CO2-Share-2005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5年図（世帯当たり）" sheetId="17" r:id="rId17"/>
    <sheet name="17.2005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'[13]Sheet1'!$C$4</definedName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 localSheetId="9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 localSheetId="9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 localSheetId="9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 localSheetId="9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'0.Contents'!$A$1:$E$40</definedName>
    <definedName name="_xlnm.Print_Area" localSheetId="1">'1.Total'!$A$1:$CA$65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Y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<sst xmlns="http://schemas.openxmlformats.org/spreadsheetml/2006/main" count="1136" uniqueCount="390">
  <si>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</si>
  <si>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</si>
  <si>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</si>
  <si>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</si>
  <si>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</si>
  <si>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</si>
  <si>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</si>
  <si>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</si>
  <si>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</si>
  <si>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</si>
  <si>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</si>
  <si>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</si>
  <si>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</si>
  <si>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</si>
  <si>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</si>
  <si>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</si>
  <si>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</si>
  <si>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</si>
  <si>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</si>
  <si>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</si>
  <si>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</si>
  <si>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</si>
  <si>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</si>
  <si>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</si>
  <si>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</si>
  <si>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</si>
  <si>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</si>
  <si>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</si>
  <si>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非製造業</t>
  </si>
  <si>
    <t>製造業</t>
  </si>
  <si>
    <t>旅客</t>
  </si>
  <si>
    <t>貨物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</si>
  <si>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</si>
  <si>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</si>
  <si>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</si>
  <si>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</si>
  <si>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</si>
  <si>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</si>
  <si>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</si>
  <si>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</si>
  <si>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</si>
  <si>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</si>
  <si>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</si>
  <si>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</si>
  <si>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</si>
  <si>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</si>
  <si>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</si>
  <si>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</si>
  <si>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</si>
  <si>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</si>
  <si>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</si>
  <si>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</si>
  <si>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</si>
  <si>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</si>
  <si>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</si>
  <si>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</si>
  <si>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</si>
  <si>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</si>
  <si>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</si>
  <si>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</si>
  <si>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</si>
  <si>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</si>
  <si>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</si>
  <si>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</si>
  <si>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</si>
  <si>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</si>
  <si>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</si>
  <si>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</si>
  <si>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</si>
  <si>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</si>
  <si>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</si>
  <si>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</si>
  <si>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</si>
  <si>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</si>
  <si>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</si>
  <si>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</si>
  <si>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</si>
  <si>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</si>
  <si>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</si>
  <si>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</si>
  <si>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</si>
  <si>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</si>
  <si>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</si>
  <si>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</si>
  <si>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</si>
  <si>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</si>
  <si>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</si>
  <si>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</si>
  <si>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</si>
  <si>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</si>
  <si>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</si>
  <si>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</si>
  <si>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</si>
  <si>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</si>
  <si>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</si>
  <si>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</si>
  <si>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</si>
  <si>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</si>
  <si>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</si>
  <si>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</si>
  <si>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</si>
  <si>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</si>
  <si>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</si>
  <si>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</si>
  <si>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</si>
  <si>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</si>
  <si>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</si>
  <si>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</si>
  <si>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</si>
  <si>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</si>
  <si>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</si>
  <si>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</si>
  <si>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</si>
  <si>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</si>
  <si>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</si>
  <si>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</si>
  <si>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</si>
  <si>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</si>
  <si>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</si>
  <si>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</si>
  <si>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</si>
  <si>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</si>
  <si>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</si>
  <si>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</si>
  <si>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</si>
  <si>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</si>
  <si>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</si>
  <si>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</si>
  <si>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</si>
  <si>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</si>
  <si>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</si>
  <si>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</si>
  <si>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</si>
  <si>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</si>
  <si>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</si>
  <si>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</si>
  <si>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</si>
  <si>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</si>
  <si>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</si>
  <si>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</si>
  <si>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</si>
  <si>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</si>
  <si>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</si>
  <si>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</si>
  <si>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</si>
  <si>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</si>
  <si>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</si>
  <si>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</si>
  <si>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</si>
  <si>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</si>
  <si>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</si>
  <si>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</si>
  <si>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</si>
  <si>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</si>
  <si>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</si>
  <si>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</si>
  <si>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</si>
  <si>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</si>
  <si>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</si>
  <si>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</si>
  <si>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</si>
  <si>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</si>
  <si>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</si>
  <si>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</si>
  <si>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</si>
  <si>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</si>
  <si>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</si>
  <si>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</si>
  <si>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</si>
  <si>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</si>
  <si>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</si>
  <si>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</si>
  <si>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</si>
  <si>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</si>
  <si>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</si>
  <si>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</si>
  <si>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</si>
  <si>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</si>
  <si>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</si>
  <si>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</si>
  <si>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</si>
  <si>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</si>
  <si>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</si>
  <si>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</si>
  <si>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</si>
  <si>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</si>
  <si>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</si>
  <si>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</si>
  <si>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</si>
  <si>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</si>
  <si>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</si>
  <si>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</si>
  <si>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</si>
  <si>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</si>
  <si>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</si>
  <si>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</si>
  <si>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</si>
  <si>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</si>
  <si>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</si>
  <si>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</si>
  <si>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</si>
  <si>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</si>
  <si>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</si>
  <si>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</si>
  <si>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</si>
  <si>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</si>
  <si>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</si>
  <si>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</si>
  <si>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</si>
  <si>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</si>
  <si>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</si>
  <si>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</si>
  <si>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</si>
  <si>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</si>
  <si>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</si>
  <si>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</si>
  <si>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</si>
  <si>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</si>
  <si>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</si>
  <si>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</si>
  <si>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</si>
  <si>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</si>
  <si>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</si>
  <si>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</si>
  <si>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</si>
  <si>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</si>
  <si>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</si>
  <si>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</si>
  <si>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</si>
  <si>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</si>
  <si>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</si>
  <si>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業務他</t>
  </si>
  <si>
    <t>ソーダ灰の使用</t>
  </si>
  <si>
    <t>金属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</si>
  <si>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</si>
  <si>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</si>
  <si>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</si>
  <si>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</si>
  <si>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</si>
  <si>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</si>
  <si>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</si>
  <si>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</si>
  <si>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</si>
  <si>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</si>
  <si>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</si>
  <si>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</si>
  <si>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</si>
  <si>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</si>
  <si>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</si>
  <si>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</si>
  <si>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</si>
  <si>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</si>
  <si>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</si>
  <si>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</si>
  <si>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</si>
  <si>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</si>
  <si>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</si>
  <si>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</si>
  <si>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</si>
  <si>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</si>
  <si>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</si>
  <si>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</si>
  <si>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</si>
  <si>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</si>
  <si>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</si>
  <si>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</si>
  <si>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</si>
  <si>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</si>
  <si>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</si>
  <si>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</si>
  <si>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</si>
  <si>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</si>
  <si>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</si>
  <si>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</si>
  <si>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</si>
  <si>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</si>
  <si>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</si>
  <si>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</si>
  <si>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</si>
  <si>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</si>
  <si>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</si>
  <si>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</si>
  <si>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</si>
  <si>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</si>
  <si>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</si>
  <si>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</si>
  <si>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</si>
  <si>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</si>
  <si>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</si>
  <si>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</si>
  <si>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</si>
  <si>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</si>
  <si>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</si>
  <si>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</si>
  <si>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</si>
  <si>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</si>
  <si>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</si>
  <si>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</si>
  <si>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</si>
  <si>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</si>
  <si>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</si>
  <si>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</si>
  <si>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</si>
  <si>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</si>
  <si>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</si>
  <si>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</si>
  <si>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</si>
  <si>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</si>
  <si>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</si>
  <si>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</si>
  <si>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</si>
  <si>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</si>
  <si>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</si>
  <si>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</si>
  <si>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</si>
  <si>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</si>
  <si>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</si>
  <si>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</si>
  <si>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</si>
  <si>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</si>
  <si>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</si>
  <si>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</si>
  <si>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</si>
  <si>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</si>
  <si>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</si>
  <si>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</si>
  <si>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0.Contents</t>
  </si>
  <si>
    <t>2.CO2-Sector</t>
  </si>
  <si>
    <t>3.Allocated_CO2-Sector</t>
  </si>
  <si>
    <t>4.Allocated_CO2-Sector (detail)</t>
  </si>
  <si>
    <t>5.CO2-capita</t>
  </si>
  <si>
    <t>1990, 1995, 2000: Polulation Census ( at 1. Oct.)
other: Year Book of Population Estimated 
           (at 1st Oct.)</t>
  </si>
  <si>
    <t>※LULUCF分野の排出・吸収量は除く</t>
  </si>
  <si>
    <t>その他エネルギー産業等</t>
  </si>
  <si>
    <t>ソーダ灰の生産及び使用</t>
  </si>
  <si>
    <t>乗用車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</si>
  <si>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</si>
  <si>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</si>
  <si>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</si>
  <si>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</si>
  <si>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</si>
  <si>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</si>
  <si>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</si>
  <si>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</si>
  <si>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</si>
  <si>
    <t>関 西</t>
  </si>
  <si>
    <r>
      <t>1A5.</t>
    </r>
    <r>
      <rPr>
        <sz val="11"/>
        <rFont val="ＭＳ 明朝"/>
        <family val="1"/>
      </rPr>
      <t>その他</t>
    </r>
  </si>
  <si>
    <t>NO</t>
  </si>
  <si>
    <r>
      <t>2005</t>
    </r>
    <r>
      <rPr>
        <sz val="11"/>
        <rFont val="ＭＳ Ｐ明朝"/>
        <family val="1"/>
      </rPr>
      <t>年度</t>
    </r>
  </si>
  <si>
    <t>CO2, CH4, N2Oの1990-2005年度の排出量の推移
HFCs, PFCs, SF6の1995-2005年度の排出量の推移</t>
  </si>
  <si>
    <t>部門別CO2排出量の1990-2005年度の推移
（直接排出量（自家発・産業用蒸気配分後））</t>
  </si>
  <si>
    <t>部門別CO2排出量の1990-2005年度の推移
（間接排出量（電気・熱配分後）：簡約表）</t>
  </si>
  <si>
    <t>部門別CO2排出量の1990-2005年度の推移
（間接排出量（電気・熱配分後）：詳細表）</t>
  </si>
  <si>
    <t>１人あたりCO2排出量の1990-2005年度の推移</t>
  </si>
  <si>
    <t>一世帯あたりCO2排出量の1990-2005年度の推移</t>
  </si>
  <si>
    <t>CO2排出量（燃料種別等）の1990-2005年度の推移</t>
  </si>
  <si>
    <t>9.CO2-Share-2005</t>
  </si>
  <si>
    <t>2005年度の排出源別CO2排出量のシェア</t>
  </si>
  <si>
    <t>国際バンカー油起源のCO2排出量の1990-2005年度の推移</t>
  </si>
  <si>
    <t>CH4排出量の1990-2005年度の推移（簡約表）</t>
  </si>
  <si>
    <t>CH4排出量の1990-2005年度の推移（詳細表）</t>
  </si>
  <si>
    <t>N2O排出量の1990-2005年度の推移（簡約表）</t>
  </si>
  <si>
    <t>N2O排出量の1990-2005年度の推移（詳細表）</t>
  </si>
  <si>
    <t>F-gas（HFCs, PFCs, SF6）排出量の1995-2005年度の推移</t>
  </si>
  <si>
    <t>16.2005年図 (世帯当たり)</t>
  </si>
  <si>
    <t>2005年度の一世帯あたりCO2排出量（燃料種別、用途別）</t>
  </si>
  <si>
    <t>17.2005年図 (一人当たり)</t>
  </si>
  <si>
    <t>2005年度の１人あたりCO2排出量（燃料種別）</t>
  </si>
  <si>
    <t xml:space="preserve"> </t>
  </si>
  <si>
    <t>京都議定書
の基準年</t>
  </si>
  <si>
    <t>-</t>
  </si>
  <si>
    <t>基準年比増減率</t>
  </si>
  <si>
    <t>対基準年比増減％</t>
  </si>
  <si>
    <r>
      <t>1990, 1995, 2000, 2005</t>
    </r>
    <r>
      <rPr>
        <sz val="11"/>
        <rFont val="ＭＳ 明朝"/>
        <family val="1"/>
      </rPr>
      <t>：国勢調査
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
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</t>
    </r>
  </si>
  <si>
    <r>
      <t>住民基本台帳人口要覧（</t>
    </r>
    <r>
      <rPr>
        <sz val="11"/>
        <rFont val="Century"/>
        <family val="1"/>
      </rPr>
      <t>H18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 xml:space="preserve"> p28, </t>
    </r>
    <r>
      <rPr>
        <sz val="11"/>
        <rFont val="ＭＳ Ｐ明朝"/>
        <family val="1"/>
      </rPr>
      <t>第</t>
    </r>
    <r>
      <rPr>
        <sz val="11"/>
        <rFont val="Century"/>
        <family val="1"/>
      </rPr>
      <t>27</t>
    </r>
    <r>
      <rPr>
        <sz val="11"/>
        <rFont val="ＭＳ Ｐ明朝"/>
        <family val="1"/>
      </rPr>
      <t>表</t>
    </r>
  </si>
  <si>
    <t>シェア</t>
  </si>
  <si>
    <t>Share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</si>
  <si>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</si>
  <si>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</si>
  <si>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8.CO2-Share-KPBY</t>
  </si>
  <si>
    <r>
      <t>京都議定書の基準年の排出源別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</si>
  <si>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</si>
  <si>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</si>
  <si>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</si>
  <si>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 xml:space="preserve">1B. </t>
    </r>
    <r>
      <rPr>
        <sz val="11"/>
        <rFont val="ＭＳ Ｐ明朝"/>
        <family val="1"/>
      </rPr>
      <t>燃料からの漏出</t>
    </r>
  </si>
  <si>
    <t>燃料からの漏出</t>
  </si>
  <si>
    <r>
      <t>基準</t>
    </r>
    <r>
      <rPr>
        <sz val="11"/>
        <rFont val="ＭＳ 明朝"/>
        <family val="1"/>
      </rPr>
      <t>年比</t>
    </r>
  </si>
  <si>
    <t>燃料</t>
  </si>
  <si>
    <r>
      <t>[kgCO2/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</si>
  <si>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[Gg CO2]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</si>
</sst>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</numFmts>
  <fonts count="11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"/>
      <name val="明朝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.75"/>
      <color indexed="8"/>
      <name val="Century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8.75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4.5"/>
      <color indexed="8"/>
      <name val="Arial"/>
      <family val="2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Arial"/>
      <family val="2"/>
    </font>
    <font>
      <sz val="12"/>
      <color indexed="8"/>
      <name val="ＭＳ ゴシック"/>
      <family val="3"/>
    </font>
    <font>
      <sz val="13.7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1"/>
      <color indexed="8"/>
      <name val="Times New Roman"/>
      <family val="1"/>
    </font>
    <font>
      <sz val="9.35"/>
      <color indexed="8"/>
      <name val="ＭＳ ゴシック"/>
      <family val="3"/>
    </font>
    <font>
      <sz val="9.35"/>
      <color indexed="8"/>
      <name val="Arial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2"/>
      <color indexed="8"/>
      <name val="Arial"/>
      <family val="2"/>
    </font>
    <font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Gr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13"/>
        <bgColor indexed="47"/>
      </patternFill>
    </fill>
    <fill>
      <patternFill patternType="lightGrid">
        <fgColor indexed="13"/>
        <bgColor indexed="44"/>
      </patternFill>
    </fill>
    <fill>
      <patternFill patternType="lightUp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Grid">
        <fgColor indexed="26"/>
        <bgColor indexed="45"/>
      </patternFill>
    </fill>
    <fill>
      <patternFill patternType="lightGrid">
        <fgColor indexed="26"/>
        <bgColor indexed="42"/>
      </patternFill>
    </fill>
    <fill>
      <patternFill patternType="lightGrid">
        <fgColor indexed="26"/>
        <bgColor indexed="9"/>
      </patternFill>
    </fill>
    <fill>
      <patternFill patternType="lightGrid">
        <fgColor indexed="26"/>
        <bgColor indexed="41"/>
      </patternFill>
    </fill>
    <fill>
      <patternFill patternType="lightGrid">
        <fgColor indexed="26"/>
        <bgColor indexed="31"/>
      </patternFill>
    </fill>
    <fill>
      <patternFill patternType="lightGrid">
        <fgColor indexed="26"/>
        <bgColor indexed="47"/>
      </patternFill>
    </fill>
    <fill>
      <patternFill patternType="lightGrid">
        <fgColor indexed="26"/>
        <bgColor indexed="22"/>
      </patternFill>
    </fill>
    <fill>
      <patternFill patternType="lightGrid">
        <fgColor indexed="26"/>
        <bgColor indexed="44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48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48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2" borderId="9" applyNumberFormat="0" applyAlignment="0" applyProtection="0"/>
    <xf numFmtId="0" fontId="100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101" fillId="0" borderId="11" applyNumberFormat="0" applyFill="0" applyAlignment="0" applyProtection="0"/>
    <xf numFmtId="0" fontId="102" fillId="35" borderId="0" applyNumberFormat="0" applyBorder="0" applyAlignment="0" applyProtection="0"/>
    <xf numFmtId="0" fontId="103" fillId="36" borderId="12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7" fillId="0" borderId="1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16" applyNumberFormat="0" applyFill="0" applyAlignment="0" applyProtection="0"/>
    <xf numFmtId="0" fontId="109" fillId="36" borderId="17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7" borderId="12" applyNumberFormat="0" applyAlignment="0" applyProtection="0"/>
    <xf numFmtId="0" fontId="32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1" fontId="49" fillId="0" borderId="0">
      <alignment vertical="center"/>
      <protection/>
    </xf>
    <xf numFmtId="0" fontId="112" fillId="38" borderId="0" applyNumberFormat="0" applyBorder="0" applyAlignment="0" applyProtection="0"/>
  </cellStyleXfs>
  <cellXfs count="726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23" borderId="47" xfId="90" applyFont="1" applyFill="1" applyBorder="1" applyAlignment="1">
      <alignment horizontal="left" vertical="center"/>
      <protection/>
    </xf>
    <xf numFmtId="0" fontId="11" fillId="23" borderId="48" xfId="90" applyFont="1" applyFill="1" applyBorder="1" applyAlignment="1">
      <alignment horizontal="center" vertical="center"/>
      <protection/>
    </xf>
    <xf numFmtId="0" fontId="11" fillId="39" borderId="49" xfId="90" applyFont="1" applyFill="1" applyBorder="1" applyAlignment="1">
      <alignment vertical="center"/>
      <protection/>
    </xf>
    <xf numFmtId="0" fontId="11" fillId="39" borderId="50" xfId="90" applyFont="1" applyFill="1" applyBorder="1" applyAlignment="1">
      <alignment vertical="center" wrapText="1"/>
      <protection/>
    </xf>
    <xf numFmtId="0" fontId="11" fillId="39" borderId="51" xfId="90" applyFont="1" applyFill="1" applyBorder="1" applyAlignment="1">
      <alignment vertical="center" wrapText="1"/>
      <protection/>
    </xf>
    <xf numFmtId="0" fontId="11" fillId="39" borderId="52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23" borderId="1" xfId="90" applyFont="1" applyFill="1" applyBorder="1" applyAlignment="1">
      <alignment horizontal="left" vertical="center"/>
      <protection/>
    </xf>
    <xf numFmtId="0" fontId="11" fillId="23" borderId="1" xfId="90" applyFont="1" applyFill="1" applyBorder="1" applyAlignment="1">
      <alignment horizontal="center"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3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9" fontId="10" fillId="39" borderId="4" xfId="90" applyNumberFormat="1" applyFont="1" applyFill="1" applyBorder="1" applyAlignment="1">
      <alignment vertical="center"/>
      <protection/>
    </xf>
    <xf numFmtId="176" fontId="10" fillId="39" borderId="1" xfId="90" applyNumberFormat="1" applyFont="1" applyFill="1" applyBorder="1" applyAlignment="1">
      <alignment horizontal="center"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4" xfId="90" applyNumberFormat="1" applyFont="1" applyFill="1" applyBorder="1" applyAlignment="1">
      <alignment horizontal="center" vertical="center"/>
      <protection/>
    </xf>
    <xf numFmtId="176" fontId="10" fillId="39" borderId="54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4" xfId="90" applyNumberFormat="1" applyFont="1" applyFill="1" applyBorder="1" applyAlignment="1">
      <alignment horizontal="center"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5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horizontal="center" vertical="center"/>
      <protection/>
    </xf>
    <xf numFmtId="185" fontId="10" fillId="39" borderId="31" xfId="90" applyNumberFormat="1" applyFont="1" applyFill="1" applyBorder="1" applyAlignment="1">
      <alignment horizontal="center" vertical="center"/>
      <protection/>
    </xf>
    <xf numFmtId="185" fontId="10" fillId="39" borderId="4" xfId="90" applyNumberFormat="1" applyFont="1" applyFill="1" applyBorder="1" applyAlignment="1">
      <alignment horizontal="center" vertical="center"/>
      <protection/>
    </xf>
    <xf numFmtId="176" fontId="10" fillId="39" borderId="4" xfId="90" applyNumberFormat="1" applyFont="1" applyFill="1" applyBorder="1" applyAlignment="1">
      <alignment horizontal="center" vertical="center"/>
      <protection/>
    </xf>
    <xf numFmtId="0" fontId="10" fillId="23" borderId="56" xfId="90" applyFont="1" applyFill="1" applyBorder="1" applyAlignment="1">
      <alignment horizontal="left" vertical="center"/>
      <protection/>
    </xf>
    <xf numFmtId="0" fontId="10" fillId="23" borderId="57" xfId="90" applyFont="1" applyFill="1" applyBorder="1" applyAlignment="1">
      <alignment horizontal="center" vertical="center"/>
      <protection/>
    </xf>
    <xf numFmtId="0" fontId="10" fillId="23" borderId="48" xfId="90" applyFont="1" applyFill="1" applyBorder="1" applyAlignment="1">
      <alignment horizontal="center" vertical="center"/>
      <protection/>
    </xf>
    <xf numFmtId="0" fontId="10" fillId="23" borderId="58" xfId="90" applyFont="1" applyFill="1" applyBorder="1" applyAlignment="1">
      <alignment horizontal="center" vertical="center"/>
      <protection/>
    </xf>
    <xf numFmtId="0" fontId="10" fillId="39" borderId="59" xfId="90" applyFont="1" applyFill="1" applyBorder="1" applyAlignment="1">
      <alignment vertical="center" wrapText="1"/>
      <protection/>
    </xf>
    <xf numFmtId="0" fontId="10" fillId="39" borderId="60" xfId="90" applyFont="1" applyFill="1" applyBorder="1" applyAlignment="1">
      <alignment vertical="center"/>
      <protection/>
    </xf>
    <xf numFmtId="0" fontId="10" fillId="39" borderId="61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5" xfId="90" applyNumberFormat="1" applyFont="1" applyFill="1" applyBorder="1" applyAlignment="1">
      <alignment vertical="center"/>
      <protection/>
    </xf>
    <xf numFmtId="0" fontId="11" fillId="39" borderId="62" xfId="90" applyFont="1" applyFill="1" applyBorder="1" applyAlignment="1">
      <alignment vertical="center" wrapText="1"/>
      <protection/>
    </xf>
    <xf numFmtId="0" fontId="11" fillId="39" borderId="63" xfId="90" applyFont="1" applyFill="1" applyBorder="1" applyAlignment="1">
      <alignment vertical="center"/>
      <protection/>
    </xf>
    <xf numFmtId="0" fontId="16" fillId="39" borderId="64" xfId="90" applyFont="1" applyFill="1" applyBorder="1" applyAlignment="1">
      <alignment vertical="center" wrapText="1"/>
      <protection/>
    </xf>
    <xf numFmtId="0" fontId="16" fillId="39" borderId="65" xfId="90" applyFont="1" applyFill="1" applyBorder="1" applyAlignment="1">
      <alignment vertical="center" wrapText="1"/>
      <protection/>
    </xf>
    <xf numFmtId="0" fontId="11" fillId="39" borderId="66" xfId="90" applyFont="1" applyFill="1" applyBorder="1" applyAlignment="1">
      <alignment vertical="center"/>
      <protection/>
    </xf>
    <xf numFmtId="0" fontId="11" fillId="39" borderId="42" xfId="90" applyFont="1" applyFill="1" applyBorder="1" applyAlignment="1">
      <alignment vertical="center"/>
      <protection/>
    </xf>
    <xf numFmtId="0" fontId="11" fillId="39" borderId="67" xfId="90" applyFont="1" applyFill="1" applyBorder="1" applyAlignment="1">
      <alignment vertical="center"/>
      <protection/>
    </xf>
    <xf numFmtId="0" fontId="11" fillId="21" borderId="49" xfId="90" applyFont="1" applyFill="1" applyBorder="1" applyAlignment="1">
      <alignment vertical="center"/>
      <protection/>
    </xf>
    <xf numFmtId="0" fontId="10" fillId="21" borderId="63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62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 wrapText="1"/>
    </xf>
    <xf numFmtId="40" fontId="10" fillId="39" borderId="68" xfId="75" applyNumberFormat="1" applyFont="1" applyFill="1" applyBorder="1" applyAlignment="1">
      <alignment vertical="center" wrapText="1"/>
    </xf>
    <xf numFmtId="40" fontId="10" fillId="39" borderId="52" xfId="75" applyNumberFormat="1" applyFont="1" applyFill="1" applyBorder="1" applyAlignment="1">
      <alignment vertical="center"/>
    </xf>
    <xf numFmtId="40" fontId="10" fillId="39" borderId="52" xfId="75" applyNumberFormat="1" applyFont="1" applyFill="1" applyBorder="1" applyAlignment="1">
      <alignment vertical="center" wrapText="1"/>
    </xf>
    <xf numFmtId="40" fontId="10" fillId="39" borderId="69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70" xfId="75" applyNumberFormat="1" applyFont="1" applyFill="1" applyBorder="1" applyAlignment="1">
      <alignment vertical="center" wrapText="1"/>
    </xf>
    <xf numFmtId="40" fontId="10" fillId="39" borderId="71" xfId="75" applyNumberFormat="1" applyFont="1" applyFill="1" applyBorder="1" applyAlignment="1">
      <alignment vertical="center"/>
    </xf>
    <xf numFmtId="40" fontId="10" fillId="39" borderId="71" xfId="75" applyNumberFormat="1" applyFont="1" applyFill="1" applyBorder="1" applyAlignment="1">
      <alignment vertical="center" wrapText="1"/>
    </xf>
    <xf numFmtId="40" fontId="10" fillId="39" borderId="72" xfId="75" applyNumberFormat="1" applyFont="1" applyFill="1" applyBorder="1" applyAlignment="1">
      <alignment vertical="center" wrapText="1"/>
    </xf>
    <xf numFmtId="40" fontId="10" fillId="39" borderId="73" xfId="75" applyNumberFormat="1" applyFont="1" applyFill="1" applyBorder="1" applyAlignment="1">
      <alignment vertical="center"/>
    </xf>
    <xf numFmtId="40" fontId="10" fillId="39" borderId="73" xfId="75" applyNumberFormat="1" applyFont="1" applyFill="1" applyBorder="1" applyAlignment="1">
      <alignment vertical="center" wrapText="1"/>
    </xf>
    <xf numFmtId="40" fontId="10" fillId="39" borderId="74" xfId="75" applyNumberFormat="1" applyFont="1" applyFill="1" applyBorder="1" applyAlignment="1">
      <alignment vertical="center" wrapText="1"/>
    </xf>
    <xf numFmtId="40" fontId="10" fillId="39" borderId="75" xfId="75" applyNumberFormat="1" applyFont="1" applyFill="1" applyBorder="1" applyAlignment="1">
      <alignment vertical="center"/>
    </xf>
    <xf numFmtId="40" fontId="10" fillId="39" borderId="75" xfId="75" applyNumberFormat="1" applyFont="1" applyFill="1" applyBorder="1" applyAlignment="1">
      <alignment vertical="center" wrapText="1"/>
    </xf>
    <xf numFmtId="40" fontId="10" fillId="39" borderId="76" xfId="75" applyNumberFormat="1" applyFont="1" applyFill="1" applyBorder="1" applyAlignment="1">
      <alignment vertical="center" wrapText="1"/>
    </xf>
    <xf numFmtId="0" fontId="11" fillId="40" borderId="49" xfId="90" applyFont="1" applyFill="1" applyBorder="1" applyAlignment="1">
      <alignment vertical="center"/>
      <protection/>
    </xf>
    <xf numFmtId="0" fontId="10" fillId="40" borderId="63" xfId="90" applyFont="1" applyFill="1" applyBorder="1" applyAlignment="1">
      <alignment vertical="center"/>
      <protection/>
    </xf>
    <xf numFmtId="0" fontId="10" fillId="40" borderId="77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49" xfId="90" applyFont="1" applyFill="1" applyBorder="1" applyAlignment="1">
      <alignment vertical="center"/>
      <protection/>
    </xf>
    <xf numFmtId="0" fontId="10" fillId="22" borderId="63" xfId="90" applyFont="1" applyFill="1" applyBorder="1" applyAlignment="1">
      <alignment vertical="center"/>
      <protection/>
    </xf>
    <xf numFmtId="0" fontId="10" fillId="22" borderId="77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49" xfId="90" applyFont="1" applyFill="1" applyBorder="1" applyAlignment="1">
      <alignment vertical="center"/>
      <protection/>
    </xf>
    <xf numFmtId="0" fontId="10" fillId="41" borderId="63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0" fontId="10" fillId="39" borderId="27" xfId="90" applyFont="1" applyFill="1" applyBorder="1" applyAlignment="1">
      <alignment vertical="center"/>
      <protection/>
    </xf>
    <xf numFmtId="0" fontId="10" fillId="42" borderId="78" xfId="90" applyFont="1" applyFill="1" applyBorder="1" applyAlignment="1">
      <alignment vertical="center"/>
      <protection/>
    </xf>
    <xf numFmtId="0" fontId="10" fillId="42" borderId="79" xfId="90" applyFont="1" applyFill="1" applyBorder="1" applyAlignment="1">
      <alignment vertical="center"/>
      <protection/>
    </xf>
    <xf numFmtId="0" fontId="10" fillId="42" borderId="80" xfId="90" applyFont="1" applyFill="1" applyBorder="1" applyAlignment="1">
      <alignment vertical="center" wrapText="1"/>
      <protection/>
    </xf>
    <xf numFmtId="40" fontId="10" fillId="42" borderId="81" xfId="75" applyNumberFormat="1" applyFont="1" applyFill="1" applyBorder="1" applyAlignment="1">
      <alignment vertical="center"/>
    </xf>
    <xf numFmtId="40" fontId="10" fillId="42" borderId="81" xfId="75" applyNumberFormat="1" applyFont="1" applyFill="1" applyBorder="1" applyAlignment="1">
      <alignment vertical="center" wrapText="1"/>
    </xf>
    <xf numFmtId="40" fontId="10" fillId="42" borderId="82" xfId="75" applyNumberFormat="1" applyFont="1" applyFill="1" applyBorder="1" applyAlignment="1">
      <alignment vertical="center" wrapText="1"/>
    </xf>
    <xf numFmtId="0" fontId="10" fillId="43" borderId="78" xfId="90" applyFont="1" applyFill="1" applyBorder="1" applyAlignment="1">
      <alignment vertical="center"/>
      <protection/>
    </xf>
    <xf numFmtId="0" fontId="10" fillId="43" borderId="83" xfId="90" applyFont="1" applyFill="1" applyBorder="1" applyAlignment="1">
      <alignment vertical="center"/>
      <protection/>
    </xf>
    <xf numFmtId="0" fontId="10" fillId="43" borderId="7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vertical="center"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78" xfId="90" applyFont="1" applyFill="1" applyBorder="1" applyAlignment="1">
      <alignment vertical="center"/>
      <protection/>
    </xf>
    <xf numFmtId="0" fontId="10" fillId="23" borderId="83" xfId="90" applyFont="1" applyFill="1" applyBorder="1" applyAlignment="1">
      <alignment vertical="center"/>
      <protection/>
    </xf>
    <xf numFmtId="0" fontId="10" fillId="23" borderId="84" xfId="90" applyFont="1" applyFill="1" applyBorder="1" applyAlignment="1">
      <alignment vertical="center"/>
      <protection/>
    </xf>
    <xf numFmtId="0" fontId="10" fillId="23" borderId="85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86" xfId="75" applyNumberFormat="1" applyFont="1" applyFill="1" applyBorder="1" applyAlignment="1">
      <alignment vertical="center" wrapText="1"/>
    </xf>
    <xf numFmtId="0" fontId="10" fillId="44" borderId="87" xfId="90" applyFont="1" applyFill="1" applyBorder="1" applyAlignment="1">
      <alignment vertical="center"/>
      <protection/>
    </xf>
    <xf numFmtId="0" fontId="10" fillId="44" borderId="88" xfId="90" applyFont="1" applyFill="1" applyBorder="1" applyAlignment="1">
      <alignment vertical="center"/>
      <protection/>
    </xf>
    <xf numFmtId="0" fontId="10" fillId="44" borderId="89" xfId="90" applyFont="1" applyFill="1" applyBorder="1" applyAlignment="1">
      <alignment vertical="center" wrapText="1"/>
      <protection/>
    </xf>
    <xf numFmtId="40" fontId="10" fillId="44" borderId="90" xfId="75" applyNumberFormat="1" applyFont="1" applyFill="1" applyBorder="1" applyAlignment="1">
      <alignment vertical="center"/>
    </xf>
    <xf numFmtId="40" fontId="10" fillId="44" borderId="90" xfId="75" applyNumberFormat="1" applyFont="1" applyFill="1" applyBorder="1" applyAlignment="1">
      <alignment vertical="center" wrapText="1"/>
    </xf>
    <xf numFmtId="40" fontId="10" fillId="44" borderId="91" xfId="75" applyNumberFormat="1" applyFont="1" applyFill="1" applyBorder="1" applyAlignment="1">
      <alignment vertical="center" wrapText="1"/>
    </xf>
    <xf numFmtId="40" fontId="17" fillId="39" borderId="41" xfId="75" applyNumberFormat="1" applyFont="1" applyFill="1" applyBorder="1" applyAlignment="1">
      <alignment vertical="center"/>
    </xf>
    <xf numFmtId="40" fontId="17" fillId="39" borderId="41" xfId="75" applyNumberFormat="1" applyFont="1" applyFill="1" applyBorder="1" applyAlignment="1">
      <alignment vertical="center" wrapText="1"/>
    </xf>
    <xf numFmtId="40" fontId="17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185" fontId="10" fillId="39" borderId="31" xfId="67" applyNumberFormat="1" applyFont="1" applyFill="1" applyBorder="1" applyAlignment="1">
      <alignment vertical="center"/>
    </xf>
    <xf numFmtId="185" fontId="10" fillId="39" borderId="4" xfId="67" applyNumberFormat="1" applyFont="1" applyFill="1" applyBorder="1" applyAlignment="1">
      <alignment vertical="center"/>
    </xf>
    <xf numFmtId="0" fontId="19" fillId="23" borderId="20" xfId="90" applyFont="1" applyFill="1" applyBorder="1" applyAlignment="1">
      <alignment horizontal="center" vertical="center" wrapText="1"/>
      <protection/>
    </xf>
    <xf numFmtId="0" fontId="19" fillId="39" borderId="24" xfId="90" applyFont="1" applyFill="1" applyBorder="1" applyAlignment="1">
      <alignment vertical="center" wrapText="1"/>
      <protection/>
    </xf>
    <xf numFmtId="177" fontId="25" fillId="23" borderId="31" xfId="90" applyNumberFormat="1" applyFont="1" applyFill="1" applyBorder="1" applyAlignment="1">
      <alignment horizontal="center" vertical="center"/>
      <protection/>
    </xf>
    <xf numFmtId="176" fontId="20" fillId="39" borderId="25" xfId="90" applyNumberFormat="1" applyFont="1" applyFill="1" applyBorder="1" applyAlignment="1">
      <alignment horizontal="center" vertical="center" wrapText="1"/>
      <protection/>
    </xf>
    <xf numFmtId="176" fontId="20" fillId="39" borderId="40" xfId="90" applyNumberFormat="1" applyFont="1" applyFill="1" applyBorder="1" applyAlignment="1">
      <alignment horizontal="center" vertical="center"/>
      <protection/>
    </xf>
    <xf numFmtId="177" fontId="25" fillId="23" borderId="1" xfId="90" applyNumberFormat="1" applyFont="1" applyFill="1" applyBorder="1" applyAlignment="1">
      <alignment horizontal="center" vertical="center"/>
      <protection/>
    </xf>
    <xf numFmtId="177" fontId="25" fillId="39" borderId="92" xfId="90" applyNumberFormat="1" applyFont="1" applyFill="1" applyBorder="1" applyAlignment="1">
      <alignment vertical="center"/>
      <protection/>
    </xf>
    <xf numFmtId="177" fontId="25" fillId="39" borderId="93" xfId="90" applyNumberFormat="1" applyFont="1" applyFill="1" applyBorder="1" applyAlignment="1">
      <alignment vertical="center"/>
      <protection/>
    </xf>
    <xf numFmtId="0" fontId="25" fillId="23" borderId="21" xfId="90" applyFont="1" applyFill="1" applyBorder="1" applyAlignment="1">
      <alignment horizontal="center" vertical="center"/>
      <protection/>
    </xf>
    <xf numFmtId="0" fontId="25" fillId="23" borderId="22" xfId="90" applyFont="1" applyFill="1" applyBorder="1" applyAlignment="1">
      <alignment horizontal="center" vertical="center"/>
      <protection/>
    </xf>
    <xf numFmtId="0" fontId="25" fillId="23" borderId="19" xfId="90" applyFont="1" applyFill="1" applyBorder="1" applyAlignment="1">
      <alignment horizontal="center" vertical="center"/>
      <protection/>
    </xf>
    <xf numFmtId="0" fontId="24" fillId="39" borderId="24" xfId="90" applyFont="1" applyFill="1" applyBorder="1" applyAlignment="1">
      <alignment vertical="center"/>
      <protection/>
    </xf>
    <xf numFmtId="176" fontId="25" fillId="39" borderId="25" xfId="90" applyNumberFormat="1" applyFont="1" applyFill="1" applyBorder="1" applyAlignment="1">
      <alignment horizontal="center" vertical="center"/>
      <protection/>
    </xf>
    <xf numFmtId="0" fontId="24" fillId="39" borderId="28" xfId="90" applyFont="1" applyFill="1" applyBorder="1" applyAlignment="1">
      <alignment vertical="center"/>
      <protection/>
    </xf>
    <xf numFmtId="176" fontId="25" fillId="39" borderId="29" xfId="90" applyNumberFormat="1" applyFont="1" applyFill="1" applyBorder="1" applyAlignment="1">
      <alignment horizontal="center" vertical="center"/>
      <protection/>
    </xf>
    <xf numFmtId="0" fontId="24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25" fillId="23" borderId="18" xfId="90" applyFont="1" applyFill="1" applyBorder="1" applyAlignment="1">
      <alignment horizontal="center" vertical="center"/>
      <protection/>
    </xf>
    <xf numFmtId="0" fontId="20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6" fillId="39" borderId="0" xfId="90" applyFont="1" applyFill="1" applyAlignment="1">
      <alignment vertical="center"/>
      <protection/>
    </xf>
    <xf numFmtId="0" fontId="11" fillId="21" borderId="63" xfId="90" applyFont="1" applyFill="1" applyBorder="1" applyAlignment="1">
      <alignment vertical="center"/>
      <protection/>
    </xf>
    <xf numFmtId="40" fontId="10" fillId="39" borderId="72" xfId="75" applyNumberFormat="1" applyFont="1" applyFill="1" applyBorder="1" applyAlignment="1">
      <alignment vertical="center"/>
    </xf>
    <xf numFmtId="0" fontId="16" fillId="39" borderId="71" xfId="90" applyFont="1" applyFill="1" applyBorder="1" applyAlignment="1">
      <alignment vertical="center" wrapText="1"/>
      <protection/>
    </xf>
    <xf numFmtId="40" fontId="10" fillId="39" borderId="74" xfId="75" applyNumberFormat="1" applyFont="1" applyFill="1" applyBorder="1" applyAlignment="1">
      <alignment vertical="center"/>
    </xf>
    <xf numFmtId="0" fontId="16" fillId="39" borderId="73" xfId="90" applyFont="1" applyFill="1" applyBorder="1" applyAlignment="1">
      <alignment vertical="center" wrapText="1"/>
      <protection/>
    </xf>
    <xf numFmtId="0" fontId="15" fillId="23" borderId="1" xfId="90" applyFont="1" applyFill="1" applyBorder="1" applyAlignment="1">
      <alignment horizontal="center" vertical="center"/>
      <protection/>
    </xf>
    <xf numFmtId="0" fontId="13" fillId="23" borderId="1" xfId="90" applyFont="1" applyFill="1" applyBorder="1" applyAlignment="1">
      <alignment horizontal="center" vertical="center"/>
      <protection/>
    </xf>
    <xf numFmtId="0" fontId="15" fillId="39" borderId="0" xfId="90" applyFont="1" applyFill="1" applyAlignment="1">
      <alignment vertical="center"/>
      <protection/>
    </xf>
    <xf numFmtId="19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/>
      <protection/>
    </xf>
    <xf numFmtId="0" fontId="13" fillId="39" borderId="1" xfId="90" applyFont="1" applyFill="1" applyBorder="1" applyAlignment="1">
      <alignment vertical="center" wrapText="1"/>
      <protection/>
    </xf>
    <xf numFmtId="188" fontId="15" fillId="39" borderId="1" xfId="90" applyNumberFormat="1" applyFont="1" applyFill="1" applyBorder="1" applyAlignment="1">
      <alignment vertical="center"/>
      <protection/>
    </xf>
    <xf numFmtId="18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 wrapText="1"/>
      <protection/>
    </xf>
    <xf numFmtId="176" fontId="15" fillId="39" borderId="0" xfId="90" applyNumberFormat="1" applyFont="1" applyFill="1" applyAlignment="1">
      <alignment vertical="center"/>
      <protection/>
    </xf>
    <xf numFmtId="0" fontId="13" fillId="39" borderId="0" xfId="90" applyFont="1" applyFill="1" applyAlignment="1">
      <alignment vertical="center"/>
      <protection/>
    </xf>
    <xf numFmtId="179" fontId="15" fillId="39" borderId="1" xfId="90" applyNumberFormat="1" applyFont="1" applyFill="1" applyBorder="1" applyAlignment="1">
      <alignment vertical="center"/>
      <protection/>
    </xf>
    <xf numFmtId="179" fontId="15" fillId="39" borderId="44" xfId="90" applyNumberFormat="1" applyFont="1" applyFill="1" applyBorder="1" applyAlignment="1">
      <alignment vertical="center"/>
      <protection/>
    </xf>
    <xf numFmtId="0" fontId="11" fillId="23" borderId="27" xfId="90" applyFont="1" applyFill="1" applyBorder="1" applyAlignment="1">
      <alignment horizontal="left" vertical="center"/>
      <protection/>
    </xf>
    <xf numFmtId="0" fontId="11" fillId="39" borderId="1" xfId="90" applyFont="1" applyFill="1" applyBorder="1" applyAlignment="1">
      <alignment vertical="center" wrapText="1"/>
      <protection/>
    </xf>
    <xf numFmtId="0" fontId="11" fillId="42" borderId="50" xfId="90" applyFont="1" applyFill="1" applyBorder="1" applyAlignment="1">
      <alignment vertical="center" wrapText="1"/>
      <protection/>
    </xf>
    <xf numFmtId="0" fontId="11" fillId="42" borderId="51" xfId="90" applyFont="1" applyFill="1" applyBorder="1" applyAlignment="1">
      <alignment vertical="center" wrapText="1"/>
      <protection/>
    </xf>
    <xf numFmtId="0" fontId="11" fillId="39" borderId="77" xfId="90" applyFont="1" applyFill="1" applyBorder="1" applyAlignment="1">
      <alignment vertical="center"/>
      <protection/>
    </xf>
    <xf numFmtId="0" fontId="11" fillId="42" borderId="52" xfId="90" applyFont="1" applyFill="1" applyBorder="1" applyAlignment="1">
      <alignment vertical="center" wrapText="1"/>
      <protection/>
    </xf>
    <xf numFmtId="0" fontId="11" fillId="39" borderId="27" xfId="90" applyFont="1" applyFill="1" applyBorder="1" applyAlignment="1">
      <alignment vertical="center"/>
      <protection/>
    </xf>
    <xf numFmtId="0" fontId="11" fillId="39" borderId="94" xfId="90" applyFont="1" applyFill="1" applyBorder="1" applyAlignment="1">
      <alignment vertical="center"/>
      <protection/>
    </xf>
    <xf numFmtId="0" fontId="10" fillId="23" borderId="27" xfId="90" applyFont="1" applyFill="1" applyBorder="1" applyAlignment="1">
      <alignment horizontal="left" vertical="center"/>
      <protection/>
    </xf>
    <xf numFmtId="0" fontId="10" fillId="23" borderId="26" xfId="90" applyFont="1" applyFill="1" applyBorder="1" applyAlignment="1">
      <alignment horizontal="center" vertical="center"/>
      <protection/>
    </xf>
    <xf numFmtId="0" fontId="10" fillId="39" borderId="49" xfId="90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 wrapText="1"/>
      <protection/>
    </xf>
    <xf numFmtId="178" fontId="10" fillId="39" borderId="1" xfId="90" applyNumberFormat="1" applyFont="1" applyFill="1" applyBorder="1" applyAlignment="1">
      <alignment vertical="center"/>
      <protection/>
    </xf>
    <xf numFmtId="0" fontId="10" fillId="39" borderId="63" xfId="90" applyFont="1" applyFill="1" applyBorder="1" applyAlignment="1">
      <alignment vertical="center"/>
      <protection/>
    </xf>
    <xf numFmtId="0" fontId="10" fillId="39" borderId="50" xfId="90" applyFont="1" applyFill="1" applyBorder="1" applyAlignment="1">
      <alignment vertical="center" wrapText="1"/>
      <protection/>
    </xf>
    <xf numFmtId="176" fontId="10" fillId="42" borderId="50" xfId="90" applyNumberFormat="1" applyFont="1" applyFill="1" applyBorder="1" applyAlignment="1">
      <alignment vertical="center"/>
      <protection/>
    </xf>
    <xf numFmtId="180" fontId="10" fillId="42" borderId="50" xfId="90" applyNumberFormat="1" applyFont="1" applyFill="1" applyBorder="1" applyAlignment="1">
      <alignment vertical="center"/>
      <protection/>
    </xf>
    <xf numFmtId="0" fontId="10" fillId="39" borderId="51" xfId="90" applyFont="1" applyFill="1" applyBorder="1" applyAlignment="1">
      <alignment vertical="center" wrapText="1"/>
      <protection/>
    </xf>
    <xf numFmtId="176" fontId="10" fillId="39" borderId="51" xfId="90" applyNumberFormat="1" applyFont="1" applyFill="1" applyBorder="1" applyAlignment="1">
      <alignment vertical="center"/>
      <protection/>
    </xf>
    <xf numFmtId="176" fontId="10" fillId="39" borderId="51" xfId="0" applyNumberFormat="1" applyFont="1" applyFill="1" applyBorder="1" applyAlignment="1">
      <alignment vertical="center" wrapText="1"/>
    </xf>
    <xf numFmtId="176" fontId="10" fillId="42" borderId="51" xfId="90" applyNumberFormat="1" applyFont="1" applyFill="1" applyBorder="1" applyAlignment="1">
      <alignment vertical="center"/>
      <protection/>
    </xf>
    <xf numFmtId="180" fontId="10" fillId="42" borderId="51" xfId="90" applyNumberFormat="1" applyFont="1" applyFill="1" applyBorder="1" applyAlignment="1">
      <alignment vertical="center"/>
      <protection/>
    </xf>
    <xf numFmtId="0" fontId="10" fillId="39" borderId="77" xfId="90" applyFont="1" applyFill="1" applyBorder="1" applyAlignment="1">
      <alignment vertical="center"/>
      <protection/>
    </xf>
    <xf numFmtId="0" fontId="10" fillId="39" borderId="52" xfId="90" applyFont="1" applyFill="1" applyBorder="1" applyAlignment="1">
      <alignment vertical="center" wrapText="1"/>
      <protection/>
    </xf>
    <xf numFmtId="176" fontId="10" fillId="42" borderId="52" xfId="90" applyNumberFormat="1" applyFont="1" applyFill="1" applyBorder="1" applyAlignment="1">
      <alignment vertical="center"/>
      <protection/>
    </xf>
    <xf numFmtId="180" fontId="10" fillId="42" borderId="52" xfId="90" applyNumberFormat="1" applyFont="1" applyFill="1" applyBorder="1" applyAlignment="1">
      <alignment vertical="center"/>
      <protection/>
    </xf>
    <xf numFmtId="0" fontId="10" fillId="39" borderId="26" xfId="90" applyFont="1" applyFill="1" applyBorder="1" applyAlignment="1">
      <alignment vertical="center" wrapText="1"/>
      <protection/>
    </xf>
    <xf numFmtId="176" fontId="10" fillId="39" borderId="1" xfId="0" applyNumberFormat="1" applyFont="1" applyFill="1" applyBorder="1" applyAlignment="1">
      <alignment vertical="center" wrapText="1"/>
    </xf>
    <xf numFmtId="176" fontId="10" fillId="39" borderId="95" xfId="0" applyNumberFormat="1" applyFont="1" applyFill="1" applyBorder="1" applyAlignment="1">
      <alignment vertical="center" wrapText="1"/>
    </xf>
    <xf numFmtId="0" fontId="10" fillId="39" borderId="94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vertical="center" wrapText="1"/>
      <protection/>
    </xf>
    <xf numFmtId="176" fontId="10" fillId="39" borderId="31" xfId="0" applyNumberFormat="1" applyFont="1" applyFill="1" applyBorder="1" applyAlignment="1">
      <alignment vertical="center" wrapText="1"/>
    </xf>
    <xf numFmtId="0" fontId="10" fillId="39" borderId="96" xfId="90" applyFont="1" applyFill="1" applyBorder="1" applyAlignment="1">
      <alignment vertical="center" wrapText="1"/>
      <protection/>
    </xf>
    <xf numFmtId="176" fontId="10" fillId="39" borderId="4" xfId="0" applyNumberFormat="1" applyFont="1" applyFill="1" applyBorder="1" applyAlignment="1">
      <alignment vertical="center" wrapText="1"/>
    </xf>
    <xf numFmtId="179" fontId="10" fillId="42" borderId="50" xfId="90" applyNumberFormat="1" applyFont="1" applyFill="1" applyBorder="1" applyAlignment="1">
      <alignment vertical="center"/>
      <protection/>
    </xf>
    <xf numFmtId="179" fontId="10" fillId="39" borderId="51" xfId="90" applyNumberFormat="1" applyFont="1" applyFill="1" applyBorder="1" applyAlignment="1">
      <alignment vertical="center"/>
      <protection/>
    </xf>
    <xf numFmtId="179" fontId="10" fillId="42" borderId="51" xfId="90" applyNumberFormat="1" applyFont="1" applyFill="1" applyBorder="1" applyAlignment="1">
      <alignment vertical="center"/>
      <protection/>
    </xf>
    <xf numFmtId="179" fontId="10" fillId="42" borderId="52" xfId="90" applyNumberFormat="1" applyFont="1" applyFill="1" applyBorder="1" applyAlignment="1">
      <alignment vertical="center"/>
      <protection/>
    </xf>
    <xf numFmtId="0" fontId="11" fillId="39" borderId="97" xfId="90" applyFont="1" applyFill="1" applyBorder="1" applyAlignment="1">
      <alignment vertical="center" wrapText="1"/>
      <protection/>
    </xf>
    <xf numFmtId="0" fontId="16" fillId="45" borderId="98" xfId="91" applyFont="1" applyFill="1" applyBorder="1" applyAlignment="1">
      <alignment horizontal="left" vertical="center" indent="1"/>
      <protection/>
    </xf>
    <xf numFmtId="0" fontId="16" fillId="45" borderId="98" xfId="91" applyFont="1" applyFill="1" applyBorder="1" applyAlignment="1">
      <alignment horizontal="left" vertical="center"/>
      <protection/>
    </xf>
    <xf numFmtId="0" fontId="11" fillId="46" borderId="49" xfId="90" applyFont="1" applyFill="1" applyBorder="1" applyAlignment="1">
      <alignment vertical="center" wrapText="1"/>
      <protection/>
    </xf>
    <xf numFmtId="0" fontId="16" fillId="39" borderId="99" xfId="91" applyFont="1" applyFill="1" applyBorder="1" applyAlignment="1">
      <alignment vertical="center"/>
      <protection/>
    </xf>
    <xf numFmtId="0" fontId="16" fillId="39" borderId="99" xfId="91" applyFont="1" applyFill="1" applyBorder="1" applyAlignment="1">
      <alignment horizontal="left" vertical="center" indent="1"/>
      <protection/>
    </xf>
    <xf numFmtId="0" fontId="11" fillId="47" borderId="49" xfId="90" applyFont="1" applyFill="1" applyBorder="1" applyAlignment="1">
      <alignment vertical="center" wrapText="1"/>
      <protection/>
    </xf>
    <xf numFmtId="0" fontId="11" fillId="48" borderId="49" xfId="90" applyFont="1" applyFill="1" applyBorder="1" applyAlignment="1">
      <alignment vertical="center" wrapText="1"/>
      <protection/>
    </xf>
    <xf numFmtId="0" fontId="11" fillId="49" borderId="49" xfId="90" applyFont="1" applyFill="1" applyBorder="1" applyAlignment="1">
      <alignment vertical="center" wrapText="1"/>
      <protection/>
    </xf>
    <xf numFmtId="0" fontId="11" fillId="50" borderId="49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 indent="2"/>
      <protection/>
    </xf>
    <xf numFmtId="184" fontId="11" fillId="45" borderId="101" xfId="90" applyNumberFormat="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1"/>
      <protection/>
    </xf>
    <xf numFmtId="184" fontId="11" fillId="45" borderId="101" xfId="90" applyNumberFormat="1" applyFont="1" applyFill="1" applyBorder="1" applyAlignment="1">
      <alignment vertical="center"/>
      <protection/>
    </xf>
    <xf numFmtId="184" fontId="11" fillId="45" borderId="101" xfId="90" applyNumberFormat="1" applyFont="1" applyFill="1" applyBorder="1" applyAlignment="1">
      <alignment horizontal="left" vertical="center" indent="1"/>
      <protection/>
    </xf>
    <xf numFmtId="0" fontId="16" fillId="39" borderId="100" xfId="0" applyFont="1" applyFill="1" applyBorder="1" applyAlignment="1">
      <alignment vertical="center"/>
    </xf>
    <xf numFmtId="0" fontId="16" fillId="39" borderId="100" xfId="0" applyFont="1" applyFill="1" applyBorder="1" applyAlignment="1">
      <alignment horizontal="left" vertical="center" indent="1"/>
    </xf>
    <xf numFmtId="0" fontId="16" fillId="39" borderId="100" xfId="0" applyFont="1" applyFill="1" applyBorder="1" applyAlignment="1">
      <alignment horizontal="left" vertical="center" indent="2"/>
    </xf>
    <xf numFmtId="0" fontId="11" fillId="39" borderId="101" xfId="90" applyFont="1" applyFill="1" applyBorder="1" applyAlignment="1">
      <alignment vertical="center" wrapText="1"/>
      <protection/>
    </xf>
    <xf numFmtId="0" fontId="10" fillId="23" borderId="56" xfId="90" applyFont="1" applyFill="1" applyBorder="1" applyAlignment="1">
      <alignment horizontal="center" vertical="center"/>
      <protection/>
    </xf>
    <xf numFmtId="0" fontId="10" fillId="43" borderId="85" xfId="90" applyFont="1" applyFill="1" applyBorder="1" applyAlignment="1">
      <alignment horizontal="center" vertical="center"/>
      <protection/>
    </xf>
    <xf numFmtId="187" fontId="10" fillId="43" borderId="21" xfId="90" applyNumberFormat="1" applyFont="1" applyFill="1" applyBorder="1" applyAlignment="1">
      <alignment vertical="center"/>
      <protection/>
    </xf>
    <xf numFmtId="187" fontId="10" fillId="43" borderId="21" xfId="90" applyNumberFormat="1" applyFont="1" applyFill="1" applyBorder="1" applyAlignment="1">
      <alignment horizontal="center" vertical="center"/>
      <protection/>
    </xf>
    <xf numFmtId="187" fontId="10" fillId="43" borderId="23" xfId="90" applyNumberFormat="1" applyFont="1" applyFill="1" applyBorder="1" applyAlignment="1">
      <alignment horizontal="center" vertical="center"/>
      <protection/>
    </xf>
    <xf numFmtId="0" fontId="10" fillId="21" borderId="102" xfId="90" applyFont="1" applyFill="1" applyBorder="1" applyAlignment="1">
      <alignment vertical="center" wrapText="1"/>
      <protection/>
    </xf>
    <xf numFmtId="187" fontId="10" fillId="21" borderId="1" xfId="90" applyNumberFormat="1" applyFont="1" applyFill="1" applyBorder="1" applyAlignment="1">
      <alignment vertical="center"/>
      <protection/>
    </xf>
    <xf numFmtId="187" fontId="10" fillId="21" borderId="3" xfId="90" applyNumberFormat="1" applyFont="1" applyFill="1" applyBorder="1" applyAlignment="1">
      <alignment vertical="center"/>
      <protection/>
    </xf>
    <xf numFmtId="187" fontId="10" fillId="45" borderId="51" xfId="90" applyNumberFormat="1" applyFont="1" applyFill="1" applyBorder="1" applyAlignment="1">
      <alignment vertical="center"/>
      <protection/>
    </xf>
    <xf numFmtId="187" fontId="10" fillId="51" borderId="62" xfId="90" applyNumberFormat="1" applyFont="1" applyFill="1" applyBorder="1" applyAlignment="1">
      <alignment vertical="center"/>
      <protection/>
    </xf>
    <xf numFmtId="187" fontId="10" fillId="51" borderId="62" xfId="0" applyNumberFormat="1" applyFont="1" applyFill="1" applyBorder="1" applyAlignment="1">
      <alignment vertical="center" wrapText="1"/>
    </xf>
    <xf numFmtId="187" fontId="10" fillId="51" borderId="70" xfId="0" applyNumberFormat="1" applyFont="1" applyFill="1" applyBorder="1" applyAlignment="1">
      <alignment vertical="center" wrapText="1"/>
    </xf>
    <xf numFmtId="187" fontId="10" fillId="45" borderId="51" xfId="0" applyNumberFormat="1" applyFont="1" applyFill="1" applyBorder="1" applyAlignment="1">
      <alignment vertical="center" wrapText="1"/>
    </xf>
    <xf numFmtId="187" fontId="10" fillId="45" borderId="68" xfId="0" applyNumberFormat="1" applyFont="1" applyFill="1" applyBorder="1" applyAlignment="1">
      <alignment vertical="center" wrapText="1"/>
    </xf>
    <xf numFmtId="187" fontId="10" fillId="51" borderId="51" xfId="90" applyNumberFormat="1" applyFont="1" applyFill="1" applyBorder="1" applyAlignment="1">
      <alignment vertical="center"/>
      <protection/>
    </xf>
    <xf numFmtId="187" fontId="10" fillId="51" borderId="51" xfId="0" applyNumberFormat="1" applyFont="1" applyFill="1" applyBorder="1" applyAlignment="1">
      <alignment vertical="center" wrapText="1"/>
    </xf>
    <xf numFmtId="187" fontId="10" fillId="51" borderId="68" xfId="0" applyNumberFormat="1" applyFont="1" applyFill="1" applyBorder="1" applyAlignment="1">
      <alignment vertical="center" wrapText="1"/>
    </xf>
    <xf numFmtId="0" fontId="10" fillId="40" borderId="102" xfId="90" applyFont="1" applyFill="1" applyBorder="1" applyAlignment="1">
      <alignment vertical="center" wrapText="1"/>
      <protection/>
    </xf>
    <xf numFmtId="187" fontId="10" fillId="40" borderId="1" xfId="90" applyNumberFormat="1" applyFont="1" applyFill="1" applyBorder="1" applyAlignment="1">
      <alignment vertical="center"/>
      <protection/>
    </xf>
    <xf numFmtId="187" fontId="10" fillId="40" borderId="3" xfId="90" applyNumberFormat="1" applyFont="1" applyFill="1" applyBorder="1" applyAlignment="1">
      <alignment vertical="center"/>
      <protection/>
    </xf>
    <xf numFmtId="0" fontId="10" fillId="46" borderId="103" xfId="90" applyFont="1" applyFill="1" applyBorder="1" applyAlignment="1">
      <alignment vertical="center" wrapText="1"/>
      <protection/>
    </xf>
    <xf numFmtId="187" fontId="10" fillId="46" borderId="62" xfId="90" applyNumberFormat="1" applyFont="1" applyFill="1" applyBorder="1" applyAlignment="1">
      <alignment vertical="center"/>
      <protection/>
    </xf>
    <xf numFmtId="187" fontId="10" fillId="46" borderId="62" xfId="0" applyNumberFormat="1" applyFont="1" applyFill="1" applyBorder="1" applyAlignment="1">
      <alignment vertical="center" wrapText="1"/>
    </xf>
    <xf numFmtId="187" fontId="10" fillId="46" borderId="70" xfId="0" applyNumberFormat="1" applyFont="1" applyFill="1" applyBorder="1" applyAlignment="1">
      <alignment vertical="center" wrapText="1"/>
    </xf>
    <xf numFmtId="0" fontId="10" fillId="46" borderId="63" xfId="90" applyFont="1" applyFill="1" applyBorder="1" applyAlignment="1">
      <alignment vertical="center" wrapText="1"/>
      <protection/>
    </xf>
    <xf numFmtId="0" fontId="10" fillId="47" borderId="104" xfId="90" applyFont="1" applyFill="1" applyBorder="1" applyAlignment="1">
      <alignment vertical="center" wrapText="1"/>
      <protection/>
    </xf>
    <xf numFmtId="187" fontId="10" fillId="47" borderId="50" xfId="90" applyNumberFormat="1" applyFont="1" applyFill="1" applyBorder="1" applyAlignment="1">
      <alignment vertical="center"/>
      <protection/>
    </xf>
    <xf numFmtId="187" fontId="10" fillId="47" borderId="50" xfId="0" applyNumberFormat="1" applyFont="1" applyFill="1" applyBorder="1" applyAlignment="1">
      <alignment vertical="center" wrapText="1"/>
    </xf>
    <xf numFmtId="187" fontId="10" fillId="47" borderId="105" xfId="0" applyNumberFormat="1" applyFont="1" applyFill="1" applyBorder="1" applyAlignment="1">
      <alignment vertical="center" wrapText="1"/>
    </xf>
    <xf numFmtId="0" fontId="10" fillId="47" borderId="63" xfId="90" applyFont="1" applyFill="1" applyBorder="1" applyAlignment="1">
      <alignment vertical="center" wrapText="1"/>
      <protection/>
    </xf>
    <xf numFmtId="0" fontId="10" fillId="47" borderId="77" xfId="90" applyFont="1" applyFill="1" applyBorder="1" applyAlignment="1">
      <alignment vertical="center" wrapText="1"/>
      <protection/>
    </xf>
    <xf numFmtId="0" fontId="10" fillId="41" borderId="102" xfId="90" applyFont="1" applyFill="1" applyBorder="1" applyAlignment="1">
      <alignment vertical="center" wrapText="1"/>
      <protection/>
    </xf>
    <xf numFmtId="187" fontId="10" fillId="41" borderId="1" xfId="90" applyNumberFormat="1" applyFont="1" applyFill="1" applyBorder="1" applyAlignment="1">
      <alignment vertical="center"/>
      <protection/>
    </xf>
    <xf numFmtId="187" fontId="10" fillId="41" borderId="3" xfId="90" applyNumberFormat="1" applyFont="1" applyFill="1" applyBorder="1" applyAlignment="1">
      <alignment vertical="center"/>
      <protection/>
    </xf>
    <xf numFmtId="0" fontId="10" fillId="48" borderId="103" xfId="90" applyFont="1" applyFill="1" applyBorder="1" applyAlignment="1">
      <alignment vertical="center" wrapText="1"/>
      <protection/>
    </xf>
    <xf numFmtId="187" fontId="10" fillId="48" borderId="62" xfId="90" applyNumberFormat="1" applyFont="1" applyFill="1" applyBorder="1" applyAlignment="1">
      <alignment vertical="center"/>
      <protection/>
    </xf>
    <xf numFmtId="187" fontId="10" fillId="48" borderId="62" xfId="0" applyNumberFormat="1" applyFont="1" applyFill="1" applyBorder="1" applyAlignment="1">
      <alignment vertical="center" wrapText="1"/>
    </xf>
    <xf numFmtId="187" fontId="10" fillId="48" borderId="70" xfId="0" applyNumberFormat="1" applyFont="1" applyFill="1" applyBorder="1" applyAlignment="1">
      <alignment vertical="center" wrapText="1"/>
    </xf>
    <xf numFmtId="0" fontId="10" fillId="48" borderId="63" xfId="90" applyFont="1" applyFill="1" applyBorder="1" applyAlignment="1">
      <alignment vertical="center" wrapText="1"/>
      <protection/>
    </xf>
    <xf numFmtId="0" fontId="10" fillId="49" borderId="103" xfId="90" applyFont="1" applyFill="1" applyBorder="1" applyAlignment="1">
      <alignment vertical="center" wrapText="1"/>
      <protection/>
    </xf>
    <xf numFmtId="187" fontId="10" fillId="49" borderId="54" xfId="90" applyNumberFormat="1" applyFont="1" applyFill="1" applyBorder="1" applyAlignment="1">
      <alignment vertical="center"/>
      <protection/>
    </xf>
    <xf numFmtId="187" fontId="10" fillId="49" borderId="54" xfId="0" applyNumberFormat="1" applyFont="1" applyFill="1" applyBorder="1" applyAlignment="1">
      <alignment vertical="center" wrapText="1"/>
    </xf>
    <xf numFmtId="187" fontId="10" fillId="49" borderId="106" xfId="0" applyNumberFormat="1" applyFont="1" applyFill="1" applyBorder="1" applyAlignment="1">
      <alignment vertical="center" wrapText="1"/>
    </xf>
    <xf numFmtId="0" fontId="10" fillId="49" borderId="63" xfId="90" applyFont="1" applyFill="1" applyBorder="1" applyAlignment="1">
      <alignment vertical="center" wrapText="1"/>
      <protection/>
    </xf>
    <xf numFmtId="0" fontId="10" fillId="22" borderId="102" xfId="90" applyFont="1" applyFill="1" applyBorder="1" applyAlignment="1">
      <alignment vertical="center" wrapText="1"/>
      <protection/>
    </xf>
    <xf numFmtId="187" fontId="10" fillId="22" borderId="1" xfId="90" applyNumberFormat="1" applyFont="1" applyFill="1" applyBorder="1" applyAlignment="1">
      <alignment vertical="center"/>
      <protection/>
    </xf>
    <xf numFmtId="187" fontId="10" fillId="22" borderId="3" xfId="90" applyNumberFormat="1" applyFont="1" applyFill="1" applyBorder="1" applyAlignment="1">
      <alignment vertical="center"/>
      <protection/>
    </xf>
    <xf numFmtId="187" fontId="10" fillId="51" borderId="3" xfId="0" applyNumberFormat="1" applyFont="1" applyFill="1" applyBorder="1" applyAlignment="1">
      <alignment vertical="center" wrapText="1"/>
    </xf>
    <xf numFmtId="0" fontId="10" fillId="50" borderId="103" xfId="90" applyFont="1" applyFill="1" applyBorder="1" applyAlignment="1">
      <alignment vertical="center" wrapText="1"/>
      <protection/>
    </xf>
    <xf numFmtId="187" fontId="10" fillId="50" borderId="107" xfId="0" applyNumberFormat="1" applyFont="1" applyFill="1" applyBorder="1" applyAlignment="1">
      <alignment vertical="center" wrapText="1"/>
    </xf>
    <xf numFmtId="0" fontId="10" fillId="42" borderId="79" xfId="90" applyFont="1" applyFill="1" applyBorder="1" applyAlignment="1">
      <alignment vertical="center" wrapText="1"/>
      <protection/>
    </xf>
    <xf numFmtId="187" fontId="10" fillId="52" borderId="81" xfId="90" applyNumberFormat="1" applyFont="1" applyFill="1" applyBorder="1" applyAlignment="1">
      <alignment vertical="center"/>
      <protection/>
    </xf>
    <xf numFmtId="187" fontId="10" fillId="52" borderId="81" xfId="0" applyNumberFormat="1" applyFont="1" applyFill="1" applyBorder="1" applyAlignment="1">
      <alignment vertical="center" wrapText="1"/>
    </xf>
    <xf numFmtId="187" fontId="10" fillId="52" borderId="82" xfId="0" applyNumberFormat="1" applyFont="1" applyFill="1" applyBorder="1" applyAlignment="1">
      <alignment vertical="center" wrapText="1"/>
    </xf>
    <xf numFmtId="0" fontId="10" fillId="44" borderId="78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 wrapText="1"/>
      <protection/>
    </xf>
    <xf numFmtId="0" fontId="10" fillId="44" borderId="20" xfId="90" applyFont="1" applyFill="1" applyBorder="1" applyAlignment="1">
      <alignment vertical="center" wrapText="1"/>
      <protection/>
    </xf>
    <xf numFmtId="187" fontId="10" fillId="44" borderId="21" xfId="90" applyNumberFormat="1" applyFont="1" applyFill="1" applyBorder="1" applyAlignment="1">
      <alignment vertical="center"/>
      <protection/>
    </xf>
    <xf numFmtId="187" fontId="10" fillId="44" borderId="21" xfId="0" applyNumberFormat="1" applyFont="1" applyFill="1" applyBorder="1" applyAlignment="1">
      <alignment vertical="center" wrapText="1"/>
    </xf>
    <xf numFmtId="187" fontId="10" fillId="44" borderId="86" xfId="0" applyNumberFormat="1" applyFont="1" applyFill="1" applyBorder="1" applyAlignment="1">
      <alignment vertical="center" wrapText="1"/>
    </xf>
    <xf numFmtId="0" fontId="10" fillId="53" borderId="78" xfId="90" applyFont="1" applyFill="1" applyBorder="1" applyAlignment="1">
      <alignment vertical="center"/>
      <protection/>
    </xf>
    <xf numFmtId="187" fontId="10" fillId="54" borderId="108" xfId="90" applyNumberFormat="1" applyFont="1" applyFill="1" applyBorder="1" applyAlignment="1">
      <alignment vertical="center"/>
      <protection/>
    </xf>
    <xf numFmtId="187" fontId="10" fillId="54" borderId="108" xfId="0" applyNumberFormat="1" applyFont="1" applyFill="1" applyBorder="1" applyAlignment="1">
      <alignment vertical="center" wrapText="1"/>
    </xf>
    <xf numFmtId="187" fontId="10" fillId="54" borderId="107" xfId="0" applyNumberFormat="1" applyFont="1" applyFill="1" applyBorder="1" applyAlignment="1">
      <alignment vertical="center" wrapText="1"/>
    </xf>
    <xf numFmtId="0" fontId="10" fillId="53" borderId="83" xfId="90" applyFont="1" applyFill="1" applyBorder="1" applyAlignment="1">
      <alignment vertical="center"/>
      <protection/>
    </xf>
    <xf numFmtId="187" fontId="10" fillId="55" borderId="108" xfId="90" applyNumberFormat="1" applyFont="1" applyFill="1" applyBorder="1" applyAlignment="1">
      <alignment vertical="center"/>
      <protection/>
    </xf>
    <xf numFmtId="187" fontId="10" fillId="55" borderId="108" xfId="0" applyNumberFormat="1" applyFont="1" applyFill="1" applyBorder="1" applyAlignment="1">
      <alignment vertical="center" wrapText="1"/>
    </xf>
    <xf numFmtId="187" fontId="10" fillId="55" borderId="107" xfId="0" applyNumberFormat="1" applyFont="1" applyFill="1" applyBorder="1" applyAlignment="1">
      <alignment vertical="center" wrapText="1"/>
    </xf>
    <xf numFmtId="187" fontId="10" fillId="51" borderId="109" xfId="90" applyNumberFormat="1" applyFont="1" applyFill="1" applyBorder="1" applyAlignment="1">
      <alignment vertical="center"/>
      <protection/>
    </xf>
    <xf numFmtId="187" fontId="10" fillId="51" borderId="109" xfId="0" applyNumberFormat="1" applyFont="1" applyFill="1" applyBorder="1" applyAlignment="1">
      <alignment vertical="center" wrapText="1"/>
    </xf>
    <xf numFmtId="187" fontId="10" fillId="51" borderId="110" xfId="0" applyNumberFormat="1" applyFont="1" applyFill="1" applyBorder="1" applyAlignment="1">
      <alignment vertical="center" wrapText="1"/>
    </xf>
    <xf numFmtId="0" fontId="10" fillId="39" borderId="60" xfId="90" applyFont="1" applyFill="1" applyBorder="1" applyAlignment="1">
      <alignment vertical="center" wrapText="1"/>
      <protection/>
    </xf>
    <xf numFmtId="0" fontId="10" fillId="39" borderId="40" xfId="90" applyFont="1" applyFill="1" applyBorder="1" applyAlignment="1">
      <alignment vertical="center" wrapText="1"/>
      <protection/>
    </xf>
    <xf numFmtId="187" fontId="10" fillId="51" borderId="92" xfId="90" applyNumberFormat="1" applyFont="1" applyFill="1" applyBorder="1" applyAlignment="1">
      <alignment vertical="center"/>
      <protection/>
    </xf>
    <xf numFmtId="187" fontId="10" fillId="51" borderId="92" xfId="0" applyNumberFormat="1" applyFont="1" applyFill="1" applyBorder="1" applyAlignment="1">
      <alignment vertical="center" wrapText="1"/>
    </xf>
    <xf numFmtId="187" fontId="10" fillId="51" borderId="111" xfId="0" applyNumberFormat="1" applyFont="1" applyFill="1" applyBorder="1" applyAlignment="1">
      <alignment vertical="center" wrapText="1"/>
    </xf>
    <xf numFmtId="10" fontId="10" fillId="39" borderId="1" xfId="90" applyNumberFormat="1" applyFont="1" applyFill="1" applyBorder="1" applyAlignment="1">
      <alignment vertical="center"/>
      <protection/>
    </xf>
    <xf numFmtId="10" fontId="10" fillId="39" borderId="4" xfId="90" applyNumberFormat="1" applyFont="1" applyFill="1" applyBorder="1" applyAlignment="1">
      <alignment vertical="center"/>
      <protection/>
    </xf>
    <xf numFmtId="0" fontId="10" fillId="23" borderId="26" xfId="90" applyFont="1" applyFill="1" applyBorder="1" applyAlignment="1">
      <alignment horizontal="left" vertical="center"/>
      <protection/>
    </xf>
    <xf numFmtId="0" fontId="10" fillId="39" borderId="26" xfId="90" applyFont="1" applyFill="1" applyBorder="1" applyAlignment="1">
      <alignment vertical="center"/>
      <protection/>
    </xf>
    <xf numFmtId="0" fontId="10" fillId="39" borderId="96" xfId="90" applyFont="1" applyFill="1" applyBorder="1" applyAlignment="1">
      <alignment vertical="center"/>
      <protection/>
    </xf>
    <xf numFmtId="0" fontId="11" fillId="39" borderId="84" xfId="90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39" borderId="31" xfId="90" applyFont="1" applyFill="1" applyBorder="1" applyAlignment="1">
      <alignment vertical="center" wrapText="1"/>
      <protection/>
    </xf>
    <xf numFmtId="0" fontId="11" fillId="39" borderId="4" xfId="90" applyFont="1" applyFill="1" applyBorder="1" applyAlignment="1">
      <alignment vertical="center" wrapText="1"/>
      <protection/>
    </xf>
    <xf numFmtId="0" fontId="10" fillId="39" borderId="78" xfId="90" applyFont="1" applyFill="1" applyBorder="1" applyAlignment="1">
      <alignment vertical="center"/>
      <protection/>
    </xf>
    <xf numFmtId="0" fontId="10" fillId="39" borderId="20" xfId="90" applyFont="1" applyFill="1" applyBorder="1" applyAlignment="1">
      <alignment vertical="center" wrapText="1"/>
      <protection/>
    </xf>
    <xf numFmtId="184" fontId="10" fillId="39" borderId="21" xfId="90" applyNumberFormat="1" applyFont="1" applyFill="1" applyBorder="1" applyAlignment="1">
      <alignment vertical="center"/>
      <protection/>
    </xf>
    <xf numFmtId="176" fontId="10" fillId="39" borderId="21" xfId="90" applyNumberFormat="1" applyFont="1" applyFill="1" applyBorder="1" applyAlignment="1">
      <alignment vertical="center"/>
      <protection/>
    </xf>
    <xf numFmtId="178" fontId="10" fillId="39" borderId="21" xfId="90" applyNumberFormat="1" applyFont="1" applyFill="1" applyBorder="1" applyAlignment="1">
      <alignment vertical="center"/>
      <protection/>
    </xf>
    <xf numFmtId="178" fontId="10" fillId="39" borderId="23" xfId="90" applyNumberFormat="1" applyFont="1" applyFill="1" applyBorder="1" applyAlignment="1">
      <alignment vertical="center"/>
      <protection/>
    </xf>
    <xf numFmtId="0" fontId="10" fillId="39" borderId="112" xfId="90" applyFont="1" applyFill="1" applyBorder="1" applyAlignment="1">
      <alignment vertical="center"/>
      <protection/>
    </xf>
    <xf numFmtId="0" fontId="10" fillId="39" borderId="71" xfId="90" applyFont="1" applyFill="1" applyBorder="1" applyAlignment="1">
      <alignment vertical="center" wrapText="1"/>
      <protection/>
    </xf>
    <xf numFmtId="184" fontId="10" fillId="39" borderId="71" xfId="90" applyNumberFormat="1" applyFont="1" applyFill="1" applyBorder="1" applyAlignment="1">
      <alignment vertical="center"/>
      <protection/>
    </xf>
    <xf numFmtId="176" fontId="10" fillId="39" borderId="71" xfId="90" applyNumberFormat="1" applyFont="1" applyFill="1" applyBorder="1" applyAlignment="1">
      <alignment vertical="center"/>
      <protection/>
    </xf>
    <xf numFmtId="180" fontId="10" fillId="39" borderId="71" xfId="90" applyNumberFormat="1" applyFont="1" applyFill="1" applyBorder="1" applyAlignment="1">
      <alignment vertical="center"/>
      <protection/>
    </xf>
    <xf numFmtId="180" fontId="10" fillId="39" borderId="72" xfId="90" applyNumberFormat="1" applyFont="1" applyFill="1" applyBorder="1" applyAlignment="1">
      <alignment vertical="center"/>
      <protection/>
    </xf>
    <xf numFmtId="0" fontId="10" fillId="39" borderId="73" xfId="90" applyFont="1" applyFill="1" applyBorder="1" applyAlignment="1">
      <alignment vertical="center" wrapText="1"/>
      <protection/>
    </xf>
    <xf numFmtId="184" fontId="10" fillId="39" borderId="73" xfId="90" applyNumberFormat="1" applyFont="1" applyFill="1" applyBorder="1" applyAlignment="1">
      <alignment vertical="center"/>
      <protection/>
    </xf>
    <xf numFmtId="176" fontId="10" fillId="39" borderId="73" xfId="90" applyNumberFormat="1" applyFont="1" applyFill="1" applyBorder="1" applyAlignment="1">
      <alignment vertical="center"/>
      <protection/>
    </xf>
    <xf numFmtId="176" fontId="10" fillId="39" borderId="73" xfId="0" applyNumberFormat="1" applyFont="1" applyFill="1" applyBorder="1" applyAlignment="1">
      <alignment vertical="center" wrapText="1"/>
    </xf>
    <xf numFmtId="176" fontId="10" fillId="39" borderId="74" xfId="0" applyNumberFormat="1" applyFont="1" applyFill="1" applyBorder="1" applyAlignment="1">
      <alignment vertical="center" wrapText="1"/>
    </xf>
    <xf numFmtId="0" fontId="10" fillId="39" borderId="113" xfId="90" applyFont="1" applyFill="1" applyBorder="1" applyAlignment="1">
      <alignment vertical="center"/>
      <protection/>
    </xf>
    <xf numFmtId="0" fontId="10" fillId="39" borderId="75" xfId="90" applyFont="1" applyFill="1" applyBorder="1" applyAlignment="1">
      <alignment vertical="center" wrapText="1"/>
      <protection/>
    </xf>
    <xf numFmtId="184" fontId="10" fillId="39" borderId="75" xfId="90" applyNumberFormat="1" applyFont="1" applyFill="1" applyBorder="1" applyAlignment="1">
      <alignment vertical="center"/>
      <protection/>
    </xf>
    <xf numFmtId="176" fontId="10" fillId="39" borderId="75" xfId="90" applyNumberFormat="1" applyFont="1" applyFill="1" applyBorder="1" applyAlignment="1">
      <alignment vertical="center"/>
      <protection/>
    </xf>
    <xf numFmtId="176" fontId="10" fillId="39" borderId="75" xfId="0" applyNumberFormat="1" applyFont="1" applyFill="1" applyBorder="1" applyAlignment="1">
      <alignment vertical="center" wrapText="1"/>
    </xf>
    <xf numFmtId="176" fontId="10" fillId="39" borderId="76" xfId="0" applyNumberFormat="1" applyFont="1" applyFill="1" applyBorder="1" applyAlignment="1">
      <alignment vertical="center" wrapText="1"/>
    </xf>
    <xf numFmtId="176" fontId="10" fillId="39" borderId="21" xfId="0" applyNumberFormat="1" applyFont="1" applyFill="1" applyBorder="1" applyAlignment="1">
      <alignment vertical="center" wrapText="1"/>
    </xf>
    <xf numFmtId="176" fontId="10" fillId="39" borderId="23" xfId="0" applyNumberFormat="1" applyFont="1" applyFill="1" applyBorder="1" applyAlignment="1">
      <alignment vertical="center" wrapText="1"/>
    </xf>
    <xf numFmtId="176" fontId="10" fillId="39" borderId="71" xfId="0" applyNumberFormat="1" applyFont="1" applyFill="1" applyBorder="1" applyAlignment="1">
      <alignment vertical="center" wrapText="1"/>
    </xf>
    <xf numFmtId="176" fontId="10" fillId="39" borderId="72" xfId="0" applyNumberFormat="1" applyFont="1" applyFill="1" applyBorder="1" applyAlignment="1">
      <alignment vertical="center" wrapText="1"/>
    </xf>
    <xf numFmtId="0" fontId="10" fillId="39" borderId="47" xfId="90" applyFont="1" applyFill="1" applyBorder="1" applyAlignment="1">
      <alignment vertical="center"/>
      <protection/>
    </xf>
    <xf numFmtId="0" fontId="10" fillId="39" borderId="57" xfId="90" applyFont="1" applyFill="1" applyBorder="1" applyAlignment="1">
      <alignment vertical="center" wrapText="1"/>
      <protection/>
    </xf>
    <xf numFmtId="184" fontId="10" fillId="39" borderId="48" xfId="90" applyNumberFormat="1" applyFont="1" applyFill="1" applyBorder="1" applyAlignment="1">
      <alignment vertical="center"/>
      <protection/>
    </xf>
    <xf numFmtId="176" fontId="10" fillId="39" borderId="48" xfId="90" applyNumberFormat="1" applyFont="1" applyFill="1" applyBorder="1" applyAlignment="1">
      <alignment vertical="center"/>
      <protection/>
    </xf>
    <xf numFmtId="176" fontId="10" fillId="39" borderId="48" xfId="0" applyNumberFormat="1" applyFont="1" applyFill="1" applyBorder="1" applyAlignment="1">
      <alignment vertical="center" wrapText="1"/>
    </xf>
    <xf numFmtId="176" fontId="10" fillId="39" borderId="58" xfId="0" applyNumberFormat="1" applyFont="1" applyFill="1" applyBorder="1" applyAlignment="1">
      <alignment vertical="center" wrapText="1"/>
    </xf>
    <xf numFmtId="0" fontId="10" fillId="39" borderId="83" xfId="90" applyFont="1" applyFill="1" applyBorder="1" applyAlignment="1">
      <alignment vertical="center"/>
      <protection/>
    </xf>
    <xf numFmtId="176" fontId="10" fillId="39" borderId="114" xfId="0" applyNumberFormat="1" applyFont="1" applyFill="1" applyBorder="1" applyAlignment="1">
      <alignment vertical="center" wrapText="1"/>
    </xf>
    <xf numFmtId="0" fontId="10" fillId="39" borderId="115" xfId="90" applyFont="1" applyFill="1" applyBorder="1" applyAlignment="1">
      <alignment vertical="center"/>
      <protection/>
    </xf>
    <xf numFmtId="0" fontId="10" fillId="39" borderId="116" xfId="90" applyFont="1" applyFill="1" applyBorder="1" applyAlignment="1">
      <alignment vertical="center" wrapText="1"/>
      <protection/>
    </xf>
    <xf numFmtId="184" fontId="10" fillId="39" borderId="116" xfId="90" applyNumberFormat="1" applyFont="1" applyFill="1" applyBorder="1" applyAlignment="1">
      <alignment vertical="center"/>
      <protection/>
    </xf>
    <xf numFmtId="176" fontId="10" fillId="39" borderId="116" xfId="90" applyNumberFormat="1" applyFont="1" applyFill="1" applyBorder="1" applyAlignment="1">
      <alignment vertical="center"/>
      <protection/>
    </xf>
    <xf numFmtId="176" fontId="10" fillId="39" borderId="116" xfId="0" applyNumberFormat="1" applyFont="1" applyFill="1" applyBorder="1" applyAlignment="1">
      <alignment vertical="center" wrapText="1"/>
    </xf>
    <xf numFmtId="176" fontId="10" fillId="39" borderId="117" xfId="0" applyNumberFormat="1" applyFont="1" applyFill="1" applyBorder="1" applyAlignment="1">
      <alignment vertical="center" wrapText="1"/>
    </xf>
    <xf numFmtId="184" fontId="10" fillId="39" borderId="41" xfId="90" applyNumberFormat="1" applyFont="1" applyFill="1" applyBorder="1" applyAlignment="1">
      <alignment vertical="center"/>
      <protection/>
    </xf>
    <xf numFmtId="176" fontId="10" fillId="39" borderId="41" xfId="90" applyNumberFormat="1" applyFont="1" applyFill="1" applyBorder="1" applyAlignment="1">
      <alignment vertical="center"/>
      <protection/>
    </xf>
    <xf numFmtId="176" fontId="10" fillId="39" borderId="41" xfId="0" applyNumberFormat="1" applyFont="1" applyFill="1" applyBorder="1" applyAlignment="1">
      <alignment vertical="center" wrapText="1"/>
    </xf>
    <xf numFmtId="176" fontId="10" fillId="39" borderId="8" xfId="0" applyNumberFormat="1" applyFont="1" applyFill="1" applyBorder="1" applyAlignment="1">
      <alignment vertical="center" wrapText="1"/>
    </xf>
    <xf numFmtId="180" fontId="10" fillId="39" borderId="1" xfId="90" applyNumberFormat="1" applyFont="1" applyFill="1" applyBorder="1" applyAlignment="1">
      <alignment vertical="center"/>
      <protection/>
    </xf>
    <xf numFmtId="184" fontId="10" fillId="39" borderId="54" xfId="90" applyNumberFormat="1" applyFont="1" applyFill="1" applyBorder="1" applyAlignment="1">
      <alignment vertical="center"/>
      <protection/>
    </xf>
    <xf numFmtId="179" fontId="10" fillId="39" borderId="54" xfId="90" applyNumberFormat="1" applyFont="1" applyFill="1" applyBorder="1" applyAlignment="1">
      <alignment vertical="center"/>
      <protection/>
    </xf>
    <xf numFmtId="176" fontId="10" fillId="39" borderId="54" xfId="0" applyNumberFormat="1" applyFont="1" applyFill="1" applyBorder="1" applyAlignment="1">
      <alignment vertical="center" wrapText="1"/>
    </xf>
    <xf numFmtId="179" fontId="10" fillId="39" borderId="44" xfId="90" applyNumberFormat="1" applyFont="1" applyFill="1" applyBorder="1" applyAlignment="1">
      <alignment vertical="center"/>
      <protection/>
    </xf>
    <xf numFmtId="179" fontId="10" fillId="39" borderId="118" xfId="90" applyNumberFormat="1" applyFont="1" applyFill="1" applyBorder="1" applyAlignment="1">
      <alignment vertical="center"/>
      <protection/>
    </xf>
    <xf numFmtId="179" fontId="10" fillId="39" borderId="45" xfId="90" applyNumberFormat="1" applyFont="1" applyFill="1" applyBorder="1" applyAlignment="1">
      <alignment vertical="center"/>
      <protection/>
    </xf>
    <xf numFmtId="179" fontId="10" fillId="39" borderId="55" xfId="90" applyNumberFormat="1" applyFont="1" applyFill="1" applyBorder="1" applyAlignment="1">
      <alignment vertical="center"/>
      <protection/>
    </xf>
    <xf numFmtId="0" fontId="29" fillId="39" borderId="0" xfId="90" applyFont="1" applyFill="1" applyAlignment="1">
      <alignment vertical="center"/>
      <protection/>
    </xf>
    <xf numFmtId="0" fontId="10" fillId="44" borderId="112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 wrapText="1"/>
      <protection/>
    </xf>
    <xf numFmtId="0" fontId="10" fillId="53" borderId="80" xfId="90" applyFont="1" applyFill="1" applyBorder="1" applyAlignment="1">
      <alignment vertical="center" wrapText="1"/>
      <protection/>
    </xf>
    <xf numFmtId="0" fontId="11" fillId="39" borderId="0" xfId="89" applyFont="1" applyFill="1">
      <alignment/>
      <protection/>
    </xf>
    <xf numFmtId="0" fontId="11" fillId="39" borderId="1" xfId="89" applyFont="1" applyFill="1" applyBorder="1">
      <alignment/>
      <protection/>
    </xf>
    <xf numFmtId="0" fontId="10" fillId="39" borderId="0" xfId="89" applyFont="1" applyFill="1">
      <alignment/>
      <protection/>
    </xf>
    <xf numFmtId="0" fontId="10" fillId="39" borderId="0" xfId="89" applyFont="1" applyFill="1" applyAlignment="1">
      <alignment horizontal="right"/>
      <protection/>
    </xf>
    <xf numFmtId="0" fontId="10" fillId="23" borderId="1" xfId="89" applyFont="1" applyFill="1" applyBorder="1" applyAlignment="1">
      <alignment horizontal="center"/>
      <protection/>
    </xf>
    <xf numFmtId="177" fontId="10" fillId="39" borderId="1" xfId="89" applyNumberFormat="1" applyFont="1" applyFill="1" applyBorder="1">
      <alignment/>
      <protection/>
    </xf>
    <xf numFmtId="176" fontId="10" fillId="39" borderId="1" xfId="89" applyNumberFormat="1" applyFont="1" applyFill="1" applyBorder="1">
      <alignment/>
      <protection/>
    </xf>
    <xf numFmtId="179" fontId="10" fillId="39" borderId="1" xfId="67" applyNumberFormat="1" applyFont="1" applyFill="1" applyBorder="1" applyAlignment="1">
      <alignment/>
    </xf>
    <xf numFmtId="0" fontId="10" fillId="39" borderId="1" xfId="89" applyFont="1" applyFill="1" applyBorder="1">
      <alignment/>
      <protection/>
    </xf>
    <xf numFmtId="0" fontId="30" fillId="39" borderId="0" xfId="89" applyFont="1" applyFill="1">
      <alignment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0" fillId="39" borderId="84" xfId="90" applyFont="1" applyFill="1" applyBorder="1" applyAlignment="1">
      <alignment vertical="center"/>
      <protection/>
    </xf>
    <xf numFmtId="176" fontId="10" fillId="39" borderId="43" xfId="0" applyNumberFormat="1" applyFont="1" applyFill="1" applyBorder="1" applyAlignment="1">
      <alignment vertical="center" wrapText="1"/>
    </xf>
    <xf numFmtId="193" fontId="10" fillId="39" borderId="0" xfId="90" applyNumberFormat="1" applyFont="1" applyFill="1" applyAlignment="1">
      <alignment vertical="center"/>
      <protection/>
    </xf>
    <xf numFmtId="178" fontId="31" fillId="39" borderId="1" xfId="90" applyNumberFormat="1" applyFont="1" applyFill="1" applyBorder="1" applyAlignment="1">
      <alignment vertical="center" wrapText="1"/>
      <protection/>
    </xf>
    <xf numFmtId="194" fontId="15" fillId="39" borderId="1" xfId="90" applyNumberFormat="1" applyFont="1" applyFill="1" applyBorder="1" applyAlignment="1">
      <alignment vertical="center"/>
      <protection/>
    </xf>
    <xf numFmtId="0" fontId="10" fillId="23" borderId="119" xfId="90" applyFont="1" applyFill="1" applyBorder="1" applyAlignment="1">
      <alignment horizontal="center" vertical="center"/>
      <protection/>
    </xf>
    <xf numFmtId="0" fontId="24" fillId="39" borderId="0" xfId="90" applyFont="1" applyFill="1" applyBorder="1" applyAlignment="1">
      <alignment vertical="center"/>
      <protection/>
    </xf>
    <xf numFmtId="176" fontId="25" fillId="39" borderId="0" xfId="90" applyNumberFormat="1" applyFont="1" applyFill="1" applyBorder="1" applyAlignment="1">
      <alignment horizontal="center" vertical="center"/>
      <protection/>
    </xf>
    <xf numFmtId="177" fontId="25" fillId="39" borderId="0" xfId="90" applyNumberFormat="1" applyFont="1" applyFill="1" applyBorder="1" applyAlignment="1">
      <alignment horizontal="right" vertical="center"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19" fillId="39" borderId="0" xfId="90" applyFont="1" applyFill="1" applyBorder="1" applyAlignment="1">
      <alignment vertical="center" wrapText="1"/>
      <protection/>
    </xf>
    <xf numFmtId="176" fontId="20" fillId="39" borderId="0" xfId="90" applyNumberFormat="1" applyFont="1" applyFill="1" applyBorder="1" applyAlignment="1">
      <alignment horizontal="center" vertical="center" wrapText="1"/>
      <protection/>
    </xf>
    <xf numFmtId="0" fontId="24" fillId="39" borderId="0" xfId="90" applyFont="1" applyFill="1" applyBorder="1" applyAlignment="1">
      <alignment horizontal="center" vertical="center"/>
      <protection/>
    </xf>
    <xf numFmtId="176" fontId="20" fillId="39" borderId="0" xfId="90" applyNumberFormat="1" applyFont="1" applyFill="1" applyBorder="1" applyAlignment="1">
      <alignment horizontal="center" vertical="center"/>
      <protection/>
    </xf>
    <xf numFmtId="0" fontId="25" fillId="39" borderId="0" xfId="90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 wrapText="1"/>
      <protection/>
    </xf>
    <xf numFmtId="177" fontId="25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6" fillId="39" borderId="0" xfId="90" applyNumberFormat="1" applyFont="1" applyFill="1" applyAlignment="1">
      <alignment horizontal="center" vertical="center"/>
      <protection/>
    </xf>
    <xf numFmtId="177" fontId="16" fillId="39" borderId="0" xfId="90" applyNumberFormat="1" applyFont="1" applyFill="1" applyAlignment="1">
      <alignment horizontal="center" vertical="center"/>
      <protection/>
    </xf>
    <xf numFmtId="179" fontId="16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0" fontId="16" fillId="23" borderId="1" xfId="90" applyFont="1" applyFill="1" applyBorder="1" applyAlignment="1">
      <alignment horizontal="center" vertical="center"/>
      <protection/>
    </xf>
    <xf numFmtId="185" fontId="10" fillId="39" borderId="54" xfId="90" applyNumberFormat="1" applyFont="1" applyFill="1" applyBorder="1" applyAlignment="1">
      <alignment vertical="center"/>
      <protection/>
    </xf>
    <xf numFmtId="0" fontId="11" fillId="39" borderId="0" xfId="90" applyFont="1" applyFill="1" applyBorder="1" applyAlignment="1">
      <alignment horizontal="center" vertical="center"/>
      <protection/>
    </xf>
    <xf numFmtId="0" fontId="11" fillId="39" borderId="0" xfId="90" applyFont="1" applyFill="1" applyBorder="1" applyAlignment="1">
      <alignment vertical="center" wrapText="1"/>
      <protection/>
    </xf>
    <xf numFmtId="184" fontId="10" fillId="39" borderId="0" xfId="90" applyNumberFormat="1" applyFont="1" applyFill="1" applyBorder="1" applyAlignment="1">
      <alignment vertical="center"/>
      <protection/>
    </xf>
    <xf numFmtId="178" fontId="10" fillId="39" borderId="0" xfId="90" applyNumberFormat="1" applyFont="1" applyFill="1" applyBorder="1" applyAlignment="1">
      <alignment vertical="center"/>
      <protection/>
    </xf>
    <xf numFmtId="180" fontId="10" fillId="39" borderId="0" xfId="90" applyNumberFormat="1" applyFont="1" applyFill="1" applyBorder="1" applyAlignment="1">
      <alignment vertical="center"/>
      <protection/>
    </xf>
    <xf numFmtId="176" fontId="10" fillId="39" borderId="0" xfId="0" applyNumberFormat="1" applyFont="1" applyFill="1" applyBorder="1" applyAlignment="1">
      <alignment vertical="center" wrapText="1"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1" fillId="39" borderId="1" xfId="90" applyNumberFormat="1" applyFont="1" applyFill="1" applyBorder="1" applyAlignment="1">
      <alignment vertical="center" wrapText="1"/>
      <protection/>
    </xf>
    <xf numFmtId="185" fontId="11" fillId="39" borderId="54" xfId="90" applyNumberFormat="1" applyFont="1" applyFill="1" applyBorder="1" applyAlignment="1">
      <alignment vertical="center" wrapText="1"/>
      <protection/>
    </xf>
    <xf numFmtId="185" fontId="11" fillId="39" borderId="31" xfId="90" applyNumberFormat="1" applyFont="1" applyFill="1" applyBorder="1" applyAlignment="1">
      <alignment vertical="center" wrapText="1"/>
      <protection/>
    </xf>
    <xf numFmtId="185" fontId="11" fillId="39" borderId="4" xfId="90" applyNumberFormat="1" applyFont="1" applyFill="1" applyBorder="1" applyAlignment="1">
      <alignment vertical="center" wrapText="1"/>
      <protection/>
    </xf>
    <xf numFmtId="185" fontId="10" fillId="39" borderId="118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vertical="center"/>
    </xf>
    <xf numFmtId="194" fontId="10" fillId="39" borderId="4" xfId="67" applyNumberFormat="1" applyFont="1" applyFill="1" applyBorder="1" applyAlignment="1">
      <alignment vertical="center"/>
    </xf>
    <xf numFmtId="194" fontId="10" fillId="39" borderId="36" xfId="67" applyNumberFormat="1" applyFont="1" applyFill="1" applyBorder="1" applyAlignment="1">
      <alignment vertical="center"/>
    </xf>
    <xf numFmtId="185" fontId="10" fillId="39" borderId="36" xfId="67" applyNumberFormat="1" applyFont="1" applyFill="1" applyBorder="1" applyAlignment="1">
      <alignment vertical="center"/>
    </xf>
    <xf numFmtId="0" fontId="19" fillId="39" borderId="0" xfId="90" applyFont="1" applyFill="1" applyAlignment="1">
      <alignment vertical="center"/>
      <protection/>
    </xf>
    <xf numFmtId="0" fontId="13" fillId="23" borderId="120" xfId="90" applyFont="1" applyFill="1" applyBorder="1" applyAlignment="1">
      <alignment vertical="top"/>
      <protection/>
    </xf>
    <xf numFmtId="0" fontId="13" fillId="23" borderId="121" xfId="90" applyFont="1" applyFill="1" applyBorder="1" applyAlignment="1">
      <alignment vertical="top"/>
      <protection/>
    </xf>
    <xf numFmtId="0" fontId="13" fillId="23" borderId="122" xfId="90" applyFont="1" applyFill="1" applyBorder="1" applyAlignment="1">
      <alignment horizontal="center" vertical="top" wrapText="1"/>
      <protection/>
    </xf>
    <xf numFmtId="0" fontId="13" fillId="23" borderId="121" xfId="90" applyFont="1" applyFill="1" applyBorder="1" applyAlignment="1">
      <alignment horizontal="center" vertical="top" wrapText="1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33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61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20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32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0" fontId="34" fillId="39" borderId="1" xfId="0" applyFont="1" applyFill="1" applyBorder="1" applyAlignment="1">
      <alignment vertical="center"/>
    </xf>
    <xf numFmtId="0" fontId="34" fillId="39" borderId="1" xfId="0" applyFont="1" applyFill="1" applyBorder="1" applyAlignment="1">
      <alignment vertical="center" wrapText="1"/>
    </xf>
    <xf numFmtId="0" fontId="25" fillId="23" borderId="123" xfId="90" applyFont="1" applyFill="1" applyBorder="1" applyAlignment="1">
      <alignment horizontal="center" vertical="center"/>
      <protection/>
    </xf>
    <xf numFmtId="177" fontId="25" fillId="39" borderId="124" xfId="90" applyNumberFormat="1" applyFont="1" applyFill="1" applyBorder="1" applyAlignment="1">
      <alignment vertical="center"/>
      <protection/>
    </xf>
    <xf numFmtId="0" fontId="10" fillId="23" borderId="123" xfId="90" applyFont="1" applyFill="1" applyBorder="1" applyAlignment="1">
      <alignment horizontal="center" vertical="center"/>
      <protection/>
    </xf>
    <xf numFmtId="194" fontId="10" fillId="39" borderId="125" xfId="90" applyNumberFormat="1" applyFont="1" applyFill="1" applyBorder="1" applyAlignment="1">
      <alignment vertical="center"/>
      <protection/>
    </xf>
    <xf numFmtId="194" fontId="10" fillId="39" borderId="126" xfId="90" applyNumberFormat="1" applyFont="1" applyFill="1" applyBorder="1" applyAlignment="1">
      <alignment vertical="center"/>
      <protection/>
    </xf>
    <xf numFmtId="194" fontId="10" fillId="39" borderId="127" xfId="90" applyNumberFormat="1" applyFont="1" applyFill="1" applyBorder="1" applyAlignment="1">
      <alignment vertical="center"/>
      <protection/>
    </xf>
    <xf numFmtId="0" fontId="10" fillId="23" borderId="112" xfId="90" applyFont="1" applyFill="1" applyBorder="1" applyAlignment="1">
      <alignment vertical="center"/>
      <protection/>
    </xf>
    <xf numFmtId="0" fontId="11" fillId="39" borderId="128" xfId="90" applyFont="1" applyFill="1" applyBorder="1" applyAlignment="1">
      <alignment vertical="center"/>
      <protection/>
    </xf>
    <xf numFmtId="0" fontId="16" fillId="39" borderId="61" xfId="90" applyFont="1" applyFill="1" applyBorder="1" applyAlignment="1">
      <alignment vertical="center" wrapText="1"/>
      <protection/>
    </xf>
    <xf numFmtId="40" fontId="10" fillId="39" borderId="41" xfId="75" applyNumberFormat="1" applyFont="1" applyFill="1" applyBorder="1" applyAlignment="1">
      <alignment vertical="center"/>
    </xf>
    <xf numFmtId="40" fontId="10" fillId="39" borderId="41" xfId="75" applyNumberFormat="1" applyFont="1" applyFill="1" applyBorder="1" applyAlignment="1">
      <alignment vertical="center" wrapText="1"/>
    </xf>
    <xf numFmtId="40" fontId="10" fillId="39" borderId="43" xfId="75" applyNumberFormat="1" applyFont="1" applyFill="1" applyBorder="1" applyAlignment="1">
      <alignment vertical="center" wrapText="1"/>
    </xf>
    <xf numFmtId="0" fontId="11" fillId="39" borderId="129" xfId="90" applyFont="1" applyFill="1" applyBorder="1" applyAlignment="1">
      <alignment vertical="center"/>
      <protection/>
    </xf>
    <xf numFmtId="0" fontId="11" fillId="39" borderId="130" xfId="90" applyFont="1" applyFill="1" applyBorder="1" applyAlignment="1">
      <alignment vertical="center"/>
      <protection/>
    </xf>
    <xf numFmtId="0" fontId="11" fillId="39" borderId="131" xfId="90" applyFont="1" applyFill="1" applyBorder="1" applyAlignment="1">
      <alignment vertical="center"/>
      <protection/>
    </xf>
    <xf numFmtId="0" fontId="11" fillId="39" borderId="132" xfId="90" applyFont="1" applyFill="1" applyBorder="1" applyAlignment="1">
      <alignment vertical="center"/>
      <protection/>
    </xf>
    <xf numFmtId="0" fontId="11" fillId="39" borderId="133" xfId="90" applyFont="1" applyFill="1" applyBorder="1" applyAlignment="1">
      <alignment vertical="center"/>
      <protection/>
    </xf>
    <xf numFmtId="0" fontId="11" fillId="39" borderId="7" xfId="90" applyFont="1" applyFill="1" applyBorder="1" applyAlignment="1">
      <alignment vertical="center"/>
      <protection/>
    </xf>
    <xf numFmtId="0" fontId="11" fillId="39" borderId="134" xfId="90" applyFont="1" applyFill="1" applyBorder="1" applyAlignment="1">
      <alignment vertical="center"/>
      <protection/>
    </xf>
    <xf numFmtId="0" fontId="11" fillId="39" borderId="135" xfId="90" applyFont="1" applyFill="1" applyBorder="1" applyAlignment="1">
      <alignment vertical="center" wrapText="1"/>
      <protection/>
    </xf>
    <xf numFmtId="0" fontId="11" fillId="39" borderId="59" xfId="90" applyFont="1" applyFill="1" applyBorder="1" applyAlignment="1">
      <alignment vertical="center" wrapText="1"/>
      <protection/>
    </xf>
    <xf numFmtId="187" fontId="10" fillId="51" borderId="71" xfId="90" applyNumberFormat="1" applyFont="1" applyFill="1" applyBorder="1" applyAlignment="1">
      <alignment vertical="center"/>
      <protection/>
    </xf>
    <xf numFmtId="187" fontId="10" fillId="51" borderId="71" xfId="0" applyNumberFormat="1" applyFont="1" applyFill="1" applyBorder="1" applyAlignment="1">
      <alignment vertical="center" wrapText="1"/>
    </xf>
    <xf numFmtId="187" fontId="10" fillId="51" borderId="72" xfId="0" applyNumberFormat="1" applyFont="1" applyFill="1" applyBorder="1" applyAlignment="1">
      <alignment vertical="center" wrapText="1"/>
    </xf>
    <xf numFmtId="0" fontId="11" fillId="55" borderId="136" xfId="90" applyFont="1" applyFill="1" applyBorder="1" applyAlignment="1">
      <alignment vertical="center"/>
      <protection/>
    </xf>
    <xf numFmtId="0" fontId="11" fillId="55" borderId="137" xfId="90" applyFont="1" applyFill="1" applyBorder="1" applyAlignment="1">
      <alignment vertical="center" wrapText="1"/>
      <protection/>
    </xf>
    <xf numFmtId="0" fontId="11" fillId="55" borderId="138" xfId="90" applyFont="1" applyFill="1" applyBorder="1" applyAlignment="1">
      <alignment vertical="center" wrapText="1"/>
      <protection/>
    </xf>
    <xf numFmtId="0" fontId="11" fillId="39" borderId="139" xfId="90" applyFont="1" applyFill="1" applyBorder="1" applyAlignment="1">
      <alignment vertical="center"/>
      <protection/>
    </xf>
    <xf numFmtId="0" fontId="11" fillId="39" borderId="140" xfId="90" applyFont="1" applyFill="1" applyBorder="1" applyAlignment="1">
      <alignment vertical="center" wrapText="1"/>
      <protection/>
    </xf>
    <xf numFmtId="0" fontId="11" fillId="39" borderId="141" xfId="90" applyFont="1" applyFill="1" applyBorder="1" applyAlignment="1">
      <alignment vertical="center" wrapText="1"/>
      <protection/>
    </xf>
    <xf numFmtId="0" fontId="11" fillId="39" borderId="142" xfId="90" applyFont="1" applyFill="1" applyBorder="1" applyAlignment="1">
      <alignment vertical="center" wrapText="1"/>
      <protection/>
    </xf>
    <xf numFmtId="0" fontId="11" fillId="39" borderId="96" xfId="90" applyFont="1" applyFill="1" applyBorder="1" applyAlignment="1">
      <alignment vertical="center" wrapText="1"/>
      <protection/>
    </xf>
    <xf numFmtId="0" fontId="34" fillId="39" borderId="75" xfId="90" applyFont="1" applyFill="1" applyBorder="1" applyAlignment="1">
      <alignment vertical="center" wrapText="1"/>
      <protection/>
    </xf>
    <xf numFmtId="0" fontId="34" fillId="39" borderId="71" xfId="90" applyFont="1" applyFill="1" applyBorder="1" applyAlignment="1">
      <alignment vertical="center" wrapText="1"/>
      <protection/>
    </xf>
    <xf numFmtId="0" fontId="34" fillId="39" borderId="143" xfId="90" applyFont="1" applyFill="1" applyBorder="1" applyAlignment="1">
      <alignment vertical="center" wrapText="1"/>
      <protection/>
    </xf>
    <xf numFmtId="184" fontId="10" fillId="39" borderId="108" xfId="90" applyNumberFormat="1" applyFont="1" applyFill="1" applyBorder="1" applyAlignment="1">
      <alignment vertical="center"/>
      <protection/>
    </xf>
    <xf numFmtId="176" fontId="10" fillId="39" borderId="108" xfId="90" applyNumberFormat="1" applyFont="1" applyFill="1" applyBorder="1" applyAlignment="1">
      <alignment vertical="center"/>
      <protection/>
    </xf>
    <xf numFmtId="176" fontId="10" fillId="39" borderId="108" xfId="0" applyNumberFormat="1" applyFont="1" applyFill="1" applyBorder="1" applyAlignment="1">
      <alignment vertical="center" wrapText="1"/>
    </xf>
    <xf numFmtId="176" fontId="10" fillId="39" borderId="107" xfId="0" applyNumberFormat="1" applyFont="1" applyFill="1" applyBorder="1" applyAlignment="1">
      <alignment vertical="center" wrapText="1"/>
    </xf>
    <xf numFmtId="0" fontId="34" fillId="39" borderId="90" xfId="90" applyFont="1" applyFill="1" applyBorder="1" applyAlignment="1">
      <alignment vertical="center" wrapText="1"/>
      <protection/>
    </xf>
    <xf numFmtId="184" fontId="16" fillId="39" borderId="54" xfId="90" applyNumberFormat="1" applyFont="1" applyFill="1" applyBorder="1" applyAlignment="1">
      <alignment vertical="center"/>
      <protection/>
    </xf>
    <xf numFmtId="0" fontId="11" fillId="39" borderId="90" xfId="90" applyFont="1" applyFill="1" applyBorder="1" applyAlignment="1">
      <alignment vertical="center" wrapText="1"/>
      <protection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35" fillId="39" borderId="0" xfId="90" applyFont="1" applyFill="1">
      <alignment/>
      <protection/>
    </xf>
    <xf numFmtId="0" fontId="35" fillId="23" borderId="144" xfId="90" applyFont="1" applyFill="1" applyBorder="1">
      <alignment/>
      <protection/>
    </xf>
    <xf numFmtId="181" fontId="35" fillId="39" borderId="0" xfId="90" applyNumberFormat="1" applyFont="1" applyFill="1">
      <alignment/>
      <protection/>
    </xf>
    <xf numFmtId="177" fontId="35" fillId="39" borderId="145" xfId="90" applyNumberFormat="1" applyFont="1" applyFill="1" applyBorder="1">
      <alignment/>
      <protection/>
    </xf>
    <xf numFmtId="177" fontId="35" fillId="39" borderId="146" xfId="90" applyNumberFormat="1" applyFont="1" applyFill="1" applyBorder="1">
      <alignment/>
      <protection/>
    </xf>
    <xf numFmtId="179" fontId="35" fillId="39" borderId="147" xfId="90" applyNumberFormat="1" applyFont="1" applyFill="1" applyBorder="1">
      <alignment/>
      <protection/>
    </xf>
    <xf numFmtId="179" fontId="35" fillId="39" borderId="146" xfId="90" applyNumberFormat="1" applyFont="1" applyFill="1" applyBorder="1">
      <alignment/>
      <protection/>
    </xf>
    <xf numFmtId="182" fontId="35" fillId="39" borderId="0" xfId="90" applyNumberFormat="1" applyFont="1" applyFill="1">
      <alignment/>
      <protection/>
    </xf>
    <xf numFmtId="177" fontId="35" fillId="39" borderId="148" xfId="90" applyNumberFormat="1" applyFont="1" applyFill="1" applyBorder="1">
      <alignment/>
      <protection/>
    </xf>
    <xf numFmtId="177" fontId="35" fillId="39" borderId="149" xfId="90" applyNumberFormat="1" applyFont="1" applyFill="1" applyBorder="1">
      <alignment/>
      <protection/>
    </xf>
    <xf numFmtId="179" fontId="35" fillId="39" borderId="150" xfId="90" applyNumberFormat="1" applyFont="1" applyFill="1" applyBorder="1">
      <alignment/>
      <protection/>
    </xf>
    <xf numFmtId="179" fontId="35" fillId="39" borderId="149" xfId="90" applyNumberFormat="1" applyFont="1" applyFill="1" applyBorder="1">
      <alignment/>
      <protection/>
    </xf>
    <xf numFmtId="176" fontId="35" fillId="39" borderId="151" xfId="90" applyNumberFormat="1" applyFont="1" applyFill="1" applyBorder="1">
      <alignment/>
      <protection/>
    </xf>
    <xf numFmtId="176" fontId="35" fillId="39" borderId="152" xfId="90" applyNumberFormat="1" applyFont="1" applyFill="1" applyBorder="1">
      <alignment/>
      <protection/>
    </xf>
    <xf numFmtId="0" fontId="35" fillId="39" borderId="0" xfId="90" applyFont="1" applyFill="1" applyBorder="1">
      <alignment/>
      <protection/>
    </xf>
    <xf numFmtId="0" fontId="36" fillId="39" borderId="0" xfId="90" applyFont="1" applyFill="1">
      <alignment/>
      <protection/>
    </xf>
    <xf numFmtId="0" fontId="10" fillId="39" borderId="103" xfId="90" applyFont="1" applyFill="1" applyBorder="1" applyAlignment="1">
      <alignment vertical="center"/>
      <protection/>
    </xf>
    <xf numFmtId="177" fontId="10" fillId="39" borderId="54" xfId="90" applyNumberFormat="1" applyFont="1" applyFill="1" applyBorder="1" applyAlignment="1">
      <alignment vertical="center"/>
      <protection/>
    </xf>
    <xf numFmtId="0" fontId="24" fillId="39" borderId="0" xfId="90" applyFont="1" applyFill="1" applyBorder="1" applyAlignment="1">
      <alignment horizontal="left" vertical="center"/>
      <protection/>
    </xf>
    <xf numFmtId="0" fontId="10" fillId="39" borderId="79" xfId="90" applyFont="1" applyFill="1" applyBorder="1" applyAlignment="1">
      <alignment vertical="center"/>
      <protection/>
    </xf>
    <xf numFmtId="0" fontId="10" fillId="39" borderId="80" xfId="90" applyFont="1" applyFill="1" applyBorder="1" applyAlignment="1">
      <alignment vertical="center" wrapText="1"/>
      <protection/>
    </xf>
    <xf numFmtId="177" fontId="25" fillId="56" borderId="1" xfId="90" applyNumberFormat="1" applyFont="1" applyFill="1" applyBorder="1" applyAlignment="1">
      <alignment vertical="center"/>
      <protection/>
    </xf>
    <xf numFmtId="177" fontId="25" fillId="56" borderId="27" xfId="90" applyNumberFormat="1" applyFont="1" applyFill="1" applyBorder="1" applyAlignment="1">
      <alignment vertical="center"/>
      <protection/>
    </xf>
    <xf numFmtId="177" fontId="25" fillId="56" borderId="125" xfId="90" applyNumberFormat="1" applyFont="1" applyFill="1" applyBorder="1" applyAlignment="1">
      <alignment vertical="center"/>
      <protection/>
    </xf>
    <xf numFmtId="177" fontId="25" fillId="56" borderId="31" xfId="90" applyNumberFormat="1" applyFont="1" applyFill="1" applyBorder="1" applyAlignment="1">
      <alignment vertical="center"/>
      <protection/>
    </xf>
    <xf numFmtId="177" fontId="25" fillId="56" borderId="32" xfId="90" applyNumberFormat="1" applyFont="1" applyFill="1" applyBorder="1" applyAlignment="1">
      <alignment vertical="center"/>
      <protection/>
    </xf>
    <xf numFmtId="177" fontId="25" fillId="56" borderId="153" xfId="90" applyNumberFormat="1" applyFont="1" applyFill="1" applyBorder="1" applyAlignment="1">
      <alignment vertical="center"/>
      <protection/>
    </xf>
    <xf numFmtId="40" fontId="10" fillId="57" borderId="81" xfId="75" applyNumberFormat="1" applyFont="1" applyFill="1" applyBorder="1" applyAlignment="1">
      <alignment vertical="center" wrapText="1"/>
    </xf>
    <xf numFmtId="40" fontId="10" fillId="39" borderId="0" xfId="90" applyNumberFormat="1" applyFont="1" applyFill="1" applyAlignment="1">
      <alignment vertical="center"/>
      <protection/>
    </xf>
    <xf numFmtId="40" fontId="10" fillId="58" borderId="62" xfId="75" applyNumberFormat="1" applyFont="1" applyFill="1" applyBorder="1" applyAlignment="1">
      <alignment vertical="center"/>
    </xf>
    <xf numFmtId="40" fontId="10" fillId="58" borderId="71" xfId="75" applyNumberFormat="1" applyFont="1" applyFill="1" applyBorder="1" applyAlignment="1">
      <alignment vertical="center"/>
    </xf>
    <xf numFmtId="40" fontId="10" fillId="58" borderId="73" xfId="75" applyNumberFormat="1" applyFont="1" applyFill="1" applyBorder="1" applyAlignment="1">
      <alignment vertical="center"/>
    </xf>
    <xf numFmtId="40" fontId="10" fillId="58" borderId="51" xfId="75" applyNumberFormat="1" applyFont="1" applyFill="1" applyBorder="1" applyAlignment="1">
      <alignment vertical="center"/>
    </xf>
    <xf numFmtId="40" fontId="10" fillId="58" borderId="52" xfId="75" applyNumberFormat="1" applyFont="1" applyFill="1" applyBorder="1" applyAlignment="1">
      <alignment vertical="center"/>
    </xf>
    <xf numFmtId="177" fontId="10" fillId="39" borderId="1" xfId="75" applyNumberFormat="1" applyFont="1" applyFill="1" applyBorder="1" applyAlignment="1">
      <alignment vertical="center"/>
    </xf>
    <xf numFmtId="40" fontId="10" fillId="59" borderId="81" xfId="75" applyNumberFormat="1" applyFont="1" applyFill="1" applyBorder="1" applyAlignment="1">
      <alignment vertical="center"/>
    </xf>
    <xf numFmtId="40" fontId="10" fillId="59" borderId="73" xfId="75" applyNumberFormat="1" applyFont="1" applyFill="1" applyBorder="1" applyAlignment="1">
      <alignment vertical="center"/>
    </xf>
    <xf numFmtId="40" fontId="10" fillId="59" borderId="41" xfId="75" applyNumberFormat="1" applyFont="1" applyFill="1" applyBorder="1" applyAlignment="1">
      <alignment vertical="center"/>
    </xf>
    <xf numFmtId="40" fontId="10" fillId="60" borderId="90" xfId="75" applyNumberFormat="1" applyFont="1" applyFill="1" applyBorder="1" applyAlignment="1">
      <alignment vertical="center"/>
    </xf>
    <xf numFmtId="184" fontId="11" fillId="45" borderId="101" xfId="90" applyNumberFormat="1" applyFont="1" applyFill="1" applyBorder="1" applyAlignment="1">
      <alignment horizontal="left" vertical="center" wrapText="1" indent="1"/>
      <protection/>
    </xf>
    <xf numFmtId="0" fontId="16" fillId="45" borderId="101" xfId="9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3"/>
      <protection/>
    </xf>
    <xf numFmtId="184" fontId="11" fillId="45" borderId="101" xfId="90" applyNumberFormat="1" applyFont="1" applyFill="1" applyBorder="1" applyAlignment="1">
      <alignment horizontal="left" vertical="center" indent="3"/>
      <protection/>
    </xf>
    <xf numFmtId="0" fontId="16" fillId="45" borderId="101" xfId="91" applyFont="1" applyFill="1" applyBorder="1" applyAlignment="1">
      <alignment horizontal="left" vertical="center"/>
      <protection/>
    </xf>
    <xf numFmtId="0" fontId="11" fillId="50" borderId="67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/>
      <protection/>
    </xf>
    <xf numFmtId="184" fontId="11" fillId="45" borderId="101" xfId="90" applyNumberFormat="1" applyFont="1" applyFill="1" applyBorder="1" applyAlignment="1">
      <alignment horizontal="left" vertical="center"/>
      <protection/>
    </xf>
    <xf numFmtId="0" fontId="11" fillId="50" borderId="154" xfId="90" applyFont="1" applyFill="1" applyBorder="1" applyAlignment="1">
      <alignment vertical="center" wrapText="1"/>
      <protection/>
    </xf>
    <xf numFmtId="0" fontId="11" fillId="39" borderId="155" xfId="90" applyFont="1" applyFill="1" applyBorder="1" applyAlignment="1">
      <alignment vertical="center" wrapText="1"/>
      <protection/>
    </xf>
    <xf numFmtId="187" fontId="10" fillId="51" borderId="52" xfId="90" applyNumberFormat="1" applyFont="1" applyFill="1" applyBorder="1" applyAlignment="1">
      <alignment vertical="center"/>
      <protection/>
    </xf>
    <xf numFmtId="187" fontId="10" fillId="51" borderId="52" xfId="0" applyNumberFormat="1" applyFont="1" applyFill="1" applyBorder="1" applyAlignment="1">
      <alignment vertical="center" wrapText="1"/>
    </xf>
    <xf numFmtId="187" fontId="10" fillId="51" borderId="69" xfId="0" applyNumberFormat="1" applyFont="1" applyFill="1" applyBorder="1" applyAlignment="1">
      <alignment vertical="center" wrapText="1"/>
    </xf>
    <xf numFmtId="0" fontId="11" fillId="61" borderId="49" xfId="90" applyFont="1" applyFill="1" applyBorder="1" applyAlignment="1">
      <alignment vertical="center" wrapText="1"/>
      <protection/>
    </xf>
    <xf numFmtId="0" fontId="10" fillId="61" borderId="63" xfId="90" applyFont="1" applyFill="1" applyBorder="1" applyAlignment="1">
      <alignment vertical="center" wrapText="1"/>
      <protection/>
    </xf>
    <xf numFmtId="0" fontId="10" fillId="61" borderId="103" xfId="90" applyFont="1" applyFill="1" applyBorder="1" applyAlignment="1">
      <alignment vertical="center" wrapText="1"/>
      <protection/>
    </xf>
    <xf numFmtId="187" fontId="10" fillId="61" borderId="108" xfId="90" applyNumberFormat="1" applyFont="1" applyFill="1" applyBorder="1" applyAlignment="1">
      <alignment vertical="center"/>
      <protection/>
    </xf>
    <xf numFmtId="187" fontId="10" fillId="50" borderId="54" xfId="90" applyNumberFormat="1" applyFont="1" applyFill="1" applyBorder="1" applyAlignment="1">
      <alignment vertical="center"/>
      <protection/>
    </xf>
    <xf numFmtId="187" fontId="10" fillId="50" borderId="54" xfId="0" applyNumberFormat="1" applyFont="1" applyFill="1" applyBorder="1" applyAlignment="1">
      <alignment vertical="center" wrapText="1"/>
    </xf>
    <xf numFmtId="187" fontId="10" fillId="48" borderId="63" xfId="90" applyNumberFormat="1" applyFont="1" applyFill="1" applyBorder="1" applyAlignment="1">
      <alignment vertical="center" wrapText="1"/>
      <protection/>
    </xf>
    <xf numFmtId="184" fontId="10" fillId="39" borderId="156" xfId="90" applyNumberFormat="1" applyFont="1" applyFill="1" applyBorder="1" applyAlignment="1">
      <alignment vertical="center"/>
      <protection/>
    </xf>
    <xf numFmtId="176" fontId="10" fillId="39" borderId="156" xfId="90" applyNumberFormat="1" applyFont="1" applyFill="1" applyBorder="1" applyAlignment="1">
      <alignment vertical="center"/>
      <protection/>
    </xf>
    <xf numFmtId="176" fontId="10" fillId="39" borderId="156" xfId="0" applyNumberFormat="1" applyFont="1" applyFill="1" applyBorder="1" applyAlignment="1">
      <alignment vertical="center" wrapText="1"/>
    </xf>
    <xf numFmtId="176" fontId="10" fillId="39" borderId="157" xfId="0" applyNumberFormat="1" applyFont="1" applyFill="1" applyBorder="1" applyAlignment="1">
      <alignment vertical="center" wrapText="1"/>
    </xf>
    <xf numFmtId="0" fontId="10" fillId="39" borderId="0" xfId="88" applyFont="1" applyFill="1">
      <alignment/>
      <protection/>
    </xf>
    <xf numFmtId="198" fontId="10" fillId="39" borderId="0" xfId="88" applyNumberFormat="1" applyFont="1" applyFill="1">
      <alignment/>
      <protection/>
    </xf>
    <xf numFmtId="0" fontId="16" fillId="39" borderId="0" xfId="88" applyFont="1" applyFill="1">
      <alignment/>
      <protection/>
    </xf>
    <xf numFmtId="0" fontId="16" fillId="39" borderId="49" xfId="88" applyFont="1" applyFill="1" applyBorder="1">
      <alignment/>
      <protection/>
    </xf>
    <xf numFmtId="0" fontId="10" fillId="62" borderId="129" xfId="88" applyFont="1" applyFill="1" applyBorder="1">
      <alignment/>
      <protection/>
    </xf>
    <xf numFmtId="189" fontId="10" fillId="39" borderId="1" xfId="88" applyNumberFormat="1" applyFont="1" applyFill="1" applyBorder="1">
      <alignment/>
      <protection/>
    </xf>
    <xf numFmtId="0" fontId="10" fillId="39" borderId="63" xfId="88" applyFont="1" applyFill="1" applyBorder="1">
      <alignment/>
      <protection/>
    </xf>
    <xf numFmtId="0" fontId="16" fillId="62" borderId="49" xfId="88" applyFont="1" applyFill="1" applyBorder="1">
      <alignment/>
      <protection/>
    </xf>
    <xf numFmtId="0" fontId="16" fillId="62" borderId="1" xfId="88" applyFont="1" applyFill="1" applyBorder="1">
      <alignment/>
      <protection/>
    </xf>
    <xf numFmtId="0" fontId="10" fillId="62" borderId="1" xfId="88" applyFont="1" applyFill="1" applyBorder="1">
      <alignment/>
      <protection/>
    </xf>
    <xf numFmtId="0" fontId="16" fillId="62" borderId="63" xfId="88" applyFont="1" applyFill="1" applyBorder="1">
      <alignment/>
      <protection/>
    </xf>
    <xf numFmtId="0" fontId="16" fillId="62" borderId="27" xfId="88" applyFont="1" applyFill="1" applyBorder="1">
      <alignment/>
      <protection/>
    </xf>
    <xf numFmtId="0" fontId="10" fillId="39" borderId="77" xfId="88" applyFont="1" applyFill="1" applyBorder="1">
      <alignment/>
      <protection/>
    </xf>
    <xf numFmtId="0" fontId="16" fillId="39" borderId="1" xfId="88" applyFont="1" applyFill="1" applyBorder="1">
      <alignment/>
      <protection/>
    </xf>
    <xf numFmtId="9" fontId="10" fillId="39" borderId="0" xfId="68" applyFont="1" applyFill="1" applyAlignment="1">
      <alignment/>
    </xf>
    <xf numFmtId="0" fontId="10" fillId="39" borderId="129" xfId="88" applyFont="1" applyFill="1" applyBorder="1">
      <alignment/>
      <protection/>
    </xf>
    <xf numFmtId="179" fontId="10" fillId="39" borderId="1" xfId="68" applyNumberFormat="1" applyFont="1" applyFill="1" applyBorder="1" applyAlignment="1">
      <alignment/>
    </xf>
    <xf numFmtId="179" fontId="10" fillId="39" borderId="108" xfId="88" applyNumberFormat="1" applyFont="1" applyFill="1" applyBorder="1">
      <alignment/>
      <protection/>
    </xf>
    <xf numFmtId="179" fontId="10" fillId="39" borderId="1" xfId="88" applyNumberFormat="1" applyFont="1" applyFill="1" applyBorder="1">
      <alignment/>
      <protection/>
    </xf>
    <xf numFmtId="0" fontId="10" fillId="39" borderId="1" xfId="88" applyFont="1" applyFill="1" applyBorder="1">
      <alignment/>
      <protection/>
    </xf>
    <xf numFmtId="0" fontId="16" fillId="39" borderId="63" xfId="88" applyFont="1" applyFill="1" applyBorder="1">
      <alignment/>
      <protection/>
    </xf>
    <xf numFmtId="0" fontId="16" fillId="39" borderId="27" xfId="88" applyFont="1" applyFill="1" applyBorder="1">
      <alignment/>
      <protection/>
    </xf>
    <xf numFmtId="197" fontId="10" fillId="39" borderId="0" xfId="88" applyNumberFormat="1" applyFont="1" applyFill="1">
      <alignment/>
      <protection/>
    </xf>
    <xf numFmtId="190" fontId="10" fillId="39" borderId="0" xfId="88" applyNumberFormat="1" applyFont="1" applyFill="1">
      <alignment/>
      <protection/>
    </xf>
    <xf numFmtId="177" fontId="25" fillId="56" borderId="54" xfId="90" applyNumberFormat="1" applyFont="1" applyFill="1" applyBorder="1" applyAlignment="1">
      <alignment vertical="center"/>
      <protection/>
    </xf>
    <xf numFmtId="202" fontId="10" fillId="39" borderId="0" xfId="90" applyNumberFormat="1" applyFont="1" applyFill="1" applyAlignment="1">
      <alignment vertical="center"/>
      <protection/>
    </xf>
    <xf numFmtId="38" fontId="10" fillId="39" borderId="0" xfId="90" applyNumberFormat="1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204" fontId="51" fillId="39" borderId="0" xfId="90" applyNumberFormat="1" applyFont="1" applyFill="1" applyAlignment="1">
      <alignment vertical="center"/>
      <protection/>
    </xf>
    <xf numFmtId="0" fontId="33" fillId="39" borderId="0" xfId="90" applyFont="1" applyFill="1" applyAlignment="1">
      <alignment vertical="center"/>
      <protection/>
    </xf>
    <xf numFmtId="199" fontId="51" fillId="39" borderId="0" xfId="90" applyNumberFormat="1" applyFont="1" applyFill="1" applyAlignment="1">
      <alignment vertical="center"/>
      <protection/>
    </xf>
    <xf numFmtId="177" fontId="35" fillId="39" borderId="146" xfId="90" applyNumberFormat="1" applyFont="1" applyFill="1" applyBorder="1">
      <alignment/>
      <protection/>
    </xf>
    <xf numFmtId="0" fontId="13" fillId="39" borderId="0" xfId="90" applyFont="1" applyFill="1" applyBorder="1">
      <alignment/>
      <protection/>
    </xf>
    <xf numFmtId="176" fontId="3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25" fillId="39" borderId="26" xfId="90" applyNumberFormat="1" applyFont="1" applyFill="1" applyBorder="1" applyAlignment="1" applyProtection="1">
      <alignment horizontal="right" vertical="center"/>
      <protection/>
    </xf>
    <xf numFmtId="177" fontId="25" fillId="39" borderId="1" xfId="90" applyNumberFormat="1" applyFont="1" applyFill="1" applyBorder="1" applyAlignment="1" applyProtection="1">
      <alignment vertical="center"/>
      <protection/>
    </xf>
    <xf numFmtId="177" fontId="25" fillId="39" borderId="30" xfId="90" applyNumberFormat="1" applyFont="1" applyFill="1" applyBorder="1" applyAlignment="1" applyProtection="1">
      <alignment horizontal="right" vertical="center"/>
      <protection/>
    </xf>
    <xf numFmtId="177" fontId="25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40" fontId="10" fillId="63" borderId="21" xfId="75" applyNumberFormat="1" applyFont="1" applyFill="1" applyBorder="1" applyAlignment="1">
      <alignment vertical="center"/>
    </xf>
    <xf numFmtId="40" fontId="10" fillId="64" borderId="1" xfId="75" applyNumberFormat="1" applyFont="1" applyFill="1" applyBorder="1" applyAlignment="1">
      <alignment vertical="center"/>
    </xf>
    <xf numFmtId="40" fontId="10" fillId="65" borderId="71" xfId="75" applyNumberFormat="1" applyFont="1" applyFill="1" applyBorder="1" applyAlignment="1">
      <alignment vertical="center"/>
    </xf>
    <xf numFmtId="40" fontId="10" fillId="65" borderId="73" xfId="75" applyNumberFormat="1" applyFont="1" applyFill="1" applyBorder="1" applyAlignment="1">
      <alignment vertical="center"/>
    </xf>
    <xf numFmtId="40" fontId="10" fillId="65" borderId="51" xfId="75" applyNumberFormat="1" applyFont="1" applyFill="1" applyBorder="1" applyAlignment="1">
      <alignment vertical="center"/>
    </xf>
    <xf numFmtId="40" fontId="10" fillId="65" borderId="52" xfId="75" applyNumberFormat="1" applyFont="1" applyFill="1" applyBorder="1" applyAlignment="1">
      <alignment vertical="center"/>
    </xf>
    <xf numFmtId="40" fontId="10" fillId="66" borderId="1" xfId="75" applyNumberFormat="1" applyFont="1" applyFill="1" applyBorder="1" applyAlignment="1">
      <alignment vertical="center"/>
    </xf>
    <xf numFmtId="40" fontId="10" fillId="65" borderId="62" xfId="75" applyNumberFormat="1" applyFont="1" applyFill="1" applyBorder="1" applyAlignment="1">
      <alignment vertical="center"/>
    </xf>
    <xf numFmtId="40" fontId="10" fillId="67" borderId="1" xfId="75" applyNumberFormat="1" applyFont="1" applyFill="1" applyBorder="1" applyAlignment="1">
      <alignment vertical="center"/>
    </xf>
    <xf numFmtId="40" fontId="10" fillId="68" borderId="1" xfId="75" applyNumberFormat="1" applyFont="1" applyFill="1" applyBorder="1" applyAlignment="1">
      <alignment vertical="center"/>
    </xf>
    <xf numFmtId="40" fontId="10" fillId="68" borderId="81" xfId="75" applyNumberFormat="1" applyFont="1" applyFill="1" applyBorder="1" applyAlignment="1">
      <alignment vertical="center"/>
    </xf>
    <xf numFmtId="40" fontId="10" fillId="69" borderId="21" xfId="75" applyNumberFormat="1" applyFont="1" applyFill="1" applyBorder="1" applyAlignment="1">
      <alignment vertical="center"/>
    </xf>
    <xf numFmtId="40" fontId="10" fillId="68" borderId="73" xfId="75" applyNumberFormat="1" applyFont="1" applyFill="1" applyBorder="1" applyAlignment="1">
      <alignment vertical="center"/>
    </xf>
    <xf numFmtId="40" fontId="10" fillId="68" borderId="41" xfId="75" applyNumberFormat="1" applyFont="1" applyFill="1" applyBorder="1" applyAlignment="1">
      <alignment vertical="center"/>
    </xf>
    <xf numFmtId="40" fontId="10" fillId="70" borderId="90" xfId="75" applyNumberFormat="1" applyFont="1" applyFill="1" applyBorder="1" applyAlignment="1">
      <alignment vertical="center"/>
    </xf>
    <xf numFmtId="40" fontId="17" fillId="65" borderId="41" xfId="75" applyNumberFormat="1" applyFont="1" applyFill="1" applyBorder="1" applyAlignment="1">
      <alignment vertical="center"/>
    </xf>
    <xf numFmtId="0" fontId="16" fillId="23" borderId="48" xfId="90" applyFont="1" applyFill="1" applyBorder="1" applyAlignment="1">
      <alignment horizontal="center" vertical="center" wrapText="1"/>
      <protection/>
    </xf>
    <xf numFmtId="0" fontId="16" fillId="23" borderId="1" xfId="90" applyFont="1" applyFill="1" applyBorder="1" applyAlignment="1">
      <alignment horizontal="center" vertical="center" wrapText="1"/>
      <protection/>
    </xf>
    <xf numFmtId="187" fontId="10" fillId="45" borderId="51" xfId="0" applyNumberFormat="1" applyFont="1" applyFill="1" applyBorder="1" applyAlignment="1">
      <alignment horizontal="center" vertical="center" wrapText="1"/>
    </xf>
    <xf numFmtId="187" fontId="10" fillId="51" borderId="62" xfId="0" applyNumberFormat="1" applyFont="1" applyFill="1" applyBorder="1" applyAlignment="1">
      <alignment horizontal="center" vertical="center" wrapText="1"/>
    </xf>
    <xf numFmtId="187" fontId="10" fillId="51" borderId="52" xfId="0" applyNumberFormat="1" applyFont="1" applyFill="1" applyBorder="1" applyAlignment="1">
      <alignment horizontal="center" vertical="center" wrapText="1"/>
    </xf>
    <xf numFmtId="0" fontId="52" fillId="23" borderId="1" xfId="90" applyFont="1" applyFill="1" applyBorder="1" applyAlignment="1">
      <alignment horizontal="center" vertical="center" wrapText="1"/>
      <protection/>
    </xf>
    <xf numFmtId="190" fontId="15" fillId="62" borderId="1" xfId="90" applyNumberFormat="1" applyFont="1" applyFill="1" applyBorder="1" applyAlignment="1">
      <alignment vertical="center"/>
      <protection/>
    </xf>
    <xf numFmtId="216" fontId="15" fillId="39" borderId="1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31" fillId="39" borderId="0" xfId="90" applyFont="1" applyFill="1">
      <alignment/>
      <protection/>
    </xf>
    <xf numFmtId="0" fontId="52" fillId="23" borderId="48" xfId="90" applyFont="1" applyFill="1" applyBorder="1" applyAlignment="1">
      <alignment horizontal="center" vertical="center" wrapText="1"/>
      <protection/>
    </xf>
    <xf numFmtId="179" fontId="10" fillId="39" borderId="54" xfId="90" applyNumberFormat="1" applyFont="1" applyFill="1" applyBorder="1" applyAlignment="1">
      <alignment horizontal="center" vertical="center"/>
      <protection/>
    </xf>
    <xf numFmtId="0" fontId="10" fillId="39" borderId="108" xfId="90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horizontal="center" vertical="center"/>
      <protection/>
    </xf>
    <xf numFmtId="0" fontId="11" fillId="39" borderId="108" xfId="90" applyFont="1" applyFill="1" applyBorder="1" applyAlignment="1">
      <alignment vertical="center"/>
      <protection/>
    </xf>
    <xf numFmtId="190" fontId="15" fillId="0" borderId="1" xfId="90" applyNumberFormat="1" applyFont="1" applyFill="1" applyBorder="1" applyAlignment="1">
      <alignment vertical="center"/>
      <protection/>
    </xf>
    <xf numFmtId="189" fontId="10" fillId="0" borderId="108" xfId="88" applyNumberFormat="1" applyFont="1" applyFill="1" applyBorder="1">
      <alignment/>
      <protection/>
    </xf>
    <xf numFmtId="189" fontId="10" fillId="0" borderId="1" xfId="88" applyNumberFormat="1" applyFont="1" applyFill="1" applyBorder="1">
      <alignment/>
      <protection/>
    </xf>
    <xf numFmtId="177" fontId="10" fillId="0" borderId="1" xfId="88" applyNumberFormat="1" applyFont="1" applyFill="1" applyBorder="1">
      <alignment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CO2-1A90-02(1990_1)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85"/>
          <c:w val="0.8115"/>
          <c:h val="0.95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'1.Total'!$Z$6:$AP$6</c:f>
              <c:numCache/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'1.Total'!$Z$7:$AP$7</c:f>
              <c:numCache/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'1.Total'!$Z$8:$AP$8</c:f>
              <c:numCache/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'1.Total'!$Z$9:$AP$9</c:f>
              <c:numCache/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'1.Total'!$Z$10:$AP$10</c:f>
              <c:numCache/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'1.Total'!$Z$11:$AP$11</c:f>
              <c:numCache/>
            </c:numRef>
          </c:val>
        </c:ser>
        <c:overlap val="100"/>
        <c:axId val="62742120"/>
        <c:axId val="27808169"/>
      </c:barChart>
      <c:catAx>
        <c:axId val="62742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808169"/>
        <c:crossesAt val="0"/>
        <c:auto val="1"/>
        <c:lblOffset val="100"/>
        <c:tickLblSkip val="1"/>
        <c:noMultiLvlLbl val="0"/>
      </c:catAx>
      <c:valAx>
        <c:axId val="27808169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42120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15775"/>
          <c:w val="0.0815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1515"/>
          <c:w val="0.52825"/>
          <c:h val="0.5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18125"/>
          <c:w val="0.4615"/>
          <c:h val="0.4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08275"/>
          <c:w val="0.61725"/>
          <c:h val="0.679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'16.2005年図（世帯当たり）'!$D$21:$D$30</c:f>
              <c:strCache/>
            </c:strRef>
          </c:cat>
          <c:val>
            <c:numRef>
              <c:f>'16.2005年図（世帯当たり）'!$E$21:$E$30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105"/>
          <c:w val="0.6045"/>
          <c:h val="0.67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'16.2005年図（世帯当たり）'!$D$52:$D$59</c:f>
              <c:strCache/>
            </c:strRef>
          </c:cat>
          <c:val>
            <c:numRef>
              <c:f>'16.2005年図（世帯当たり）'!$E$52:$E$59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1275"/>
          <c:w val="0.62275"/>
          <c:h val="0.67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'17.2005年図（一人当たり）'!$C$20:$C$29</c:f>
              <c:strCache/>
            </c:strRef>
          </c:cat>
          <c:val>
            <c:numRef>
              <c:f>'17.2005年図（一人当たり）'!$D$20:$D$29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946930"/>
        <c:axId val="37869187"/>
      </c:line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94693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9"/>
          <c:w val="0.876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'3.Allocated_CO2-Sector'!$Y$51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'3.Allocated_CO2-Sector'!$Z$51:$AP$51</c:f>
              <c:numCache/>
            </c:numRef>
          </c:val>
          <c:smooth val="0"/>
        </c:ser>
        <c:ser>
          <c:idx val="2"/>
          <c:order val="1"/>
          <c:tx>
            <c:strRef>
              <c:f>'3.Allocated_CO2-Sector'!$Y$52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'3.Allocated_CO2-Sector'!$Z$52:$AP$52</c:f>
              <c:numCache/>
            </c:numRef>
          </c:val>
          <c:smooth val="0"/>
        </c:ser>
        <c:ser>
          <c:idx val="3"/>
          <c:order val="2"/>
          <c:tx>
            <c:strRef>
              <c:f>'3.Allocated_CO2-Sector'!$Y$53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'3.Allocated_CO2-Sector'!$Z$53:$AP$53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'3.Allocated_CO2-Sector'!$Y$54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'3.Allocated_CO2-Sector'!$Z$54:$AP$54</c:f>
              <c:numCache/>
            </c:numRef>
          </c:val>
          <c:smooth val="0"/>
        </c:ser>
        <c:ser>
          <c:idx val="5"/>
          <c:order val="4"/>
          <c:tx>
            <c:strRef>
              <c:f>'3.Allocated_CO2-Sector'!$Y$55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'3.Allocated_CO2-Sector'!$Z$55:$AP$55</c:f>
              <c:numCache/>
            </c:numRef>
          </c:val>
          <c:smooth val="0"/>
        </c:ser>
        <c:ser>
          <c:idx val="6"/>
          <c:order val="5"/>
          <c:tx>
            <c:strRef>
              <c:f>'3.Allocated_CO2-Sector'!$Y$56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'3.Allocated_CO2-Sector'!$Z$56:$AP$56</c:f>
              <c:numCache/>
            </c:numRef>
          </c:val>
          <c:smooth val="0"/>
        </c:ser>
        <c:ser>
          <c:idx val="7"/>
          <c:order val="6"/>
          <c:tx>
            <c:strRef>
              <c:f>'3.Allocated_CO2-Sector'!$Y$57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'3.Allocated_CO2-Sector'!$Z$57:$AP$57</c:f>
              <c:numCache/>
            </c:numRef>
          </c:val>
          <c:smooth val="0"/>
        </c:ser>
        <c:marker val="1"/>
        <c:axId val="5278364"/>
        <c:axId val="47505277"/>
      </c:lineChart>
      <c:catAx>
        <c:axId val="527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8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775"/>
          <c:w val="0.72025"/>
          <c:h val="0.903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'3.Allocated_CO2-Sector'!$Y$94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'3.Allocated_CO2-Sector'!$Z$94:$BE$94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'3.Allocated_CO2-Sector'!$Y$95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'3.Allocated_CO2-Sector'!$Z$95:$AP$95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'3.Allocated_CO2-Sector'!$Y$96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'3.Allocated_CO2-Sector'!$Z$96:$BE$96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'3.Allocated_CO2-Sector'!$Y$97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'3.Allocated_CO2-Sector'!$Z$97:$AP$97</c:f>
              <c:numCache/>
            </c:numRef>
          </c:val>
          <c:smooth val="0"/>
        </c:ser>
        <c:marker val="1"/>
        <c:axId val="24894310"/>
        <c:axId val="22722199"/>
      </c:line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722199"/>
        <c:crosses val="autoZero"/>
        <c:auto val="1"/>
        <c:lblOffset val="100"/>
        <c:tickLblSkip val="1"/>
        <c:noMultiLvlLbl val="0"/>
      </c:catAx>
      <c:valAx>
        <c:axId val="22722199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894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625"/>
          <c:w val="0.851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'5.CO2-capita'!$Y$4</c:f>
              <c:strCache>
                <c:ptCount val="1"/>
                <c:pt idx="0">
                  <c:v>ＣＯ２排出量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'5.CO2-capita'!$Z$4:$AP$4</c:f>
              <c:numCache/>
            </c:numRef>
          </c:val>
        </c:ser>
        <c:axId val="3173200"/>
        <c:axId val="28558801"/>
      </c:barChart>
      <c:lineChart>
        <c:grouping val="standard"/>
        <c:varyColors val="0"/>
        <c:ser>
          <c:idx val="0"/>
          <c:order val="1"/>
          <c:tx>
            <c:strRef>
              <c:f>'5.CO2-capita'!$Y$5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'5.CO2-capita'!$Z$5:$AP$5</c:f>
              <c:numCache/>
            </c:numRef>
          </c:val>
          <c:smooth val="0"/>
        </c:ser>
        <c:axId val="55702618"/>
        <c:axId val="31561515"/>
      </c:lineChart>
      <c:catAx>
        <c:axId val="317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58801"/>
        <c:crossesAt val="0"/>
        <c:auto val="0"/>
        <c:lblOffset val="100"/>
        <c:tickLblSkip val="1"/>
        <c:noMultiLvlLbl val="0"/>
      </c:catAx>
      <c:valAx>
        <c:axId val="28558801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At val="1"/>
        <c:crossBetween val="between"/>
        <c:dispUnits/>
        <c:majorUnit val="200"/>
      </c:valAx>
      <c:catAx>
        <c:axId val="55702618"/>
        <c:scaling>
          <c:orientation val="minMax"/>
        </c:scaling>
        <c:axPos val="b"/>
        <c:delete val="1"/>
        <c:majorTickMark val="out"/>
        <c:minorTickMark val="none"/>
        <c:tickLblPos val="nextTo"/>
        <c:crossAx val="31561515"/>
        <c:crossesAt val="0"/>
        <c:auto val="0"/>
        <c:lblOffset val="100"/>
        <c:tickLblSkip val="1"/>
        <c:noMultiLvlLbl val="0"/>
      </c:catAx>
      <c:valAx>
        <c:axId val="31561515"/>
        <c:scaling>
          <c:orientation val="minMax"/>
          <c:max val="11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02618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2775"/>
          <c:w val="0.853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'6.CO2-household'!$Y$4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'6.CO2-household'!$Z$4:$AP$4</c:f>
              <c:numCache/>
            </c:numRef>
          </c:val>
        </c:ser>
        <c:axId val="15618180"/>
        <c:axId val="6345893"/>
      </c:barChart>
      <c:lineChart>
        <c:grouping val="standard"/>
        <c:varyColors val="0"/>
        <c:ser>
          <c:idx val="0"/>
          <c:order val="1"/>
          <c:tx>
            <c:strRef>
              <c:f>'6.CO2-household'!$Y$5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'6.CO2-household'!$Z$5:$AP$5</c:f>
              <c:numCache/>
            </c:numRef>
          </c:val>
          <c:smooth val="0"/>
        </c:ser>
        <c:axId val="57113038"/>
        <c:axId val="44255295"/>
      </c:lineChart>
      <c:catAx>
        <c:axId val="1561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5893"/>
        <c:crossesAt val="0"/>
        <c:auto val="0"/>
        <c:lblOffset val="100"/>
        <c:tickLblSkip val="1"/>
        <c:noMultiLvlLbl val="0"/>
      </c:catAx>
      <c:valAx>
        <c:axId val="6345893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18180"/>
        <c:crossesAt val="1"/>
        <c:crossBetween val="between"/>
        <c:dispUnits/>
        <c:majorUnit val="200"/>
      </c:valAx>
      <c:catAx>
        <c:axId val="57113038"/>
        <c:scaling>
          <c:orientation val="minMax"/>
        </c:scaling>
        <c:axPos val="b"/>
        <c:delete val="1"/>
        <c:majorTickMark val="out"/>
        <c:minorTickMark val="none"/>
        <c:tickLblPos val="nextTo"/>
        <c:crossAx val="44255295"/>
        <c:crossesAt val="0"/>
        <c:auto val="0"/>
        <c:lblOffset val="100"/>
        <c:tickLblSkip val="1"/>
        <c:noMultiLvlLbl val="0"/>
      </c:catAx>
      <c:valAx>
        <c:axId val="44255295"/>
        <c:scaling>
          <c:orientation val="minMax"/>
          <c:max val="26"/>
          <c:min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13038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'8.CO2-Share-KPBY'!$C$4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'8.CO2-Share-KPBY'!$C$5:$C$12</c:f>
              <c:numCache/>
            </c:numRef>
          </c:val>
        </c:ser>
        <c:ser>
          <c:idx val="1"/>
          <c:order val="1"/>
          <c:tx>
            <c:strRef>
              <c:f>'8.CO2-Share-KPBY'!$D$4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'9.CO2-Share-2005'!$C$4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'9.CO2-Share-2005'!$C$5:$C$12</c:f>
              <c:numCache/>
            </c:numRef>
          </c:val>
        </c:ser>
        <c:ser>
          <c:idx val="1"/>
          <c:order val="1"/>
          <c:tx>
            <c:strRef>
              <c:f>'9.CO2-Share-2005'!$D$4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1995"/>
          <c:w val="0.54"/>
          <c:h val="0.5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0.0645</cdr:y>
    </cdr:from>
    <cdr:to>
      <cdr:x>0.1395</cdr:x>
      <cdr:y>0.93625</cdr:y>
    </cdr:to>
    <cdr:sp>
      <cdr:nvSpPr>
        <cdr:cNvPr id="1" name="Line 1"/>
        <cdr:cNvSpPr>
          <a:spLocks/>
        </cdr:cNvSpPr>
      </cdr:nvSpPr>
      <cdr:spPr>
        <a:xfrm flipH="1" flipV="1">
          <a:off x="1333500" y="295275"/>
          <a:ext cx="0" cy="40481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0.19525</cdr:y>
    </cdr:from>
    <cdr:to>
      <cdr:x>0.79875</cdr:x>
      <cdr:y>0.196</cdr:y>
    </cdr:to>
    <cdr:sp>
      <cdr:nvSpPr>
        <cdr:cNvPr id="2" name="Line 2"/>
        <cdr:cNvSpPr>
          <a:spLocks/>
        </cdr:cNvSpPr>
      </cdr:nvSpPr>
      <cdr:spPr>
        <a:xfrm>
          <a:off x="914400" y="904875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0.6325</cdr:y>
    </cdr:from>
    <cdr:to>
      <cdr:x>0.99775</cdr:x>
      <cdr:y>0.93425</cdr:y>
    </cdr:to>
    <cdr:sp>
      <cdr:nvSpPr>
        <cdr:cNvPr id="3" name="Text Box 5"/>
        <cdr:cNvSpPr txBox="1">
          <a:spLocks noChangeArrowheads="1"/>
        </cdr:cNvSpPr>
      </cdr:nvSpPr>
      <cdr:spPr>
        <a:xfrm>
          <a:off x="8277225" y="2933700"/>
          <a:ext cx="1295400" cy="14001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基準年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cdr:txBody>
    </cdr:sp>
  </cdr:relSizeAnchor>
  <cdr:relSizeAnchor xmlns:cdr="http://schemas.openxmlformats.org/drawingml/2006/chartDrawing">
    <cdr:from>
      <cdr:x>0.864</cdr:x>
      <cdr:y>0.67</cdr:y>
    </cdr:from>
    <cdr:to>
      <cdr:x>0.99875</cdr:x>
      <cdr:y>0.7955</cdr:y>
    </cdr:to>
    <cdr:sp>
      <cdr:nvSpPr>
        <cdr:cNvPr id="4" name="Text Box 6"/>
        <cdr:cNvSpPr txBox="1">
          <a:spLocks noChangeArrowheads="1"/>
        </cdr:cNvSpPr>
      </cdr:nvSpPr>
      <cdr:spPr>
        <a:xfrm>
          <a:off x="8286750" y="3105150"/>
          <a:ext cx="12954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0.86275</cdr:x>
      <cdr:y>0.7775</cdr:y>
    </cdr:from>
    <cdr:to>
      <cdr:x>0.99775</cdr:x>
      <cdr:y>0.9485</cdr:y>
    </cdr:to>
    <cdr:sp>
      <cdr:nvSpPr>
        <cdr:cNvPr id="5" name="Text Box 7"/>
        <cdr:cNvSpPr txBox="1">
          <a:spLocks noChangeArrowheads="1"/>
        </cdr:cNvSpPr>
      </cdr:nvSpPr>
      <cdr:spPr>
        <a:xfrm>
          <a:off x="8277225" y="3609975"/>
          <a:ext cx="129540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PFCs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0.917</cdr:x>
      <cdr:y>0.692</cdr:y>
    </cdr:from>
    <cdr:to>
      <cdr:x>0.922</cdr:x>
      <cdr:y>0.7775</cdr:y>
    </cdr:to>
    <cdr:sp>
      <cdr:nvSpPr>
        <cdr:cNvPr id="6" name="AutoShape 8"/>
        <cdr:cNvSpPr>
          <a:spLocks/>
        </cdr:cNvSpPr>
      </cdr:nvSpPr>
      <cdr:spPr>
        <a:xfrm>
          <a:off x="8801100" y="3209925"/>
          <a:ext cx="476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0.71975</cdr:y>
    </cdr:from>
    <cdr:to>
      <cdr:x>0.0875</cdr:x>
      <cdr:y>0.777</cdr:y>
    </cdr:to>
    <cdr:sp>
      <cdr:nvSpPr>
        <cdr:cNvPr id="7" name="Rectangle 10"/>
        <cdr:cNvSpPr>
          <a:spLocks/>
        </cdr:cNvSpPr>
      </cdr:nvSpPr>
      <cdr:spPr>
        <a:xfrm>
          <a:off x="285750" y="3343275"/>
          <a:ext cx="552450" cy="2667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0.3445</cdr:x>
      <cdr:y>0.13075</cdr:y>
    </cdr:from>
    <cdr:to>
      <cdr:x>0.354</cdr:x>
      <cdr:y>0.16475</cdr:y>
    </cdr:to>
    <cdr:sp>
      <cdr:nvSpPr>
        <cdr:cNvPr id="8" name="AutoShape 11"/>
        <cdr:cNvSpPr>
          <a:spLocks/>
        </cdr:cNvSpPr>
      </cdr:nvSpPr>
      <cdr:spPr>
        <a:xfrm>
          <a:off x="3305175" y="600075"/>
          <a:ext cx="95250" cy="161925"/>
        </a:xfrm>
        <a:prstGeom prst="leftBrace">
          <a:avLst>
            <a:gd name="adj" fmla="val -41652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0.1965</cdr:y>
    </cdr:from>
    <cdr:to>
      <cdr:x>0.13875</cdr:x>
      <cdr:y>0.23325</cdr:y>
    </cdr:to>
    <cdr:sp>
      <cdr:nvSpPr>
        <cdr:cNvPr id="9" name="AutoShape 12"/>
        <cdr:cNvSpPr>
          <a:spLocks/>
        </cdr:cNvSpPr>
      </cdr:nvSpPr>
      <cdr:spPr>
        <a:xfrm>
          <a:off x="1219200" y="904875"/>
          <a:ext cx="104775" cy="1714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0.15575</cdr:y>
    </cdr:from>
    <cdr:to>
      <cdr:x>0.343</cdr:x>
      <cdr:y>0.21525</cdr:y>
    </cdr:to>
    <cdr:sp>
      <cdr:nvSpPr>
        <cdr:cNvPr id="10" name="Line 13"/>
        <cdr:cNvSpPr>
          <a:spLocks/>
        </cdr:cNvSpPr>
      </cdr:nvSpPr>
      <cdr:spPr>
        <a:xfrm flipH="1">
          <a:off x="1400175" y="723900"/>
          <a:ext cx="188595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0.79875</cdr:x>
      <cdr:y>0.16825</cdr:y>
    </cdr:from>
    <cdr:to>
      <cdr:x>0.844</cdr:x>
      <cdr:y>0.21525</cdr:y>
    </cdr:to>
    <cdr:sp>
      <cdr:nvSpPr>
        <cdr:cNvPr id="11" name="Text Box 14"/>
        <cdr:cNvSpPr txBox="1">
          <a:spLocks noChangeArrowheads="1"/>
        </cdr:cNvSpPr>
      </cdr:nvSpPr>
      <cdr:spPr>
        <a:xfrm>
          <a:off x="7667625" y="781050"/>
          <a:ext cx="43815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0.09525</cdr:x>
      <cdr:y>0.14375</cdr:y>
    </cdr:from>
    <cdr:to>
      <cdr:x>0.79875</cdr:x>
      <cdr:y>0.14375</cdr:y>
    </cdr:to>
    <cdr:sp>
      <cdr:nvSpPr>
        <cdr:cNvPr id="12" name="Line 15"/>
        <cdr:cNvSpPr>
          <a:spLocks/>
        </cdr:cNvSpPr>
      </cdr:nvSpPr>
      <cdr:spPr>
        <a:xfrm flipV="1">
          <a:off x="914400" y="66675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0.082</cdr:y>
    </cdr:from>
    <cdr:to>
      <cdr:x>0.79875</cdr:x>
      <cdr:y>0.082</cdr:y>
    </cdr:to>
    <cdr:sp>
      <cdr:nvSpPr>
        <cdr:cNvPr id="13" name="Line 16"/>
        <cdr:cNvSpPr>
          <a:spLocks/>
        </cdr:cNvSpPr>
      </cdr:nvSpPr>
      <cdr:spPr>
        <a:xfrm flipV="1">
          <a:off x="914400" y="38100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0.12225</cdr:y>
    </cdr:from>
    <cdr:to>
      <cdr:x>0.84375</cdr:x>
      <cdr:y>0.16875</cdr:y>
    </cdr:to>
    <cdr:sp>
      <cdr:nvSpPr>
        <cdr:cNvPr id="14" name="Text Box 17"/>
        <cdr:cNvSpPr txBox="1">
          <a:spLocks noChangeArrowheads="1"/>
        </cdr:cNvSpPr>
      </cdr:nvSpPr>
      <cdr:spPr>
        <a:xfrm>
          <a:off x="7753350" y="561975"/>
          <a:ext cx="34290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0.79875</cdr:x>
      <cdr:y>0.056</cdr:y>
    </cdr:from>
    <cdr:to>
      <cdr:x>0.84525</cdr:x>
      <cdr:y>0.10625</cdr:y>
    </cdr:to>
    <cdr:sp>
      <cdr:nvSpPr>
        <cdr:cNvPr id="15" name="Text Box 18"/>
        <cdr:cNvSpPr txBox="1">
          <a:spLocks noChangeArrowheads="1"/>
        </cdr:cNvSpPr>
      </cdr:nvSpPr>
      <cdr:spPr>
        <a:xfrm>
          <a:off x="7667625" y="257175"/>
          <a:ext cx="44767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0.155</cdr:x>
      <cdr:y>-0.00475</cdr:y>
    </cdr:from>
    <cdr:to>
      <cdr:x>0.30825</cdr:x>
      <cdr:y>0.14725</cdr:y>
    </cdr:to>
    <cdr:sp>
      <cdr:nvSpPr>
        <cdr:cNvPr id="16" name="Text Box 19"/>
        <cdr:cNvSpPr txBox="1">
          <a:spLocks noChangeArrowheads="1"/>
        </cdr:cNvSpPr>
      </cdr:nvSpPr>
      <cdr:spPr>
        <a:xfrm>
          <a:off x="1485900" y="-19049"/>
          <a:ext cx="1466850" cy="7048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-0.00075</cdr:y>
    </cdr:from>
    <cdr:to>
      <cdr:x>0.1075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09600" cy="3629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0.025</cdr:y>
    </cdr:from>
    <cdr:to>
      <cdr:x>0.91825</cdr:x>
      <cdr:y>0.83125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467600" y="104775"/>
          <a:ext cx="542925" cy="3667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一世帯あたり排出量（折れ線グラフ　単位トン／世帯）</a:t>
          </a:r>
        </a:p>
      </cdr:txBody>
    </cdr:sp>
  </cdr:relSizeAnchor>
  <cdr:relSizeAnchor xmlns:cdr="http://schemas.openxmlformats.org/drawingml/2006/chartDrawing">
    <cdr:from>
      <cdr:x>0.23975</cdr:x>
      <cdr:y>0.906</cdr:y>
    </cdr:from>
    <cdr:to>
      <cdr:x>0.80125</cdr:x>
      <cdr:y>0.94875</cdr:y>
    </cdr:to>
    <cdr:sp>
      <cdr:nvSpPr>
        <cdr:cNvPr id="3" name="Text Box 2"/>
        <cdr:cNvSpPr txBox="1">
          <a:spLocks noChangeArrowheads="1"/>
        </cdr:cNvSpPr>
      </cdr:nvSpPr>
      <cdr:spPr>
        <a:xfrm>
          <a:off x="2085975" y="4124325"/>
          <a:ext cx="4905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１世帯あたりの排出量は、エネルギー起源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排出量を世帯数で除して算出。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161925</xdr:colOff>
      <xdr:row>22</xdr:row>
      <xdr:rowOff>95250</xdr:rowOff>
    </xdr:from>
    <xdr:to>
      <xdr:col>36</xdr:col>
      <xdr:colOff>47625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409575" y="5362575"/>
        <a:ext cx="8734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0.796</cdr:y>
    </cdr:from>
    <cdr:to>
      <cdr:x>0.8915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4400550"/>
          <a:ext cx="1809750" cy="971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(*2006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年度提出の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0.0635</cdr:y>
    </cdr:from>
    <cdr:to>
      <cdr:x>0.98775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42900"/>
          <a:ext cx="12382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0.97775</cdr:x>
      <cdr:y>0.626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0.33875</cdr:x>
      <cdr:y>0.93725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0.5225</cdr:x>
      <cdr:y>0.09925</cdr:y>
    </cdr:to>
    <cdr:sp>
      <cdr:nvSpPr>
        <cdr:cNvPr id="7" name="Text 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0.816</cdr:x>
      <cdr:y>0.09925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0.21825</cdr:x>
      <cdr:y>0.21075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1</cdr:x>
      <cdr:y>0.948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467225"/>
          <a:ext cx="2181225" cy="7620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,300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0.75425</cdr:x>
      <cdr:y>0.10875</cdr:y>
    </cdr:from>
    <cdr:to>
      <cdr:x>0.984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590550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</cdr:x>
      <cdr:y>0.25825</cdr:y>
    </cdr:from>
    <cdr:to>
      <cdr:x>0.15225</cdr:x>
      <cdr:y>0.356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419225"/>
          <a:ext cx="6096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95575"/>
          <a:ext cx="10287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0.75975</cdr:y>
    </cdr:from>
    <cdr:to>
      <cdr:x>0.267</cdr:x>
      <cdr:y>0.8985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181475"/>
          <a:ext cx="13239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0.53775</cdr:x>
      <cdr:y>0.10975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85725"/>
          <a:ext cx="2038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0.818</cdr:x>
      <cdr:y>0.13575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228600"/>
          <a:ext cx="15621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0.0115</cdr:x>
      <cdr:y>0.081</cdr:y>
    </cdr:from>
    <cdr:to>
      <cdr:x>0.203</cdr:x>
      <cdr:y>0.2095</cdr:y>
    </cdr:to>
    <cdr:sp>
      <cdr:nvSpPr>
        <cdr:cNvPr id="9" name="Text Box 9"/>
        <cdr:cNvSpPr txBox="1">
          <a:spLocks noChangeArrowheads="1"/>
        </cdr:cNvSpPr>
      </cdr:nvSpPr>
      <cdr:spPr>
        <a:xfrm>
          <a:off x="57150" y="438150"/>
          <a:ext cx="107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39909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0.457</cdr:y>
    </cdr:from>
    <cdr:to>
      <cdr:x>0.98325</cdr:x>
      <cdr:y>0.621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1933575"/>
          <a:ext cx="9525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0.4055</cdr:x>
      <cdr:y>0.79775</cdr:y>
    </cdr:from>
    <cdr:to>
      <cdr:x>0.949</cdr:x>
      <cdr:y>0.99725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3381375"/>
          <a:ext cx="2352675" cy="8477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-0.0125</cdr:x>
      <cdr:y>0.2805</cdr:y>
    </cdr:from>
    <cdr:to>
      <cdr:x>0.274</cdr:x>
      <cdr:y>0.408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90625"/>
          <a:ext cx="12382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0.0335</cdr:x>
      <cdr:y>0.14125</cdr:y>
    </cdr:from>
    <cdr:to>
      <cdr:x>0.24375</cdr:x>
      <cdr:y>0.1935</cdr:y>
    </cdr:to>
    <cdr:sp>
      <cdr:nvSpPr>
        <cdr:cNvPr id="4" name="Text Box 4"/>
        <cdr:cNvSpPr txBox="1">
          <a:spLocks noChangeArrowheads="1"/>
        </cdr:cNvSpPr>
      </cdr:nvSpPr>
      <cdr:spPr>
        <a:xfrm>
          <a:off x="142875" y="590550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0.5605</cdr:x>
      <cdr:y>0.02575</cdr:y>
    </cdr:from>
    <cdr:to>
      <cdr:x>0.76875</cdr:x>
      <cdr:y>0.07825</cdr:y>
    </cdr:to>
    <cdr:sp>
      <cdr:nvSpPr>
        <cdr:cNvPr id="5" name="Text Box 5"/>
        <cdr:cNvSpPr txBox="1">
          <a:spLocks noChangeArrowheads="1"/>
        </cdr:cNvSpPr>
      </cdr:nvSpPr>
      <cdr:spPr>
        <a:xfrm>
          <a:off x="2419350" y="104775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0.0675</cdr:x>
      <cdr:y>0</cdr:y>
    </cdr:from>
    <cdr:to>
      <cdr:x>0.58475</cdr:x>
      <cdr:y>0.08625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" y="0"/>
          <a:ext cx="22383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7630775" y="296227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0.1665</cdr:y>
    </cdr:from>
    <cdr:to>
      <cdr:x>0.991</cdr:x>
      <cdr:y>0.30875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704850"/>
          <a:ext cx="11906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0.48425</cdr:x>
      <cdr:y>0.78875</cdr:y>
    </cdr:from>
    <cdr:to>
      <cdr:x>1</cdr:x>
      <cdr:y>0.9795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3371850"/>
          <a:ext cx="2305050" cy="8191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0.19225</cdr:y>
    </cdr:from>
    <cdr:to>
      <cdr:x>0.28475</cdr:x>
      <cdr:y>0.31375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819150"/>
          <a:ext cx="13239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0.0415</cdr:x>
      <cdr:y>0.55175</cdr:y>
    </cdr:from>
    <cdr:to>
      <cdr:x>0.24725</cdr:x>
      <cdr:y>0.63675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62200"/>
          <a:ext cx="9239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0.1025</cdr:x>
      <cdr:y>0</cdr:y>
    </cdr:from>
    <cdr:to>
      <cdr:x>0.35025</cdr:x>
      <cdr:y>0.1785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" y="0"/>
          <a:ext cx="11049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0.48475</cdr:x>
      <cdr:y>0.01825</cdr:y>
    </cdr:from>
    <cdr:to>
      <cdr:x>0.67075</cdr:x>
      <cdr:y>0.07375</cdr:y>
    </cdr:to>
    <cdr:sp>
      <cdr:nvSpPr>
        <cdr:cNvPr id="6" name="Text Box 6"/>
        <cdr:cNvSpPr txBox="1">
          <a:spLocks noChangeArrowheads="1"/>
        </cdr:cNvSpPr>
      </cdr:nvSpPr>
      <cdr:spPr>
        <a:xfrm>
          <a:off x="2162175" y="76200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7068800" y="2543175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37</xdr:row>
      <xdr:rowOff>57150</xdr:rowOff>
    </xdr:from>
    <xdr:to>
      <xdr:col>37</xdr:col>
      <xdr:colOff>581025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2562225" y="11772900"/>
        <a:ext cx="9601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466725</xdr:colOff>
      <xdr:row>59</xdr:row>
      <xdr:rowOff>114300</xdr:rowOff>
    </xdr:from>
    <xdr:to>
      <xdr:col>36</xdr:col>
      <xdr:colOff>514350</xdr:colOff>
      <xdr:row>62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1363325" y="15601950"/>
          <a:ext cx="4762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0.75825</cdr:y>
    </cdr:from>
    <cdr:to>
      <cdr:x>0.769</cdr:x>
      <cdr:y>0.96875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3352800"/>
          <a:ext cx="2038350" cy="9334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1,690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0.751</cdr:x>
      <cdr:y>0.20275</cdr:y>
    </cdr:from>
    <cdr:to>
      <cdr:x>0.9845</cdr:x>
      <cdr:y>0.30275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38500" y="895350"/>
          <a:ext cx="10096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</a:t>
          </a:r>
        </a:p>
      </cdr:txBody>
    </cdr:sp>
  </cdr:relSizeAnchor>
  <cdr:relSizeAnchor xmlns:cdr="http://schemas.openxmlformats.org/drawingml/2006/chartDrawing">
    <cdr:from>
      <cdr:x>0.80225</cdr:x>
      <cdr:y>0.338</cdr:y>
    </cdr:from>
    <cdr:to>
      <cdr:x>0.94375</cdr:x>
      <cdr:y>0.39975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1495425"/>
          <a:ext cx="609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発泡</a:t>
          </a:r>
        </a:p>
      </cdr:txBody>
    </cdr:sp>
  </cdr:relSizeAnchor>
  <cdr:relSizeAnchor xmlns:cdr="http://schemas.openxmlformats.org/drawingml/2006/chartDrawing">
    <cdr:from>
      <cdr:x>0.676</cdr:x>
      <cdr:y>0.06325</cdr:y>
    </cdr:from>
    <cdr:to>
      <cdr:x>1</cdr:x>
      <cdr:y>0.16325</cdr:y>
    </cdr:to>
    <cdr:sp>
      <cdr:nvSpPr>
        <cdr:cNvPr id="4" name="Text Box 4"/>
        <cdr:cNvSpPr txBox="1">
          <a:spLocks noChangeArrowheads="1"/>
        </cdr:cNvSpPr>
      </cdr:nvSpPr>
      <cdr:spPr>
        <a:xfrm>
          <a:off x="2914650" y="276225"/>
          <a:ext cx="1466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製造に伴う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副成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0.51025</cdr:x>
      <cdr:y>0.01475</cdr:y>
    </cdr:from>
    <cdr:to>
      <cdr:x>0.68825</cdr:x>
      <cdr:y>0.08</cdr:y>
    </cdr:to>
    <cdr:sp>
      <cdr:nvSpPr>
        <cdr:cNvPr id="5" name="Text Box 5"/>
        <cdr:cNvSpPr txBox="1">
          <a:spLocks noChangeArrowheads="1"/>
        </cdr:cNvSpPr>
      </cdr:nvSpPr>
      <cdr:spPr>
        <a:xfrm>
          <a:off x="2200275" y="57150"/>
          <a:ext cx="771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金属生産</a:t>
          </a:r>
        </a:p>
      </cdr:txBody>
    </cdr:sp>
  </cdr:relSizeAnchor>
  <cdr:relSizeAnchor xmlns:cdr="http://schemas.openxmlformats.org/drawingml/2006/chartDrawing">
    <cdr:from>
      <cdr:x>0.7275</cdr:x>
      <cdr:y>0.469</cdr:y>
    </cdr:from>
    <cdr:to>
      <cdr:x>1</cdr:x>
      <cdr:y>0.5615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20764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エアゾール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0.662</cdr:x>
      <cdr:y>0.61</cdr:y>
    </cdr:from>
    <cdr:to>
      <cdr:x>0.74225</cdr:x>
      <cdr:y>0.659</cdr:y>
    </cdr:to>
    <cdr:sp>
      <cdr:nvSpPr>
        <cdr:cNvPr id="7" name="Text Box 7"/>
        <cdr:cNvSpPr txBox="1">
          <a:spLocks noChangeArrowheads="1"/>
        </cdr:cNvSpPr>
      </cdr:nvSpPr>
      <cdr:spPr>
        <a:xfrm>
          <a:off x="2857500" y="2695575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冷媒</a:t>
          </a:r>
        </a:p>
      </cdr:txBody>
    </cdr:sp>
  </cdr:relSizeAnchor>
  <cdr:relSizeAnchor xmlns:cdr="http://schemas.openxmlformats.org/drawingml/2006/chartDrawing">
    <cdr:from>
      <cdr:x>0.20175</cdr:x>
      <cdr:y>0.52675</cdr:y>
    </cdr:from>
    <cdr:to>
      <cdr:x>0.31</cdr:x>
      <cdr:y>0.5785</cdr:y>
    </cdr:to>
    <cdr:sp>
      <cdr:nvSpPr>
        <cdr:cNvPr id="8" name="Text Box 8"/>
        <cdr:cNvSpPr txBox="1">
          <a:spLocks noChangeArrowheads="1"/>
        </cdr:cNvSpPr>
      </cdr:nvSpPr>
      <cdr:spPr>
        <a:xfrm>
          <a:off x="866775" y="23241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洗浄</a:t>
          </a:r>
        </a:p>
      </cdr:txBody>
    </cdr:sp>
  </cdr:relSizeAnchor>
  <cdr:relSizeAnchor xmlns:cdr="http://schemas.openxmlformats.org/drawingml/2006/chartDrawing">
    <cdr:from>
      <cdr:x>0.038</cdr:x>
      <cdr:y>0.251</cdr:y>
    </cdr:from>
    <cdr:to>
      <cdr:x>0.26225</cdr:x>
      <cdr:y>0.30875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1049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半導体製造等</a:t>
          </a:r>
        </a:p>
      </cdr:txBody>
    </cdr:sp>
  </cdr:relSizeAnchor>
  <cdr:relSizeAnchor xmlns:cdr="http://schemas.openxmlformats.org/drawingml/2006/chartDrawing">
    <cdr:from>
      <cdr:x>0.168</cdr:x>
      <cdr:y>0.06575</cdr:y>
    </cdr:from>
    <cdr:to>
      <cdr:x>0.35075</cdr:x>
      <cdr:y>0.1605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723900" y="285750"/>
          <a:ext cx="790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電力設備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228600</xdr:colOff>
      <xdr:row>15</xdr:row>
      <xdr:rowOff>133350</xdr:rowOff>
    </xdr:from>
    <xdr:ext cx="4324350" cy="4429125"/>
    <xdr:graphicFrame>
      <xdr:nvGraphicFramePr>
        <xdr:cNvPr id="1" name="Chart 1"/>
        <xdr:cNvGraphicFramePr/>
      </xdr:nvGraphicFramePr>
      <xdr:xfrm>
        <a:off x="14478000" y="3019425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0.36475</cdr:y>
    </cdr:from>
    <cdr:to>
      <cdr:x>0.597</cdr:x>
      <cdr:y>0.50725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0" y="1704975"/>
          <a:ext cx="13430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0.905</cdr:x>
      <cdr:y>0.94825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74332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0.38525</cdr:y>
    </cdr:from>
    <cdr:to>
      <cdr:x>0.61675</cdr:x>
      <cdr:y>0.52875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95450" y="1762125"/>
          <a:ext cx="14763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0.00025</cdr:x>
      <cdr:y>0.776</cdr:y>
    </cdr:from>
    <cdr:to>
      <cdr:x>0.9885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0" y="3562350"/>
          <a:ext cx="509587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日本エネルギー経済研究所　計量分析ユニット　家庭原単位マトリックスをもとに、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国立環境研究所温室効果ガスインベントリオフィスが作成。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2886075" y="742950"/>
        <a:ext cx="5143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12"/>
        <xdr:cNvGraphicFramePr/>
      </xdr:nvGraphicFramePr>
      <xdr:xfrm>
        <a:off x="2886075" y="6181725"/>
        <a:ext cx="51530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0.39625</cdr:y>
    </cdr:from>
    <cdr:to>
      <cdr:x>0.6035</cdr:x>
      <cdr:y>0.538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1857375"/>
          <a:ext cx="14097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0.91425</cdr:x>
      <cdr:y>0.99375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981450"/>
          <a:ext cx="46482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8"/>
        <xdr:cNvGraphicFramePr/>
      </xdr:nvGraphicFramePr>
      <xdr:xfrm>
        <a:off x="3086100" y="600075"/>
        <a:ext cx="5086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0.057</cdr:y>
    </cdr:from>
    <cdr:to>
      <cdr:x>0.08125</cdr:x>
      <cdr:y>0.12425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0.41775</cdr:x>
      <cdr:y>0.58975</cdr:y>
    </cdr:from>
    <cdr:to>
      <cdr:x>0.54725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908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0.4105</cdr:x>
      <cdr:y>0.05875</cdr:y>
    </cdr:from>
    <cdr:to>
      <cdr:x>0.57475</cdr:x>
      <cdr:y>0.063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0"/>
          <a:ext cx="1257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0.4115</cdr:x>
      <cdr:y>0.08425</cdr:y>
    </cdr:from>
    <cdr:to>
      <cdr:x>0.574</cdr:x>
      <cdr:y>0.0885</cdr:y>
    </cdr:to>
    <cdr:sp>
      <cdr:nvSpPr>
        <cdr:cNvPr id="4" name="Text Box 4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0.4115</cdr:x>
      <cdr:y>0.099</cdr:y>
    </cdr:from>
    <cdr:to>
      <cdr:x>0.574</cdr:x>
      <cdr:y>0.10325</cdr:y>
    </cdr:to>
    <cdr:sp>
      <cdr:nvSpPr>
        <cdr:cNvPr id="5" name="Text Box 5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0.1625</cdr:x>
      <cdr:y>0.07</cdr:y>
    </cdr:from>
    <cdr:to>
      <cdr:x>0.28925</cdr:x>
      <cdr:y>0.07275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0.08975</cdr:y>
    </cdr:from>
    <cdr:to>
      <cdr:x>0.28925</cdr:x>
      <cdr:y>0.09275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0.10425</cdr:y>
    </cdr:from>
    <cdr:to>
      <cdr:x>0.28925</cdr:x>
      <cdr:y>0.11175</cdr:y>
    </cdr:to>
    <cdr:sp>
      <cdr:nvSpPr>
        <cdr:cNvPr id="8" name="Text Box 8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0.7935</cdr:x>
      <cdr:y>0.06725</cdr:y>
    </cdr:from>
    <cdr:to>
      <cdr:x>0.99825</cdr:x>
      <cdr:y>0.078</cdr:y>
    </cdr:to>
    <cdr:sp>
      <cdr:nvSpPr>
        <cdr:cNvPr id="9" name="Text Box 9"/>
        <cdr:cNvSpPr txBox="1">
          <a:spLocks noChangeArrowheads="1"/>
        </cdr:cNvSpPr>
      </cdr:nvSpPr>
      <cdr:spPr>
        <a:xfrm>
          <a:off x="6067425" y="0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0.082</cdr:y>
    </cdr:from>
    <cdr:to>
      <cdr:x>0.9985</cdr:x>
      <cdr:y>0.09275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0.09275</cdr:y>
    </cdr:from>
    <cdr:to>
      <cdr:x>0.9985</cdr:x>
      <cdr:y>0.1035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88</xdr:row>
      <xdr:rowOff>0</xdr:rowOff>
    </xdr:from>
    <xdr:to>
      <xdr:col>35</xdr:col>
      <xdr:colOff>142875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5876925" y="168783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0.0275</cdr:y>
    </cdr:from>
    <cdr:to>
      <cdr:x>0.91675</cdr:x>
      <cdr:y>0.09725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180975"/>
          <a:ext cx="27622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年度排出量の伸び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（京都議定書の基準年比）</a:t>
          </a:r>
        </a:p>
      </cdr:txBody>
    </cdr:sp>
  </cdr:relSizeAnchor>
  <cdr:relSizeAnchor xmlns:cdr="http://schemas.openxmlformats.org/drawingml/2006/chartDrawing">
    <cdr:from>
      <cdr:x>0.27075</cdr:x>
      <cdr:y>0.646</cdr:y>
    </cdr:from>
    <cdr:to>
      <cdr:x>0.62575</cdr:x>
      <cdr:y>0.697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0" y="4257675"/>
          <a:ext cx="31242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0.257</cdr:x>
      <cdr:y>0.3875</cdr:y>
    </cdr:from>
    <cdr:to>
      <cdr:x>0.75175</cdr:x>
      <cdr:y>0.418</cdr:y>
    </cdr:to>
    <cdr:sp>
      <cdr:nvSpPr>
        <cdr:cNvPr id="3" name="Text Box 3"/>
        <cdr:cNvSpPr txBox="1">
          <a:spLocks noChangeArrowheads="1"/>
        </cdr:cNvSpPr>
      </cdr:nvSpPr>
      <cdr:spPr>
        <a:xfrm>
          <a:off x="2257425" y="2552700"/>
          <a:ext cx="436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0.27325</cdr:x>
      <cdr:y>0.6105</cdr:y>
    </cdr:from>
    <cdr:to>
      <cdr:x>0.6435</cdr:x>
      <cdr:y>0.646</cdr:y>
    </cdr:to>
    <cdr:sp>
      <cdr:nvSpPr>
        <cdr:cNvPr id="4" name="Text Box 4"/>
        <cdr:cNvSpPr txBox="1">
          <a:spLocks noChangeArrowheads="1"/>
        </cdr:cNvSpPr>
      </cdr:nvSpPr>
      <cdr:spPr>
        <a:xfrm>
          <a:off x="2400300" y="4029075"/>
          <a:ext cx="3257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0.1205</cdr:x>
      <cdr:y>0.70875</cdr:y>
    </cdr:from>
    <cdr:to>
      <cdr:x>0.49625</cdr:x>
      <cdr:y>0.75425</cdr:y>
    </cdr:to>
    <cdr:sp>
      <cdr:nvSpPr>
        <cdr:cNvPr id="5" name="Text Box 5"/>
        <cdr:cNvSpPr txBox="1">
          <a:spLocks noChangeArrowheads="1"/>
        </cdr:cNvSpPr>
      </cdr:nvSpPr>
      <cdr:spPr>
        <a:xfrm>
          <a:off x="1057275" y="4676775"/>
          <a:ext cx="33147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0.58375</cdr:x>
      <cdr:y>0.7645</cdr:y>
    </cdr:from>
    <cdr:to>
      <cdr:x>0.92275</cdr:x>
      <cdr:y>0.8125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5133975" y="5038725"/>
          <a:ext cx="2990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0.286</cdr:x>
      <cdr:y>0.499</cdr:y>
    </cdr:from>
    <cdr:to>
      <cdr:x>0.8665</cdr:x>
      <cdr:y>0.5585</cdr:y>
    </cdr:to>
    <cdr:sp>
      <cdr:nvSpPr>
        <cdr:cNvPr id="7" name="Text Box 7"/>
        <cdr:cNvSpPr txBox="1">
          <a:spLocks noChangeArrowheads="1"/>
        </cdr:cNvSpPr>
      </cdr:nvSpPr>
      <cdr:spPr>
        <a:xfrm>
          <a:off x="2514600" y="3286125"/>
          <a:ext cx="5114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</a:p>
      </cdr:txBody>
    </cdr:sp>
  </cdr:relSizeAnchor>
  <cdr:relSizeAnchor xmlns:cdr="http://schemas.openxmlformats.org/drawingml/2006/chartDrawing">
    <cdr:from>
      <cdr:x>0.28525</cdr:x>
      <cdr:y>0.108</cdr:y>
    </cdr:from>
    <cdr:to>
      <cdr:x>0.6735</cdr:x>
      <cdr:y>0.152</cdr:y>
    </cdr:to>
    <cdr:sp>
      <cdr:nvSpPr>
        <cdr:cNvPr id="8" name="Text Box 8"/>
        <cdr:cNvSpPr txBox="1">
          <a:spLocks noChangeArrowheads="1"/>
        </cdr:cNvSpPr>
      </cdr:nvSpPr>
      <cdr:spPr>
        <a:xfrm>
          <a:off x="2505075" y="704850"/>
          <a:ext cx="34194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0.07675</cdr:y>
    </cdr:from>
    <cdr:to>
      <cdr:x>0.994</cdr:x>
      <cdr:y>0.9145</cdr:y>
    </cdr:to>
    <cdr:grpSp>
      <cdr:nvGrpSpPr>
        <cdr:cNvPr id="1" name="Group 16"/>
        <cdr:cNvGrpSpPr>
          <a:grpSpLocks/>
        </cdr:cNvGrpSpPr>
      </cdr:nvGrpSpPr>
      <cdr:grpSpPr>
        <a:xfrm>
          <a:off x="47625" y="428625"/>
          <a:ext cx="8010525" cy="4781550"/>
          <a:chOff x="0" y="320490"/>
          <a:chExt cx="7964114" cy="5062583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0" y="271131"/>
            <a:ext cx="493775" cy="50625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0" rIns="36576" bIns="0" anchor="ctr" vert="wordArtVertRtl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　（単位　百万トン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516156" y="4924909"/>
            <a:ext cx="949721" cy="4062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（年度）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3794900" y="672340"/>
            <a:ext cx="1903423" cy="4113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産業部門（工場等）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2769521" y="2488541"/>
            <a:ext cx="2548516" cy="415132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運輸部門（自動車･船舶等）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999496" y="482493"/>
            <a:ext cx="959676" cy="36070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482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1005469" y="2754327"/>
            <a:ext cx="959676" cy="47714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217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1015425" y="3351712"/>
            <a:ext cx="959676" cy="42778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164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6231919" y="914078"/>
            <a:ext cx="1676446" cy="64041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456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2.4%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0" name="Text Box 9"/>
          <cdr:cNvSpPr txBox="1">
            <a:spLocks noChangeArrowheads="1"/>
          </cdr:cNvSpPr>
        </cdr:nvSpPr>
        <cdr:spPr>
          <a:xfrm>
            <a:off x="6335453" y="2398680"/>
            <a:ext cx="1576895" cy="4898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257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6335453" y="2894813"/>
            <a:ext cx="1566939" cy="64927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238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+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3.8%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2" name="Text Box 11"/>
          <cdr:cNvSpPr txBox="1">
            <a:spLocks noChangeArrowheads="1"/>
          </cdr:cNvSpPr>
        </cdr:nvSpPr>
        <cdr:spPr>
          <a:xfrm>
            <a:off x="4535563" y="3351712"/>
            <a:ext cx="1162761" cy="41639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家庭部門</a:t>
            </a:r>
          </a:p>
        </cdr:txBody>
      </cdr:sp>
      <cdr:sp>
        <cdr:nvSpPr>
          <cdr:cNvPr id="13" name="Text Box 12"/>
          <cdr:cNvSpPr txBox="1">
            <a:spLocks noChangeArrowheads="1"/>
          </cdr:cNvSpPr>
        </cdr:nvSpPr>
        <cdr:spPr>
          <a:xfrm>
            <a:off x="1063209" y="3770640"/>
            <a:ext cx="911891" cy="3657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14" name="Text Box 13"/>
          <cdr:cNvSpPr txBox="1">
            <a:spLocks noChangeArrowheads="1"/>
          </cdr:cNvSpPr>
        </cdr:nvSpPr>
        <cdr:spPr>
          <a:xfrm>
            <a:off x="6335453" y="3426385"/>
            <a:ext cx="1566939" cy="55941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174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+4.0%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5" name="Text Box 14"/>
          <cdr:cNvSpPr txBox="1">
            <a:spLocks noChangeArrowheads="1"/>
          </cdr:cNvSpPr>
        </cdr:nvSpPr>
        <cdr:spPr>
          <a:xfrm>
            <a:off x="1475352" y="2983409"/>
            <a:ext cx="3609735" cy="707496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業務その他部門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（商業・ｻｰﾋﾞｽ・事業所等）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59</xdr:col>
      <xdr:colOff>1009650</xdr:colOff>
      <xdr:row>25</xdr:row>
      <xdr:rowOff>142875</xdr:rowOff>
    </xdr:from>
    <xdr:to>
      <xdr:col>72</xdr:col>
      <xdr:colOff>38100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22898100" y="5019675"/>
        <a:ext cx="88106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104775</xdr:colOff>
      <xdr:row>100</xdr:row>
      <xdr:rowOff>47625</xdr:rowOff>
    </xdr:from>
    <xdr:to>
      <xdr:col>34</xdr:col>
      <xdr:colOff>419100</xdr:colOff>
      <xdr:row>133</xdr:row>
      <xdr:rowOff>76200</xdr:rowOff>
    </xdr:to>
    <xdr:graphicFrame>
      <xdr:nvGraphicFramePr>
        <xdr:cNvPr id="2" name="Chart 3"/>
        <xdr:cNvGraphicFramePr/>
      </xdr:nvGraphicFramePr>
      <xdr:xfrm>
        <a:off x="4572000" y="19145250"/>
        <a:ext cx="8115300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-0.00325</cdr:y>
    </cdr:from>
    <cdr:to>
      <cdr:x>0.09225</cdr:x>
      <cdr:y>0.73225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9524"/>
          <a:ext cx="600075" cy="3171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-0.00075</cdr:y>
    </cdr:from>
    <cdr:to>
      <cdr:x>0.93125</cdr:x>
      <cdr:y>0.82125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0"/>
          <a:ext cx="628650" cy="3543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180975</xdr:colOff>
      <xdr:row>19</xdr:row>
      <xdr:rowOff>123825</xdr:rowOff>
    </xdr:from>
    <xdr:to>
      <xdr:col>35</xdr:col>
      <xdr:colOff>590550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428625" y="5495925"/>
        <a:ext cx="835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  <sheetName val="Diagram"/>
      <sheetName val="SAdom_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532"/>
      <c r="B1" s="532"/>
      <c r="C1" s="532"/>
      <c r="D1" s="532"/>
      <c r="E1" s="532"/>
      <c r="F1" s="532"/>
      <c r="G1" s="532"/>
      <c r="H1" s="532"/>
    </row>
    <row r="2" spans="1:8" s="535" customFormat="1" ht="13.5">
      <c r="A2" s="533"/>
      <c r="B2" s="534" t="s">
        <v>195</v>
      </c>
      <c r="C2" s="534" t="s">
        <v>196</v>
      </c>
      <c r="D2" s="533"/>
      <c r="E2" s="533"/>
      <c r="F2" s="533"/>
      <c r="G2" s="533"/>
      <c r="H2" s="533"/>
    </row>
    <row r="3" spans="1:8" s="535" customFormat="1" ht="15">
      <c r="A3" s="533"/>
      <c r="B3" s="538" t="s">
        <v>326</v>
      </c>
      <c r="C3" s="537" t="s">
        <v>197</v>
      </c>
      <c r="D3" s="533"/>
      <c r="E3" s="533"/>
      <c r="F3" s="533"/>
      <c r="G3" s="533"/>
      <c r="H3" s="533"/>
    </row>
    <row r="4" spans="1:8" s="535" customFormat="1" ht="30">
      <c r="A4" s="533"/>
      <c r="B4" s="538" t="s">
        <v>198</v>
      </c>
      <c r="C4" s="539" t="s">
        <v>349</v>
      </c>
      <c r="D4" s="533"/>
      <c r="E4" s="533"/>
      <c r="F4" s="533"/>
      <c r="G4" s="533"/>
      <c r="H4" s="533"/>
    </row>
    <row r="5" spans="1:8" s="535" customFormat="1" ht="27">
      <c r="A5" s="533"/>
      <c r="B5" s="538" t="s">
        <v>327</v>
      </c>
      <c r="C5" s="537" t="s">
        <v>350</v>
      </c>
      <c r="D5" s="533"/>
      <c r="E5" s="533"/>
      <c r="F5" s="533"/>
      <c r="G5" s="533"/>
      <c r="H5" s="533"/>
    </row>
    <row r="6" spans="1:8" s="535" customFormat="1" ht="27">
      <c r="A6" s="533"/>
      <c r="B6" s="538" t="s">
        <v>328</v>
      </c>
      <c r="C6" s="537" t="s">
        <v>351</v>
      </c>
      <c r="D6" s="533"/>
      <c r="E6" s="533"/>
      <c r="F6" s="533"/>
      <c r="G6" s="533"/>
      <c r="H6" s="533"/>
    </row>
    <row r="7" spans="1:8" s="535" customFormat="1" ht="27">
      <c r="A7" s="533"/>
      <c r="B7" s="538" t="s">
        <v>329</v>
      </c>
      <c r="C7" s="537" t="s">
        <v>352</v>
      </c>
      <c r="D7" s="533"/>
      <c r="E7" s="533"/>
      <c r="F7" s="533"/>
      <c r="G7" s="533"/>
      <c r="H7" s="533"/>
    </row>
    <row r="8" spans="1:8" s="535" customFormat="1" ht="15">
      <c r="A8" s="533"/>
      <c r="B8" s="538" t="s">
        <v>330</v>
      </c>
      <c r="C8" s="536" t="s">
        <v>353</v>
      </c>
      <c r="D8" s="533"/>
      <c r="E8" s="533"/>
      <c r="F8" s="533"/>
      <c r="G8" s="533"/>
      <c r="H8" s="533"/>
    </row>
    <row r="9" spans="1:8" s="535" customFormat="1" ht="15">
      <c r="A9" s="533"/>
      <c r="B9" s="538" t="s">
        <v>229</v>
      </c>
      <c r="C9" s="536" t="s">
        <v>354</v>
      </c>
      <c r="D9" s="533"/>
      <c r="E9" s="533"/>
      <c r="F9" s="533"/>
      <c r="G9" s="533"/>
      <c r="H9" s="533"/>
    </row>
    <row r="10" spans="1:8" s="535" customFormat="1" ht="15">
      <c r="A10" s="533"/>
      <c r="B10" s="538" t="s">
        <v>199</v>
      </c>
      <c r="C10" s="539" t="s">
        <v>355</v>
      </c>
      <c r="D10" s="533"/>
      <c r="E10" s="533"/>
      <c r="F10" s="533"/>
      <c r="G10" s="533"/>
      <c r="H10" s="533"/>
    </row>
    <row r="11" spans="1:8" s="535" customFormat="1" ht="16.5">
      <c r="A11" s="533"/>
      <c r="B11" s="538" t="s">
        <v>379</v>
      </c>
      <c r="C11" s="536" t="s">
        <v>380</v>
      </c>
      <c r="D11" s="533"/>
      <c r="E11" s="533"/>
      <c r="F11" s="533"/>
      <c r="G11" s="533"/>
      <c r="H11" s="533"/>
    </row>
    <row r="12" spans="1:8" s="535" customFormat="1" ht="15">
      <c r="A12" s="533"/>
      <c r="B12" s="538" t="s">
        <v>356</v>
      </c>
      <c r="C12" s="538" t="s">
        <v>357</v>
      </c>
      <c r="D12" s="533"/>
      <c r="E12" s="533"/>
      <c r="F12" s="533"/>
      <c r="G12" s="533"/>
      <c r="H12" s="533"/>
    </row>
    <row r="13" spans="1:8" s="535" customFormat="1" ht="15">
      <c r="A13" s="533"/>
      <c r="B13" s="538" t="s">
        <v>200</v>
      </c>
      <c r="C13" s="537" t="s">
        <v>358</v>
      </c>
      <c r="D13" s="533"/>
      <c r="E13" s="533"/>
      <c r="F13" s="533"/>
      <c r="G13" s="533"/>
      <c r="H13" s="533"/>
    </row>
    <row r="14" spans="1:8" s="535" customFormat="1" ht="15">
      <c r="A14" s="533"/>
      <c r="B14" s="538" t="s">
        <v>201</v>
      </c>
      <c r="C14" s="539" t="s">
        <v>359</v>
      </c>
      <c r="D14" s="533"/>
      <c r="E14" s="533"/>
      <c r="F14" s="533"/>
      <c r="G14" s="533"/>
      <c r="H14" s="533"/>
    </row>
    <row r="15" spans="1:8" s="535" customFormat="1" ht="15">
      <c r="A15" s="533"/>
      <c r="B15" s="538" t="s">
        <v>202</v>
      </c>
      <c r="C15" s="539" t="s">
        <v>360</v>
      </c>
      <c r="D15" s="533"/>
      <c r="E15" s="533"/>
      <c r="F15" s="533"/>
      <c r="G15" s="533"/>
      <c r="H15" s="533"/>
    </row>
    <row r="16" spans="1:8" s="535" customFormat="1" ht="15">
      <c r="A16" s="533"/>
      <c r="B16" s="538" t="s">
        <v>203</v>
      </c>
      <c r="C16" s="539" t="s">
        <v>361</v>
      </c>
      <c r="D16" s="533"/>
      <c r="E16" s="533"/>
      <c r="F16" s="533"/>
      <c r="G16" s="533"/>
      <c r="H16" s="533"/>
    </row>
    <row r="17" spans="1:8" s="535" customFormat="1" ht="15">
      <c r="A17" s="533"/>
      <c r="B17" s="538" t="s">
        <v>204</v>
      </c>
      <c r="C17" s="539" t="s">
        <v>362</v>
      </c>
      <c r="D17" s="533"/>
      <c r="E17" s="533"/>
      <c r="F17" s="533"/>
      <c r="G17" s="533"/>
      <c r="H17" s="533"/>
    </row>
    <row r="18" spans="1:8" s="535" customFormat="1" ht="15">
      <c r="A18" s="533"/>
      <c r="B18" s="538" t="s">
        <v>205</v>
      </c>
      <c r="C18" s="539" t="s">
        <v>363</v>
      </c>
      <c r="D18" s="533"/>
      <c r="E18" s="533"/>
      <c r="F18" s="533"/>
      <c r="G18" s="533"/>
      <c r="H18" s="533"/>
    </row>
    <row r="19" spans="1:8" ht="15">
      <c r="A19" s="532"/>
      <c r="B19" s="538" t="s">
        <v>364</v>
      </c>
      <c r="C19" s="538" t="s">
        <v>365</v>
      </c>
      <c r="D19" s="532"/>
      <c r="E19" s="532"/>
      <c r="F19" s="532"/>
      <c r="G19" s="532"/>
      <c r="H19" s="532"/>
    </row>
    <row r="20" spans="1:8" ht="15">
      <c r="A20" s="532"/>
      <c r="B20" s="538" t="s">
        <v>366</v>
      </c>
      <c r="C20" s="538" t="s">
        <v>367</v>
      </c>
      <c r="D20" s="532"/>
      <c r="E20" s="532"/>
      <c r="F20" s="532"/>
      <c r="G20" s="532"/>
      <c r="H20" s="532"/>
    </row>
    <row r="21" spans="1:8" ht="13.5">
      <c r="A21" s="532"/>
      <c r="B21" s="532"/>
      <c r="C21" s="532"/>
      <c r="D21" s="532"/>
      <c r="E21" s="532"/>
      <c r="F21" s="532"/>
      <c r="G21" s="532"/>
      <c r="H21" s="532"/>
    </row>
    <row r="22" spans="1:8" ht="13.5">
      <c r="A22" s="532"/>
      <c r="B22" s="532"/>
      <c r="C22" s="532"/>
      <c r="D22" s="532"/>
      <c r="E22" s="532"/>
      <c r="F22" s="532"/>
      <c r="G22" s="532"/>
      <c r="H22" s="532"/>
    </row>
    <row r="23" spans="1:8" ht="13.5">
      <c r="A23" s="532"/>
      <c r="B23" s="532"/>
      <c r="C23" s="532"/>
      <c r="D23" s="532"/>
      <c r="E23" s="532"/>
      <c r="F23" s="532"/>
      <c r="G23" s="532"/>
      <c r="H23" s="532"/>
    </row>
    <row r="24" spans="1:8" ht="13.5">
      <c r="A24" s="532"/>
      <c r="B24" s="532"/>
      <c r="C24" s="532"/>
      <c r="D24" s="532"/>
      <c r="E24" s="532"/>
      <c r="F24" s="532"/>
      <c r="G24" s="532"/>
      <c r="H24" s="532"/>
    </row>
    <row r="25" spans="1:8" ht="13.5">
      <c r="A25" s="532"/>
      <c r="B25" s="532"/>
      <c r="C25" s="532"/>
      <c r="D25" s="532"/>
      <c r="E25" s="532"/>
      <c r="F25" s="532"/>
      <c r="G25" s="532"/>
      <c r="H25" s="532"/>
    </row>
    <row r="26" spans="1:8" ht="13.5">
      <c r="A26" s="532"/>
      <c r="B26" s="532"/>
      <c r="C26" s="532"/>
      <c r="D26" s="532"/>
      <c r="E26" s="532"/>
      <c r="F26" s="532"/>
      <c r="G26" s="532"/>
      <c r="H26" s="532"/>
    </row>
    <row r="27" spans="1:8" ht="13.5">
      <c r="A27" s="532"/>
      <c r="B27" s="532"/>
      <c r="C27" s="532"/>
      <c r="D27" s="532"/>
      <c r="E27" s="532"/>
      <c r="F27" s="532"/>
      <c r="G27" s="532"/>
      <c r="H27" s="532"/>
    </row>
    <row r="28" spans="1:8" ht="13.5">
      <c r="A28" s="532"/>
      <c r="B28" s="532"/>
      <c r="C28" s="532"/>
      <c r="D28" s="532"/>
      <c r="E28" s="532"/>
      <c r="F28" s="532"/>
      <c r="G28" s="532"/>
      <c r="H28" s="532"/>
    </row>
    <row r="29" spans="1:8" ht="13.5">
      <c r="A29" s="532"/>
      <c r="B29" s="532"/>
      <c r="C29" s="532"/>
      <c r="D29" s="532"/>
      <c r="E29" s="532"/>
      <c r="F29" s="532"/>
      <c r="G29" s="532"/>
      <c r="H29" s="532"/>
    </row>
    <row r="30" spans="1:8" ht="13.5">
      <c r="A30" s="532"/>
      <c r="B30" s="532"/>
      <c r="C30" s="532"/>
      <c r="D30" s="532"/>
      <c r="E30" s="532"/>
      <c r="F30" s="532"/>
      <c r="G30" s="532"/>
      <c r="H30" s="532"/>
    </row>
    <row r="31" spans="1:8" ht="13.5">
      <c r="A31" s="532"/>
      <c r="B31" s="532"/>
      <c r="C31" s="532"/>
      <c r="D31" s="532"/>
      <c r="E31" s="532"/>
      <c r="F31" s="532"/>
      <c r="G31" s="532"/>
      <c r="H31" s="532"/>
    </row>
    <row r="32" spans="1:8" ht="13.5">
      <c r="A32" s="532"/>
      <c r="B32" s="532"/>
      <c r="C32" s="532"/>
      <c r="D32" s="532"/>
      <c r="E32" s="532"/>
      <c r="F32" s="532"/>
      <c r="G32" s="532"/>
      <c r="H32" s="532"/>
    </row>
    <row r="33" spans="1:8" ht="13.5">
      <c r="A33" s="532"/>
      <c r="B33" s="532"/>
      <c r="C33" s="532"/>
      <c r="D33" s="532"/>
      <c r="E33" s="532"/>
      <c r="F33" s="532"/>
      <c r="G33" s="532"/>
      <c r="H33" s="532"/>
    </row>
    <row r="34" spans="1:8" ht="13.5">
      <c r="A34" s="532"/>
      <c r="B34" s="532"/>
      <c r="C34" s="532"/>
      <c r="D34" s="532"/>
      <c r="E34" s="532"/>
      <c r="F34" s="532"/>
      <c r="G34" s="532"/>
      <c r="H34" s="532"/>
    </row>
    <row r="35" spans="1:8" ht="13.5">
      <c r="A35" s="532"/>
      <c r="B35" s="532"/>
      <c r="C35" s="532"/>
      <c r="D35" s="532"/>
      <c r="E35" s="532"/>
      <c r="F35" s="532"/>
      <c r="G35" s="532"/>
      <c r="H35" s="532"/>
    </row>
    <row r="36" spans="1:8" ht="13.5">
      <c r="A36" s="532"/>
      <c r="B36" s="532"/>
      <c r="C36" s="532"/>
      <c r="D36" s="532"/>
      <c r="E36" s="532"/>
      <c r="F36" s="532"/>
      <c r="G36" s="532"/>
      <c r="H36" s="532"/>
    </row>
    <row r="37" spans="1:8" ht="13.5">
      <c r="A37" s="532"/>
      <c r="B37" s="532"/>
      <c r="C37" s="532"/>
      <c r="D37" s="532"/>
      <c r="E37" s="532"/>
      <c r="F37" s="532"/>
      <c r="G37" s="532"/>
      <c r="H37" s="532"/>
    </row>
    <row r="38" spans="1:8" ht="13.5">
      <c r="A38" s="532"/>
      <c r="B38" s="532"/>
      <c r="C38" s="532"/>
      <c r="D38" s="532"/>
      <c r="E38" s="532"/>
      <c r="F38" s="532"/>
      <c r="G38" s="532"/>
      <c r="H38" s="532"/>
    </row>
    <row r="39" spans="1:8" ht="13.5">
      <c r="A39" s="532"/>
      <c r="B39" s="532"/>
      <c r="C39" s="532"/>
      <c r="D39" s="532"/>
      <c r="E39" s="532"/>
      <c r="F39" s="532"/>
      <c r="G39" s="532"/>
      <c r="H39" s="532"/>
    </row>
    <row r="40" spans="1:8" ht="13.5">
      <c r="A40" s="532"/>
      <c r="B40" s="532"/>
      <c r="C40" s="532"/>
      <c r="D40" s="532"/>
      <c r="E40" s="532"/>
      <c r="F40" s="532"/>
      <c r="G40" s="532"/>
      <c r="H40" s="53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D1">
      <selection activeCell="D3" sqref="D3"/>
    </sheetView>
  </sheetViews>
  <sheetFormatPr defaultColWidth="9.00390625" defaultRowHeight="13.5"/>
  <cols>
    <col min="1" max="1" width="1.625" style="584" customWidth="1"/>
    <col min="2" max="2" width="13.625" style="584" customWidth="1"/>
    <col min="3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584">
        <v>2005</v>
      </c>
      <c r="C2" s="69" t="s">
        <v>1</v>
      </c>
      <c r="E2" s="584"/>
    </row>
    <row r="3" spans="4:5" ht="13.5" thickBot="1">
      <c r="D3" s="584" t="s">
        <v>389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'2.CO2-Sector'!$AP$5</f>
        <v>396922.6278942085</v>
      </c>
      <c r="D5" s="680">
        <f>'3.Allocated_CO2-Sector'!$AP5</f>
        <v>78479.32337219291</v>
      </c>
      <c r="E5" s="589">
        <f aca="true" t="shared" si="0" ref="E5:F12">C5/C$13</f>
        <v>0.30686677374481397</v>
      </c>
      <c r="F5" s="590">
        <f t="shared" si="0"/>
        <v>0.060673529490285316</v>
      </c>
      <c r="H5" s="70" t="s">
        <v>126</v>
      </c>
      <c r="I5" s="591"/>
    </row>
    <row r="6" spans="2:9" ht="12.75">
      <c r="B6" s="71" t="s">
        <v>5</v>
      </c>
      <c r="C6" s="587">
        <f>'2.CO2-Sector'!$AP$10</f>
        <v>381079.3527580184</v>
      </c>
      <c r="D6" s="680">
        <f>'3.Allocated_CO2-Sector'!$AP$6</f>
        <v>455642.5285398441</v>
      </c>
      <c r="E6" s="589">
        <f t="shared" si="0"/>
        <v>0.2946181026312843</v>
      </c>
      <c r="F6" s="590">
        <f t="shared" si="0"/>
        <v>0.352264000305918</v>
      </c>
      <c r="H6" s="70" t="s">
        <v>127</v>
      </c>
      <c r="I6" s="586"/>
    </row>
    <row r="7" spans="2:9" ht="12.75">
      <c r="B7" s="71" t="s">
        <v>128</v>
      </c>
      <c r="C7" s="587">
        <f>'2.CO2-Sector'!$AP$27</f>
        <v>249643.0120679922</v>
      </c>
      <c r="D7" s="680">
        <f>'3.Allocated_CO2-Sector'!$AP$23</f>
        <v>256809.48799267877</v>
      </c>
      <c r="E7" s="589">
        <f t="shared" si="0"/>
        <v>0.1930027171987294</v>
      </c>
      <c r="F7" s="590">
        <f t="shared" si="0"/>
        <v>0.19854322608277963</v>
      </c>
      <c r="H7" s="591"/>
      <c r="I7" s="586"/>
    </row>
    <row r="8" spans="2:9" ht="12.75">
      <c r="B8" s="71" t="s">
        <v>172</v>
      </c>
      <c r="C8" s="587">
        <f>'2.CO2-Sector'!$AP$34</f>
        <v>107401.65420646292</v>
      </c>
      <c r="D8" s="680">
        <f>'3.Allocated_CO2-Sector'!$AP$30</f>
        <v>237624.945656929</v>
      </c>
      <c r="E8" s="589">
        <f t="shared" si="0"/>
        <v>0.08303381265020163</v>
      </c>
      <c r="F8" s="590">
        <f t="shared" si="0"/>
        <v>0.18371137171464968</v>
      </c>
      <c r="H8" s="586"/>
      <c r="I8" s="586"/>
    </row>
    <row r="9" spans="2:9" ht="12.75">
      <c r="B9" s="71" t="s">
        <v>100</v>
      </c>
      <c r="C9" s="587">
        <f>'2.CO2-Sector'!$AP$33</f>
        <v>67780.8779403624</v>
      </c>
      <c r="D9" s="680">
        <f>'3.Allocated_CO2-Sector'!$AP$29</f>
        <v>174271.23930539997</v>
      </c>
      <c r="E9" s="589">
        <f t="shared" si="0"/>
        <v>0.05240240256772101</v>
      </c>
      <c r="F9" s="590">
        <f t="shared" si="0"/>
        <v>0.1347316811991176</v>
      </c>
      <c r="H9" s="586"/>
      <c r="I9" s="586"/>
    </row>
    <row r="10" spans="2:9" ht="12.75">
      <c r="B10" s="71" t="s">
        <v>101</v>
      </c>
      <c r="C10" s="587">
        <f>'2.CO2-Sector'!$AP$36</f>
        <v>53925.95331212286</v>
      </c>
      <c r="D10" s="588">
        <f>'3.Allocated_CO2-Sector'!$AP$32</f>
        <v>53925.95331212286</v>
      </c>
      <c r="E10" s="589">
        <f t="shared" si="0"/>
        <v>0.041690954737947455</v>
      </c>
      <c r="F10" s="590">
        <f t="shared" si="0"/>
        <v>0.04169095473794744</v>
      </c>
      <c r="H10" s="591"/>
      <c r="I10" s="591"/>
    </row>
    <row r="11" spans="2:9" ht="12.75">
      <c r="B11" s="71" t="s">
        <v>102</v>
      </c>
      <c r="C11" s="587">
        <f>'2.CO2-Sector'!$AP$46</f>
        <v>36677.8296155466</v>
      </c>
      <c r="D11" s="588">
        <f>'3.Allocated_CO2-Sector'!$AP$42</f>
        <v>36677.8296155466</v>
      </c>
      <c r="E11" s="589">
        <f t="shared" si="0"/>
        <v>0.028356174355180924</v>
      </c>
      <c r="F11" s="590">
        <f t="shared" si="0"/>
        <v>0.028356174355180917</v>
      </c>
      <c r="H11" s="586"/>
      <c r="I11" s="586"/>
    </row>
    <row r="12" spans="2:9" ht="13.5" thickBot="1">
      <c r="B12" s="72" t="s">
        <v>103</v>
      </c>
      <c r="C12" s="592">
        <f>'2.CO2-Sector'!$AP$35</f>
        <v>37.5909407473</v>
      </c>
      <c r="D12" s="593">
        <f>'3.Allocated_CO2-Sector'!$AP$31</f>
        <v>37.5909407473</v>
      </c>
      <c r="E12" s="594">
        <f t="shared" si="0"/>
        <v>2.906211412122098E-05</v>
      </c>
      <c r="F12" s="595">
        <f t="shared" si="0"/>
        <v>2.906211412122097E-05</v>
      </c>
      <c r="H12" s="586"/>
      <c r="I12" s="586"/>
    </row>
    <row r="13" spans="2:6" ht="13.5" thickBot="1">
      <c r="B13" s="73" t="s">
        <v>104</v>
      </c>
      <c r="C13" s="596">
        <f>SUM(C5:C12)</f>
        <v>1293468.8987354613</v>
      </c>
      <c r="D13" s="597">
        <f>SUM(D5:D12)</f>
        <v>1293468.8987354618</v>
      </c>
      <c r="E13" s="598"/>
      <c r="F13" s="598"/>
    </row>
    <row r="14" spans="2:6" ht="12.75">
      <c r="B14" s="681"/>
      <c r="C14" s="682"/>
      <c r="D14" s="682"/>
      <c r="E14" s="598"/>
      <c r="F14" s="598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P13"/>
  <sheetViews>
    <sheetView zoomScale="85" zoomScaleNormal="85" zoomScalePageLayoutView="0" workbookViewId="0" topLeftCell="AJ1">
      <selection activeCell="AI26" sqref="AI26"/>
    </sheetView>
  </sheetViews>
  <sheetFormatPr defaultColWidth="9.00390625" defaultRowHeight="13.5"/>
  <cols>
    <col min="1" max="24" width="0" style="441" hidden="1" customWidth="1"/>
    <col min="25" max="25" width="2.375" style="441" customWidth="1"/>
    <col min="26" max="26" width="15.00390625" style="441" bestFit="1" customWidth="1"/>
    <col min="27" max="37" width="11.625" style="441" bestFit="1" customWidth="1"/>
    <col min="38" max="38" width="11.00390625" style="441" customWidth="1"/>
    <col min="39" max="40" width="10.375" style="441" customWidth="1"/>
    <col min="41" max="41" width="10.50390625" style="441" customWidth="1"/>
    <col min="42" max="42" width="10.25390625" style="441" customWidth="1"/>
    <col min="43" max="16384" width="9.00390625" style="441" customWidth="1"/>
  </cols>
  <sheetData>
    <row r="2" ht="18.75">
      <c r="AA2" s="448" t="s">
        <v>319</v>
      </c>
    </row>
    <row r="5" spans="36:42" ht="14.25">
      <c r="AJ5" s="442"/>
      <c r="AK5" s="442"/>
      <c r="AP5" s="442" t="s">
        <v>9</v>
      </c>
    </row>
    <row r="6" spans="26:42" ht="14.25">
      <c r="Z6" s="443"/>
      <c r="AA6" s="443">
        <v>1990</v>
      </c>
      <c r="AB6" s="443">
        <f aca="true" t="shared" si="0" ref="AB6:AP6">AA6+1</f>
        <v>1991</v>
      </c>
      <c r="AC6" s="443">
        <f t="shared" si="0"/>
        <v>1992</v>
      </c>
      <c r="AD6" s="443">
        <f t="shared" si="0"/>
        <v>1993</v>
      </c>
      <c r="AE6" s="443">
        <f t="shared" si="0"/>
        <v>1994</v>
      </c>
      <c r="AF6" s="443">
        <f t="shared" si="0"/>
        <v>1995</v>
      </c>
      <c r="AG6" s="443">
        <f t="shared" si="0"/>
        <v>1996</v>
      </c>
      <c r="AH6" s="443">
        <f t="shared" si="0"/>
        <v>1997</v>
      </c>
      <c r="AI6" s="443">
        <f t="shared" si="0"/>
        <v>1998</v>
      </c>
      <c r="AJ6" s="443">
        <f t="shared" si="0"/>
        <v>1999</v>
      </c>
      <c r="AK6" s="443">
        <f t="shared" si="0"/>
        <v>2000</v>
      </c>
      <c r="AL6" s="443">
        <f t="shared" si="0"/>
        <v>2001</v>
      </c>
      <c r="AM6" s="443">
        <f t="shared" si="0"/>
        <v>2002</v>
      </c>
      <c r="AN6" s="443">
        <f t="shared" si="0"/>
        <v>2003</v>
      </c>
      <c r="AO6" s="443">
        <f t="shared" si="0"/>
        <v>2004</v>
      </c>
      <c r="AP6" s="443">
        <f t="shared" si="0"/>
        <v>2005</v>
      </c>
    </row>
    <row r="7" spans="26:42" ht="14.25">
      <c r="Z7" s="440" t="s">
        <v>11</v>
      </c>
      <c r="AA7" s="444">
        <v>13189.322255068999</v>
      </c>
      <c r="AB7" s="444">
        <v>13919.12087852843</v>
      </c>
      <c r="AC7" s="444">
        <v>14216.761199181827</v>
      </c>
      <c r="AD7" s="444">
        <v>13856.188360531685</v>
      </c>
      <c r="AE7" s="444">
        <v>15066.488336093229</v>
      </c>
      <c r="AF7" s="444">
        <v>16922.993949458552</v>
      </c>
      <c r="AG7" s="444">
        <v>18441.907521277415</v>
      </c>
      <c r="AH7" s="444">
        <v>19134.3657113538</v>
      </c>
      <c r="AI7" s="444">
        <v>20001.550332180534</v>
      </c>
      <c r="AJ7" s="444">
        <v>19576.460598842175</v>
      </c>
      <c r="AK7" s="444">
        <v>19542.606244142666</v>
      </c>
      <c r="AL7" s="444">
        <v>18721.34126587633</v>
      </c>
      <c r="AM7" s="444">
        <v>21149.318258629</v>
      </c>
      <c r="AN7" s="444">
        <v>20387.640616845332</v>
      </c>
      <c r="AO7" s="444">
        <v>21190.199547370332</v>
      </c>
      <c r="AP7" s="444">
        <v>21336.326993813334</v>
      </c>
    </row>
    <row r="8" spans="26:42" ht="14.25">
      <c r="Z8" s="440" t="s">
        <v>12</v>
      </c>
      <c r="AA8" s="444">
        <v>17639.860639329756</v>
      </c>
      <c r="AB8" s="444">
        <v>18612.862464700218</v>
      </c>
      <c r="AC8" s="444">
        <v>18720.514328120724</v>
      </c>
      <c r="AD8" s="444">
        <v>21079.006682366125</v>
      </c>
      <c r="AE8" s="444">
        <v>21027.198857468324</v>
      </c>
      <c r="AF8" s="444">
        <v>21256.776693465814</v>
      </c>
      <c r="AG8" s="444">
        <v>12516.34259309122</v>
      </c>
      <c r="AH8" s="444">
        <v>16297.922232657518</v>
      </c>
      <c r="AI8" s="444">
        <v>17359.53264257724</v>
      </c>
      <c r="AJ8" s="444">
        <v>16446.032956129064</v>
      </c>
      <c r="AK8" s="444">
        <v>17189.275381644668</v>
      </c>
      <c r="AL8" s="444">
        <v>14850.079290434667</v>
      </c>
      <c r="AM8" s="444">
        <v>15579.61210527333</v>
      </c>
      <c r="AN8" s="444">
        <v>17119.070250553334</v>
      </c>
      <c r="AO8" s="444">
        <v>17922.92231377267</v>
      </c>
      <c r="AP8" s="444">
        <v>20228.548735802004</v>
      </c>
    </row>
    <row r="9" spans="26:42" ht="14.25">
      <c r="Z9" s="440" t="s">
        <v>79</v>
      </c>
      <c r="AA9" s="444">
        <f>SUM(AA7:AA8)</f>
        <v>30829.182894398757</v>
      </c>
      <c r="AB9" s="444">
        <f aca="true" t="shared" si="1" ref="AB9:AP9">SUM(AB7:AB8)</f>
        <v>32531.983343228647</v>
      </c>
      <c r="AC9" s="444">
        <f t="shared" si="1"/>
        <v>32937.275527302554</v>
      </c>
      <c r="AD9" s="444">
        <f t="shared" si="1"/>
        <v>34935.19504289781</v>
      </c>
      <c r="AE9" s="444">
        <f t="shared" si="1"/>
        <v>36093.68719356155</v>
      </c>
      <c r="AF9" s="444">
        <f t="shared" si="1"/>
        <v>38179.77064292437</v>
      </c>
      <c r="AG9" s="444">
        <f t="shared" si="1"/>
        <v>30958.250114368635</v>
      </c>
      <c r="AH9" s="444">
        <f t="shared" si="1"/>
        <v>35432.28794401132</v>
      </c>
      <c r="AI9" s="444">
        <f t="shared" si="1"/>
        <v>37361.08297475777</v>
      </c>
      <c r="AJ9" s="444">
        <f t="shared" si="1"/>
        <v>36022.49355497124</v>
      </c>
      <c r="AK9" s="444">
        <f t="shared" si="1"/>
        <v>36731.88162578733</v>
      </c>
      <c r="AL9" s="444">
        <f t="shared" si="1"/>
        <v>33571.420556311</v>
      </c>
      <c r="AM9" s="444">
        <f t="shared" si="1"/>
        <v>36728.93036390233</v>
      </c>
      <c r="AN9" s="444">
        <f t="shared" si="1"/>
        <v>37506.710867398666</v>
      </c>
      <c r="AO9" s="444">
        <f t="shared" si="1"/>
        <v>39113.121861143</v>
      </c>
      <c r="AP9" s="444">
        <f t="shared" si="1"/>
        <v>41564.875729615334</v>
      </c>
    </row>
    <row r="11" spans="26:42" ht="14.25">
      <c r="Z11" s="447" t="s">
        <v>15</v>
      </c>
      <c r="AA11" s="445">
        <f>'2.CO2-Sector'!AA47</f>
        <v>1144197.3786207514</v>
      </c>
      <c r="AB11" s="445">
        <f>'2.CO2-Sector'!AB47</f>
        <v>1153630.6987239518</v>
      </c>
      <c r="AC11" s="445">
        <f>'2.CO2-Sector'!AC47</f>
        <v>1161839.5602863925</v>
      </c>
      <c r="AD11" s="445">
        <f>'2.CO2-Sector'!AD47</f>
        <v>1154559.3905378147</v>
      </c>
      <c r="AE11" s="445">
        <f>'2.CO2-Sector'!AE47</f>
        <v>1214494.5979179242</v>
      </c>
      <c r="AF11" s="445">
        <f>'2.CO2-Sector'!AF47</f>
        <v>1228053.030050748</v>
      </c>
      <c r="AG11" s="445">
        <f>'2.CO2-Sector'!AG47</f>
        <v>1241147.6935392814</v>
      </c>
      <c r="AH11" s="445">
        <f>'2.CO2-Sector'!AH47</f>
        <v>1236768.4007765532</v>
      </c>
      <c r="AI11" s="445">
        <f>'2.CO2-Sector'!AI47</f>
        <v>1200480.0830805846</v>
      </c>
      <c r="AJ11" s="445">
        <f>'2.CO2-Sector'!AJ47</f>
        <v>1235780.0551742525</v>
      </c>
      <c r="AK11" s="445">
        <f>'2.CO2-Sector'!AK47</f>
        <v>1256735.6222498238</v>
      </c>
      <c r="AL11" s="445">
        <f>'2.CO2-Sector'!AL47</f>
        <v>1241026.8868562724</v>
      </c>
      <c r="AM11" s="445">
        <f>'2.CO2-Sector'!AM47</f>
        <v>1278617.869121539</v>
      </c>
      <c r="AN11" s="445">
        <f>'2.CO2-Sector'!AN47</f>
        <v>1286152.419503171</v>
      </c>
      <c r="AO11" s="445">
        <f>'2.CO2-Sector'!AO47</f>
        <v>1287601.9257765068</v>
      </c>
      <c r="AP11" s="445">
        <f>'2.CO2-Sector'!AP47</f>
        <v>1293468.8987354613</v>
      </c>
    </row>
    <row r="12" spans="26:42" ht="14.25">
      <c r="Z12" s="440" t="s">
        <v>13</v>
      </c>
      <c r="AA12" s="446">
        <f aca="true" t="shared" si="2" ref="AA12:AO12">AA9/AA11</f>
        <v>0.026943937707287133</v>
      </c>
      <c r="AB12" s="446">
        <f t="shared" si="2"/>
        <v>0.028199651222191608</v>
      </c>
      <c r="AC12" s="446">
        <f t="shared" si="2"/>
        <v>0.028349246017396364</v>
      </c>
      <c r="AD12" s="446">
        <f t="shared" si="2"/>
        <v>0.030258465115964594</v>
      </c>
      <c r="AE12" s="446">
        <f t="shared" si="2"/>
        <v>0.02971910064930628</v>
      </c>
      <c r="AF12" s="446">
        <f t="shared" si="2"/>
        <v>0.031089675859801127</v>
      </c>
      <c r="AG12" s="446">
        <f t="shared" si="2"/>
        <v>0.02494324428552695</v>
      </c>
      <c r="AH12" s="446">
        <f t="shared" si="2"/>
        <v>0.028649088965859555</v>
      </c>
      <c r="AI12" s="446">
        <f t="shared" si="2"/>
        <v>0.031121784943640613</v>
      </c>
      <c r="AJ12" s="446">
        <f t="shared" si="2"/>
        <v>0.02914959940010672</v>
      </c>
      <c r="AK12" s="446">
        <f t="shared" si="2"/>
        <v>0.02922801023180155</v>
      </c>
      <c r="AL12" s="446">
        <f t="shared" si="2"/>
        <v>0.027051324118652253</v>
      </c>
      <c r="AM12" s="446">
        <f t="shared" si="2"/>
        <v>0.028725494341117378</v>
      </c>
      <c r="AN12" s="446">
        <f t="shared" si="2"/>
        <v>0.029161948691809925</v>
      </c>
      <c r="AO12" s="446">
        <f t="shared" si="2"/>
        <v>0.030376718982891605</v>
      </c>
      <c r="AP12" s="446">
        <f>AP9/AP11</f>
        <v>0.03213442222712162</v>
      </c>
    </row>
    <row r="13" ht="14.25">
      <c r="Z13" s="439" t="s">
        <v>14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Y2:BP50"/>
  <sheetViews>
    <sheetView zoomScale="85" zoomScaleNormal="85" zoomScalePageLayoutView="0" workbookViewId="0" topLeftCell="AN1">
      <selection activeCell="Y78" sqref="Y78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3.125" style="77" customWidth="1"/>
    <col min="59" max="60" width="9.125" style="77" customWidth="1"/>
    <col min="61" max="65" width="9.625" style="77" customWidth="1"/>
    <col min="66" max="66" width="16.625" style="77" bestFit="1" customWidth="1"/>
    <col min="67" max="67" width="9.125" style="77" customWidth="1"/>
    <col min="68" max="68" width="9.00390625" style="77" customWidth="1"/>
    <col min="69" max="16384" width="9.625" style="77" customWidth="1"/>
  </cols>
  <sheetData>
    <row r="2" spans="26:27" ht="18.75">
      <c r="Z2" s="448"/>
      <c r="AA2" s="448" t="s">
        <v>16</v>
      </c>
    </row>
    <row r="4" spans="25:61" ht="14.25">
      <c r="Y4" s="74" t="s">
        <v>129</v>
      </c>
      <c r="BG4" s="493"/>
      <c r="BH4" s="493"/>
      <c r="BI4" s="475"/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1" ht="14.25">
      <c r="Y6" s="66" t="s">
        <v>62</v>
      </c>
      <c r="Z6" s="79">
        <f>'12.CH4_detail'!Z14</f>
        <v>17894.84335077474</v>
      </c>
      <c r="AA6" s="79">
        <f>'12.CH4_detail'!AA14</f>
        <v>17894.84335077476</v>
      </c>
      <c r="AB6" s="79">
        <f>'12.CH4_detail'!AB14</f>
        <v>18016.377239001158</v>
      </c>
      <c r="AC6" s="79">
        <f>'12.CH4_detail'!AC14</f>
        <v>18101.56011517213</v>
      </c>
      <c r="AD6" s="79">
        <f>'12.CH4_detail'!AD14</f>
        <v>18185.935307847398</v>
      </c>
      <c r="AE6" s="79">
        <f>'12.CH4_detail'!AE14</f>
        <v>18041.40522581252</v>
      </c>
      <c r="AF6" s="79">
        <f>'12.CH4_detail'!AF14</f>
        <v>17718.37642955358</v>
      </c>
      <c r="AG6" s="79">
        <f>'12.CH4_detail'!AG14</f>
        <v>17321.41300643907</v>
      </c>
      <c r="AH6" s="79">
        <f>'12.CH4_detail'!AH14</f>
        <v>16867.206746974374</v>
      </c>
      <c r="AI6" s="79">
        <f>'12.CH4_detail'!AI14</f>
        <v>16559.740172149028</v>
      </c>
      <c r="AJ6" s="79">
        <f>'12.CH4_detail'!AJ14</f>
        <v>16234.793258068472</v>
      </c>
      <c r="AK6" s="79">
        <f>'12.CH4_detail'!AK14</f>
        <v>16053.794944600204</v>
      </c>
      <c r="AL6" s="79">
        <f>'12.CH4_detail'!AL14</f>
        <v>15882.755716525442</v>
      </c>
      <c r="AM6" s="79">
        <f>'12.CH4_detail'!AM14</f>
        <v>15709.681663616704</v>
      </c>
      <c r="AN6" s="79">
        <f>'12.CH4_detail'!AN14</f>
        <v>15580.62438804182</v>
      </c>
      <c r="AO6" s="79">
        <f>'12.CH4_detail'!AO14</f>
        <v>15482.07366226685</v>
      </c>
      <c r="AP6" s="79">
        <f>'12.CH4_detail'!AP14</f>
        <v>15430.773177967736</v>
      </c>
      <c r="AQ6" s="79">
        <f>'12.CH4_detail'!AQ14</f>
        <v>0</v>
      </c>
      <c r="AR6" s="79">
        <f>'12.CH4_detail'!AR14</f>
        <v>0</v>
      </c>
      <c r="AS6" s="79">
        <f>'12.CH4_detail'!AS14</f>
        <v>0</v>
      </c>
      <c r="AT6" s="79">
        <f>'12.CH4_detail'!AT14</f>
        <v>0</v>
      </c>
      <c r="AU6" s="79">
        <f>'12.CH4_detail'!AU14</f>
        <v>0</v>
      </c>
      <c r="AV6" s="79">
        <f>'12.CH4_detail'!AV14</f>
        <v>0</v>
      </c>
      <c r="AW6" s="79">
        <f>'12.CH4_detail'!AW14</f>
        <v>0</v>
      </c>
      <c r="AX6" s="79">
        <f>'12.CH4_detail'!AX14</f>
        <v>0</v>
      </c>
      <c r="AY6" s="79">
        <f>'12.CH4_detail'!AY14</f>
        <v>0</v>
      </c>
      <c r="AZ6" s="79">
        <f>'12.CH4_detail'!AZ14</f>
        <v>0</v>
      </c>
      <c r="BA6" s="79">
        <f>'12.CH4_detail'!BA14</f>
        <v>0</v>
      </c>
      <c r="BB6" s="79">
        <f>'12.CH4_detail'!BB14</f>
        <v>0</v>
      </c>
      <c r="BC6" s="79">
        <f>'12.CH4_detail'!BC14</f>
        <v>0</v>
      </c>
      <c r="BD6" s="79">
        <f>'12.CH4_detail'!BD14</f>
        <v>0</v>
      </c>
      <c r="BE6" s="79">
        <f>'12.CH4_detail'!BE14</f>
        <v>0</v>
      </c>
      <c r="BG6" s="485">
        <f aca="true" t="shared" si="1" ref="BG6:BG11">AP6/AO6-1</f>
        <v>-0.0033135409001536775</v>
      </c>
      <c r="BH6" s="195">
        <f aca="true" t="shared" si="2" ref="BH6:BH11">AP6/AA6-1</f>
        <v>-0.13769721950096547</v>
      </c>
      <c r="BI6" s="530">
        <f>AP6-AA6</f>
        <v>-2464.0701728070253</v>
      </c>
    </row>
    <row r="7" spans="25:61" ht="14.25">
      <c r="Y7" s="66" t="s">
        <v>63</v>
      </c>
      <c r="Z7" s="79">
        <f>'12.CH4_detail'!Z19</f>
        <v>11263.537507839992</v>
      </c>
      <c r="AA7" s="79">
        <f>'12.CH4_detail'!AA19</f>
        <v>11252.939448347257</v>
      </c>
      <c r="AB7" s="79">
        <f>'12.CH4_detail'!AB19</f>
        <v>11141.408598811106</v>
      </c>
      <c r="AC7" s="79">
        <f>'12.CH4_detail'!AC19</f>
        <v>11074.983986490191</v>
      </c>
      <c r="AD7" s="79">
        <f>'12.CH4_detail'!AD19</f>
        <v>10886.496454631739</v>
      </c>
      <c r="AE7" s="79">
        <f>'12.CH4_detail'!AE19</f>
        <v>10699.078597056141</v>
      </c>
      <c r="AF7" s="79">
        <f>'12.CH4_detail'!AF19</f>
        <v>10401.896595551083</v>
      </c>
      <c r="AG7" s="79">
        <f>'12.CH4_detail'!AG19</f>
        <v>10149.830320247896</v>
      </c>
      <c r="AH7" s="79">
        <f>'12.CH4_detail'!AH19</f>
        <v>9855.841698565811</v>
      </c>
      <c r="AI7" s="79">
        <f>'12.CH4_detail'!AI19</f>
        <v>9504.749097575483</v>
      </c>
      <c r="AJ7" s="79">
        <f>'12.CH4_detail'!AJ19</f>
        <v>9167.49600072136</v>
      </c>
      <c r="AK7" s="79">
        <f>'12.CH4_detail'!AK19</f>
        <v>8800.534498628242</v>
      </c>
      <c r="AL7" s="79">
        <f>'12.CH4_detail'!AL19</f>
        <v>8429.07759739807</v>
      </c>
      <c r="AM7" s="79">
        <f>'12.CH4_detail'!AM19</f>
        <v>8070.353320147671</v>
      </c>
      <c r="AN7" s="79">
        <f>'12.CH4_detail'!AN19</f>
        <v>7782.8487538795935</v>
      </c>
      <c r="AO7" s="79">
        <f>'12.CH4_detail'!AO19</f>
        <v>7508.3821693824375</v>
      </c>
      <c r="AP7" s="79">
        <f>'12.CH4_detail'!AP19</f>
        <v>7286.993472109305</v>
      </c>
      <c r="AQ7" s="79">
        <f>'12.CH4_detail'!AQ19</f>
        <v>0</v>
      </c>
      <c r="AR7" s="79">
        <f>'12.CH4_detail'!AR19</f>
        <v>0</v>
      </c>
      <c r="AS7" s="79">
        <f>'12.CH4_detail'!AS19</f>
        <v>0</v>
      </c>
      <c r="AT7" s="79">
        <f>'12.CH4_detail'!AT19</f>
        <v>0</v>
      </c>
      <c r="AU7" s="79">
        <f>'12.CH4_detail'!AU19</f>
        <v>0</v>
      </c>
      <c r="AV7" s="79">
        <f>'12.CH4_detail'!AV19</f>
        <v>0</v>
      </c>
      <c r="AW7" s="79">
        <f>'12.CH4_detail'!AW19</f>
        <v>0</v>
      </c>
      <c r="AX7" s="79">
        <f>'12.CH4_detail'!AX19</f>
        <v>0</v>
      </c>
      <c r="AY7" s="79">
        <f>'12.CH4_detail'!AY19</f>
        <v>0</v>
      </c>
      <c r="AZ7" s="79">
        <f>'12.CH4_detail'!AZ19</f>
        <v>0</v>
      </c>
      <c r="BA7" s="79">
        <f>'12.CH4_detail'!BA19</f>
        <v>0</v>
      </c>
      <c r="BB7" s="79">
        <f>'12.CH4_detail'!BB19</f>
        <v>0</v>
      </c>
      <c r="BC7" s="79">
        <f>'12.CH4_detail'!BC19</f>
        <v>0</v>
      </c>
      <c r="BD7" s="79">
        <f>'12.CH4_detail'!BD19</f>
        <v>0</v>
      </c>
      <c r="BE7" s="79">
        <f>'12.CH4_detail'!BE19</f>
        <v>0</v>
      </c>
      <c r="BG7" s="485">
        <f t="shared" si="1"/>
        <v>-0.02948553926515729</v>
      </c>
      <c r="BH7" s="195">
        <f t="shared" si="2"/>
        <v>-0.35243644511216476</v>
      </c>
      <c r="BI7" s="530">
        <f>AP7-AA7</f>
        <v>-3965.945976237952</v>
      </c>
    </row>
    <row r="8" spans="25:61" ht="14.25">
      <c r="Y8" s="66" t="s">
        <v>65</v>
      </c>
      <c r="Z8" s="79">
        <f>'12.CH4_detail'!Z4</f>
        <v>829.2283520684672</v>
      </c>
      <c r="AA8" s="79">
        <f>'12.CH4_detail'!AA4</f>
        <v>829.6401702681572</v>
      </c>
      <c r="AB8" s="79">
        <f>'12.CH4_detail'!AB4</f>
        <v>834.7302786429148</v>
      </c>
      <c r="AC8" s="79">
        <f>'12.CH4_detail'!AC4</f>
        <v>849.6226496572048</v>
      </c>
      <c r="AD8" s="79">
        <f>'12.CH4_detail'!AD4</f>
        <v>869.7252146326811</v>
      </c>
      <c r="AE8" s="79">
        <f>'12.CH4_detail'!AE4</f>
        <v>868.3316004251097</v>
      </c>
      <c r="AF8" s="79">
        <f>'12.CH4_detail'!AF4</f>
        <v>901.4371815891691</v>
      </c>
      <c r="AG8" s="79">
        <f>'12.CH4_detail'!AG4</f>
        <v>900.5182025404556</v>
      </c>
      <c r="AH8" s="79">
        <f>'12.CH4_detail'!AH4</f>
        <v>890.2851840642214</v>
      </c>
      <c r="AI8" s="79">
        <f>'12.CH4_detail'!AI4</f>
        <v>865.0536907260349</v>
      </c>
      <c r="AJ8" s="79">
        <f>'12.CH4_detail'!AJ4</f>
        <v>890.205011007555</v>
      </c>
      <c r="AK8" s="79">
        <f>'12.CH4_detail'!AK4</f>
        <v>893.7337879834195</v>
      </c>
      <c r="AL8" s="79">
        <f>'12.CH4_detail'!AL4</f>
        <v>878.6830682658689</v>
      </c>
      <c r="AM8" s="79">
        <f>'12.CH4_detail'!AM4</f>
        <v>885.5324017944441</v>
      </c>
      <c r="AN8" s="79">
        <f>'12.CH4_detail'!AN4</f>
        <v>840.7524723829946</v>
      </c>
      <c r="AO8" s="79">
        <f>'12.CH4_detail'!AO4</f>
        <v>831.3229830877484</v>
      </c>
      <c r="AP8" s="79">
        <f>'12.CH4_detail'!AP4</f>
        <v>811.1053067672659</v>
      </c>
      <c r="AQ8" s="79">
        <f>'12.CH4_detail'!AQ4</f>
        <v>0</v>
      </c>
      <c r="AR8" s="79">
        <f>'12.CH4_detail'!AR4</f>
        <v>0</v>
      </c>
      <c r="AS8" s="79">
        <f>'12.CH4_detail'!AS4</f>
        <v>0</v>
      </c>
      <c r="AT8" s="79">
        <f>'12.CH4_detail'!AT4</f>
        <v>0</v>
      </c>
      <c r="AU8" s="79">
        <f>'12.CH4_detail'!AU4</f>
        <v>0</v>
      </c>
      <c r="AV8" s="79">
        <f>'12.CH4_detail'!AV4</f>
        <v>0</v>
      </c>
      <c r="AW8" s="79">
        <f>'12.CH4_detail'!AW4</f>
        <v>0</v>
      </c>
      <c r="AX8" s="79">
        <f>'12.CH4_detail'!AX4</f>
        <v>0</v>
      </c>
      <c r="AY8" s="79">
        <f>'12.CH4_detail'!AY4</f>
        <v>0</v>
      </c>
      <c r="AZ8" s="79">
        <f>'12.CH4_detail'!AZ4</f>
        <v>0</v>
      </c>
      <c r="BA8" s="79">
        <f>'12.CH4_detail'!BA4</f>
        <v>0</v>
      </c>
      <c r="BB8" s="79">
        <f>'12.CH4_detail'!BB4</f>
        <v>0</v>
      </c>
      <c r="BC8" s="79">
        <f>'12.CH4_detail'!BC4</f>
        <v>0</v>
      </c>
      <c r="BD8" s="79">
        <f>'12.CH4_detail'!BD4</f>
        <v>0</v>
      </c>
      <c r="BE8" s="79">
        <f>'12.CH4_detail'!BE4</f>
        <v>0</v>
      </c>
      <c r="BG8" s="485">
        <f t="shared" si="1"/>
        <v>-0.024319881359936457</v>
      </c>
      <c r="BH8" s="195">
        <f t="shared" si="2"/>
        <v>-0.022340846267003278</v>
      </c>
      <c r="BI8" s="530">
        <f>AP8-AA8</f>
        <v>-18.534863500891333</v>
      </c>
    </row>
    <row r="9" spans="25:61" ht="14.25">
      <c r="Y9" s="66" t="s">
        <v>64</v>
      </c>
      <c r="Z9" s="79">
        <f>'12.CH4_detail'!Z10</f>
        <v>3037.1423339331145</v>
      </c>
      <c r="AA9" s="79">
        <f>'12.CH4_detail'!AA10</f>
        <v>3037.1423339331145</v>
      </c>
      <c r="AB9" s="79">
        <f>'12.CH4_detail'!AB10</f>
        <v>2794.7553920660994</v>
      </c>
      <c r="AC9" s="79">
        <f>'12.CH4_detail'!AC10</f>
        <v>2527.3413473287646</v>
      </c>
      <c r="AD9" s="79">
        <f>'12.CH4_detail'!AD10</f>
        <v>2339.2289324546227</v>
      </c>
      <c r="AE9" s="79">
        <f>'12.CH4_detail'!AE10</f>
        <v>1979.5329942980509</v>
      </c>
      <c r="AF9" s="79">
        <f>'12.CH4_detail'!AF10</f>
        <v>1609.8706675415804</v>
      </c>
      <c r="AG9" s="79">
        <f>'12.CH4_detail'!AG10</f>
        <v>1560.492636417895</v>
      </c>
      <c r="AH9" s="79">
        <f>'12.CH4_detail'!AH10</f>
        <v>1277.24656775789</v>
      </c>
      <c r="AI9" s="79">
        <f>'12.CH4_detail'!AI10</f>
        <v>1137.9760595671062</v>
      </c>
      <c r="AJ9" s="79">
        <f>'12.CH4_detail'!AJ10</f>
        <v>1129.7389156844279</v>
      </c>
      <c r="AK9" s="79">
        <f>'12.CH4_detail'!AK10</f>
        <v>1045.91387734844</v>
      </c>
      <c r="AL9" s="79">
        <f>'12.CH4_detail'!AL10</f>
        <v>842.4668510300049</v>
      </c>
      <c r="AM9" s="79">
        <f>'12.CH4_detail'!AM10</f>
        <v>412.72008458155227</v>
      </c>
      <c r="AN9" s="79">
        <f>'12.CH4_detail'!AN10</f>
        <v>397.68936705070024</v>
      </c>
      <c r="AO9" s="79">
        <f>'12.CH4_detail'!AO10</f>
        <v>383.7281828747682</v>
      </c>
      <c r="AP9" s="79">
        <f>'12.CH4_detail'!AP10</f>
        <v>409.4736329605719</v>
      </c>
      <c r="AQ9" s="79">
        <f>'12.CH4_detail'!AQ10</f>
        <v>0</v>
      </c>
      <c r="AR9" s="79">
        <f>'12.CH4_detail'!AR10</f>
        <v>0</v>
      </c>
      <c r="AS9" s="79">
        <f>'12.CH4_detail'!AS10</f>
        <v>0</v>
      </c>
      <c r="AT9" s="79">
        <f>'12.CH4_detail'!AT10</f>
        <v>0</v>
      </c>
      <c r="AU9" s="79">
        <f>'12.CH4_detail'!AU10</f>
        <v>0</v>
      </c>
      <c r="AV9" s="79">
        <f>'12.CH4_detail'!AV10</f>
        <v>0</v>
      </c>
      <c r="AW9" s="79">
        <f>'12.CH4_detail'!AW10</f>
        <v>0</v>
      </c>
      <c r="AX9" s="79">
        <f>'12.CH4_detail'!AX10</f>
        <v>0</v>
      </c>
      <c r="AY9" s="79">
        <f>'12.CH4_detail'!AY10</f>
        <v>0</v>
      </c>
      <c r="AZ9" s="79">
        <f>'12.CH4_detail'!AZ10</f>
        <v>0</v>
      </c>
      <c r="BA9" s="79">
        <f>'12.CH4_detail'!BA10</f>
        <v>0</v>
      </c>
      <c r="BB9" s="79">
        <f>'12.CH4_detail'!BB10</f>
        <v>0</v>
      </c>
      <c r="BC9" s="79">
        <f>'12.CH4_detail'!BC10</f>
        <v>0</v>
      </c>
      <c r="BD9" s="79">
        <f>'12.CH4_detail'!BD10</f>
        <v>0</v>
      </c>
      <c r="BE9" s="79">
        <f>'12.CH4_detail'!BE10</f>
        <v>0</v>
      </c>
      <c r="BG9" s="485">
        <f t="shared" si="1"/>
        <v>0.06709293514207637</v>
      </c>
      <c r="BH9" s="195">
        <f t="shared" si="2"/>
        <v>-0.8651779903807466</v>
      </c>
      <c r="BI9" s="530">
        <f>AP9-AA9</f>
        <v>-2627.668700972543</v>
      </c>
    </row>
    <row r="10" spans="25:68" ht="15" thickBot="1">
      <c r="Y10" s="67" t="s">
        <v>66</v>
      </c>
      <c r="Z10" s="80">
        <f>'12.CH4_detail'!Z13</f>
        <v>357.5832231496581</v>
      </c>
      <c r="AA10" s="80">
        <f>'12.CH4_detail'!AA13</f>
        <v>357.5832231496581</v>
      </c>
      <c r="AB10" s="80">
        <f>'12.CH4_detail'!AB13</f>
        <v>347.4940852342785</v>
      </c>
      <c r="AC10" s="80">
        <f>'12.CH4_detail'!AC13</f>
        <v>322.2180975243951</v>
      </c>
      <c r="AD10" s="80">
        <f>'12.CH4_detail'!AD13</f>
        <v>320.5542461154327</v>
      </c>
      <c r="AE10" s="80">
        <f>'12.CH4_detail'!AE13</f>
        <v>320.8496392923003</v>
      </c>
      <c r="AF10" s="80">
        <f>'12.CH4_detail'!AF13</f>
        <v>322.3737769343742</v>
      </c>
      <c r="AG10" s="80">
        <f>'12.CH4_detail'!AG13</f>
        <v>312.0152033206362</v>
      </c>
      <c r="AH10" s="80">
        <f>'12.CH4_detail'!AH13</f>
        <v>260.9011983988557</v>
      </c>
      <c r="AI10" s="80">
        <f>'12.CH4_detail'!AI13</f>
        <v>243.5215053478704</v>
      </c>
      <c r="AJ10" s="80">
        <f>'12.CH4_detail'!AJ13</f>
        <v>236.21993608313937</v>
      </c>
      <c r="AK10" s="80">
        <f>'12.CH4_detail'!AK13</f>
        <v>181.2345021759783</v>
      </c>
      <c r="AL10" s="80">
        <f>'12.CH4_detail'!AL13</f>
        <v>147.4806677032141</v>
      </c>
      <c r="AM10" s="80">
        <f>'12.CH4_detail'!AM13</f>
        <v>141.63928122600038</v>
      </c>
      <c r="AN10" s="80">
        <f>'12.CH4_detail'!AN13</f>
        <v>133.8824966624147</v>
      </c>
      <c r="AO10" s="80">
        <f>'12.CH4_detail'!AO13</f>
        <v>133.58838827969186</v>
      </c>
      <c r="AP10" s="80">
        <f>'12.CH4_detail'!AP13</f>
        <v>132.90048181798772</v>
      </c>
      <c r="AQ10" s="80">
        <f>'12.CH4_detail'!AQ13</f>
        <v>0</v>
      </c>
      <c r="AR10" s="80">
        <f>'12.CH4_detail'!AR13</f>
        <v>0</v>
      </c>
      <c r="AS10" s="80">
        <f>'12.CH4_detail'!AS13</f>
        <v>0</v>
      </c>
      <c r="AT10" s="80">
        <f>'12.CH4_detail'!AT13</f>
        <v>0</v>
      </c>
      <c r="AU10" s="80">
        <f>'12.CH4_detail'!AU13</f>
        <v>0</v>
      </c>
      <c r="AV10" s="80">
        <f>'12.CH4_detail'!AV13</f>
        <v>0</v>
      </c>
      <c r="AW10" s="80">
        <f>'12.CH4_detail'!AW13</f>
        <v>0</v>
      </c>
      <c r="AX10" s="80">
        <f>'12.CH4_detail'!AX13</f>
        <v>0</v>
      </c>
      <c r="AY10" s="80">
        <f>'12.CH4_detail'!AY13</f>
        <v>0</v>
      </c>
      <c r="AZ10" s="80">
        <f>'12.CH4_detail'!AZ13</f>
        <v>0</v>
      </c>
      <c r="BA10" s="80">
        <f>'12.CH4_detail'!BA13</f>
        <v>0</v>
      </c>
      <c r="BB10" s="80">
        <f>'12.CH4_detail'!BB13</f>
        <v>0</v>
      </c>
      <c r="BC10" s="80">
        <f>'12.CH4_detail'!BC13</f>
        <v>0</v>
      </c>
      <c r="BD10" s="80">
        <f>'12.CH4_detail'!BD13</f>
        <v>0</v>
      </c>
      <c r="BE10" s="80">
        <f>'12.CH4_detail'!BE13</f>
        <v>0</v>
      </c>
      <c r="BG10" s="494">
        <f t="shared" si="1"/>
        <v>-0.005149448021364522</v>
      </c>
      <c r="BH10" s="196">
        <f t="shared" si="2"/>
        <v>-0.6283369207107199</v>
      </c>
      <c r="BI10" s="530">
        <f>AP10-AA10</f>
        <v>-224.6827413316704</v>
      </c>
      <c r="BN10" s="11"/>
      <c r="BO10" s="493"/>
      <c r="BP10" s="493"/>
    </row>
    <row r="11" spans="25:68" ht="15" thickTop="1">
      <c r="Y11" s="68" t="s">
        <v>68</v>
      </c>
      <c r="Z11" s="81">
        <f aca="true" t="shared" si="3" ref="Z11:AO11">SUM(Z6:Z10)</f>
        <v>33382.33476776598</v>
      </c>
      <c r="AA11" s="81">
        <f t="shared" si="3"/>
        <v>33372.14852647295</v>
      </c>
      <c r="AB11" s="81">
        <f t="shared" si="3"/>
        <v>33134.765593755554</v>
      </c>
      <c r="AC11" s="81">
        <f t="shared" si="3"/>
        <v>32875.72619617269</v>
      </c>
      <c r="AD11" s="81">
        <f t="shared" si="3"/>
        <v>32601.940155681874</v>
      </c>
      <c r="AE11" s="81">
        <f t="shared" si="3"/>
        <v>31909.19805688412</v>
      </c>
      <c r="AF11" s="81">
        <f t="shared" si="3"/>
        <v>30953.954651169788</v>
      </c>
      <c r="AG11" s="81">
        <f t="shared" si="3"/>
        <v>30244.26936896595</v>
      </c>
      <c r="AH11" s="81">
        <f t="shared" si="3"/>
        <v>29151.481395761155</v>
      </c>
      <c r="AI11" s="81">
        <f t="shared" si="3"/>
        <v>28311.040525365523</v>
      </c>
      <c r="AJ11" s="81">
        <f t="shared" si="3"/>
        <v>27658.453121564955</v>
      </c>
      <c r="AK11" s="81">
        <f t="shared" si="3"/>
        <v>26975.211610736285</v>
      </c>
      <c r="AL11" s="81">
        <f t="shared" si="3"/>
        <v>26180.463900922598</v>
      </c>
      <c r="AM11" s="81">
        <f t="shared" si="3"/>
        <v>25219.926751366373</v>
      </c>
      <c r="AN11" s="81">
        <f t="shared" si="3"/>
        <v>24735.79747801753</v>
      </c>
      <c r="AO11" s="81">
        <f t="shared" si="3"/>
        <v>24339.095385891498</v>
      </c>
      <c r="AP11" s="81">
        <f aca="true" t="shared" si="4" ref="AP11:BE11">SUM(AP6:AP10)</f>
        <v>24071.24607162287</v>
      </c>
      <c r="AQ11" s="81">
        <f t="shared" si="4"/>
        <v>0</v>
      </c>
      <c r="AR11" s="81">
        <f t="shared" si="4"/>
        <v>0</v>
      </c>
      <c r="AS11" s="81">
        <f t="shared" si="4"/>
        <v>0</v>
      </c>
      <c r="AT11" s="81">
        <f t="shared" si="4"/>
        <v>0</v>
      </c>
      <c r="AU11" s="81">
        <f t="shared" si="4"/>
        <v>0</v>
      </c>
      <c r="AV11" s="81">
        <f t="shared" si="4"/>
        <v>0</v>
      </c>
      <c r="AW11" s="81">
        <f t="shared" si="4"/>
        <v>0</v>
      </c>
      <c r="AX11" s="81">
        <f t="shared" si="4"/>
        <v>0</v>
      </c>
      <c r="AY11" s="81">
        <f t="shared" si="4"/>
        <v>0</v>
      </c>
      <c r="AZ11" s="81">
        <f t="shared" si="4"/>
        <v>0</v>
      </c>
      <c r="BA11" s="81">
        <f t="shared" si="4"/>
        <v>0</v>
      </c>
      <c r="BB11" s="81">
        <f t="shared" si="4"/>
        <v>0</v>
      </c>
      <c r="BC11" s="81">
        <f t="shared" si="4"/>
        <v>0</v>
      </c>
      <c r="BD11" s="81">
        <f t="shared" si="4"/>
        <v>0</v>
      </c>
      <c r="BE11" s="81">
        <f t="shared" si="4"/>
        <v>0</v>
      </c>
      <c r="BG11" s="495">
        <f t="shared" si="1"/>
        <v>-0.011004900142011498</v>
      </c>
      <c r="BH11" s="197">
        <f t="shared" si="2"/>
        <v>-0.27870253686159885</v>
      </c>
      <c r="BN11" s="476"/>
      <c r="BO11" s="492"/>
      <c r="BP11" s="492"/>
    </row>
    <row r="12" spans="66:68" ht="14.25">
      <c r="BN12" s="476"/>
      <c r="BO12" s="492"/>
      <c r="BP12" s="492"/>
    </row>
    <row r="13" spans="25:68" ht="14.25">
      <c r="Y13" s="74" t="s">
        <v>320</v>
      </c>
      <c r="BN13" s="476"/>
      <c r="BO13" s="492"/>
      <c r="BP13" s="492"/>
    </row>
    <row r="14" spans="25:68" ht="22.5">
      <c r="Y14" s="78"/>
      <c r="Z14" s="711" t="s">
        <v>369</v>
      </c>
      <c r="AA14" s="78">
        <v>1990</v>
      </c>
      <c r="AB14" s="78">
        <f aca="true" t="shared" si="5" ref="AB14:AP14">AA14+1</f>
        <v>1991</v>
      </c>
      <c r="AC14" s="78">
        <f t="shared" si="5"/>
        <v>1992</v>
      </c>
      <c r="AD14" s="78">
        <f t="shared" si="5"/>
        <v>1993</v>
      </c>
      <c r="AE14" s="78">
        <f t="shared" si="5"/>
        <v>1994</v>
      </c>
      <c r="AF14" s="78">
        <f t="shared" si="5"/>
        <v>1995</v>
      </c>
      <c r="AG14" s="78">
        <f t="shared" si="5"/>
        <v>1996</v>
      </c>
      <c r="AH14" s="78">
        <f t="shared" si="5"/>
        <v>1997</v>
      </c>
      <c r="AI14" s="78">
        <f t="shared" si="5"/>
        <v>1998</v>
      </c>
      <c r="AJ14" s="78">
        <f t="shared" si="5"/>
        <v>1999</v>
      </c>
      <c r="AK14" s="78">
        <f t="shared" si="5"/>
        <v>2000</v>
      </c>
      <c r="AL14" s="78">
        <f t="shared" si="5"/>
        <v>2001</v>
      </c>
      <c r="AM14" s="78">
        <f t="shared" si="5"/>
        <v>2002</v>
      </c>
      <c r="AN14" s="78">
        <f t="shared" si="5"/>
        <v>2003</v>
      </c>
      <c r="AO14" s="78">
        <f t="shared" si="5"/>
        <v>2004</v>
      </c>
      <c r="AP14" s="78">
        <f t="shared" si="5"/>
        <v>2005</v>
      </c>
      <c r="BN14" s="476"/>
      <c r="BO14" s="492"/>
      <c r="BP14" s="492"/>
    </row>
    <row r="15" spans="25:68" ht="14.25">
      <c r="Y15" s="66" t="s">
        <v>62</v>
      </c>
      <c r="Z15" s="39">
        <f aca="true" t="shared" si="6" ref="Z15:Z20">Z6/Z$11</f>
        <v>0.5360572732634035</v>
      </c>
      <c r="AA15" s="39">
        <f aca="true" t="shared" si="7" ref="AA15:AO15">AA6/AA$11</f>
        <v>0.5362208949951008</v>
      </c>
      <c r="AB15" s="39">
        <f t="shared" si="7"/>
        <v>0.5437303362845112</v>
      </c>
      <c r="AC15" s="39">
        <f t="shared" si="7"/>
        <v>0.550605635512303</v>
      </c>
      <c r="AD15" s="39">
        <f t="shared" si="7"/>
        <v>0.557817578371266</v>
      </c>
      <c r="AE15" s="39">
        <f t="shared" si="7"/>
        <v>0.5653982652165165</v>
      </c>
      <c r="AF15" s="39">
        <f t="shared" si="7"/>
        <v>0.5724107510406261</v>
      </c>
      <c r="AG15" s="39">
        <f t="shared" si="7"/>
        <v>0.5727171913173345</v>
      </c>
      <c r="AH15" s="39">
        <f t="shared" si="7"/>
        <v>0.5786054752410281</v>
      </c>
      <c r="AI15" s="39">
        <f t="shared" si="7"/>
        <v>0.5849216371016878</v>
      </c>
      <c r="AJ15" s="39">
        <f t="shared" si="7"/>
        <v>0.5869740142991006</v>
      </c>
      <c r="AK15" s="39">
        <f t="shared" si="7"/>
        <v>0.5951313812200347</v>
      </c>
      <c r="AL15" s="39">
        <f t="shared" si="7"/>
        <v>0.6066644111667454</v>
      </c>
      <c r="AM15" s="39">
        <f t="shared" si="7"/>
        <v>0.6229075055805061</v>
      </c>
      <c r="AN15" s="39">
        <f t="shared" si="7"/>
        <v>0.6298816281095516</v>
      </c>
      <c r="AO15" s="39">
        <f t="shared" si="7"/>
        <v>0.6360989764328404</v>
      </c>
      <c r="AP15" s="39">
        <f aca="true" t="shared" si="8" ref="AP15:AP20">AP6/AP$11</f>
        <v>0.6410458823799229</v>
      </c>
      <c r="BN15" s="476"/>
      <c r="BO15" s="492"/>
      <c r="BP15" s="492"/>
    </row>
    <row r="16" spans="25:68" ht="14.25">
      <c r="Y16" s="66" t="s">
        <v>63</v>
      </c>
      <c r="Z16" s="39">
        <f t="shared" si="6"/>
        <v>0.3374101178422091</v>
      </c>
      <c r="AA16" s="39">
        <f aca="true" t="shared" si="9" ref="AA16:AO16">AA7/AA$11</f>
        <v>0.33719553415689424</v>
      </c>
      <c r="AB16" s="39">
        <f t="shared" si="9"/>
        <v>0.33624528193163894</v>
      </c>
      <c r="AC16" s="39">
        <f t="shared" si="9"/>
        <v>0.3368742007523932</v>
      </c>
      <c r="AD16" s="39">
        <f t="shared" si="9"/>
        <v>0.33392173602694125</v>
      </c>
      <c r="AE16" s="39">
        <f t="shared" si="9"/>
        <v>0.3352976335532792</v>
      </c>
      <c r="AF16" s="39">
        <f t="shared" si="9"/>
        <v>0.3360441892731785</v>
      </c>
      <c r="AG16" s="39">
        <f t="shared" si="9"/>
        <v>0.3355951567691952</v>
      </c>
      <c r="AH16" s="39">
        <f t="shared" si="9"/>
        <v>0.338090595286143</v>
      </c>
      <c r="AI16" s="39">
        <f t="shared" si="9"/>
        <v>0.3357258836551634</v>
      </c>
      <c r="AJ16" s="39">
        <f t="shared" si="9"/>
        <v>0.3314536774861634</v>
      </c>
      <c r="AK16" s="39">
        <f t="shared" si="9"/>
        <v>0.32624524417541845</v>
      </c>
      <c r="AL16" s="39">
        <f t="shared" si="9"/>
        <v>0.3219605897472669</v>
      </c>
      <c r="AM16" s="39">
        <f t="shared" si="9"/>
        <v>0.3199990784949617</v>
      </c>
      <c r="AN16" s="39">
        <f t="shared" si="9"/>
        <v>0.31463908777536437</v>
      </c>
      <c r="AO16" s="39">
        <f t="shared" si="9"/>
        <v>0.3084906012462065</v>
      </c>
      <c r="AP16" s="39">
        <f t="shared" si="8"/>
        <v>0.30272605956613946</v>
      </c>
      <c r="BN16" s="475"/>
      <c r="BO16" s="475"/>
      <c r="BP16" s="475"/>
    </row>
    <row r="17" spans="25:42" ht="14.25">
      <c r="Y17" s="66" t="s">
        <v>64</v>
      </c>
      <c r="Z17" s="39">
        <f t="shared" si="6"/>
        <v>0.024840334201823747</v>
      </c>
      <c r="AA17" s="39">
        <f aca="true" t="shared" si="10" ref="AA17:AO17">AA8/AA$11</f>
        <v>0.024860256438390023</v>
      </c>
      <c r="AB17" s="39">
        <f t="shared" si="10"/>
        <v>0.02519197778179619</v>
      </c>
      <c r="AC17" s="39">
        <f t="shared" si="10"/>
        <v>0.025843464098326614</v>
      </c>
      <c r="AD17" s="39">
        <f t="shared" si="10"/>
        <v>0.026677099905083566</v>
      </c>
      <c r="AE17" s="39">
        <f t="shared" si="10"/>
        <v>0.027212579861052792</v>
      </c>
      <c r="AF17" s="39">
        <f t="shared" si="10"/>
        <v>0.029121874466372995</v>
      </c>
      <c r="AG17" s="39">
        <f t="shared" si="10"/>
        <v>0.029774837393310927</v>
      </c>
      <c r="AH17" s="39">
        <f t="shared" si="10"/>
        <v>0.03053996371497181</v>
      </c>
      <c r="AI17" s="39">
        <f t="shared" si="10"/>
        <v>0.03055534783156354</v>
      </c>
      <c r="AJ17" s="39">
        <f t="shared" si="10"/>
        <v>0.03218563985103972</v>
      </c>
      <c r="AK17" s="39">
        <f t="shared" si="10"/>
        <v>0.03313166921099178</v>
      </c>
      <c r="AL17" s="39">
        <f t="shared" si="10"/>
        <v>0.03356254769171237</v>
      </c>
      <c r="AM17" s="39">
        <f t="shared" si="10"/>
        <v>0.03511240974347665</v>
      </c>
      <c r="AN17" s="39">
        <f t="shared" si="10"/>
        <v>0.033989301259850765</v>
      </c>
      <c r="AO17" s="39">
        <f t="shared" si="10"/>
        <v>0.0341558702124006</v>
      </c>
      <c r="AP17" s="39">
        <f t="shared" si="8"/>
        <v>0.03369602489018889</v>
      </c>
    </row>
    <row r="18" spans="25:42" ht="14.25">
      <c r="Y18" s="66" t="s">
        <v>65</v>
      </c>
      <c r="Z18" s="39">
        <f t="shared" si="6"/>
        <v>0.09098052473147512</v>
      </c>
      <c r="AA18" s="39">
        <f aca="true" t="shared" si="11" ref="AA18:AO18">AA9/AA$11</f>
        <v>0.09100829488169923</v>
      </c>
      <c r="AB18" s="39">
        <f t="shared" si="11"/>
        <v>0.08434510828689212</v>
      </c>
      <c r="AC18" s="39">
        <f t="shared" si="11"/>
        <v>0.07687560518809138</v>
      </c>
      <c r="AD18" s="39">
        <f t="shared" si="11"/>
        <v>0.07175121852516318</v>
      </c>
      <c r="AE18" s="39">
        <f t="shared" si="11"/>
        <v>0.06203643823229787</v>
      </c>
      <c r="AF18" s="39">
        <f t="shared" si="11"/>
        <v>0.05200856193283663</v>
      </c>
      <c r="AG18" s="39">
        <f t="shared" si="11"/>
        <v>0.05159630796104261</v>
      </c>
      <c r="AH18" s="39">
        <f t="shared" si="11"/>
        <v>0.043814122185351835</v>
      </c>
      <c r="AI18" s="39">
        <f t="shared" si="11"/>
        <v>0.04019548693547758</v>
      </c>
      <c r="AJ18" s="39">
        <f t="shared" si="11"/>
        <v>0.04084606289147763</v>
      </c>
      <c r="AK18" s="39">
        <f t="shared" si="11"/>
        <v>0.03877314819403161</v>
      </c>
      <c r="AL18" s="39">
        <f t="shared" si="11"/>
        <v>0.032179217840380456</v>
      </c>
      <c r="AM18" s="39">
        <f t="shared" si="11"/>
        <v>0.016364840732901488</v>
      </c>
      <c r="AN18" s="39">
        <f t="shared" si="11"/>
        <v>0.01607748314579803</v>
      </c>
      <c r="AO18" s="39">
        <f t="shared" si="11"/>
        <v>0.015765918033962826</v>
      </c>
      <c r="AP18" s="39">
        <f t="shared" si="8"/>
        <v>0.01701090303934421</v>
      </c>
    </row>
    <row r="19" spans="25:42" ht="15" thickBot="1">
      <c r="Y19" s="67" t="s">
        <v>66</v>
      </c>
      <c r="Z19" s="45">
        <f t="shared" si="6"/>
        <v>0.010711749961088429</v>
      </c>
      <c r="AA19" s="45">
        <f aca="true" t="shared" si="12" ref="AA19:AO19">AA10/AA$11</f>
        <v>0.01071501952791562</v>
      </c>
      <c r="AB19" s="45">
        <f t="shared" si="12"/>
        <v>0.010487295715161656</v>
      </c>
      <c r="AC19" s="45">
        <f t="shared" si="12"/>
        <v>0.009801094448885722</v>
      </c>
      <c r="AD19" s="45">
        <f t="shared" si="12"/>
        <v>0.009832367171545968</v>
      </c>
      <c r="AE19" s="45">
        <f t="shared" si="12"/>
        <v>0.010055083136853698</v>
      </c>
      <c r="AF19" s="45">
        <f t="shared" si="12"/>
        <v>0.010414623286985765</v>
      </c>
      <c r="AG19" s="45">
        <f t="shared" si="12"/>
        <v>0.01031650655911692</v>
      </c>
      <c r="AH19" s="45">
        <f t="shared" si="12"/>
        <v>0.008949843572505124</v>
      </c>
      <c r="AI19" s="45">
        <f t="shared" si="12"/>
        <v>0.008601644476107659</v>
      </c>
      <c r="AJ19" s="45">
        <f t="shared" si="12"/>
        <v>0.008540605472218604</v>
      </c>
      <c r="AK19" s="45">
        <f t="shared" si="12"/>
        <v>0.006718557199523356</v>
      </c>
      <c r="AL19" s="45">
        <f t="shared" si="12"/>
        <v>0.005633233553895005</v>
      </c>
      <c r="AM19" s="45">
        <f t="shared" si="12"/>
        <v>0.005616165448154071</v>
      </c>
      <c r="AN19" s="45">
        <f t="shared" si="12"/>
        <v>0.0054124997094350735</v>
      </c>
      <c r="AO19" s="45">
        <f t="shared" si="12"/>
        <v>0.005488634074589652</v>
      </c>
      <c r="AP19" s="45">
        <f t="shared" si="8"/>
        <v>0.005521130124404384</v>
      </c>
    </row>
    <row r="20" spans="25:42" ht="15" thickTop="1">
      <c r="Y20" s="68" t="s">
        <v>68</v>
      </c>
      <c r="Z20" s="82">
        <f t="shared" si="6"/>
        <v>1</v>
      </c>
      <c r="AA20" s="82">
        <f aca="true" t="shared" si="13" ref="AA20:AO20">AA11/AA$11</f>
        <v>1</v>
      </c>
      <c r="AB20" s="82">
        <f t="shared" si="13"/>
        <v>1</v>
      </c>
      <c r="AC20" s="82">
        <f t="shared" si="13"/>
        <v>1</v>
      </c>
      <c r="AD20" s="82">
        <f t="shared" si="13"/>
        <v>1</v>
      </c>
      <c r="AE20" s="82">
        <f t="shared" si="13"/>
        <v>1</v>
      </c>
      <c r="AF20" s="82">
        <f t="shared" si="13"/>
        <v>1</v>
      </c>
      <c r="AG20" s="82">
        <f t="shared" si="13"/>
        <v>1</v>
      </c>
      <c r="AH20" s="82">
        <f t="shared" si="13"/>
        <v>1</v>
      </c>
      <c r="AI20" s="82">
        <f t="shared" si="13"/>
        <v>1</v>
      </c>
      <c r="AJ20" s="82">
        <f t="shared" si="13"/>
        <v>1</v>
      </c>
      <c r="AK20" s="82">
        <f t="shared" si="13"/>
        <v>1</v>
      </c>
      <c r="AL20" s="82">
        <f t="shared" si="13"/>
        <v>1</v>
      </c>
      <c r="AM20" s="82">
        <f t="shared" si="13"/>
        <v>1</v>
      </c>
      <c r="AN20" s="82">
        <f t="shared" si="13"/>
        <v>1</v>
      </c>
      <c r="AO20" s="82">
        <f t="shared" si="13"/>
        <v>1</v>
      </c>
      <c r="AP20" s="82">
        <f t="shared" si="8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4" ref="AB23:AP23">AA23+1</f>
        <v>1991</v>
      </c>
      <c r="AC23" s="78">
        <f t="shared" si="14"/>
        <v>1992</v>
      </c>
      <c r="AD23" s="78">
        <f t="shared" si="14"/>
        <v>1993</v>
      </c>
      <c r="AE23" s="78">
        <f t="shared" si="14"/>
        <v>1994</v>
      </c>
      <c r="AF23" s="78">
        <f t="shared" si="14"/>
        <v>1995</v>
      </c>
      <c r="AG23" s="78">
        <f t="shared" si="14"/>
        <v>1996</v>
      </c>
      <c r="AH23" s="78">
        <f t="shared" si="14"/>
        <v>1997</v>
      </c>
      <c r="AI23" s="78">
        <f t="shared" si="14"/>
        <v>1998</v>
      </c>
      <c r="AJ23" s="78">
        <f t="shared" si="14"/>
        <v>1999</v>
      </c>
      <c r="AK23" s="78">
        <f t="shared" si="14"/>
        <v>2000</v>
      </c>
      <c r="AL23" s="78">
        <f t="shared" si="14"/>
        <v>2001</v>
      </c>
      <c r="AM23" s="78">
        <f t="shared" si="14"/>
        <v>2002</v>
      </c>
      <c r="AN23" s="78">
        <f t="shared" si="14"/>
        <v>2003</v>
      </c>
      <c r="AO23" s="78">
        <f t="shared" si="14"/>
        <v>2004</v>
      </c>
      <c r="AP23" s="78">
        <f t="shared" si="14"/>
        <v>2005</v>
      </c>
    </row>
    <row r="24" spans="25:42" ht="14.25">
      <c r="Y24" s="66" t="s">
        <v>62</v>
      </c>
      <c r="Z24" s="75"/>
      <c r="AA24" s="90">
        <f aca="true" t="shared" si="15" ref="AA24:AP24">AA6/$Z6-1</f>
        <v>0</v>
      </c>
      <c r="AB24" s="90">
        <f t="shared" si="15"/>
        <v>0.006791559213126908</v>
      </c>
      <c r="AC24" s="90">
        <f t="shared" si="15"/>
        <v>0.011551750431413543</v>
      </c>
      <c r="AD24" s="90">
        <f t="shared" si="15"/>
        <v>0.016266806664169797</v>
      </c>
      <c r="AE24" s="90">
        <f t="shared" si="15"/>
        <v>0.00819017368103614</v>
      </c>
      <c r="AF24" s="90">
        <f t="shared" si="15"/>
        <v>-0.009861328079942</v>
      </c>
      <c r="AG24" s="90">
        <f t="shared" si="15"/>
        <v>-0.03204444616224278</v>
      </c>
      <c r="AH24" s="90">
        <f t="shared" si="15"/>
        <v>-0.0574264095894349</v>
      </c>
      <c r="AI24" s="90">
        <f t="shared" si="15"/>
        <v>-0.07460826297582035</v>
      </c>
      <c r="AJ24" s="90">
        <f t="shared" si="15"/>
        <v>-0.09276695303590898</v>
      </c>
      <c r="AK24" s="90">
        <f t="shared" si="15"/>
        <v>-0.1028815044695448</v>
      </c>
      <c r="AL24" s="90">
        <f t="shared" si="15"/>
        <v>-0.11243952209071373</v>
      </c>
      <c r="AM24" s="90">
        <f t="shared" si="15"/>
        <v>-0.12211124983463073</v>
      </c>
      <c r="AN24" s="90">
        <f t="shared" si="15"/>
        <v>-0.1293232311325445</v>
      </c>
      <c r="AO24" s="90">
        <f t="shared" si="15"/>
        <v>-0.13483044479422235</v>
      </c>
      <c r="AP24" s="90">
        <f t="shared" si="15"/>
        <v>-0.13769721950096447</v>
      </c>
    </row>
    <row r="25" spans="25:42" ht="14.25">
      <c r="Y25" s="66" t="s">
        <v>63</v>
      </c>
      <c r="Z25" s="75"/>
      <c r="AA25" s="90">
        <f aca="true" t="shared" si="16" ref="AA25:AP25">AA7/$Z7-1</f>
        <v>-0.0009409174946466425</v>
      </c>
      <c r="AB25" s="90">
        <f t="shared" si="16"/>
        <v>-0.01084285544784469</v>
      </c>
      <c r="AC25" s="90">
        <f t="shared" si="16"/>
        <v>-0.016740168993849225</v>
      </c>
      <c r="AD25" s="90">
        <f t="shared" si="16"/>
        <v>-0.03347447930508629</v>
      </c>
      <c r="AE25" s="90">
        <f t="shared" si="16"/>
        <v>-0.05011382173592971</v>
      </c>
      <c r="AF25" s="90">
        <f t="shared" si="16"/>
        <v>-0.07649825036665114</v>
      </c>
      <c r="AG25" s="90">
        <f t="shared" si="16"/>
        <v>-0.09887721213845113</v>
      </c>
      <c r="AH25" s="90">
        <f t="shared" si="16"/>
        <v>-0.12497812594794067</v>
      </c>
      <c r="AI25" s="90">
        <f t="shared" si="16"/>
        <v>-0.1561488483560608</v>
      </c>
      <c r="AJ25" s="90">
        <f t="shared" si="16"/>
        <v>-0.18609087115479317</v>
      </c>
      <c r="AK25" s="90">
        <f t="shared" si="16"/>
        <v>-0.218670467204231</v>
      </c>
      <c r="AL25" s="90">
        <f t="shared" si="16"/>
        <v>-0.25164917402450104</v>
      </c>
      <c r="AM25" s="90">
        <f t="shared" si="16"/>
        <v>-0.2834974523296703</v>
      </c>
      <c r="AN25" s="90">
        <f t="shared" si="16"/>
        <v>-0.30902269837852125</v>
      </c>
      <c r="AO25" s="90">
        <f t="shared" si="16"/>
        <v>-0.33339040562023936</v>
      </c>
      <c r="AP25" s="90">
        <f t="shared" si="16"/>
        <v>-0.3530457489898543</v>
      </c>
    </row>
    <row r="26" spans="25:42" ht="14.25">
      <c r="Y26" s="66" t="s">
        <v>64</v>
      </c>
      <c r="Z26" s="75"/>
      <c r="AA26" s="90">
        <f aca="true" t="shared" si="17" ref="AA26:AP26">AA8/$Z8-1</f>
        <v>0.0004966282190699278</v>
      </c>
      <c r="AB26" s="90">
        <f t="shared" si="17"/>
        <v>0.006634995729129622</v>
      </c>
      <c r="AC26" s="90">
        <f t="shared" si="17"/>
        <v>0.024594308115327923</v>
      </c>
      <c r="AD26" s="90">
        <f t="shared" si="17"/>
        <v>0.048836804075978124</v>
      </c>
      <c r="AE26" s="90">
        <f t="shared" si="17"/>
        <v>0.047156188351618056</v>
      </c>
      <c r="AF26" s="90">
        <f t="shared" si="17"/>
        <v>0.08707954731719036</v>
      </c>
      <c r="AG26" s="90">
        <f t="shared" si="17"/>
        <v>0.08597131332299424</v>
      </c>
      <c r="AH26" s="90">
        <f t="shared" si="17"/>
        <v>0.07363090256556126</v>
      </c>
      <c r="AI26" s="90">
        <f t="shared" si="17"/>
        <v>0.043203224501674686</v>
      </c>
      <c r="AJ26" s="90">
        <f t="shared" si="17"/>
        <v>0.07353421863469167</v>
      </c>
      <c r="AK26" s="90">
        <f t="shared" si="17"/>
        <v>0.07778971347765284</v>
      </c>
      <c r="AL26" s="90">
        <f t="shared" si="17"/>
        <v>0.05963944198728788</v>
      </c>
      <c r="AM26" s="90">
        <f t="shared" si="17"/>
        <v>0.0678993302454376</v>
      </c>
      <c r="AN26" s="90">
        <f t="shared" si="17"/>
        <v>0.01389740267054429</v>
      </c>
      <c r="AO26" s="90">
        <f t="shared" si="17"/>
        <v>0.0025260002435472106</v>
      </c>
      <c r="AP26" s="90">
        <f t="shared" si="17"/>
        <v>-0.021855313142627453</v>
      </c>
    </row>
    <row r="27" spans="25:42" ht="14.25">
      <c r="Y27" s="66" t="s">
        <v>65</v>
      </c>
      <c r="Z27" s="75"/>
      <c r="AA27" s="90">
        <f aca="true" t="shared" si="18" ref="AA27:AP27">AA9/$Z9-1</f>
        <v>0</v>
      </c>
      <c r="AB27" s="90">
        <f t="shared" si="18"/>
        <v>-0.07980756751466533</v>
      </c>
      <c r="AC27" s="90">
        <f t="shared" si="18"/>
        <v>-0.16785548076179724</v>
      </c>
      <c r="AD27" s="90">
        <f t="shared" si="18"/>
        <v>-0.22979278701590866</v>
      </c>
      <c r="AE27" s="90">
        <f t="shared" si="18"/>
        <v>-0.34822514829769413</v>
      </c>
      <c r="AF27" s="90">
        <f t="shared" si="18"/>
        <v>-0.46993901156525986</v>
      </c>
      <c r="AG27" s="90">
        <f t="shared" si="18"/>
        <v>-0.4861970678874805</v>
      </c>
      <c r="AH27" s="90">
        <f t="shared" si="18"/>
        <v>-0.5794577838886301</v>
      </c>
      <c r="AI27" s="90">
        <f t="shared" si="18"/>
        <v>-0.6253135564794484</v>
      </c>
      <c r="AJ27" s="90">
        <f t="shared" si="18"/>
        <v>-0.628025692749997</v>
      </c>
      <c r="AK27" s="90">
        <f t="shared" si="18"/>
        <v>-0.655625663090351</v>
      </c>
      <c r="AL27" s="90">
        <f t="shared" si="18"/>
        <v>-0.7226119956192484</v>
      </c>
      <c r="AM27" s="90">
        <f t="shared" si="18"/>
        <v>-0.8641090738585577</v>
      </c>
      <c r="AN27" s="90">
        <f t="shared" si="18"/>
        <v>-0.8690580409724524</v>
      </c>
      <c r="AO27" s="90">
        <f t="shared" si="18"/>
        <v>-0.8736548568740148</v>
      </c>
      <c r="AP27" s="90">
        <f t="shared" si="18"/>
        <v>-0.8651779903807466</v>
      </c>
    </row>
    <row r="28" spans="25:42" ht="15" thickBot="1">
      <c r="Y28" s="67" t="s">
        <v>66</v>
      </c>
      <c r="Z28" s="94"/>
      <c r="AA28" s="91">
        <f aca="true" t="shared" si="19" ref="AA28:AP28">AA10/$Z10-1</f>
        <v>0</v>
      </c>
      <c r="AB28" s="91">
        <f t="shared" si="19"/>
        <v>-0.028214796618568072</v>
      </c>
      <c r="AC28" s="91">
        <f t="shared" si="19"/>
        <v>-0.098900405096639</v>
      </c>
      <c r="AD28" s="91">
        <f t="shared" si="19"/>
        <v>-0.10355345171976316</v>
      </c>
      <c r="AE28" s="91">
        <f t="shared" si="19"/>
        <v>-0.10272736940453109</v>
      </c>
      <c r="AF28" s="91">
        <f t="shared" si="19"/>
        <v>-0.09846503956520314</v>
      </c>
      <c r="AG28" s="91">
        <f t="shared" si="19"/>
        <v>-0.12743332706621557</v>
      </c>
      <c r="AH28" s="91">
        <f t="shared" si="19"/>
        <v>-0.270376288627888</v>
      </c>
      <c r="AI28" s="91">
        <f t="shared" si="19"/>
        <v>-0.3189795002044876</v>
      </c>
      <c r="AJ28" s="91">
        <f t="shared" si="19"/>
        <v>-0.3393987167449547</v>
      </c>
      <c r="AK28" s="91">
        <f t="shared" si="19"/>
        <v>-0.49316832993552717</v>
      </c>
      <c r="AL28" s="91">
        <f t="shared" si="19"/>
        <v>-0.5875626758879303</v>
      </c>
      <c r="AM28" s="91">
        <f t="shared" si="19"/>
        <v>-0.6038984156515628</v>
      </c>
      <c r="AN28" s="91">
        <f t="shared" si="19"/>
        <v>-0.6255906653473469</v>
      </c>
      <c r="AO28" s="91">
        <f t="shared" si="19"/>
        <v>-0.6264131546692235</v>
      </c>
      <c r="AP28" s="91">
        <f t="shared" si="19"/>
        <v>-0.6283369207107199</v>
      </c>
    </row>
    <row r="29" spans="25:42" ht="15" thickTop="1">
      <c r="Y29" s="68" t="s">
        <v>68</v>
      </c>
      <c r="Z29" s="95"/>
      <c r="AA29" s="92">
        <f aca="true" t="shared" si="20" ref="AA29:AP29">AA11/$Z11-1</f>
        <v>-0.00030513867181225507</v>
      </c>
      <c r="AB29" s="92">
        <f t="shared" si="20"/>
        <v>-0.0074161731266764175</v>
      </c>
      <c r="AC29" s="92">
        <f t="shared" si="20"/>
        <v>-0.015175947851390759</v>
      </c>
      <c r="AD29" s="92">
        <f t="shared" si="20"/>
        <v>-0.02337747247198696</v>
      </c>
      <c r="AE29" s="92">
        <f t="shared" si="20"/>
        <v>-0.04412922946013709</v>
      </c>
      <c r="AF29" s="92">
        <f t="shared" si="20"/>
        <v>-0.07274446600245099</v>
      </c>
      <c r="AG29" s="92">
        <f t="shared" si="20"/>
        <v>-0.09400377237334956</v>
      </c>
      <c r="AH29" s="92">
        <f t="shared" si="20"/>
        <v>-0.12673928895141684</v>
      </c>
      <c r="AI29" s="92">
        <f t="shared" si="20"/>
        <v>-0.1519155049423716</v>
      </c>
      <c r="AJ29" s="92">
        <f t="shared" si="20"/>
        <v>-0.17146438935505526</v>
      </c>
      <c r="AK29" s="92">
        <f t="shared" si="20"/>
        <v>-0.19193154707730087</v>
      </c>
      <c r="AL29" s="92">
        <f t="shared" si="20"/>
        <v>-0.21573898042019257</v>
      </c>
      <c r="AM29" s="92">
        <f t="shared" si="20"/>
        <v>-0.24451279615951949</v>
      </c>
      <c r="AN29" s="92">
        <f t="shared" si="20"/>
        <v>-0.2590153549744386</v>
      </c>
      <c r="AO29" s="92">
        <f t="shared" si="20"/>
        <v>-0.27089894834457895</v>
      </c>
      <c r="AP29" s="92">
        <f t="shared" si="20"/>
        <v>-0.2789226326114824</v>
      </c>
    </row>
    <row r="30" spans="26:42" ht="14.25"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25:42" ht="14.25">
      <c r="Y31" s="74" t="s">
        <v>69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25:42" ht="22.5">
      <c r="Y32" s="78"/>
      <c r="Z32" s="711" t="s">
        <v>369</v>
      </c>
      <c r="AA32" s="78">
        <v>1990</v>
      </c>
      <c r="AB32" s="78">
        <f aca="true" t="shared" si="21" ref="AB32:AP32">AA32+1</f>
        <v>1991</v>
      </c>
      <c r="AC32" s="78">
        <f t="shared" si="21"/>
        <v>1992</v>
      </c>
      <c r="AD32" s="78">
        <f t="shared" si="21"/>
        <v>1993</v>
      </c>
      <c r="AE32" s="78">
        <f t="shared" si="21"/>
        <v>1994</v>
      </c>
      <c r="AF32" s="78">
        <f t="shared" si="21"/>
        <v>1995</v>
      </c>
      <c r="AG32" s="78">
        <f t="shared" si="21"/>
        <v>1996</v>
      </c>
      <c r="AH32" s="78">
        <f t="shared" si="21"/>
        <v>1997</v>
      </c>
      <c r="AI32" s="78">
        <f t="shared" si="21"/>
        <v>1998</v>
      </c>
      <c r="AJ32" s="78">
        <f t="shared" si="21"/>
        <v>1999</v>
      </c>
      <c r="AK32" s="78">
        <f t="shared" si="21"/>
        <v>2000</v>
      </c>
      <c r="AL32" s="78">
        <f t="shared" si="21"/>
        <v>2001</v>
      </c>
      <c r="AM32" s="78">
        <f t="shared" si="21"/>
        <v>2002</v>
      </c>
      <c r="AN32" s="78">
        <f t="shared" si="21"/>
        <v>2003</v>
      </c>
      <c r="AO32" s="78">
        <f t="shared" si="21"/>
        <v>2004</v>
      </c>
      <c r="AP32" s="78">
        <f t="shared" si="21"/>
        <v>2005</v>
      </c>
    </row>
    <row r="33" spans="25:42" ht="14.25">
      <c r="Y33" s="66" t="s">
        <v>62</v>
      </c>
      <c r="Z33" s="75"/>
      <c r="AA33" s="75"/>
      <c r="AB33" s="90">
        <f aca="true" t="shared" si="22" ref="AB33:AP33">AB6/AA6-1</f>
        <v>0.006791559213125797</v>
      </c>
      <c r="AC33" s="90">
        <f t="shared" si="22"/>
        <v>0.004728080181767735</v>
      </c>
      <c r="AD33" s="90">
        <f t="shared" si="22"/>
        <v>0.00466121108558748</v>
      </c>
      <c r="AE33" s="90">
        <f t="shared" si="22"/>
        <v>-0.007947354897524184</v>
      </c>
      <c r="AF33" s="90">
        <f t="shared" si="22"/>
        <v>-0.017904857865326917</v>
      </c>
      <c r="AG33" s="90">
        <f t="shared" si="22"/>
        <v>-0.02240405178729521</v>
      </c>
      <c r="AH33" s="90">
        <f t="shared" si="22"/>
        <v>-0.026222240604496294</v>
      </c>
      <c r="AI33" s="90">
        <f t="shared" si="22"/>
        <v>-0.01822865987461142</v>
      </c>
      <c r="AJ33" s="90">
        <f t="shared" si="22"/>
        <v>-0.019622706075247964</v>
      </c>
      <c r="AK33" s="90">
        <f t="shared" si="22"/>
        <v>-0.011148790784774154</v>
      </c>
      <c r="AL33" s="90">
        <f t="shared" si="22"/>
        <v>-0.010654130606812862</v>
      </c>
      <c r="AM33" s="90">
        <f t="shared" si="22"/>
        <v>-0.010896978836528959</v>
      </c>
      <c r="AN33" s="90">
        <f t="shared" si="22"/>
        <v>-0.008215142632315597</v>
      </c>
      <c r="AO33" s="90">
        <f t="shared" si="22"/>
        <v>-0.006325210294563566</v>
      </c>
      <c r="AP33" s="90">
        <f t="shared" si="22"/>
        <v>-0.0033135409001536775</v>
      </c>
    </row>
    <row r="34" spans="25:42" ht="14.25">
      <c r="Y34" s="66" t="s">
        <v>63</v>
      </c>
      <c r="Z34" s="75"/>
      <c r="AA34" s="75"/>
      <c r="AB34" s="90">
        <f aca="true" t="shared" si="23" ref="AB34:AP34">AB7/AA7-1</f>
        <v>-0.009911263634545975</v>
      </c>
      <c r="AC34" s="90">
        <f t="shared" si="23"/>
        <v>-0.005961958196919803</v>
      </c>
      <c r="AD34" s="90">
        <f t="shared" si="23"/>
        <v>-0.017019214843866037</v>
      </c>
      <c r="AE34" s="90">
        <f t="shared" si="23"/>
        <v>-0.0172156265660528</v>
      </c>
      <c r="AF34" s="90">
        <f t="shared" si="23"/>
        <v>-0.02777641072632442</v>
      </c>
      <c r="AG34" s="90">
        <f t="shared" si="23"/>
        <v>-0.024232722656654326</v>
      </c>
      <c r="AH34" s="90">
        <f t="shared" si="23"/>
        <v>-0.028964880437026386</v>
      </c>
      <c r="AI34" s="90">
        <f t="shared" si="23"/>
        <v>-0.035622792220924016</v>
      </c>
      <c r="AJ34" s="90">
        <f t="shared" si="23"/>
        <v>-0.03548258806117788</v>
      </c>
      <c r="AK34" s="90">
        <f t="shared" si="23"/>
        <v>-0.04002854237015674</v>
      </c>
      <c r="AL34" s="90">
        <f t="shared" si="23"/>
        <v>-0.04220844782644406</v>
      </c>
      <c r="AM34" s="90">
        <f t="shared" si="23"/>
        <v>-0.04255795169819443</v>
      </c>
      <c r="AN34" s="90">
        <f t="shared" si="23"/>
        <v>-0.03562478058430496</v>
      </c>
      <c r="AO34" s="90">
        <f t="shared" si="23"/>
        <v>-0.03526556832552341</v>
      </c>
      <c r="AP34" s="90">
        <f t="shared" si="23"/>
        <v>-0.02948553926515729</v>
      </c>
    </row>
    <row r="35" spans="25:42" ht="14.25">
      <c r="Y35" s="66" t="s">
        <v>64</v>
      </c>
      <c r="Z35" s="75"/>
      <c r="AA35" s="75"/>
      <c r="AB35" s="90">
        <f aca="true" t="shared" si="24" ref="AB35:AP35">AB8/AA8-1</f>
        <v>0.006135320536748257</v>
      </c>
      <c r="AC35" s="90">
        <f t="shared" si="24"/>
        <v>0.01784093783982743</v>
      </c>
      <c r="AD35" s="90">
        <f t="shared" si="24"/>
        <v>0.023660580357158567</v>
      </c>
      <c r="AE35" s="90">
        <f t="shared" si="24"/>
        <v>-0.0016023615092726207</v>
      </c>
      <c r="AF35" s="90">
        <f t="shared" si="24"/>
        <v>0.03812550544959081</v>
      </c>
      <c r="AG35" s="90">
        <f t="shared" si="24"/>
        <v>-0.0010194598885896466</v>
      </c>
      <c r="AH35" s="90">
        <f t="shared" si="24"/>
        <v>-0.011363477659158683</v>
      </c>
      <c r="AI35" s="90">
        <f t="shared" si="24"/>
        <v>-0.028340911193200813</v>
      </c>
      <c r="AJ35" s="90">
        <f t="shared" si="24"/>
        <v>0.029074866162828172</v>
      </c>
      <c r="AK35" s="90">
        <f t="shared" si="24"/>
        <v>0.003964004844086988</v>
      </c>
      <c r="AL35" s="90">
        <f t="shared" si="24"/>
        <v>-0.016840271588601685</v>
      </c>
      <c r="AM35" s="90">
        <f t="shared" si="24"/>
        <v>0.0077949988749559385</v>
      </c>
      <c r="AN35" s="90">
        <f t="shared" si="24"/>
        <v>-0.05056836917622376</v>
      </c>
      <c r="AO35" s="90">
        <f t="shared" si="24"/>
        <v>-0.011215535612425387</v>
      </c>
      <c r="AP35" s="90">
        <f t="shared" si="24"/>
        <v>-0.024319881359936457</v>
      </c>
    </row>
    <row r="36" spans="25:42" ht="14.25">
      <c r="Y36" s="66" t="s">
        <v>65</v>
      </c>
      <c r="Z36" s="75"/>
      <c r="AA36" s="75"/>
      <c r="AB36" s="90">
        <f aca="true" t="shared" si="25" ref="AB36:AP36">AB9/AA9-1</f>
        <v>-0.07980756751466533</v>
      </c>
      <c r="AC36" s="90">
        <f t="shared" si="25"/>
        <v>-0.0956842396642239</v>
      </c>
      <c r="AD36" s="90">
        <f t="shared" si="25"/>
        <v>-0.07443094897844504</v>
      </c>
      <c r="AE36" s="90">
        <f t="shared" si="25"/>
        <v>-0.15376688154208673</v>
      </c>
      <c r="AF36" s="90">
        <f t="shared" si="25"/>
        <v>-0.18674219011315552</v>
      </c>
      <c r="AG36" s="90">
        <f t="shared" si="25"/>
        <v>-0.030672048456594436</v>
      </c>
      <c r="AH36" s="90">
        <f t="shared" si="25"/>
        <v>-0.18151067300784918</v>
      </c>
      <c r="AI36" s="90">
        <f t="shared" si="25"/>
        <v>-0.10903964176256331</v>
      </c>
      <c r="AJ36" s="90">
        <f t="shared" si="25"/>
        <v>-0.007238415793924369</v>
      </c>
      <c r="AK36" s="90">
        <f t="shared" si="25"/>
        <v>-0.07419859329640266</v>
      </c>
      <c r="AL36" s="90">
        <f t="shared" si="25"/>
        <v>-0.1945160406841585</v>
      </c>
      <c r="AM36" s="90">
        <f t="shared" si="25"/>
        <v>-0.5101052533082361</v>
      </c>
      <c r="AN36" s="90">
        <f t="shared" si="25"/>
        <v>-0.0364186723456682</v>
      </c>
      <c r="AO36" s="90">
        <f t="shared" si="25"/>
        <v>-0.03510575170633656</v>
      </c>
      <c r="AP36" s="90">
        <f t="shared" si="25"/>
        <v>0.06709293514207637</v>
      </c>
    </row>
    <row r="37" spans="25:42" ht="15" thickBot="1">
      <c r="Y37" s="67" t="s">
        <v>66</v>
      </c>
      <c r="Z37" s="94"/>
      <c r="AA37" s="94"/>
      <c r="AB37" s="91">
        <f aca="true" t="shared" si="26" ref="AB37:AP37">AB10/AA10-1</f>
        <v>-0.028214796618568072</v>
      </c>
      <c r="AC37" s="91">
        <f t="shared" si="26"/>
        <v>-0.07273789334527081</v>
      </c>
      <c r="AD37" s="91">
        <f t="shared" si="26"/>
        <v>-0.005163742886404532</v>
      </c>
      <c r="AE37" s="91">
        <f t="shared" si="26"/>
        <v>0.0009215076089219565</v>
      </c>
      <c r="AF37" s="91">
        <f t="shared" si="26"/>
        <v>0.004750317455352704</v>
      </c>
      <c r="AG37" s="91">
        <f t="shared" si="26"/>
        <v>-0.03213218429936582</v>
      </c>
      <c r="AH37" s="91">
        <f t="shared" si="26"/>
        <v>-0.16381895618481845</v>
      </c>
      <c r="AI37" s="91">
        <f t="shared" si="26"/>
        <v>-0.06661407903698424</v>
      </c>
      <c r="AJ37" s="91">
        <f t="shared" si="26"/>
        <v>-0.029983262686803513</v>
      </c>
      <c r="AK37" s="91">
        <f t="shared" si="26"/>
        <v>-0.23277219873520139</v>
      </c>
      <c r="AL37" s="91">
        <f t="shared" si="26"/>
        <v>-0.18624397709873863</v>
      </c>
      <c r="AM37" s="91">
        <f t="shared" si="26"/>
        <v>-0.039607811438505</v>
      </c>
      <c r="AN37" s="91">
        <f t="shared" si="26"/>
        <v>-0.054764359833264886</v>
      </c>
      <c r="AO37" s="91">
        <f t="shared" si="26"/>
        <v>-0.0021967649995685568</v>
      </c>
      <c r="AP37" s="91">
        <f t="shared" si="26"/>
        <v>-0.005149448021364522</v>
      </c>
    </row>
    <row r="38" spans="25:42" ht="15" thickTop="1">
      <c r="Y38" s="68" t="s">
        <v>68</v>
      </c>
      <c r="Z38" s="95"/>
      <c r="AA38" s="95"/>
      <c r="AB38" s="92">
        <f aca="true" t="shared" si="27" ref="AB38:AP38">AB11/AA11-1</f>
        <v>-0.007113204968780762</v>
      </c>
      <c r="AC38" s="92">
        <f t="shared" si="27"/>
        <v>-0.007817752530945299</v>
      </c>
      <c r="AD38" s="92">
        <f t="shared" si="27"/>
        <v>-0.008327908526099437</v>
      </c>
      <c r="AE38" s="92">
        <f t="shared" si="27"/>
        <v>-0.021248493049485617</v>
      </c>
      <c r="AF38" s="92">
        <f t="shared" si="27"/>
        <v>-0.029936302504733336</v>
      </c>
      <c r="AG38" s="92">
        <f t="shared" si="27"/>
        <v>-0.022927128058482737</v>
      </c>
      <c r="AH38" s="92">
        <f t="shared" si="27"/>
        <v>-0.036132067198360485</v>
      </c>
      <c r="AI38" s="92">
        <f t="shared" si="27"/>
        <v>-0.028830125611312485</v>
      </c>
      <c r="AJ38" s="92">
        <f t="shared" si="27"/>
        <v>-0.02305063295769283</v>
      </c>
      <c r="AK38" s="92">
        <f t="shared" si="27"/>
        <v>-0.02470280994478158</v>
      </c>
      <c r="AL38" s="92">
        <f t="shared" si="27"/>
        <v>-0.029462149223599576</v>
      </c>
      <c r="AM38" s="92">
        <f t="shared" si="27"/>
        <v>-0.036689080575167954</v>
      </c>
      <c r="AN38" s="92">
        <f t="shared" si="27"/>
        <v>-0.019196299740347755</v>
      </c>
      <c r="AO38" s="92">
        <f t="shared" si="27"/>
        <v>-0.016037570346319918</v>
      </c>
      <c r="AP38" s="92">
        <f t="shared" si="27"/>
        <v>-0.011004900142011498</v>
      </c>
    </row>
    <row r="43" ht="18.75">
      <c r="Y43" s="74" t="s">
        <v>382</v>
      </c>
    </row>
    <row r="44" spans="25:57" ht="22.5">
      <c r="Y44" s="78"/>
      <c r="Z44" s="711" t="s">
        <v>369</v>
      </c>
      <c r="AA44" s="78">
        <v>1990</v>
      </c>
      <c r="AB44" s="78">
        <f aca="true" t="shared" si="28" ref="AB44:BE44">AA44+1</f>
        <v>1991</v>
      </c>
      <c r="AC44" s="78">
        <f t="shared" si="28"/>
        <v>1992</v>
      </c>
      <c r="AD44" s="78">
        <f t="shared" si="28"/>
        <v>1993</v>
      </c>
      <c r="AE44" s="78">
        <f t="shared" si="28"/>
        <v>1994</v>
      </c>
      <c r="AF44" s="78">
        <f t="shared" si="28"/>
        <v>1995</v>
      </c>
      <c r="AG44" s="78">
        <f t="shared" si="28"/>
        <v>1996</v>
      </c>
      <c r="AH44" s="78">
        <f t="shared" si="28"/>
        <v>1997</v>
      </c>
      <c r="AI44" s="78">
        <f t="shared" si="28"/>
        <v>1998</v>
      </c>
      <c r="AJ44" s="78">
        <f t="shared" si="28"/>
        <v>1999</v>
      </c>
      <c r="AK44" s="78">
        <f t="shared" si="28"/>
        <v>2000</v>
      </c>
      <c r="AL44" s="78">
        <f t="shared" si="28"/>
        <v>2001</v>
      </c>
      <c r="AM44" s="78">
        <f t="shared" si="28"/>
        <v>2002</v>
      </c>
      <c r="AN44" s="78">
        <f t="shared" si="28"/>
        <v>2003</v>
      </c>
      <c r="AO44" s="78">
        <f t="shared" si="28"/>
        <v>2004</v>
      </c>
      <c r="AP44" s="78">
        <f t="shared" si="28"/>
        <v>2005</v>
      </c>
      <c r="AQ44" s="78">
        <f t="shared" si="28"/>
        <v>2006</v>
      </c>
      <c r="AR44" s="78">
        <f t="shared" si="28"/>
        <v>2007</v>
      </c>
      <c r="AS44" s="78">
        <f t="shared" si="28"/>
        <v>2008</v>
      </c>
      <c r="AT44" s="78">
        <f t="shared" si="28"/>
        <v>2009</v>
      </c>
      <c r="AU44" s="78">
        <f t="shared" si="28"/>
        <v>2010</v>
      </c>
      <c r="AV44" s="78">
        <f t="shared" si="28"/>
        <v>2011</v>
      </c>
      <c r="AW44" s="78">
        <f t="shared" si="28"/>
        <v>2012</v>
      </c>
      <c r="AX44" s="78">
        <f t="shared" si="28"/>
        <v>2013</v>
      </c>
      <c r="AY44" s="78">
        <f t="shared" si="28"/>
        <v>2014</v>
      </c>
      <c r="AZ44" s="78">
        <f t="shared" si="28"/>
        <v>2015</v>
      </c>
      <c r="BA44" s="78">
        <f t="shared" si="28"/>
        <v>2016</v>
      </c>
      <c r="BB44" s="78">
        <f t="shared" si="28"/>
        <v>2017</v>
      </c>
      <c r="BC44" s="78">
        <f t="shared" si="28"/>
        <v>2018</v>
      </c>
      <c r="BD44" s="78">
        <f t="shared" si="28"/>
        <v>2019</v>
      </c>
      <c r="BE44" s="78">
        <f t="shared" si="28"/>
        <v>2020</v>
      </c>
    </row>
    <row r="45" spans="25:57" ht="14.25">
      <c r="Y45" s="66" t="s">
        <v>62</v>
      </c>
      <c r="Z45" s="79">
        <f>Z6/21</f>
        <v>852.13539765594</v>
      </c>
      <c r="AA45" s="79">
        <f aca="true" t="shared" si="29" ref="AA45:AO45">AA6/21</f>
        <v>852.135397655941</v>
      </c>
      <c r="AB45" s="79">
        <f t="shared" si="29"/>
        <v>857.9227256667218</v>
      </c>
      <c r="AC45" s="79">
        <f t="shared" si="29"/>
        <v>861.9790531034348</v>
      </c>
      <c r="AD45" s="79">
        <f t="shared" si="29"/>
        <v>865.9969194213047</v>
      </c>
      <c r="AE45" s="79">
        <f t="shared" si="29"/>
        <v>859.1145345625009</v>
      </c>
      <c r="AF45" s="79">
        <f t="shared" si="29"/>
        <v>843.7322109311228</v>
      </c>
      <c r="AG45" s="79">
        <f t="shared" si="29"/>
        <v>824.8291907828128</v>
      </c>
      <c r="AH45" s="79">
        <f t="shared" si="29"/>
        <v>803.2003212844941</v>
      </c>
      <c r="AI45" s="79">
        <f t="shared" si="29"/>
        <v>788.5590558166203</v>
      </c>
      <c r="AJ45" s="79">
        <f t="shared" si="29"/>
        <v>773.0853932413559</v>
      </c>
      <c r="AK45" s="79">
        <f t="shared" si="29"/>
        <v>764.4664259333431</v>
      </c>
      <c r="AL45" s="79">
        <f t="shared" si="29"/>
        <v>756.3217007869258</v>
      </c>
      <c r="AM45" s="79">
        <f t="shared" si="29"/>
        <v>748.080079219843</v>
      </c>
      <c r="AN45" s="79">
        <f t="shared" si="29"/>
        <v>741.9344946686581</v>
      </c>
      <c r="AO45" s="79">
        <f t="shared" si="29"/>
        <v>737.2416029650881</v>
      </c>
      <c r="AP45" s="79">
        <f>AP6/21</f>
        <v>734.7987227603684</v>
      </c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5:57" ht="14.25">
      <c r="Y46" s="66" t="s">
        <v>63</v>
      </c>
      <c r="Z46" s="79">
        <f>Z7/21</f>
        <v>536.3589289447615</v>
      </c>
      <c r="AA46" s="79">
        <f>AA7/21</f>
        <v>535.8542594451075</v>
      </c>
      <c r="AB46" s="79">
        <f aca="true" t="shared" si="30" ref="AB46:AO46">AB7/21</f>
        <v>530.5432666100527</v>
      </c>
      <c r="AC46" s="79">
        <f t="shared" si="30"/>
        <v>527.3801898328662</v>
      </c>
      <c r="AD46" s="79">
        <f t="shared" si="30"/>
        <v>518.4045930777019</v>
      </c>
      <c r="AE46" s="79">
        <f t="shared" si="30"/>
        <v>509.4799331931496</v>
      </c>
      <c r="AF46" s="79">
        <f t="shared" si="30"/>
        <v>495.3284093119563</v>
      </c>
      <c r="AG46" s="79">
        <f t="shared" si="30"/>
        <v>483.3252533451379</v>
      </c>
      <c r="AH46" s="79">
        <f t="shared" si="30"/>
        <v>469.32579516980053</v>
      </c>
      <c r="AI46" s="79">
        <f t="shared" si="30"/>
        <v>452.6070998845468</v>
      </c>
      <c r="AJ46" s="79">
        <f t="shared" si="30"/>
        <v>436.54742860577903</v>
      </c>
      <c r="AK46" s="79">
        <f t="shared" si="30"/>
        <v>419.0730713632496</v>
      </c>
      <c r="AL46" s="79">
        <f t="shared" si="30"/>
        <v>401.3846474951462</v>
      </c>
      <c r="AM46" s="79">
        <f t="shared" si="30"/>
        <v>384.302539054651</v>
      </c>
      <c r="AN46" s="79">
        <f t="shared" si="30"/>
        <v>370.6118454228378</v>
      </c>
      <c r="AO46" s="79">
        <f t="shared" si="30"/>
        <v>357.5420080658304</v>
      </c>
      <c r="AP46" s="79">
        <f>AP7/21</f>
        <v>346.99968914806215</v>
      </c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5:57" ht="14.25">
      <c r="Y47" s="66" t="s">
        <v>65</v>
      </c>
      <c r="Z47" s="79">
        <f>Z8/21</f>
        <v>39.48706438421272</v>
      </c>
      <c r="AA47" s="79">
        <f>AA8/21</f>
        <v>39.50667477467415</v>
      </c>
      <c r="AB47" s="79">
        <f aca="true" t="shared" si="31" ref="AB47:AO47">AB8/21</f>
        <v>39.74906088775784</v>
      </c>
      <c r="AC47" s="79">
        <f t="shared" si="31"/>
        <v>40.458221412247845</v>
      </c>
      <c r="AD47" s="79">
        <f t="shared" si="31"/>
        <v>41.41548641108005</v>
      </c>
      <c r="AE47" s="79">
        <f t="shared" si="31"/>
        <v>41.34912382976713</v>
      </c>
      <c r="AF47" s="79">
        <f t="shared" si="31"/>
        <v>42.925580075674716</v>
      </c>
      <c r="AG47" s="79">
        <f t="shared" si="31"/>
        <v>42.881819168593125</v>
      </c>
      <c r="AH47" s="79">
        <f t="shared" si="31"/>
        <v>42.39453257448673</v>
      </c>
      <c r="AI47" s="79">
        <f t="shared" si="31"/>
        <v>41.19303289171595</v>
      </c>
      <c r="AJ47" s="79">
        <f t="shared" si="31"/>
        <v>42.39071480988357</v>
      </c>
      <c r="AK47" s="79">
        <f t="shared" si="31"/>
        <v>42.55875180873426</v>
      </c>
      <c r="AL47" s="79">
        <f t="shared" si="31"/>
        <v>41.84205086980328</v>
      </c>
      <c r="AM47" s="79">
        <f t="shared" si="31"/>
        <v>42.16820960925924</v>
      </c>
      <c r="AN47" s="79">
        <f t="shared" si="31"/>
        <v>40.03583201823784</v>
      </c>
      <c r="AO47" s="79">
        <f t="shared" si="31"/>
        <v>39.58680871846421</v>
      </c>
      <c r="AP47" s="79">
        <f>AP8/21</f>
        <v>38.624062227012665</v>
      </c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5:57" ht="14.25">
      <c r="Y48" s="66" t="s">
        <v>64</v>
      </c>
      <c r="Z48" s="79">
        <f>Z9/21</f>
        <v>144.6258254253864</v>
      </c>
      <c r="AA48" s="79">
        <f>AA9/21</f>
        <v>144.6258254253864</v>
      </c>
      <c r="AB48" s="79">
        <f aca="true" t="shared" si="32" ref="AB48:AO48">AB9/21</f>
        <v>133.08359009838568</v>
      </c>
      <c r="AC48" s="79">
        <f t="shared" si="32"/>
        <v>120.34958796803642</v>
      </c>
      <c r="AD48" s="79">
        <f t="shared" si="32"/>
        <v>111.3918539264106</v>
      </c>
      <c r="AE48" s="79">
        <f t="shared" si="32"/>
        <v>94.26347591895481</v>
      </c>
      <c r="AF48" s="79">
        <f t="shared" si="32"/>
        <v>76.6605079781705</v>
      </c>
      <c r="AG48" s="79">
        <f t="shared" si="32"/>
        <v>74.3091731627569</v>
      </c>
      <c r="AH48" s="79">
        <f t="shared" si="32"/>
        <v>60.8212651313281</v>
      </c>
      <c r="AI48" s="79">
        <f t="shared" si="32"/>
        <v>54.1893361698622</v>
      </c>
      <c r="AJ48" s="79">
        <f t="shared" si="32"/>
        <v>53.797091223067994</v>
      </c>
      <c r="AK48" s="79">
        <f t="shared" si="32"/>
        <v>49.8054227308781</v>
      </c>
      <c r="AL48" s="79">
        <f t="shared" si="32"/>
        <v>40.1174690966669</v>
      </c>
      <c r="AM48" s="79">
        <f t="shared" si="32"/>
        <v>19.6533373610263</v>
      </c>
      <c r="AN48" s="79">
        <f t="shared" si="32"/>
        <v>18.937588907176202</v>
      </c>
      <c r="AO48" s="79">
        <f t="shared" si="32"/>
        <v>18.2727706130842</v>
      </c>
      <c r="AP48" s="79">
        <f>AP9/21</f>
        <v>19.4987444266939</v>
      </c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5:57" ht="15" thickBot="1">
      <c r="Y49" s="67" t="s">
        <v>66</v>
      </c>
      <c r="Z49" s="80">
        <f>Z10/21</f>
        <v>17.0277725309361</v>
      </c>
      <c r="AA49" s="80">
        <f>AA10/21</f>
        <v>17.0277725309361</v>
      </c>
      <c r="AB49" s="80">
        <f aca="true" t="shared" si="33" ref="AB49:AO49">AB10/21</f>
        <v>16.5473373921085</v>
      </c>
      <c r="AC49" s="80">
        <f t="shared" si="33"/>
        <v>15.3437189297331</v>
      </c>
      <c r="AD49" s="80">
        <f t="shared" si="33"/>
        <v>15.2644879102587</v>
      </c>
      <c r="AE49" s="80">
        <f t="shared" si="33"/>
        <v>15.2785542520143</v>
      </c>
      <c r="AF49" s="80">
        <f t="shared" si="33"/>
        <v>15.3511322349702</v>
      </c>
      <c r="AG49" s="80">
        <f t="shared" si="33"/>
        <v>14.8578668247922</v>
      </c>
      <c r="AH49" s="80">
        <f t="shared" si="33"/>
        <v>12.4238665904217</v>
      </c>
      <c r="AI49" s="80">
        <f t="shared" si="33"/>
        <v>11.5962621594224</v>
      </c>
      <c r="AJ49" s="80">
        <f t="shared" si="33"/>
        <v>11.2485683849114</v>
      </c>
      <c r="AK49" s="80">
        <f t="shared" si="33"/>
        <v>8.6302143893323</v>
      </c>
      <c r="AL49" s="80">
        <f t="shared" si="33"/>
        <v>7.022888938248291</v>
      </c>
      <c r="AM49" s="80">
        <f t="shared" si="33"/>
        <v>6.74472767742859</v>
      </c>
      <c r="AN49" s="80">
        <f t="shared" si="33"/>
        <v>6.375356983924509</v>
      </c>
      <c r="AO49" s="80">
        <f t="shared" si="33"/>
        <v>6.36135182284247</v>
      </c>
      <c r="AP49" s="80">
        <f>AP10/21</f>
        <v>6.32859437228513</v>
      </c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25:57" ht="15" thickTop="1">
      <c r="Y50" s="68" t="s">
        <v>68</v>
      </c>
      <c r="Z50" s="214">
        <f aca="true" t="shared" si="34" ref="Z50:AO50">SUM(Z45:Z49)</f>
        <v>1589.6349889412368</v>
      </c>
      <c r="AA50" s="214">
        <f>SUM(AA45:AA49)</f>
        <v>1589.1499298320452</v>
      </c>
      <c r="AB50" s="214">
        <f t="shared" si="34"/>
        <v>1577.8459806550268</v>
      </c>
      <c r="AC50" s="214">
        <f t="shared" si="34"/>
        <v>1565.5107712463184</v>
      </c>
      <c r="AD50" s="214">
        <f t="shared" si="34"/>
        <v>1552.4733407467559</v>
      </c>
      <c r="AE50" s="214">
        <f t="shared" si="34"/>
        <v>1519.4856217563868</v>
      </c>
      <c r="AF50" s="214">
        <f t="shared" si="34"/>
        <v>1473.9978405318946</v>
      </c>
      <c r="AG50" s="214">
        <f t="shared" si="34"/>
        <v>1440.203303284093</v>
      </c>
      <c r="AH50" s="214">
        <f t="shared" si="34"/>
        <v>1388.1657807505312</v>
      </c>
      <c r="AI50" s="214">
        <f t="shared" si="34"/>
        <v>1348.1447869221677</v>
      </c>
      <c r="AJ50" s="214">
        <f t="shared" si="34"/>
        <v>1317.0691962649978</v>
      </c>
      <c r="AK50" s="214">
        <f t="shared" si="34"/>
        <v>1284.5338862255373</v>
      </c>
      <c r="AL50" s="214">
        <f t="shared" si="34"/>
        <v>1246.6887571867903</v>
      </c>
      <c r="AM50" s="81">
        <f t="shared" si="34"/>
        <v>1200.9488929222082</v>
      </c>
      <c r="AN50" s="81">
        <f t="shared" si="34"/>
        <v>1177.8951180008346</v>
      </c>
      <c r="AO50" s="81">
        <f t="shared" si="34"/>
        <v>1159.0045421853094</v>
      </c>
      <c r="AP50" s="81">
        <f>SUM(AP45:AP49)</f>
        <v>1146.2498129344224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X1:BJ65"/>
  <sheetViews>
    <sheetView zoomScale="85" zoomScaleNormal="85" zoomScalePageLayoutView="0" workbookViewId="0" topLeftCell="AN1">
      <selection activeCell="Z3" sqref="Z3"/>
    </sheetView>
  </sheetViews>
  <sheetFormatPr defaultColWidth="9.00390625" defaultRowHeight="13.5"/>
  <cols>
    <col min="1" max="22" width="1.625" style="1" customWidth="1"/>
    <col min="23" max="23" width="1.75390625" style="1" customWidth="1"/>
    <col min="24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spans="26:27" ht="33.75" customHeight="1">
      <c r="Z1" s="450"/>
      <c r="AA1" s="450" t="s">
        <v>17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1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829.2283520684672</v>
      </c>
      <c r="AA4" s="383">
        <f>SUM(AA5:AA9)</f>
        <v>829.6401702681572</v>
      </c>
      <c r="AB4" s="383">
        <f aca="true" t="shared" si="1" ref="AB4:AO4">SUM(AB5:AB9)</f>
        <v>834.7302786429148</v>
      </c>
      <c r="AC4" s="383">
        <f t="shared" si="1"/>
        <v>849.6226496572048</v>
      </c>
      <c r="AD4" s="383">
        <f t="shared" si="1"/>
        <v>869.7252146326811</v>
      </c>
      <c r="AE4" s="383">
        <f t="shared" si="1"/>
        <v>868.3316004251097</v>
      </c>
      <c r="AF4" s="383">
        <f t="shared" si="1"/>
        <v>901.4371815891691</v>
      </c>
      <c r="AG4" s="383">
        <f t="shared" si="1"/>
        <v>900.5182025404556</v>
      </c>
      <c r="AH4" s="383">
        <f t="shared" si="1"/>
        <v>890.2851840642214</v>
      </c>
      <c r="AI4" s="383">
        <f t="shared" si="1"/>
        <v>865.0536907260349</v>
      </c>
      <c r="AJ4" s="383">
        <f t="shared" si="1"/>
        <v>890.205011007555</v>
      </c>
      <c r="AK4" s="383">
        <f t="shared" si="1"/>
        <v>893.7337879834195</v>
      </c>
      <c r="AL4" s="383">
        <f t="shared" si="1"/>
        <v>878.6830682658689</v>
      </c>
      <c r="AM4" s="383">
        <f t="shared" si="1"/>
        <v>885.5324017944441</v>
      </c>
      <c r="AN4" s="383">
        <f t="shared" si="1"/>
        <v>840.7524723829946</v>
      </c>
      <c r="AO4" s="383">
        <f t="shared" si="1"/>
        <v>831.3229830877484</v>
      </c>
      <c r="AP4" s="383">
        <f>SUM(AP5:AP9)</f>
        <v>811.1053067672659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18.373821868683667</v>
      </c>
      <c r="AA5" s="389">
        <v>18.373821868683667</v>
      </c>
      <c r="AB5" s="389">
        <v>19.586274819722057</v>
      </c>
      <c r="AC5" s="389">
        <v>20.445339961675902</v>
      </c>
      <c r="AD5" s="389">
        <v>20.389470512998084</v>
      </c>
      <c r="AE5" s="389">
        <v>22.6331161001421</v>
      </c>
      <c r="AF5" s="389">
        <v>23.01690100427151</v>
      </c>
      <c r="AG5" s="389">
        <v>24.76640889279228</v>
      </c>
      <c r="AH5" s="389">
        <v>26.46517492438008</v>
      </c>
      <c r="AI5" s="389">
        <v>27.83669039522826</v>
      </c>
      <c r="AJ5" s="389">
        <v>30.74540444208114</v>
      </c>
      <c r="AK5" s="389">
        <v>31.008500219639668</v>
      </c>
      <c r="AL5" s="389">
        <v>30.69470688421557</v>
      </c>
      <c r="AM5" s="389">
        <v>32.30636635555665</v>
      </c>
      <c r="AN5" s="389">
        <v>32.97419378947449</v>
      </c>
      <c r="AO5" s="389">
        <v>32.08088420214762</v>
      </c>
      <c r="AP5" s="389">
        <v>31.63783164583482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307.0302458290746</v>
      </c>
      <c r="AA6" s="394">
        <v>307.4518524775005</v>
      </c>
      <c r="AB6" s="394">
        <v>307.1918771627811</v>
      </c>
      <c r="AC6" s="394">
        <v>303.2225499949821</v>
      </c>
      <c r="AD6" s="394">
        <v>305.0574875791275</v>
      </c>
      <c r="AE6" s="394">
        <v>314.2153258526058</v>
      </c>
      <c r="AF6" s="394">
        <v>316.340550626436</v>
      </c>
      <c r="AG6" s="394">
        <v>333.1887591434619</v>
      </c>
      <c r="AH6" s="394">
        <v>315.26932668481106</v>
      </c>
      <c r="AI6" s="394">
        <v>282.3922712018016</v>
      </c>
      <c r="AJ6" s="394">
        <v>282.1877283354528</v>
      </c>
      <c r="AK6" s="394">
        <v>294.3158320446015</v>
      </c>
      <c r="AL6" s="394">
        <v>284.805317462442</v>
      </c>
      <c r="AM6" s="394">
        <v>288.0453463001562</v>
      </c>
      <c r="AN6" s="394">
        <v>288.2365137655752</v>
      </c>
      <c r="AO6" s="394">
        <v>290.2220863259466</v>
      </c>
      <c r="AP6" s="394">
        <v>280.02271399263003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296.1618414278517</v>
      </c>
      <c r="AA7" s="394">
        <v>296.1618414278517</v>
      </c>
      <c r="AB7" s="394">
        <v>298.57396997605593</v>
      </c>
      <c r="AC7" s="394">
        <v>301.4985794870322</v>
      </c>
      <c r="AD7" s="394">
        <v>294.2169374009607</v>
      </c>
      <c r="AE7" s="394">
        <v>295.6126689042618</v>
      </c>
      <c r="AF7" s="394">
        <v>306.2356640134113</v>
      </c>
      <c r="AG7" s="394">
        <v>311.604493769667</v>
      </c>
      <c r="AH7" s="394">
        <v>312.5708998013721</v>
      </c>
      <c r="AI7" s="394">
        <v>301.8397397511972</v>
      </c>
      <c r="AJ7" s="394">
        <v>300.9465689175456</v>
      </c>
      <c r="AK7" s="394">
        <v>298.4890958001036</v>
      </c>
      <c r="AL7" s="394">
        <v>293.2233029365542</v>
      </c>
      <c r="AM7" s="394">
        <v>283.7697897269529</v>
      </c>
      <c r="AN7" s="394">
        <v>273.5760401400894</v>
      </c>
      <c r="AO7" s="394">
        <v>255.8471096236545</v>
      </c>
      <c r="AP7" s="394">
        <v>245.4308673088062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207.1270254896203</v>
      </c>
      <c r="AA8" s="644">
        <v>207.117541400356</v>
      </c>
      <c r="AB8" s="644">
        <v>208.77373187996176</v>
      </c>
      <c r="AC8" s="644">
        <v>223.7635624048188</v>
      </c>
      <c r="AD8" s="644">
        <v>249.3580566535233</v>
      </c>
      <c r="AE8" s="644">
        <v>235.1369779900638</v>
      </c>
      <c r="AF8" s="644">
        <v>254.95049959214643</v>
      </c>
      <c r="AG8" s="644">
        <v>230.0523254062278</v>
      </c>
      <c r="AH8" s="644">
        <v>235.1919065359311</v>
      </c>
      <c r="AI8" s="644">
        <v>252.3754344200292</v>
      </c>
      <c r="AJ8" s="644">
        <v>275.8011785139009</v>
      </c>
      <c r="AK8" s="644">
        <v>269.3627793362541</v>
      </c>
      <c r="AL8" s="644">
        <v>269.38631508510747</v>
      </c>
      <c r="AM8" s="644">
        <v>280.8159433363494</v>
      </c>
      <c r="AN8" s="644">
        <v>245.3583089546064</v>
      </c>
      <c r="AO8" s="644">
        <v>252.5180678073669</v>
      </c>
      <c r="AP8" s="644">
        <v>253.307247966465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0.5354174532368445</v>
      </c>
      <c r="AA9" s="400">
        <v>0.5351130937653605</v>
      </c>
      <c r="AB9" s="400">
        <v>0.6044248043938755</v>
      </c>
      <c r="AC9" s="400">
        <v>0.6926178086958207</v>
      </c>
      <c r="AD9" s="400">
        <v>0.7032624860713431</v>
      </c>
      <c r="AE9" s="400">
        <v>0.733511578036232</v>
      </c>
      <c r="AF9" s="400">
        <v>0.8935663529037818</v>
      </c>
      <c r="AG9" s="400">
        <v>0.9062153283065925</v>
      </c>
      <c r="AH9" s="400">
        <v>0.7878761177270004</v>
      </c>
      <c r="AI9" s="400">
        <v>0.6095549577786942</v>
      </c>
      <c r="AJ9" s="400">
        <v>0.524130798574612</v>
      </c>
      <c r="AK9" s="400">
        <v>0.55758058282059</v>
      </c>
      <c r="AL9" s="400">
        <v>0.573425897549587</v>
      </c>
      <c r="AM9" s="400">
        <v>0.5949560754289657</v>
      </c>
      <c r="AN9" s="400">
        <v>0.6074157332491584</v>
      </c>
      <c r="AO9" s="400">
        <v>0.6548351286329559</v>
      </c>
      <c r="AP9" s="400">
        <v>0.7066458535299324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4.25">
      <c r="X10" s="381" t="s">
        <v>50</v>
      </c>
      <c r="Y10" s="382"/>
      <c r="Z10" s="383">
        <f>SUM(Z11:Z12)</f>
        <v>3037.1423339331145</v>
      </c>
      <c r="AA10" s="383">
        <f>SUM(AA11:AA12)</f>
        <v>3037.1423339331145</v>
      </c>
      <c r="AB10" s="383">
        <f aca="true" t="shared" si="2" ref="AB10:AO10">SUM(AB11:AB12)</f>
        <v>2794.7553920660994</v>
      </c>
      <c r="AC10" s="383">
        <f t="shared" si="2"/>
        <v>2527.3413473287646</v>
      </c>
      <c r="AD10" s="383">
        <f t="shared" si="2"/>
        <v>2339.2289324546227</v>
      </c>
      <c r="AE10" s="383">
        <f t="shared" si="2"/>
        <v>1979.5329942980509</v>
      </c>
      <c r="AF10" s="383">
        <f t="shared" si="2"/>
        <v>1609.8706675415804</v>
      </c>
      <c r="AG10" s="383">
        <f t="shared" si="2"/>
        <v>1560.492636417895</v>
      </c>
      <c r="AH10" s="383">
        <f t="shared" si="2"/>
        <v>1277.24656775789</v>
      </c>
      <c r="AI10" s="383">
        <f t="shared" si="2"/>
        <v>1137.9760595671062</v>
      </c>
      <c r="AJ10" s="383">
        <f t="shared" si="2"/>
        <v>1129.7389156844279</v>
      </c>
      <c r="AK10" s="383">
        <f t="shared" si="2"/>
        <v>1045.91387734844</v>
      </c>
      <c r="AL10" s="383">
        <f t="shared" si="2"/>
        <v>842.4668510300049</v>
      </c>
      <c r="AM10" s="383">
        <f t="shared" si="2"/>
        <v>412.72008458155227</v>
      </c>
      <c r="AN10" s="383">
        <f t="shared" si="2"/>
        <v>397.68936705070024</v>
      </c>
      <c r="AO10" s="383">
        <f t="shared" si="2"/>
        <v>383.7281828747682</v>
      </c>
      <c r="AP10" s="383">
        <f>SUM(AP11:AP12)</f>
        <v>409.4736329605719</v>
      </c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404"/>
      <c r="BG10" s="405"/>
      <c r="BH10" s="109"/>
      <c r="BI10" s="109"/>
      <c r="BJ10" s="109"/>
    </row>
    <row r="11" spans="24:62" ht="14.25">
      <c r="X11" s="387"/>
      <c r="Y11" s="388" t="s">
        <v>51</v>
      </c>
      <c r="Z11" s="389">
        <v>2806.432648887</v>
      </c>
      <c r="AA11" s="389">
        <v>2806.432648887</v>
      </c>
      <c r="AB11" s="389">
        <v>2538.3284787945</v>
      </c>
      <c r="AC11" s="389">
        <v>2267.5200075675</v>
      </c>
      <c r="AD11" s="389">
        <v>2075.7644293155</v>
      </c>
      <c r="AE11" s="389">
        <v>1712.963383488</v>
      </c>
      <c r="AF11" s="389">
        <v>1344.6847656584998</v>
      </c>
      <c r="AG11" s="389">
        <v>1297.1539236075</v>
      </c>
      <c r="AH11" s="389">
        <v>1006.8610729695</v>
      </c>
      <c r="AI11" s="389">
        <v>872.456762709</v>
      </c>
      <c r="AJ11" s="389">
        <v>865.6900515794999</v>
      </c>
      <c r="AK11" s="389">
        <v>769.1251012409999</v>
      </c>
      <c r="AL11" s="389">
        <v>570.298095759</v>
      </c>
      <c r="AM11" s="389">
        <v>118.338399858</v>
      </c>
      <c r="AN11" s="389">
        <v>93.86375586000001</v>
      </c>
      <c r="AO11" s="389">
        <v>66.51461649</v>
      </c>
      <c r="AP11" s="389">
        <v>73.5623041125</v>
      </c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406"/>
      <c r="BG11" s="407"/>
      <c r="BH11" s="109"/>
      <c r="BI11" s="109"/>
      <c r="BJ11" s="109"/>
    </row>
    <row r="12" spans="24:62" ht="15" thickBot="1">
      <c r="X12" s="398"/>
      <c r="Y12" s="399" t="s">
        <v>52</v>
      </c>
      <c r="Z12" s="400">
        <v>230.7096850461144</v>
      </c>
      <c r="AA12" s="400">
        <v>230.7096850461144</v>
      </c>
      <c r="AB12" s="400">
        <v>256.4269132715997</v>
      </c>
      <c r="AC12" s="400">
        <v>259.8213397612644</v>
      </c>
      <c r="AD12" s="400">
        <v>263.4645031391226</v>
      </c>
      <c r="AE12" s="400">
        <v>266.5696108100508</v>
      </c>
      <c r="AF12" s="400">
        <v>265.18590188308053</v>
      </c>
      <c r="AG12" s="400">
        <v>263.3387128103949</v>
      </c>
      <c r="AH12" s="400">
        <v>270.3854947883901</v>
      </c>
      <c r="AI12" s="400">
        <v>265.5192968581062</v>
      </c>
      <c r="AJ12" s="400">
        <v>264.048864104928</v>
      </c>
      <c r="AK12" s="400">
        <v>276.7887761074401</v>
      </c>
      <c r="AL12" s="400">
        <v>272.1687552710049</v>
      </c>
      <c r="AM12" s="400">
        <v>294.38168472355227</v>
      </c>
      <c r="AN12" s="400">
        <v>303.8256111907002</v>
      </c>
      <c r="AO12" s="400">
        <v>317.2135663847682</v>
      </c>
      <c r="AP12" s="400">
        <v>335.9113288480719</v>
      </c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403"/>
      <c r="BH12" s="109"/>
      <c r="BI12" s="109"/>
      <c r="BJ12" s="109"/>
    </row>
    <row r="13" spans="24:62" ht="15" thickBot="1">
      <c r="X13" s="408" t="s">
        <v>139</v>
      </c>
      <c r="Y13" s="409"/>
      <c r="Z13" s="410">
        <v>357.5832231496581</v>
      </c>
      <c r="AA13" s="410">
        <v>357.5832231496581</v>
      </c>
      <c r="AB13" s="410">
        <v>347.4940852342785</v>
      </c>
      <c r="AC13" s="410">
        <v>322.2180975243951</v>
      </c>
      <c r="AD13" s="410">
        <v>320.5542461154327</v>
      </c>
      <c r="AE13" s="410">
        <v>320.8496392923003</v>
      </c>
      <c r="AF13" s="410">
        <v>322.3737769343742</v>
      </c>
      <c r="AG13" s="410">
        <v>312.0152033206362</v>
      </c>
      <c r="AH13" s="410">
        <v>260.9011983988557</v>
      </c>
      <c r="AI13" s="410">
        <v>243.5215053478704</v>
      </c>
      <c r="AJ13" s="410">
        <v>236.21993608313937</v>
      </c>
      <c r="AK13" s="410">
        <v>181.2345021759783</v>
      </c>
      <c r="AL13" s="410">
        <v>147.4806677032141</v>
      </c>
      <c r="AM13" s="410">
        <v>141.63928122600038</v>
      </c>
      <c r="AN13" s="410">
        <v>133.8824966624147</v>
      </c>
      <c r="AO13" s="410">
        <v>133.58838827969186</v>
      </c>
      <c r="AP13" s="410">
        <v>132.90048181798772</v>
      </c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2"/>
      <c r="BG13" s="413"/>
      <c r="BI13" s="109"/>
      <c r="BJ13" s="109"/>
    </row>
    <row r="14" spans="24:62" ht="14.25">
      <c r="X14" s="381" t="s">
        <v>53</v>
      </c>
      <c r="Y14" s="382"/>
      <c r="Z14" s="383">
        <f>SUM(Z15:Z18)</f>
        <v>17894.84335077474</v>
      </c>
      <c r="AA14" s="383">
        <f>SUM(AA15:AA18)</f>
        <v>17894.84335077476</v>
      </c>
      <c r="AB14" s="383">
        <f aca="true" t="shared" si="3" ref="AB14:AO14">SUM(AB15:AB18)</f>
        <v>18016.377239001158</v>
      </c>
      <c r="AC14" s="383">
        <f t="shared" si="3"/>
        <v>18101.56011517213</v>
      </c>
      <c r="AD14" s="383">
        <f t="shared" si="3"/>
        <v>18185.935307847398</v>
      </c>
      <c r="AE14" s="383">
        <f t="shared" si="3"/>
        <v>18041.40522581252</v>
      </c>
      <c r="AF14" s="383">
        <f t="shared" si="3"/>
        <v>17718.37642955358</v>
      </c>
      <c r="AG14" s="383">
        <f t="shared" si="3"/>
        <v>17321.41300643907</v>
      </c>
      <c r="AH14" s="383">
        <f t="shared" si="3"/>
        <v>16867.206746974374</v>
      </c>
      <c r="AI14" s="383">
        <f t="shared" si="3"/>
        <v>16559.740172149028</v>
      </c>
      <c r="AJ14" s="383">
        <f t="shared" si="3"/>
        <v>16234.793258068472</v>
      </c>
      <c r="AK14" s="383">
        <f t="shared" si="3"/>
        <v>16053.794944600204</v>
      </c>
      <c r="AL14" s="383">
        <f t="shared" si="3"/>
        <v>15882.755716525442</v>
      </c>
      <c r="AM14" s="383">
        <f t="shared" si="3"/>
        <v>15709.681663616704</v>
      </c>
      <c r="AN14" s="383">
        <f t="shared" si="3"/>
        <v>15580.62438804182</v>
      </c>
      <c r="AO14" s="383">
        <f t="shared" si="3"/>
        <v>15482.07366226685</v>
      </c>
      <c r="AP14" s="383">
        <f>SUM(AP15:AP18)</f>
        <v>15430.773177967736</v>
      </c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404"/>
      <c r="BG14" s="405"/>
      <c r="BI14" s="109"/>
      <c r="BJ14" s="109"/>
    </row>
    <row r="15" spans="24:62" ht="14.25">
      <c r="X15" s="387"/>
      <c r="Y15" s="388" t="s">
        <v>54</v>
      </c>
      <c r="Z15" s="389">
        <v>7641.727791930729</v>
      </c>
      <c r="AA15" s="389">
        <v>7641.727791930729</v>
      </c>
      <c r="AB15" s="389">
        <v>7751.69933324955</v>
      </c>
      <c r="AC15" s="389">
        <v>7793.316759412001</v>
      </c>
      <c r="AD15" s="389">
        <v>7748.299030613294</v>
      </c>
      <c r="AE15" s="389">
        <v>7660.4992612516835</v>
      </c>
      <c r="AF15" s="389">
        <v>7575.174560558052</v>
      </c>
      <c r="AG15" s="389">
        <v>7518.233782804353</v>
      </c>
      <c r="AH15" s="389">
        <v>7472.963650661628</v>
      </c>
      <c r="AI15" s="389">
        <v>7438.254418958643</v>
      </c>
      <c r="AJ15" s="389">
        <v>7379.061623155551</v>
      </c>
      <c r="AK15" s="389">
        <v>7344.65116791798</v>
      </c>
      <c r="AL15" s="389">
        <v>7305.1594848100685</v>
      </c>
      <c r="AM15" s="389">
        <v>7271.701625076022</v>
      </c>
      <c r="AN15" s="389">
        <v>7176.215835896898</v>
      </c>
      <c r="AO15" s="389">
        <v>7094.973750169284</v>
      </c>
      <c r="AP15" s="389">
        <v>7040.143044110883</v>
      </c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406"/>
      <c r="BG15" s="407"/>
      <c r="BI15" s="109"/>
      <c r="BJ15" s="109"/>
    </row>
    <row r="16" spans="24:62" ht="14.25">
      <c r="X16" s="387"/>
      <c r="Y16" s="393" t="s">
        <v>55</v>
      </c>
      <c r="Z16" s="394">
        <v>3120.56780639793</v>
      </c>
      <c r="AA16" s="394">
        <v>3120.567806397951</v>
      </c>
      <c r="AB16" s="394">
        <v>3116.814932361417</v>
      </c>
      <c r="AC16" s="394">
        <v>3089.851095999591</v>
      </c>
      <c r="AD16" s="394">
        <v>3026.5088883087237</v>
      </c>
      <c r="AE16" s="394">
        <v>2956.177846312194</v>
      </c>
      <c r="AF16" s="394">
        <v>2895.3728824718883</v>
      </c>
      <c r="AG16" s="394">
        <v>2851.349306447649</v>
      </c>
      <c r="AH16" s="394">
        <v>2802.402449846601</v>
      </c>
      <c r="AI16" s="394">
        <v>2744.5069616030223</v>
      </c>
      <c r="AJ16" s="394">
        <v>2685.521010486531</v>
      </c>
      <c r="AK16" s="394">
        <v>2644.15769979291</v>
      </c>
      <c r="AL16" s="394">
        <v>2622.918996764304</v>
      </c>
      <c r="AM16" s="394">
        <v>2604.767537574531</v>
      </c>
      <c r="AN16" s="394">
        <v>2576.732993861649</v>
      </c>
      <c r="AO16" s="394">
        <v>2538.36164768802</v>
      </c>
      <c r="AP16" s="394">
        <v>2514.106798611303</v>
      </c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6"/>
      <c r="BG16" s="397"/>
      <c r="BI16" s="109"/>
      <c r="BJ16" s="109"/>
    </row>
    <row r="17" spans="24:62" ht="14.25">
      <c r="X17" s="387"/>
      <c r="Y17" s="393" t="s">
        <v>56</v>
      </c>
      <c r="Z17" s="394">
        <v>7002.776655645456</v>
      </c>
      <c r="AA17" s="394">
        <v>7002.776655645456</v>
      </c>
      <c r="AB17" s="394">
        <v>7020.953882525792</v>
      </c>
      <c r="AC17" s="394">
        <v>7102.751403487257</v>
      </c>
      <c r="AD17" s="394">
        <v>7292.476209050656</v>
      </c>
      <c r="AE17" s="394">
        <v>7308.381282570943</v>
      </c>
      <c r="AF17" s="394">
        <v>7126.6090137676765</v>
      </c>
      <c r="AG17" s="394">
        <v>6835.773383682474</v>
      </c>
      <c r="AH17" s="394">
        <v>6480.181382836097</v>
      </c>
      <c r="AI17" s="394">
        <v>6267.735043672284</v>
      </c>
      <c r="AJ17" s="394">
        <v>6062.10516458862</v>
      </c>
      <c r="AK17" s="394">
        <v>5956.450033346715</v>
      </c>
      <c r="AL17" s="394">
        <v>5846.250595384751</v>
      </c>
      <c r="AM17" s="394">
        <v>5729.234697342638</v>
      </c>
      <c r="AN17" s="394">
        <v>5725.826467302585</v>
      </c>
      <c r="AO17" s="394">
        <v>5747.411924222975</v>
      </c>
      <c r="AP17" s="394">
        <v>5774.6777645434495</v>
      </c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6"/>
      <c r="BG17" s="397"/>
      <c r="BI17" s="109"/>
      <c r="BJ17" s="109"/>
    </row>
    <row r="18" spans="24:62" ht="15" thickBot="1">
      <c r="X18" s="398"/>
      <c r="Y18" s="399" t="s">
        <v>58</v>
      </c>
      <c r="Z18" s="400">
        <v>129.77109680062458</v>
      </c>
      <c r="AA18" s="400">
        <v>129.77109680062458</v>
      </c>
      <c r="AB18" s="400">
        <v>126.90909086439885</v>
      </c>
      <c r="AC18" s="400">
        <v>115.64085627327806</v>
      </c>
      <c r="AD18" s="400">
        <v>118.65117987472364</v>
      </c>
      <c r="AE18" s="400">
        <v>116.34683567769801</v>
      </c>
      <c r="AF18" s="400">
        <v>121.21997275596475</v>
      </c>
      <c r="AG18" s="400">
        <v>116.056533504593</v>
      </c>
      <c r="AH18" s="400">
        <v>111.65926363004722</v>
      </c>
      <c r="AI18" s="400">
        <v>109.24374791508023</v>
      </c>
      <c r="AJ18" s="400">
        <v>108.10545983776855</v>
      </c>
      <c r="AK18" s="400">
        <v>108.53604354259883</v>
      </c>
      <c r="AL18" s="400">
        <v>108.42663956631948</v>
      </c>
      <c r="AM18" s="400">
        <v>103.97780362351348</v>
      </c>
      <c r="AN18" s="400">
        <v>101.84909098068746</v>
      </c>
      <c r="AO18" s="400">
        <v>101.3263401865699</v>
      </c>
      <c r="AP18" s="400">
        <v>101.84557070209999</v>
      </c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3"/>
      <c r="BI18" s="109"/>
      <c r="BJ18" s="109"/>
    </row>
    <row r="19" spans="24:62" ht="14.25">
      <c r="X19" s="414" t="s">
        <v>140</v>
      </c>
      <c r="Y19" s="269"/>
      <c r="Z19" s="111">
        <f>SUM(Z20:Z22)</f>
        <v>11263.537507839992</v>
      </c>
      <c r="AA19" s="111">
        <f>SUM(AA20:AA22)</f>
        <v>11252.939448347257</v>
      </c>
      <c r="AB19" s="111">
        <f aca="true" t="shared" si="4" ref="AB19:AO19">SUM(AB20:AB22)</f>
        <v>11141.408598811106</v>
      </c>
      <c r="AC19" s="111">
        <f t="shared" si="4"/>
        <v>11074.983986490191</v>
      </c>
      <c r="AD19" s="111">
        <f t="shared" si="4"/>
        <v>10886.496454631739</v>
      </c>
      <c r="AE19" s="111">
        <f t="shared" si="4"/>
        <v>10699.078597056141</v>
      </c>
      <c r="AF19" s="111">
        <f t="shared" si="4"/>
        <v>10401.896595551083</v>
      </c>
      <c r="AG19" s="111">
        <f t="shared" si="4"/>
        <v>10149.830320247896</v>
      </c>
      <c r="AH19" s="111">
        <f t="shared" si="4"/>
        <v>9855.841698565811</v>
      </c>
      <c r="AI19" s="111">
        <f t="shared" si="4"/>
        <v>9504.749097575483</v>
      </c>
      <c r="AJ19" s="111">
        <f t="shared" si="4"/>
        <v>9167.49600072136</v>
      </c>
      <c r="AK19" s="111">
        <f t="shared" si="4"/>
        <v>8800.534498628242</v>
      </c>
      <c r="AL19" s="111">
        <f t="shared" si="4"/>
        <v>8429.07759739807</v>
      </c>
      <c r="AM19" s="111">
        <f t="shared" si="4"/>
        <v>8070.353320147671</v>
      </c>
      <c r="AN19" s="111">
        <f t="shared" si="4"/>
        <v>7782.8487538795935</v>
      </c>
      <c r="AO19" s="111">
        <f t="shared" si="4"/>
        <v>7508.3821693824375</v>
      </c>
      <c r="AP19" s="111">
        <f>SUM(AP20:AP22)</f>
        <v>7286.993472109305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270"/>
      <c r="BG19" s="415"/>
      <c r="BI19" s="109"/>
      <c r="BJ19" s="109"/>
    </row>
    <row r="20" spans="24:62" ht="14.25">
      <c r="X20" s="387"/>
      <c r="Y20" s="388" t="s">
        <v>59</v>
      </c>
      <c r="Z20" s="389">
        <v>9081.12993812932</v>
      </c>
      <c r="AA20" s="389">
        <v>9070.531878636584</v>
      </c>
      <c r="AB20" s="389">
        <v>9001.318749276126</v>
      </c>
      <c r="AC20" s="389">
        <v>8973.559117556062</v>
      </c>
      <c r="AD20" s="389">
        <v>8836.653380042502</v>
      </c>
      <c r="AE20" s="389">
        <v>8714.310650227266</v>
      </c>
      <c r="AF20" s="389">
        <v>8476.926641042915</v>
      </c>
      <c r="AG20" s="389">
        <v>8258.97014926179</v>
      </c>
      <c r="AH20" s="389">
        <v>8011.841731889919</v>
      </c>
      <c r="AI20" s="389">
        <v>7709.17635340921</v>
      </c>
      <c r="AJ20" s="389">
        <v>7416.85924302141</v>
      </c>
      <c r="AK20" s="389">
        <v>7087.6641747784115</v>
      </c>
      <c r="AL20" s="389">
        <v>6782.813625153195</v>
      </c>
      <c r="AM20" s="389">
        <v>6471.847454660134</v>
      </c>
      <c r="AN20" s="389">
        <v>6209.895699107246</v>
      </c>
      <c r="AO20" s="389">
        <v>5972.256546151309</v>
      </c>
      <c r="AP20" s="389">
        <v>5761.366614612315</v>
      </c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406"/>
      <c r="BG20" s="407"/>
      <c r="BI20" s="109"/>
      <c r="BJ20" s="109"/>
    </row>
    <row r="21" spans="24:62" ht="14.25">
      <c r="X21" s="387"/>
      <c r="Y21" s="393" t="s">
        <v>60</v>
      </c>
      <c r="Z21" s="394">
        <v>2119.611007638054</v>
      </c>
      <c r="AA21" s="394">
        <v>2119.611007638054</v>
      </c>
      <c r="AB21" s="394">
        <v>2077.231784374778</v>
      </c>
      <c r="AC21" s="394">
        <v>2038.2378473807826</v>
      </c>
      <c r="AD21" s="394">
        <v>1986.599662503628</v>
      </c>
      <c r="AE21" s="394">
        <v>1920.286587137199</v>
      </c>
      <c r="AF21" s="394">
        <v>1859.6277475442353</v>
      </c>
      <c r="AG21" s="394">
        <v>1824.6587974521563</v>
      </c>
      <c r="AH21" s="394">
        <v>1778.4449338063023</v>
      </c>
      <c r="AI21" s="394">
        <v>1732.9829945872477</v>
      </c>
      <c r="AJ21" s="394">
        <v>1685.1801212011248</v>
      </c>
      <c r="AK21" s="394">
        <v>1636.736904952802</v>
      </c>
      <c r="AL21" s="394">
        <v>1584.1679517276796</v>
      </c>
      <c r="AM21" s="394">
        <v>1535.4740938694806</v>
      </c>
      <c r="AN21" s="394">
        <v>1492.0803696082053</v>
      </c>
      <c r="AO21" s="394">
        <v>1455.9099355296005</v>
      </c>
      <c r="AP21" s="394">
        <v>1445.320659670543</v>
      </c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6"/>
      <c r="BG21" s="397"/>
      <c r="BI21" s="109"/>
      <c r="BJ21" s="109"/>
    </row>
    <row r="22" spans="24:62" ht="15" thickBot="1">
      <c r="X22" s="416"/>
      <c r="Y22" s="417" t="s">
        <v>61</v>
      </c>
      <c r="Z22" s="418">
        <v>62.79656207261955</v>
      </c>
      <c r="AA22" s="418">
        <v>62.79656207261955</v>
      </c>
      <c r="AB22" s="418">
        <v>62.858065160200596</v>
      </c>
      <c r="AC22" s="418">
        <v>63.18702155334702</v>
      </c>
      <c r="AD22" s="418">
        <v>63.24341208560949</v>
      </c>
      <c r="AE22" s="418">
        <v>64.48135969167627</v>
      </c>
      <c r="AF22" s="418">
        <v>65.3422069639332</v>
      </c>
      <c r="AG22" s="418">
        <v>66.2013735339493</v>
      </c>
      <c r="AH22" s="418">
        <v>65.55503286958982</v>
      </c>
      <c r="AI22" s="418">
        <v>62.58974957902485</v>
      </c>
      <c r="AJ22" s="418">
        <v>65.4566364988242</v>
      </c>
      <c r="AK22" s="418">
        <v>76.13341889702913</v>
      </c>
      <c r="AL22" s="418">
        <v>62.09602051719549</v>
      </c>
      <c r="AM22" s="418">
        <v>63.03177161805678</v>
      </c>
      <c r="AN22" s="418">
        <v>80.8726851641415</v>
      </c>
      <c r="AO22" s="418">
        <v>80.21568770152875</v>
      </c>
      <c r="AP22" s="418">
        <v>80.30619782644682</v>
      </c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20"/>
      <c r="BG22" s="421"/>
      <c r="BI22" s="109"/>
      <c r="BJ22" s="109"/>
    </row>
    <row r="23" spans="24:59" ht="15.75" thickBot="1" thickTop="1">
      <c r="X23" s="377" t="s">
        <v>120</v>
      </c>
      <c r="Y23" s="106"/>
      <c r="Z23" s="422">
        <f aca="true" t="shared" si="5" ref="Z23:AP23">SUM(Z4,Z10,Z13:Z14,Z19)</f>
        <v>33382.33476776598</v>
      </c>
      <c r="AA23" s="422">
        <f t="shared" si="5"/>
        <v>33372.14852647295</v>
      </c>
      <c r="AB23" s="422">
        <f t="shared" si="5"/>
        <v>33134.765593755554</v>
      </c>
      <c r="AC23" s="422">
        <f t="shared" si="5"/>
        <v>32875.72619617269</v>
      </c>
      <c r="AD23" s="422">
        <f t="shared" si="5"/>
        <v>32601.940155681874</v>
      </c>
      <c r="AE23" s="422">
        <f t="shared" si="5"/>
        <v>31909.19805688412</v>
      </c>
      <c r="AF23" s="422">
        <f t="shared" si="5"/>
        <v>30953.954651169788</v>
      </c>
      <c r="AG23" s="422">
        <f t="shared" si="5"/>
        <v>30244.269368965954</v>
      </c>
      <c r="AH23" s="422">
        <f t="shared" si="5"/>
        <v>29151.48139576115</v>
      </c>
      <c r="AI23" s="422">
        <f t="shared" si="5"/>
        <v>28311.04052536552</v>
      </c>
      <c r="AJ23" s="422">
        <f t="shared" si="5"/>
        <v>27658.453121564955</v>
      </c>
      <c r="AK23" s="422">
        <f t="shared" si="5"/>
        <v>26975.21161073628</v>
      </c>
      <c r="AL23" s="422">
        <f t="shared" si="5"/>
        <v>26180.4639009226</v>
      </c>
      <c r="AM23" s="422">
        <f t="shared" si="5"/>
        <v>25219.926751366373</v>
      </c>
      <c r="AN23" s="422">
        <f t="shared" si="5"/>
        <v>24735.797478017525</v>
      </c>
      <c r="AO23" s="422">
        <f t="shared" si="5"/>
        <v>24339.095385891495</v>
      </c>
      <c r="AP23" s="422">
        <f t="shared" si="5"/>
        <v>24071.246071622867</v>
      </c>
      <c r="AQ23" s="423">
        <f aca="true" t="shared" si="6" ref="AQ23:BE23">SUM(AQ4,AQ10:AQ22)</f>
        <v>0</v>
      </c>
      <c r="AR23" s="423">
        <f t="shared" si="6"/>
        <v>0</v>
      </c>
      <c r="AS23" s="423">
        <f t="shared" si="6"/>
        <v>0</v>
      </c>
      <c r="AT23" s="423">
        <f t="shared" si="6"/>
        <v>0</v>
      </c>
      <c r="AU23" s="423">
        <f t="shared" si="6"/>
        <v>0</v>
      </c>
      <c r="AV23" s="423">
        <f t="shared" si="6"/>
        <v>0</v>
      </c>
      <c r="AW23" s="423">
        <f t="shared" si="6"/>
        <v>0</v>
      </c>
      <c r="AX23" s="423">
        <f t="shared" si="6"/>
        <v>0</v>
      </c>
      <c r="AY23" s="423">
        <f t="shared" si="6"/>
        <v>0</v>
      </c>
      <c r="AZ23" s="423">
        <f t="shared" si="6"/>
        <v>0</v>
      </c>
      <c r="BA23" s="423">
        <f t="shared" si="6"/>
        <v>0</v>
      </c>
      <c r="BB23" s="423">
        <f t="shared" si="6"/>
        <v>0</v>
      </c>
      <c r="BC23" s="423">
        <f t="shared" si="6"/>
        <v>0</v>
      </c>
      <c r="BD23" s="423">
        <f t="shared" si="6"/>
        <v>0</v>
      </c>
      <c r="BE23" s="423">
        <f t="shared" si="6"/>
        <v>0</v>
      </c>
      <c r="BF23" s="424"/>
      <c r="BG23" s="425"/>
    </row>
    <row r="24" spans="26:57" ht="14.25"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</row>
    <row r="25" spans="26:57" ht="14.25"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</row>
    <row r="26" spans="25:59" ht="22.5">
      <c r="Y26" s="78"/>
      <c r="Z26" s="711" t="s">
        <v>369</v>
      </c>
      <c r="AA26" s="78">
        <v>1990</v>
      </c>
      <c r="AB26" s="78">
        <f aca="true" t="shared" si="7" ref="AB26:BE26">AA26+1</f>
        <v>1991</v>
      </c>
      <c r="AC26" s="78">
        <f t="shared" si="7"/>
        <v>1992</v>
      </c>
      <c r="AD26" s="78">
        <f t="shared" si="7"/>
        <v>1993</v>
      </c>
      <c r="AE26" s="78">
        <f t="shared" si="7"/>
        <v>1994</v>
      </c>
      <c r="AF26" s="78">
        <f t="shared" si="7"/>
        <v>1995</v>
      </c>
      <c r="AG26" s="78">
        <f t="shared" si="7"/>
        <v>1996</v>
      </c>
      <c r="AH26" s="78">
        <f t="shared" si="7"/>
        <v>1997</v>
      </c>
      <c r="AI26" s="78">
        <f t="shared" si="7"/>
        <v>1998</v>
      </c>
      <c r="AJ26" s="78">
        <f t="shared" si="7"/>
        <v>1999</v>
      </c>
      <c r="AK26" s="78">
        <f t="shared" si="7"/>
        <v>2000</v>
      </c>
      <c r="AL26" s="78">
        <f t="shared" si="7"/>
        <v>2001</v>
      </c>
      <c r="AM26" s="78">
        <f t="shared" si="7"/>
        <v>2002</v>
      </c>
      <c r="AN26" s="78">
        <f t="shared" si="7"/>
        <v>2003</v>
      </c>
      <c r="AO26" s="78">
        <f t="shared" si="7"/>
        <v>2004</v>
      </c>
      <c r="AP26" s="78">
        <f t="shared" si="7"/>
        <v>2005</v>
      </c>
      <c r="AQ26" s="78">
        <f t="shared" si="7"/>
        <v>2006</v>
      </c>
      <c r="AR26" s="78">
        <f t="shared" si="7"/>
        <v>2007</v>
      </c>
      <c r="AS26" s="78">
        <f t="shared" si="7"/>
        <v>2008</v>
      </c>
      <c r="AT26" s="78">
        <f t="shared" si="7"/>
        <v>2009</v>
      </c>
      <c r="AU26" s="78">
        <f t="shared" si="7"/>
        <v>2010</v>
      </c>
      <c r="AV26" s="78">
        <f t="shared" si="7"/>
        <v>2011</v>
      </c>
      <c r="AW26" s="78">
        <f t="shared" si="7"/>
        <v>2012</v>
      </c>
      <c r="AX26" s="78">
        <f t="shared" si="7"/>
        <v>2013</v>
      </c>
      <c r="AY26" s="78">
        <f t="shared" si="7"/>
        <v>2014</v>
      </c>
      <c r="AZ26" s="78">
        <f t="shared" si="7"/>
        <v>2015</v>
      </c>
      <c r="BA26" s="78">
        <f t="shared" si="7"/>
        <v>2016</v>
      </c>
      <c r="BB26" s="78">
        <f t="shared" si="7"/>
        <v>2017</v>
      </c>
      <c r="BC26" s="78">
        <f t="shared" si="7"/>
        <v>2018</v>
      </c>
      <c r="BD26" s="78">
        <f t="shared" si="7"/>
        <v>2019</v>
      </c>
      <c r="BE26" s="78">
        <f t="shared" si="7"/>
        <v>2020</v>
      </c>
      <c r="BF26" s="65" t="s">
        <v>106</v>
      </c>
      <c r="BG26" s="78" t="s">
        <v>107</v>
      </c>
    </row>
    <row r="27" spans="25:61" ht="27">
      <c r="Y27" s="238" t="s">
        <v>37</v>
      </c>
      <c r="Z27" s="108">
        <f>SUM(Z5:Z6,Z9)</f>
        <v>325.9394851509951</v>
      </c>
      <c r="AA27" s="108">
        <f aca="true" t="shared" si="8" ref="AA27:AO27">SUM(AA5:AA6,AA9)</f>
        <v>326.3607874399495</v>
      </c>
      <c r="AB27" s="108">
        <f t="shared" si="8"/>
        <v>327.38257678689706</v>
      </c>
      <c r="AC27" s="108">
        <f t="shared" si="8"/>
        <v>324.3605077653539</v>
      </c>
      <c r="AD27" s="108">
        <f t="shared" si="8"/>
        <v>326.1502205781969</v>
      </c>
      <c r="AE27" s="108">
        <f t="shared" si="8"/>
        <v>337.5819535307842</v>
      </c>
      <c r="AF27" s="108">
        <f t="shared" si="8"/>
        <v>340.25101798361135</v>
      </c>
      <c r="AG27" s="108">
        <f t="shared" si="8"/>
        <v>358.86138336456077</v>
      </c>
      <c r="AH27" s="108">
        <f t="shared" si="8"/>
        <v>342.5223777269182</v>
      </c>
      <c r="AI27" s="108">
        <f t="shared" si="8"/>
        <v>310.83851655480856</v>
      </c>
      <c r="AJ27" s="108">
        <f t="shared" si="8"/>
        <v>313.4572635761086</v>
      </c>
      <c r="AK27" s="108">
        <f t="shared" si="8"/>
        <v>325.88191284706176</v>
      </c>
      <c r="AL27" s="108">
        <f t="shared" si="8"/>
        <v>316.0734502442072</v>
      </c>
      <c r="AM27" s="108">
        <f t="shared" si="8"/>
        <v>320.9466687311418</v>
      </c>
      <c r="AN27" s="108">
        <f t="shared" si="8"/>
        <v>321.81812328829886</v>
      </c>
      <c r="AO27" s="108">
        <f t="shared" si="8"/>
        <v>322.95780565672715</v>
      </c>
      <c r="AP27" s="108">
        <f>SUM(AP5:AP6,AP9)</f>
        <v>312.3671914919948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49"/>
      <c r="BG27" s="249"/>
      <c r="BH27" s="109"/>
      <c r="BI27" s="109"/>
    </row>
    <row r="28" spans="25:61" ht="27">
      <c r="Y28" s="238" t="s">
        <v>38</v>
      </c>
      <c r="Z28" s="108">
        <f>Z7</f>
        <v>296.1618414278517</v>
      </c>
      <c r="AA28" s="108">
        <f aca="true" t="shared" si="9" ref="AA28:AO28">AA7</f>
        <v>296.1618414278517</v>
      </c>
      <c r="AB28" s="108">
        <f t="shared" si="9"/>
        <v>298.57396997605593</v>
      </c>
      <c r="AC28" s="108">
        <f t="shared" si="9"/>
        <v>301.4985794870322</v>
      </c>
      <c r="AD28" s="108">
        <f t="shared" si="9"/>
        <v>294.2169374009607</v>
      </c>
      <c r="AE28" s="108">
        <f t="shared" si="9"/>
        <v>295.6126689042618</v>
      </c>
      <c r="AF28" s="108">
        <f t="shared" si="9"/>
        <v>306.2356640134113</v>
      </c>
      <c r="AG28" s="108">
        <f t="shared" si="9"/>
        <v>311.604493769667</v>
      </c>
      <c r="AH28" s="108">
        <f t="shared" si="9"/>
        <v>312.5708998013721</v>
      </c>
      <c r="AI28" s="108">
        <f t="shared" si="9"/>
        <v>301.8397397511972</v>
      </c>
      <c r="AJ28" s="108">
        <f t="shared" si="9"/>
        <v>300.9465689175456</v>
      </c>
      <c r="AK28" s="108">
        <f t="shared" si="9"/>
        <v>298.4890958001036</v>
      </c>
      <c r="AL28" s="108">
        <f t="shared" si="9"/>
        <v>293.2233029365542</v>
      </c>
      <c r="AM28" s="108">
        <f t="shared" si="9"/>
        <v>283.7697897269529</v>
      </c>
      <c r="AN28" s="108">
        <f t="shared" si="9"/>
        <v>273.5760401400894</v>
      </c>
      <c r="AO28" s="108">
        <f t="shared" si="9"/>
        <v>255.8471096236545</v>
      </c>
      <c r="AP28" s="108">
        <f>AP7</f>
        <v>245.4308673088062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26"/>
      <c r="BG28" s="426"/>
      <c r="BH28" s="109"/>
      <c r="BI28" s="109"/>
    </row>
    <row r="29" spans="25:61" ht="14.25">
      <c r="Y29" s="238" t="s">
        <v>39</v>
      </c>
      <c r="Z29" s="108">
        <f>Z10</f>
        <v>3037.1423339331145</v>
      </c>
      <c r="AA29" s="108">
        <f aca="true" t="shared" si="10" ref="AA29:AO29">AA10</f>
        <v>3037.1423339331145</v>
      </c>
      <c r="AB29" s="108">
        <f t="shared" si="10"/>
        <v>2794.7553920660994</v>
      </c>
      <c r="AC29" s="108">
        <f t="shared" si="10"/>
        <v>2527.3413473287646</v>
      </c>
      <c r="AD29" s="108">
        <f t="shared" si="10"/>
        <v>2339.2289324546227</v>
      </c>
      <c r="AE29" s="108">
        <f t="shared" si="10"/>
        <v>1979.5329942980509</v>
      </c>
      <c r="AF29" s="108">
        <f t="shared" si="10"/>
        <v>1609.8706675415804</v>
      </c>
      <c r="AG29" s="108">
        <f t="shared" si="10"/>
        <v>1560.492636417895</v>
      </c>
      <c r="AH29" s="108">
        <f t="shared" si="10"/>
        <v>1277.24656775789</v>
      </c>
      <c r="AI29" s="108">
        <f t="shared" si="10"/>
        <v>1137.9760595671062</v>
      </c>
      <c r="AJ29" s="108">
        <f t="shared" si="10"/>
        <v>1129.7389156844279</v>
      </c>
      <c r="AK29" s="108">
        <f t="shared" si="10"/>
        <v>1045.91387734844</v>
      </c>
      <c r="AL29" s="108">
        <f t="shared" si="10"/>
        <v>842.4668510300049</v>
      </c>
      <c r="AM29" s="108">
        <f t="shared" si="10"/>
        <v>412.72008458155227</v>
      </c>
      <c r="AN29" s="108">
        <f t="shared" si="10"/>
        <v>397.68936705070024</v>
      </c>
      <c r="AO29" s="108">
        <f t="shared" si="10"/>
        <v>383.7281828747682</v>
      </c>
      <c r="AP29" s="108">
        <f>AP10</f>
        <v>409.4736329605719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64"/>
      <c r="BG29" s="264"/>
      <c r="BH29" s="109"/>
      <c r="BI29" s="109"/>
    </row>
    <row r="30" spans="25:61" ht="14.25">
      <c r="Y30" s="238" t="s">
        <v>122</v>
      </c>
      <c r="Z30" s="108">
        <f>Z13</f>
        <v>357.5832231496581</v>
      </c>
      <c r="AA30" s="108">
        <f aca="true" t="shared" si="11" ref="AA30:AO30">AA13</f>
        <v>357.5832231496581</v>
      </c>
      <c r="AB30" s="108">
        <f t="shared" si="11"/>
        <v>347.4940852342785</v>
      </c>
      <c r="AC30" s="108">
        <f t="shared" si="11"/>
        <v>322.2180975243951</v>
      </c>
      <c r="AD30" s="108">
        <f t="shared" si="11"/>
        <v>320.5542461154327</v>
      </c>
      <c r="AE30" s="108">
        <f t="shared" si="11"/>
        <v>320.8496392923003</v>
      </c>
      <c r="AF30" s="108">
        <f t="shared" si="11"/>
        <v>322.3737769343742</v>
      </c>
      <c r="AG30" s="108">
        <f t="shared" si="11"/>
        <v>312.0152033206362</v>
      </c>
      <c r="AH30" s="108">
        <f t="shared" si="11"/>
        <v>260.9011983988557</v>
      </c>
      <c r="AI30" s="108">
        <f t="shared" si="11"/>
        <v>243.5215053478704</v>
      </c>
      <c r="AJ30" s="108">
        <f t="shared" si="11"/>
        <v>236.21993608313937</v>
      </c>
      <c r="AK30" s="108">
        <f t="shared" si="11"/>
        <v>181.2345021759783</v>
      </c>
      <c r="AL30" s="108">
        <f t="shared" si="11"/>
        <v>147.4806677032141</v>
      </c>
      <c r="AM30" s="108">
        <f t="shared" si="11"/>
        <v>141.63928122600038</v>
      </c>
      <c r="AN30" s="108">
        <f t="shared" si="11"/>
        <v>133.8824966624147</v>
      </c>
      <c r="AO30" s="108">
        <f t="shared" si="11"/>
        <v>133.58838827969186</v>
      </c>
      <c r="AP30" s="108">
        <f>AP13</f>
        <v>132.90048181798772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64"/>
      <c r="BG30" s="264"/>
      <c r="BH30" s="109"/>
      <c r="BI30" s="109"/>
    </row>
    <row r="31" spans="25:61" ht="14.25">
      <c r="Y31" s="238" t="s">
        <v>40</v>
      </c>
      <c r="Z31" s="108">
        <f>Z15</f>
        <v>7641.727791930729</v>
      </c>
      <c r="AA31" s="108">
        <f aca="true" t="shared" si="12" ref="AA31:AO31">AA15</f>
        <v>7641.727791930729</v>
      </c>
      <c r="AB31" s="108">
        <f t="shared" si="12"/>
        <v>7751.69933324955</v>
      </c>
      <c r="AC31" s="108">
        <f t="shared" si="12"/>
        <v>7793.316759412001</v>
      </c>
      <c r="AD31" s="108">
        <f t="shared" si="12"/>
        <v>7748.299030613294</v>
      </c>
      <c r="AE31" s="108">
        <f t="shared" si="12"/>
        <v>7660.4992612516835</v>
      </c>
      <c r="AF31" s="108">
        <f t="shared" si="12"/>
        <v>7575.174560558052</v>
      </c>
      <c r="AG31" s="108">
        <f t="shared" si="12"/>
        <v>7518.233782804353</v>
      </c>
      <c r="AH31" s="108">
        <f t="shared" si="12"/>
        <v>7472.963650661628</v>
      </c>
      <c r="AI31" s="108">
        <f t="shared" si="12"/>
        <v>7438.254418958643</v>
      </c>
      <c r="AJ31" s="108">
        <f t="shared" si="12"/>
        <v>7379.061623155551</v>
      </c>
      <c r="AK31" s="108">
        <f t="shared" si="12"/>
        <v>7344.65116791798</v>
      </c>
      <c r="AL31" s="108">
        <f t="shared" si="12"/>
        <v>7305.1594848100685</v>
      </c>
      <c r="AM31" s="108">
        <f t="shared" si="12"/>
        <v>7271.701625076022</v>
      </c>
      <c r="AN31" s="108">
        <f t="shared" si="12"/>
        <v>7176.215835896898</v>
      </c>
      <c r="AO31" s="108">
        <f t="shared" si="12"/>
        <v>7094.973750169284</v>
      </c>
      <c r="AP31" s="108">
        <f>AP15</f>
        <v>7040.143044110883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64"/>
      <c r="BG31" s="264"/>
      <c r="BH31" s="109"/>
      <c r="BI31" s="109"/>
    </row>
    <row r="32" spans="25:61" ht="14.25">
      <c r="Y32" s="238" t="s">
        <v>41</v>
      </c>
      <c r="Z32" s="108">
        <f>Z17</f>
        <v>7002.776655645456</v>
      </c>
      <c r="AA32" s="108">
        <f aca="true" t="shared" si="13" ref="AA32:AO32">AA17</f>
        <v>7002.776655645456</v>
      </c>
      <c r="AB32" s="108">
        <f t="shared" si="13"/>
        <v>7020.953882525792</v>
      </c>
      <c r="AC32" s="108">
        <f t="shared" si="13"/>
        <v>7102.751403487257</v>
      </c>
      <c r="AD32" s="108">
        <f t="shared" si="13"/>
        <v>7292.476209050656</v>
      </c>
      <c r="AE32" s="108">
        <f t="shared" si="13"/>
        <v>7308.381282570943</v>
      </c>
      <c r="AF32" s="108">
        <f t="shared" si="13"/>
        <v>7126.6090137676765</v>
      </c>
      <c r="AG32" s="108">
        <f t="shared" si="13"/>
        <v>6835.773383682474</v>
      </c>
      <c r="AH32" s="108">
        <f t="shared" si="13"/>
        <v>6480.181382836097</v>
      </c>
      <c r="AI32" s="108">
        <f t="shared" si="13"/>
        <v>6267.735043672284</v>
      </c>
      <c r="AJ32" s="108">
        <f t="shared" si="13"/>
        <v>6062.10516458862</v>
      </c>
      <c r="AK32" s="108">
        <f t="shared" si="13"/>
        <v>5956.450033346715</v>
      </c>
      <c r="AL32" s="108">
        <f t="shared" si="13"/>
        <v>5846.250595384751</v>
      </c>
      <c r="AM32" s="108">
        <f t="shared" si="13"/>
        <v>5729.234697342638</v>
      </c>
      <c r="AN32" s="108">
        <f t="shared" si="13"/>
        <v>5725.826467302585</v>
      </c>
      <c r="AO32" s="108">
        <f t="shared" si="13"/>
        <v>5747.411924222975</v>
      </c>
      <c r="AP32" s="108">
        <f>AP17</f>
        <v>5774.6777645434495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64"/>
      <c r="BG32" s="264"/>
      <c r="BH32" s="109"/>
      <c r="BI32" s="109"/>
    </row>
    <row r="33" spans="25:61" ht="14.25">
      <c r="Y33" s="378" t="s">
        <v>42</v>
      </c>
      <c r="Z33" s="427">
        <f>SUM(Z16,Z18:Z18)</f>
        <v>3250.3389031985544</v>
      </c>
      <c r="AA33" s="427">
        <f aca="true" t="shared" si="14" ref="AA33:AO33">SUM(AA16,AA18:AA18)</f>
        <v>3250.3389031985753</v>
      </c>
      <c r="AB33" s="427">
        <f t="shared" si="14"/>
        <v>3243.724023225816</v>
      </c>
      <c r="AC33" s="427">
        <f t="shared" si="14"/>
        <v>3205.491952272869</v>
      </c>
      <c r="AD33" s="427">
        <f t="shared" si="14"/>
        <v>3145.1600681834475</v>
      </c>
      <c r="AE33" s="427">
        <f t="shared" si="14"/>
        <v>3072.524681989892</v>
      </c>
      <c r="AF33" s="427">
        <f t="shared" si="14"/>
        <v>3016.592855227853</v>
      </c>
      <c r="AG33" s="427">
        <f t="shared" si="14"/>
        <v>2967.405839952242</v>
      </c>
      <c r="AH33" s="427">
        <f t="shared" si="14"/>
        <v>2914.061713476648</v>
      </c>
      <c r="AI33" s="427">
        <f t="shared" si="14"/>
        <v>2853.7507095181027</v>
      </c>
      <c r="AJ33" s="427">
        <f t="shared" si="14"/>
        <v>2793.6264703242996</v>
      </c>
      <c r="AK33" s="427">
        <f t="shared" si="14"/>
        <v>2752.6937433355088</v>
      </c>
      <c r="AL33" s="427">
        <f t="shared" si="14"/>
        <v>2731.3456363306236</v>
      </c>
      <c r="AM33" s="427">
        <f t="shared" si="14"/>
        <v>2708.7453411980446</v>
      </c>
      <c r="AN33" s="427">
        <f t="shared" si="14"/>
        <v>2678.5820848423364</v>
      </c>
      <c r="AO33" s="427">
        <f t="shared" si="14"/>
        <v>2639.68798787459</v>
      </c>
      <c r="AP33" s="427">
        <f>SUM(AP16,AP18:AP18)</f>
        <v>2615.952369313403</v>
      </c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9"/>
      <c r="BH33" s="109"/>
      <c r="BI33" s="109"/>
    </row>
    <row r="34" spans="25:61" ht="14.25">
      <c r="Y34" s="378" t="s">
        <v>43</v>
      </c>
      <c r="Z34" s="108">
        <f>Z20</f>
        <v>9081.12993812932</v>
      </c>
      <c r="AA34" s="108">
        <f aca="true" t="shared" si="15" ref="AA34:AO34">AA20</f>
        <v>9070.531878636584</v>
      </c>
      <c r="AB34" s="108">
        <f t="shared" si="15"/>
        <v>9001.318749276126</v>
      </c>
      <c r="AC34" s="108">
        <f t="shared" si="15"/>
        <v>8973.559117556062</v>
      </c>
      <c r="AD34" s="108">
        <f t="shared" si="15"/>
        <v>8836.653380042502</v>
      </c>
      <c r="AE34" s="108">
        <f t="shared" si="15"/>
        <v>8714.310650227266</v>
      </c>
      <c r="AF34" s="108">
        <f t="shared" si="15"/>
        <v>8476.926641042915</v>
      </c>
      <c r="AG34" s="108">
        <f t="shared" si="15"/>
        <v>8258.97014926179</v>
      </c>
      <c r="AH34" s="108">
        <f t="shared" si="15"/>
        <v>8011.841731889919</v>
      </c>
      <c r="AI34" s="108">
        <f t="shared" si="15"/>
        <v>7709.17635340921</v>
      </c>
      <c r="AJ34" s="108">
        <f t="shared" si="15"/>
        <v>7416.85924302141</v>
      </c>
      <c r="AK34" s="108">
        <f t="shared" si="15"/>
        <v>7087.6641747784115</v>
      </c>
      <c r="AL34" s="108">
        <f t="shared" si="15"/>
        <v>6782.813625153195</v>
      </c>
      <c r="AM34" s="108">
        <f t="shared" si="15"/>
        <v>6471.847454660134</v>
      </c>
      <c r="AN34" s="108">
        <f t="shared" si="15"/>
        <v>6209.895699107246</v>
      </c>
      <c r="AO34" s="108">
        <f t="shared" si="15"/>
        <v>5972.256546151309</v>
      </c>
      <c r="AP34" s="108">
        <f>AP20</f>
        <v>5761.366614612315</v>
      </c>
      <c r="AQ34" s="39" t="e">
        <f>#REF!/AQ$23</f>
        <v>#REF!</v>
      </c>
      <c r="AR34" s="39" t="e">
        <f>#REF!/AR$23</f>
        <v>#REF!</v>
      </c>
      <c r="AS34" s="39" t="e">
        <f>#REF!/AS$23</f>
        <v>#REF!</v>
      </c>
      <c r="AT34" s="39" t="e">
        <f>#REF!/AT$23</f>
        <v>#REF!</v>
      </c>
      <c r="AU34" s="39" t="e">
        <f>#REF!/AU$23</f>
        <v>#REF!</v>
      </c>
      <c r="AV34" s="39" t="e">
        <f>#REF!/AV$23</f>
        <v>#REF!</v>
      </c>
      <c r="AW34" s="39" t="e">
        <f>#REF!/AW$23</f>
        <v>#REF!</v>
      </c>
      <c r="AX34" s="39" t="e">
        <f>#REF!/AX$23</f>
        <v>#REF!</v>
      </c>
      <c r="AY34" s="39" t="e">
        <f>#REF!/AY$23</f>
        <v>#REF!</v>
      </c>
      <c r="AZ34" s="39" t="e">
        <f>#REF!/AZ$23</f>
        <v>#REF!</v>
      </c>
      <c r="BA34" s="39" t="e">
        <f>#REF!/BA$23</f>
        <v>#REF!</v>
      </c>
      <c r="BB34" s="39" t="e">
        <f>#REF!/BB$23</f>
        <v>#REF!</v>
      </c>
      <c r="BC34" s="39" t="e">
        <f>#REF!/BC$23</f>
        <v>#REF!</v>
      </c>
      <c r="BD34" s="39" t="e">
        <f>#REF!/BD$23</f>
        <v>#REF!</v>
      </c>
      <c r="BE34" s="39" t="e">
        <f>#REF!/BE$23</f>
        <v>#REF!</v>
      </c>
      <c r="BF34" s="264"/>
      <c r="BG34" s="264"/>
      <c r="BH34" s="109"/>
      <c r="BI34" s="109"/>
    </row>
    <row r="35" spans="25:61" ht="14.25">
      <c r="Y35" s="378" t="s">
        <v>44</v>
      </c>
      <c r="Z35" s="427">
        <f>Z21</f>
        <v>2119.611007638054</v>
      </c>
      <c r="AA35" s="427">
        <f aca="true" t="shared" si="16" ref="AA35:AO35">AA21</f>
        <v>2119.611007638054</v>
      </c>
      <c r="AB35" s="427">
        <f t="shared" si="16"/>
        <v>2077.231784374778</v>
      </c>
      <c r="AC35" s="427">
        <f t="shared" si="16"/>
        <v>2038.2378473807826</v>
      </c>
      <c r="AD35" s="427">
        <f t="shared" si="16"/>
        <v>1986.599662503628</v>
      </c>
      <c r="AE35" s="427">
        <f t="shared" si="16"/>
        <v>1920.286587137199</v>
      </c>
      <c r="AF35" s="427">
        <f t="shared" si="16"/>
        <v>1859.6277475442353</v>
      </c>
      <c r="AG35" s="427">
        <f t="shared" si="16"/>
        <v>1824.6587974521563</v>
      </c>
      <c r="AH35" s="427">
        <f t="shared" si="16"/>
        <v>1778.4449338063023</v>
      </c>
      <c r="AI35" s="427">
        <f t="shared" si="16"/>
        <v>1732.9829945872477</v>
      </c>
      <c r="AJ35" s="427">
        <f t="shared" si="16"/>
        <v>1685.1801212011248</v>
      </c>
      <c r="AK35" s="427">
        <f t="shared" si="16"/>
        <v>1636.736904952802</v>
      </c>
      <c r="AL35" s="427">
        <f t="shared" si="16"/>
        <v>1584.1679517276796</v>
      </c>
      <c r="AM35" s="427">
        <f t="shared" si="16"/>
        <v>1535.4740938694806</v>
      </c>
      <c r="AN35" s="427">
        <f t="shared" si="16"/>
        <v>1492.0803696082053</v>
      </c>
      <c r="AO35" s="427">
        <f t="shared" si="16"/>
        <v>1455.9099355296005</v>
      </c>
      <c r="AP35" s="427">
        <f>AP21</f>
        <v>1445.320659670543</v>
      </c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9"/>
      <c r="BG35" s="429"/>
      <c r="BH35" s="109"/>
      <c r="BI35" s="109"/>
    </row>
    <row r="36" spans="25:61" ht="15" thickBot="1">
      <c r="Y36" s="379" t="s">
        <v>45</v>
      </c>
      <c r="Z36" s="110">
        <f>Z22</f>
        <v>62.79656207261955</v>
      </c>
      <c r="AA36" s="110">
        <f aca="true" t="shared" si="17" ref="AA36:AO36">AA22</f>
        <v>62.79656207261955</v>
      </c>
      <c r="AB36" s="110">
        <f t="shared" si="17"/>
        <v>62.858065160200596</v>
      </c>
      <c r="AC36" s="110">
        <f t="shared" si="17"/>
        <v>63.18702155334702</v>
      </c>
      <c r="AD36" s="110">
        <f t="shared" si="17"/>
        <v>63.24341208560949</v>
      </c>
      <c r="AE36" s="110">
        <f t="shared" si="17"/>
        <v>64.48135969167627</v>
      </c>
      <c r="AF36" s="110">
        <f t="shared" si="17"/>
        <v>65.3422069639332</v>
      </c>
      <c r="AG36" s="110">
        <f t="shared" si="17"/>
        <v>66.2013735339493</v>
      </c>
      <c r="AH36" s="110">
        <f t="shared" si="17"/>
        <v>65.55503286958982</v>
      </c>
      <c r="AI36" s="110">
        <f t="shared" si="17"/>
        <v>62.58974957902485</v>
      </c>
      <c r="AJ36" s="110">
        <f t="shared" si="17"/>
        <v>65.4566364988242</v>
      </c>
      <c r="AK36" s="110">
        <f t="shared" si="17"/>
        <v>76.13341889702913</v>
      </c>
      <c r="AL36" s="110">
        <f t="shared" si="17"/>
        <v>62.09602051719549</v>
      </c>
      <c r="AM36" s="110">
        <f t="shared" si="17"/>
        <v>63.03177161805678</v>
      </c>
      <c r="AN36" s="110">
        <f t="shared" si="17"/>
        <v>80.8726851641415</v>
      </c>
      <c r="AO36" s="110">
        <f t="shared" si="17"/>
        <v>80.21568770152875</v>
      </c>
      <c r="AP36" s="110">
        <f>AP22</f>
        <v>80.30619782644682</v>
      </c>
      <c r="AQ36" s="45" t="e">
        <f aca="true" t="shared" si="18" ref="AQ36:BE36">AQ12/AQ$23</f>
        <v>#DIV/0!</v>
      </c>
      <c r="AR36" s="45" t="e">
        <f t="shared" si="18"/>
        <v>#DIV/0!</v>
      </c>
      <c r="AS36" s="45" t="e">
        <f t="shared" si="18"/>
        <v>#DIV/0!</v>
      </c>
      <c r="AT36" s="45" t="e">
        <f t="shared" si="18"/>
        <v>#DIV/0!</v>
      </c>
      <c r="AU36" s="45" t="e">
        <f t="shared" si="18"/>
        <v>#DIV/0!</v>
      </c>
      <c r="AV36" s="45" t="e">
        <f t="shared" si="18"/>
        <v>#DIV/0!</v>
      </c>
      <c r="AW36" s="45" t="e">
        <f t="shared" si="18"/>
        <v>#DIV/0!</v>
      </c>
      <c r="AX36" s="45" t="e">
        <f t="shared" si="18"/>
        <v>#DIV/0!</v>
      </c>
      <c r="AY36" s="45" t="e">
        <f t="shared" si="18"/>
        <v>#DIV/0!</v>
      </c>
      <c r="AZ36" s="45" t="e">
        <f t="shared" si="18"/>
        <v>#DIV/0!</v>
      </c>
      <c r="BA36" s="45" t="e">
        <f t="shared" si="18"/>
        <v>#DIV/0!</v>
      </c>
      <c r="BB36" s="45" t="e">
        <f t="shared" si="18"/>
        <v>#DIV/0!</v>
      </c>
      <c r="BC36" s="45" t="e">
        <f t="shared" si="18"/>
        <v>#DIV/0!</v>
      </c>
      <c r="BD36" s="45" t="e">
        <f t="shared" si="18"/>
        <v>#DIV/0!</v>
      </c>
      <c r="BE36" s="45" t="e">
        <f t="shared" si="18"/>
        <v>#DIV/0!</v>
      </c>
      <c r="BF36" s="268"/>
      <c r="BG36" s="268"/>
      <c r="BH36" s="109"/>
      <c r="BI36" s="109"/>
    </row>
    <row r="37" spans="25:61" ht="15" thickTop="1">
      <c r="Y37" s="380" t="s">
        <v>120</v>
      </c>
      <c r="Z37" s="111">
        <f aca="true" t="shared" si="19" ref="Z37:AP37">SUM(Z27:Z33,Z34:Z36)</f>
        <v>33175.207742276354</v>
      </c>
      <c r="AA37" s="111">
        <f t="shared" si="19"/>
        <v>33165.03098507259</v>
      </c>
      <c r="AB37" s="111">
        <f t="shared" si="19"/>
        <v>32925.9918618756</v>
      </c>
      <c r="AC37" s="111">
        <f t="shared" si="19"/>
        <v>32651.962633767867</v>
      </c>
      <c r="AD37" s="111">
        <f t="shared" si="19"/>
        <v>32352.58209902835</v>
      </c>
      <c r="AE37" s="111">
        <f t="shared" si="19"/>
        <v>31674.061078894058</v>
      </c>
      <c r="AF37" s="111">
        <f t="shared" si="19"/>
        <v>30699.004151577643</v>
      </c>
      <c r="AG37" s="111">
        <f t="shared" si="19"/>
        <v>30014.217043559725</v>
      </c>
      <c r="AH37" s="111">
        <f t="shared" si="19"/>
        <v>28916.28948922522</v>
      </c>
      <c r="AI37" s="111">
        <f t="shared" si="19"/>
        <v>28058.665090945495</v>
      </c>
      <c r="AJ37" s="111">
        <f t="shared" si="19"/>
        <v>27382.651943051053</v>
      </c>
      <c r="AK37" s="111">
        <f t="shared" si="19"/>
        <v>26705.84883140003</v>
      </c>
      <c r="AL37" s="111">
        <f t="shared" si="19"/>
        <v>25911.07758583749</v>
      </c>
      <c r="AM37" s="111">
        <f t="shared" si="19"/>
        <v>24939.110808030026</v>
      </c>
      <c r="AN37" s="111">
        <f t="shared" si="19"/>
        <v>24490.43916906291</v>
      </c>
      <c r="AO37" s="111">
        <f t="shared" si="19"/>
        <v>24086.57731808413</v>
      </c>
      <c r="AP37" s="111">
        <f t="shared" si="19"/>
        <v>23817.9388236564</v>
      </c>
      <c r="AQ37" s="82" t="e">
        <f aca="true" t="shared" si="20" ref="AQ37:BE37">AQ13/AQ$23</f>
        <v>#DIV/0!</v>
      </c>
      <c r="AR37" s="82" t="e">
        <f t="shared" si="20"/>
        <v>#DIV/0!</v>
      </c>
      <c r="AS37" s="82" t="e">
        <f t="shared" si="20"/>
        <v>#DIV/0!</v>
      </c>
      <c r="AT37" s="82" t="e">
        <f t="shared" si="20"/>
        <v>#DIV/0!</v>
      </c>
      <c r="AU37" s="82" t="e">
        <f t="shared" si="20"/>
        <v>#DIV/0!</v>
      </c>
      <c r="AV37" s="82" t="e">
        <f t="shared" si="20"/>
        <v>#DIV/0!</v>
      </c>
      <c r="AW37" s="82" t="e">
        <f t="shared" si="20"/>
        <v>#DIV/0!</v>
      </c>
      <c r="AX37" s="82" t="e">
        <f t="shared" si="20"/>
        <v>#DIV/0!</v>
      </c>
      <c r="AY37" s="82" t="e">
        <f t="shared" si="20"/>
        <v>#DIV/0!</v>
      </c>
      <c r="AZ37" s="82" t="e">
        <f t="shared" si="20"/>
        <v>#DIV/0!</v>
      </c>
      <c r="BA37" s="82" t="e">
        <f t="shared" si="20"/>
        <v>#DIV/0!</v>
      </c>
      <c r="BB37" s="82" t="e">
        <f t="shared" si="20"/>
        <v>#DIV/0!</v>
      </c>
      <c r="BC37" s="82" t="e">
        <f t="shared" si="20"/>
        <v>#DIV/0!</v>
      </c>
      <c r="BD37" s="82" t="e">
        <f t="shared" si="20"/>
        <v>#DIV/0!</v>
      </c>
      <c r="BE37" s="82" t="e">
        <f t="shared" si="20"/>
        <v>#DIV/0!</v>
      </c>
      <c r="BF37" s="270"/>
      <c r="BG37" s="264"/>
      <c r="BH37" s="109"/>
      <c r="BI37" s="109"/>
    </row>
    <row r="39" spans="25:57" ht="14.25">
      <c r="Y39" s="3" t="s">
        <v>230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</row>
    <row r="40" spans="25:59" ht="22.5">
      <c r="Y40" s="78"/>
      <c r="Z40" s="711" t="s">
        <v>369</v>
      </c>
      <c r="AA40" s="78">
        <v>1990</v>
      </c>
      <c r="AB40" s="78">
        <f aca="true" t="shared" si="21" ref="AB40:BE40">AA40+1</f>
        <v>1991</v>
      </c>
      <c r="AC40" s="78">
        <f t="shared" si="21"/>
        <v>1992</v>
      </c>
      <c r="AD40" s="78">
        <f t="shared" si="21"/>
        <v>1993</v>
      </c>
      <c r="AE40" s="78">
        <f t="shared" si="21"/>
        <v>1994</v>
      </c>
      <c r="AF40" s="78">
        <f t="shared" si="21"/>
        <v>1995</v>
      </c>
      <c r="AG40" s="78">
        <f t="shared" si="21"/>
        <v>1996</v>
      </c>
      <c r="AH40" s="78">
        <f t="shared" si="21"/>
        <v>1997</v>
      </c>
      <c r="AI40" s="78">
        <f t="shared" si="21"/>
        <v>1998</v>
      </c>
      <c r="AJ40" s="78">
        <f t="shared" si="21"/>
        <v>1999</v>
      </c>
      <c r="AK40" s="78">
        <f t="shared" si="21"/>
        <v>2000</v>
      </c>
      <c r="AL40" s="78">
        <f t="shared" si="21"/>
        <v>2001</v>
      </c>
      <c r="AM40" s="78">
        <f t="shared" si="21"/>
        <v>2002</v>
      </c>
      <c r="AN40" s="78">
        <f t="shared" si="21"/>
        <v>2003</v>
      </c>
      <c r="AO40" s="78">
        <f t="shared" si="21"/>
        <v>2004</v>
      </c>
      <c r="AP40" s="78">
        <f t="shared" si="21"/>
        <v>2005</v>
      </c>
      <c r="AQ40" s="78">
        <f t="shared" si="21"/>
        <v>2006</v>
      </c>
      <c r="AR40" s="78">
        <f t="shared" si="21"/>
        <v>2007</v>
      </c>
      <c r="AS40" s="78">
        <f t="shared" si="21"/>
        <v>2008</v>
      </c>
      <c r="AT40" s="78">
        <f t="shared" si="21"/>
        <v>2009</v>
      </c>
      <c r="AU40" s="78">
        <f t="shared" si="21"/>
        <v>2010</v>
      </c>
      <c r="AV40" s="78">
        <f t="shared" si="21"/>
        <v>2011</v>
      </c>
      <c r="AW40" s="78">
        <f t="shared" si="21"/>
        <v>2012</v>
      </c>
      <c r="AX40" s="78">
        <f t="shared" si="21"/>
        <v>2013</v>
      </c>
      <c r="AY40" s="78">
        <f t="shared" si="21"/>
        <v>2014</v>
      </c>
      <c r="AZ40" s="78">
        <f t="shared" si="21"/>
        <v>2015</v>
      </c>
      <c r="BA40" s="78">
        <f t="shared" si="21"/>
        <v>2016</v>
      </c>
      <c r="BB40" s="78">
        <f t="shared" si="21"/>
        <v>2017</v>
      </c>
      <c r="BC40" s="78">
        <f t="shared" si="21"/>
        <v>2018</v>
      </c>
      <c r="BD40" s="78">
        <f t="shared" si="21"/>
        <v>2019</v>
      </c>
      <c r="BE40" s="78">
        <f t="shared" si="21"/>
        <v>2020</v>
      </c>
      <c r="BF40" s="65" t="s">
        <v>106</v>
      </c>
      <c r="BG40" s="78" t="s">
        <v>107</v>
      </c>
    </row>
    <row r="41" spans="25:59" ht="27">
      <c r="Y41" s="487" t="s">
        <v>37</v>
      </c>
      <c r="Z41" s="75"/>
      <c r="AA41" s="90">
        <f aca="true" t="shared" si="22" ref="AA41:AA51">IF(ISTEXT(AA27),AA27,AA27/$Z27-1)</f>
        <v>0.001292578248871079</v>
      </c>
      <c r="AB41" s="90">
        <f aca="true" t="shared" si="23" ref="AB41:AP41">IF(ISTEXT(AB27),AB27,AB27/$Z27-1)</f>
        <v>0.0044274833263402424</v>
      </c>
      <c r="AC41" s="90">
        <f t="shared" si="23"/>
        <v>-0.004844388168895097</v>
      </c>
      <c r="AD41" s="90">
        <f t="shared" si="23"/>
        <v>0.0006465477084012239</v>
      </c>
      <c r="AE41" s="90">
        <f t="shared" si="23"/>
        <v>0.035719723783681934</v>
      </c>
      <c r="AF41" s="90">
        <f t="shared" si="23"/>
        <v>0.043908558136140696</v>
      </c>
      <c r="AG41" s="90">
        <f t="shared" si="23"/>
        <v>0.10100616744336532</v>
      </c>
      <c r="AH41" s="90">
        <f t="shared" si="23"/>
        <v>0.050877212891960344</v>
      </c>
      <c r="AI41" s="90">
        <f t="shared" si="23"/>
        <v>-0.04633058983078053</v>
      </c>
      <c r="AJ41" s="90">
        <f t="shared" si="23"/>
        <v>-0.03829613208446958</v>
      </c>
      <c r="AK41" s="90">
        <f t="shared" si="23"/>
        <v>-0.00017663494776232191</v>
      </c>
      <c r="AL41" s="90">
        <f t="shared" si="23"/>
        <v>-0.03026952964050167</v>
      </c>
      <c r="AM41" s="90">
        <f t="shared" si="23"/>
        <v>-0.015318231289284556</v>
      </c>
      <c r="AN41" s="90">
        <f t="shared" si="23"/>
        <v>-0.012644561492103246</v>
      </c>
      <c r="AO41" s="90">
        <f t="shared" si="23"/>
        <v>-0.009147954237231026</v>
      </c>
      <c r="AP41" s="90">
        <f t="shared" si="23"/>
        <v>-0.0416405322991561</v>
      </c>
      <c r="AQ41" s="39" t="e">
        <f aca="true" t="shared" si="24" ref="AQ41:BE41">AQ4/AQ$23</f>
        <v>#DIV/0!</v>
      </c>
      <c r="AR41" s="39" t="e">
        <f t="shared" si="24"/>
        <v>#DIV/0!</v>
      </c>
      <c r="AS41" s="39" t="e">
        <f t="shared" si="24"/>
        <v>#DIV/0!</v>
      </c>
      <c r="AT41" s="39" t="e">
        <f t="shared" si="24"/>
        <v>#DIV/0!</v>
      </c>
      <c r="AU41" s="39" t="e">
        <f t="shared" si="24"/>
        <v>#DIV/0!</v>
      </c>
      <c r="AV41" s="39" t="e">
        <f t="shared" si="24"/>
        <v>#DIV/0!</v>
      </c>
      <c r="AW41" s="39" t="e">
        <f t="shared" si="24"/>
        <v>#DIV/0!</v>
      </c>
      <c r="AX41" s="39" t="e">
        <f t="shared" si="24"/>
        <v>#DIV/0!</v>
      </c>
      <c r="AY41" s="39" t="e">
        <f t="shared" si="24"/>
        <v>#DIV/0!</v>
      </c>
      <c r="AZ41" s="39" t="e">
        <f t="shared" si="24"/>
        <v>#DIV/0!</v>
      </c>
      <c r="BA41" s="39" t="e">
        <f t="shared" si="24"/>
        <v>#DIV/0!</v>
      </c>
      <c r="BB41" s="39" t="e">
        <f t="shared" si="24"/>
        <v>#DIV/0!</v>
      </c>
      <c r="BC41" s="39" t="e">
        <f t="shared" si="24"/>
        <v>#DIV/0!</v>
      </c>
      <c r="BD41" s="39" t="e">
        <f t="shared" si="24"/>
        <v>#DIV/0!</v>
      </c>
      <c r="BE41" s="39" t="e">
        <f t="shared" si="24"/>
        <v>#DIV/0!</v>
      </c>
      <c r="BF41" s="249"/>
      <c r="BG41" s="249"/>
    </row>
    <row r="42" spans="25:59" ht="27">
      <c r="Y42" s="487" t="s">
        <v>38</v>
      </c>
      <c r="Z42" s="75"/>
      <c r="AA42" s="90">
        <f t="shared" si="22"/>
        <v>0</v>
      </c>
      <c r="AB42" s="90">
        <f aca="true" t="shared" si="25" ref="AB42:AP42">IF(ISTEXT(AB28),AB28,AB28/$Z28-1)</f>
        <v>0.008144629762480315</v>
      </c>
      <c r="AC42" s="90">
        <f t="shared" si="25"/>
        <v>0.01801966800804289</v>
      </c>
      <c r="AD42" s="90">
        <f t="shared" si="25"/>
        <v>-0.00656703111215895</v>
      </c>
      <c r="AE42" s="90">
        <f t="shared" si="25"/>
        <v>-0.0018542987203963301</v>
      </c>
      <c r="AF42" s="90">
        <f t="shared" si="25"/>
        <v>0.034014586541573966</v>
      </c>
      <c r="AG42" s="90">
        <f t="shared" si="25"/>
        <v>0.05214261319879476</v>
      </c>
      <c r="AH42" s="90">
        <f t="shared" si="25"/>
        <v>0.05540571430272467</v>
      </c>
      <c r="AI42" s="90">
        <f t="shared" si="25"/>
        <v>0.019171606632276905</v>
      </c>
      <c r="AJ42" s="90">
        <f t="shared" si="25"/>
        <v>0.016155786534233663</v>
      </c>
      <c r="AK42" s="90">
        <f t="shared" si="25"/>
        <v>0.007858049372707177</v>
      </c>
      <c r="AL42" s="90">
        <f t="shared" si="25"/>
        <v>-0.009922069896412866</v>
      </c>
      <c r="AM42" s="90">
        <f t="shared" si="25"/>
        <v>-0.041842161843518966</v>
      </c>
      <c r="AN42" s="90">
        <f t="shared" si="25"/>
        <v>-0.07626168576907788</v>
      </c>
      <c r="AO42" s="90">
        <f t="shared" si="25"/>
        <v>-0.13612399088900962</v>
      </c>
      <c r="AP42" s="90">
        <f t="shared" si="25"/>
        <v>-0.1712947686793882</v>
      </c>
      <c r="AQ42" s="39" t="e">
        <f aca="true" t="shared" si="26" ref="AQ42:BE42">AQ5/AQ$23</f>
        <v>#DIV/0!</v>
      </c>
      <c r="AR42" s="39" t="e">
        <f t="shared" si="26"/>
        <v>#DIV/0!</v>
      </c>
      <c r="AS42" s="39" t="e">
        <f t="shared" si="26"/>
        <v>#DIV/0!</v>
      </c>
      <c r="AT42" s="39" t="e">
        <f t="shared" si="26"/>
        <v>#DIV/0!</v>
      </c>
      <c r="AU42" s="39" t="e">
        <f t="shared" si="26"/>
        <v>#DIV/0!</v>
      </c>
      <c r="AV42" s="39" t="e">
        <f t="shared" si="26"/>
        <v>#DIV/0!</v>
      </c>
      <c r="AW42" s="39" t="e">
        <f t="shared" si="26"/>
        <v>#DIV/0!</v>
      </c>
      <c r="AX42" s="39" t="e">
        <f t="shared" si="26"/>
        <v>#DIV/0!</v>
      </c>
      <c r="AY42" s="39" t="e">
        <f t="shared" si="26"/>
        <v>#DIV/0!</v>
      </c>
      <c r="AZ42" s="39" t="e">
        <f t="shared" si="26"/>
        <v>#DIV/0!</v>
      </c>
      <c r="BA42" s="39" t="e">
        <f t="shared" si="26"/>
        <v>#DIV/0!</v>
      </c>
      <c r="BB42" s="39" t="e">
        <f t="shared" si="26"/>
        <v>#DIV/0!</v>
      </c>
      <c r="BC42" s="39" t="e">
        <f t="shared" si="26"/>
        <v>#DIV/0!</v>
      </c>
      <c r="BD42" s="39" t="e">
        <f t="shared" si="26"/>
        <v>#DIV/0!</v>
      </c>
      <c r="BE42" s="39" t="e">
        <f t="shared" si="26"/>
        <v>#DIV/0!</v>
      </c>
      <c r="BF42" s="426"/>
      <c r="BG42" s="426"/>
    </row>
    <row r="43" spans="25:59" ht="14.25">
      <c r="Y43" s="487" t="s">
        <v>39</v>
      </c>
      <c r="Z43" s="75"/>
      <c r="AA43" s="90">
        <f t="shared" si="22"/>
        <v>0</v>
      </c>
      <c r="AB43" s="90">
        <f aca="true" t="shared" si="27" ref="AB43:AP43">IF(ISTEXT(AB29),AB29,AB29/$Z29-1)</f>
        <v>-0.07980756751466533</v>
      </c>
      <c r="AC43" s="90">
        <f t="shared" si="27"/>
        <v>-0.16785548076179724</v>
      </c>
      <c r="AD43" s="90">
        <f t="shared" si="27"/>
        <v>-0.22979278701590866</v>
      </c>
      <c r="AE43" s="90">
        <f t="shared" si="27"/>
        <v>-0.34822514829769413</v>
      </c>
      <c r="AF43" s="90">
        <f t="shared" si="27"/>
        <v>-0.46993901156525986</v>
      </c>
      <c r="AG43" s="90">
        <f t="shared" si="27"/>
        <v>-0.4861970678874805</v>
      </c>
      <c r="AH43" s="90">
        <f t="shared" si="27"/>
        <v>-0.5794577838886301</v>
      </c>
      <c r="AI43" s="90">
        <f t="shared" si="27"/>
        <v>-0.6253135564794484</v>
      </c>
      <c r="AJ43" s="90">
        <f t="shared" si="27"/>
        <v>-0.628025692749997</v>
      </c>
      <c r="AK43" s="90">
        <f t="shared" si="27"/>
        <v>-0.655625663090351</v>
      </c>
      <c r="AL43" s="90">
        <f t="shared" si="27"/>
        <v>-0.7226119956192484</v>
      </c>
      <c r="AM43" s="90">
        <f t="shared" si="27"/>
        <v>-0.8641090738585577</v>
      </c>
      <c r="AN43" s="90">
        <f t="shared" si="27"/>
        <v>-0.8690580409724524</v>
      </c>
      <c r="AO43" s="90">
        <f t="shared" si="27"/>
        <v>-0.8736548568740148</v>
      </c>
      <c r="AP43" s="90">
        <f t="shared" si="27"/>
        <v>-0.8651779903807466</v>
      </c>
      <c r="AQ43" s="39" t="e">
        <f aca="true" t="shared" si="28" ref="AQ43:BE43">AQ6/AQ$23</f>
        <v>#DIV/0!</v>
      </c>
      <c r="AR43" s="39" t="e">
        <f t="shared" si="28"/>
        <v>#DIV/0!</v>
      </c>
      <c r="AS43" s="39" t="e">
        <f t="shared" si="28"/>
        <v>#DIV/0!</v>
      </c>
      <c r="AT43" s="39" t="e">
        <f t="shared" si="28"/>
        <v>#DIV/0!</v>
      </c>
      <c r="AU43" s="39" t="e">
        <f t="shared" si="28"/>
        <v>#DIV/0!</v>
      </c>
      <c r="AV43" s="39" t="e">
        <f t="shared" si="28"/>
        <v>#DIV/0!</v>
      </c>
      <c r="AW43" s="39" t="e">
        <f t="shared" si="28"/>
        <v>#DIV/0!</v>
      </c>
      <c r="AX43" s="39" t="e">
        <f t="shared" si="28"/>
        <v>#DIV/0!</v>
      </c>
      <c r="AY43" s="39" t="e">
        <f t="shared" si="28"/>
        <v>#DIV/0!</v>
      </c>
      <c r="AZ43" s="39" t="e">
        <f t="shared" si="28"/>
        <v>#DIV/0!</v>
      </c>
      <c r="BA43" s="39" t="e">
        <f t="shared" si="28"/>
        <v>#DIV/0!</v>
      </c>
      <c r="BB43" s="39" t="e">
        <f t="shared" si="28"/>
        <v>#DIV/0!</v>
      </c>
      <c r="BC43" s="39" t="e">
        <f t="shared" si="28"/>
        <v>#DIV/0!</v>
      </c>
      <c r="BD43" s="39" t="e">
        <f t="shared" si="28"/>
        <v>#DIV/0!</v>
      </c>
      <c r="BE43" s="39" t="e">
        <f t="shared" si="28"/>
        <v>#DIV/0!</v>
      </c>
      <c r="BF43" s="264"/>
      <c r="BG43" s="264"/>
    </row>
    <row r="44" spans="25:59" ht="14.25">
      <c r="Y44" s="487" t="s">
        <v>122</v>
      </c>
      <c r="Z44" s="75"/>
      <c r="AA44" s="90">
        <f t="shared" si="22"/>
        <v>0</v>
      </c>
      <c r="AB44" s="90">
        <f aca="true" t="shared" si="29" ref="AB44:AP44">IF(ISTEXT(AB30),AB30,AB30/$Z30-1)</f>
        <v>-0.028214796618568072</v>
      </c>
      <c r="AC44" s="90">
        <f t="shared" si="29"/>
        <v>-0.098900405096639</v>
      </c>
      <c r="AD44" s="90">
        <f t="shared" si="29"/>
        <v>-0.10355345171976316</v>
      </c>
      <c r="AE44" s="90">
        <f t="shared" si="29"/>
        <v>-0.10272736940453109</v>
      </c>
      <c r="AF44" s="90">
        <f t="shared" si="29"/>
        <v>-0.09846503956520314</v>
      </c>
      <c r="AG44" s="90">
        <f t="shared" si="29"/>
        <v>-0.12743332706621557</v>
      </c>
      <c r="AH44" s="90">
        <f t="shared" si="29"/>
        <v>-0.270376288627888</v>
      </c>
      <c r="AI44" s="90">
        <f t="shared" si="29"/>
        <v>-0.3189795002044876</v>
      </c>
      <c r="AJ44" s="90">
        <f t="shared" si="29"/>
        <v>-0.3393987167449547</v>
      </c>
      <c r="AK44" s="90">
        <f t="shared" si="29"/>
        <v>-0.49316832993552717</v>
      </c>
      <c r="AL44" s="90">
        <f t="shared" si="29"/>
        <v>-0.5875626758879303</v>
      </c>
      <c r="AM44" s="90">
        <f t="shared" si="29"/>
        <v>-0.6038984156515628</v>
      </c>
      <c r="AN44" s="90">
        <f t="shared" si="29"/>
        <v>-0.6255906653473469</v>
      </c>
      <c r="AO44" s="90">
        <f t="shared" si="29"/>
        <v>-0.6264131546692235</v>
      </c>
      <c r="AP44" s="90">
        <f t="shared" si="29"/>
        <v>-0.6283369207107199</v>
      </c>
      <c r="AQ44" s="39" t="e">
        <f aca="true" t="shared" si="30" ref="AQ44:BE44">AQ7/AQ$23</f>
        <v>#DIV/0!</v>
      </c>
      <c r="AR44" s="39" t="e">
        <f t="shared" si="30"/>
        <v>#DIV/0!</v>
      </c>
      <c r="AS44" s="39" t="e">
        <f t="shared" si="30"/>
        <v>#DIV/0!</v>
      </c>
      <c r="AT44" s="39" t="e">
        <f t="shared" si="30"/>
        <v>#DIV/0!</v>
      </c>
      <c r="AU44" s="39" t="e">
        <f t="shared" si="30"/>
        <v>#DIV/0!</v>
      </c>
      <c r="AV44" s="39" t="e">
        <f t="shared" si="30"/>
        <v>#DIV/0!</v>
      </c>
      <c r="AW44" s="39" t="e">
        <f t="shared" si="30"/>
        <v>#DIV/0!</v>
      </c>
      <c r="AX44" s="39" t="e">
        <f t="shared" si="30"/>
        <v>#DIV/0!</v>
      </c>
      <c r="AY44" s="39" t="e">
        <f t="shared" si="30"/>
        <v>#DIV/0!</v>
      </c>
      <c r="AZ44" s="39" t="e">
        <f t="shared" si="30"/>
        <v>#DIV/0!</v>
      </c>
      <c r="BA44" s="39" t="e">
        <f t="shared" si="30"/>
        <v>#DIV/0!</v>
      </c>
      <c r="BB44" s="39" t="e">
        <f t="shared" si="30"/>
        <v>#DIV/0!</v>
      </c>
      <c r="BC44" s="39" t="e">
        <f t="shared" si="30"/>
        <v>#DIV/0!</v>
      </c>
      <c r="BD44" s="39" t="e">
        <f t="shared" si="30"/>
        <v>#DIV/0!</v>
      </c>
      <c r="BE44" s="39" t="e">
        <f t="shared" si="30"/>
        <v>#DIV/0!</v>
      </c>
      <c r="BF44" s="264"/>
      <c r="BG44" s="264"/>
    </row>
    <row r="45" spans="25:59" ht="14.25">
      <c r="Y45" s="487" t="s">
        <v>40</v>
      </c>
      <c r="Z45" s="75"/>
      <c r="AA45" s="90">
        <f t="shared" si="22"/>
        <v>0</v>
      </c>
      <c r="AB45" s="90">
        <f aca="true" t="shared" si="31" ref="AB45:AP45">IF(ISTEXT(AB31),AB31,AB31/$Z31-1)</f>
        <v>0.014390926281742988</v>
      </c>
      <c r="AC45" s="90">
        <f t="shared" si="31"/>
        <v>0.01983700173687719</v>
      </c>
      <c r="AD45" s="90">
        <f t="shared" si="31"/>
        <v>0.013945961120873651</v>
      </c>
      <c r="AE45" s="90">
        <f t="shared" si="31"/>
        <v>0.0024564430757108013</v>
      </c>
      <c r="AF45" s="90">
        <f t="shared" si="31"/>
        <v>-0.008709186349578402</v>
      </c>
      <c r="AG45" s="90">
        <f t="shared" si="31"/>
        <v>-0.01616048261451808</v>
      </c>
      <c r="AH45" s="90">
        <f t="shared" si="31"/>
        <v>-0.02208455284776134</v>
      </c>
      <c r="AI45" s="90">
        <f t="shared" si="31"/>
        <v>-0.026626618810858815</v>
      </c>
      <c r="AJ45" s="90">
        <f t="shared" si="31"/>
        <v>-0.03437261518953072</v>
      </c>
      <c r="AK45" s="90">
        <f t="shared" si="31"/>
        <v>-0.0388755831274763</v>
      </c>
      <c r="AL45" s="90">
        <f t="shared" si="31"/>
        <v>-0.044043482872559214</v>
      </c>
      <c r="AM45" s="90">
        <f t="shared" si="31"/>
        <v>-0.0484217937264706</v>
      </c>
      <c r="AN45" s="90">
        <f t="shared" si="31"/>
        <v>-0.060917107846394036</v>
      </c>
      <c r="AO45" s="90">
        <f t="shared" si="31"/>
        <v>-0.07154848440673178</v>
      </c>
      <c r="AP45" s="90">
        <f t="shared" si="31"/>
        <v>-0.07872365572287043</v>
      </c>
      <c r="AQ45" s="39" t="e">
        <f aca="true" t="shared" si="32" ref="AQ45:BE45">AQ9/AQ$23</f>
        <v>#DIV/0!</v>
      </c>
      <c r="AR45" s="39" t="e">
        <f t="shared" si="32"/>
        <v>#DIV/0!</v>
      </c>
      <c r="AS45" s="39" t="e">
        <f t="shared" si="32"/>
        <v>#DIV/0!</v>
      </c>
      <c r="AT45" s="39" t="e">
        <f t="shared" si="32"/>
        <v>#DIV/0!</v>
      </c>
      <c r="AU45" s="39" t="e">
        <f t="shared" si="32"/>
        <v>#DIV/0!</v>
      </c>
      <c r="AV45" s="39" t="e">
        <f t="shared" si="32"/>
        <v>#DIV/0!</v>
      </c>
      <c r="AW45" s="39" t="e">
        <f t="shared" si="32"/>
        <v>#DIV/0!</v>
      </c>
      <c r="AX45" s="39" t="e">
        <f t="shared" si="32"/>
        <v>#DIV/0!</v>
      </c>
      <c r="AY45" s="39" t="e">
        <f t="shared" si="32"/>
        <v>#DIV/0!</v>
      </c>
      <c r="AZ45" s="39" t="e">
        <f t="shared" si="32"/>
        <v>#DIV/0!</v>
      </c>
      <c r="BA45" s="39" t="e">
        <f t="shared" si="32"/>
        <v>#DIV/0!</v>
      </c>
      <c r="BB45" s="39" t="e">
        <f t="shared" si="32"/>
        <v>#DIV/0!</v>
      </c>
      <c r="BC45" s="39" t="e">
        <f t="shared" si="32"/>
        <v>#DIV/0!</v>
      </c>
      <c r="BD45" s="39" t="e">
        <f t="shared" si="32"/>
        <v>#DIV/0!</v>
      </c>
      <c r="BE45" s="39" t="e">
        <f t="shared" si="32"/>
        <v>#DIV/0!</v>
      </c>
      <c r="BF45" s="264"/>
      <c r="BG45" s="264"/>
    </row>
    <row r="46" spans="25:59" ht="14.25">
      <c r="Y46" s="487" t="s">
        <v>41</v>
      </c>
      <c r="Z46" s="75"/>
      <c r="AA46" s="90">
        <f t="shared" si="22"/>
        <v>0</v>
      </c>
      <c r="AB46" s="90">
        <f aca="true" t="shared" si="33" ref="AB46:AP46">IF(ISTEXT(AB32),AB32,AB32/$Z32-1)</f>
        <v>0.002595717066841141</v>
      </c>
      <c r="AC46" s="90">
        <f t="shared" si="33"/>
        <v>0.014276443867619948</v>
      </c>
      <c r="AD46" s="90">
        <f t="shared" si="33"/>
        <v>0.04136924075275927</v>
      </c>
      <c r="AE46" s="90">
        <f t="shared" si="33"/>
        <v>0.04364049318624441</v>
      </c>
      <c r="AF46" s="90">
        <f t="shared" si="33"/>
        <v>0.01768332251784588</v>
      </c>
      <c r="AG46" s="90">
        <f t="shared" si="33"/>
        <v>-0.02384815055158851</v>
      </c>
      <c r="AH46" s="90">
        <f t="shared" si="33"/>
        <v>-0.07462686567164134</v>
      </c>
      <c r="AI46" s="90">
        <f t="shared" si="33"/>
        <v>-0.10496430889033159</v>
      </c>
      <c r="AJ46" s="90">
        <f t="shared" si="33"/>
        <v>-0.13432835820895295</v>
      </c>
      <c r="AK46" s="90">
        <f t="shared" si="33"/>
        <v>-0.14941596365996046</v>
      </c>
      <c r="AL46" s="90">
        <f t="shared" si="33"/>
        <v>-0.16515249837767476</v>
      </c>
      <c r="AM46" s="90">
        <f t="shared" si="33"/>
        <v>-0.18186242699545785</v>
      </c>
      <c r="AN46" s="90">
        <f t="shared" si="33"/>
        <v>-0.18234912394548908</v>
      </c>
      <c r="AO46" s="90">
        <f t="shared" si="33"/>
        <v>-0.17926670992861649</v>
      </c>
      <c r="AP46" s="90">
        <f t="shared" si="33"/>
        <v>-0.17537313432835888</v>
      </c>
      <c r="AQ46" s="39" t="e">
        <f>#REF!/AQ$23</f>
        <v>#REF!</v>
      </c>
      <c r="AR46" s="39" t="e">
        <f>#REF!/AR$23</f>
        <v>#REF!</v>
      </c>
      <c r="AS46" s="39" t="e">
        <f>#REF!/AS$23</f>
        <v>#REF!</v>
      </c>
      <c r="AT46" s="39" t="e">
        <f>#REF!/AT$23</f>
        <v>#REF!</v>
      </c>
      <c r="AU46" s="39" t="e">
        <f>#REF!/AU$23</f>
        <v>#REF!</v>
      </c>
      <c r="AV46" s="39" t="e">
        <f>#REF!/AV$23</f>
        <v>#REF!</v>
      </c>
      <c r="AW46" s="39" t="e">
        <f>#REF!/AW$23</f>
        <v>#REF!</v>
      </c>
      <c r="AX46" s="39" t="e">
        <f>#REF!/AX$23</f>
        <v>#REF!</v>
      </c>
      <c r="AY46" s="39" t="e">
        <f>#REF!/AY$23</f>
        <v>#REF!</v>
      </c>
      <c r="AZ46" s="39" t="e">
        <f>#REF!/AZ$23</f>
        <v>#REF!</v>
      </c>
      <c r="BA46" s="39" t="e">
        <f>#REF!/BA$23</f>
        <v>#REF!</v>
      </c>
      <c r="BB46" s="39" t="e">
        <f>#REF!/BB$23</f>
        <v>#REF!</v>
      </c>
      <c r="BC46" s="39" t="e">
        <f>#REF!/BC$23</f>
        <v>#REF!</v>
      </c>
      <c r="BD46" s="39" t="e">
        <f>#REF!/BD$23</f>
        <v>#REF!</v>
      </c>
      <c r="BE46" s="39" t="e">
        <f>#REF!/BE$23</f>
        <v>#REF!</v>
      </c>
      <c r="BF46" s="264"/>
      <c r="BG46" s="264"/>
    </row>
    <row r="47" spans="25:59" ht="14.25">
      <c r="Y47" s="488" t="s">
        <v>42</v>
      </c>
      <c r="Z47" s="75"/>
      <c r="AA47" s="90">
        <f t="shared" si="22"/>
        <v>6.439293542825908E-15</v>
      </c>
      <c r="AB47" s="90">
        <f aca="true" t="shared" si="34" ref="AB47:AP47">IF(ISTEXT(AB33),AB33,AB33/$Z33-1)</f>
        <v>-0.00203513546425238</v>
      </c>
      <c r="AC47" s="90">
        <f t="shared" si="34"/>
        <v>-0.013797623036032602</v>
      </c>
      <c r="AD47" s="90">
        <f t="shared" si="34"/>
        <v>-0.03235934410150387</v>
      </c>
      <c r="AE47" s="90">
        <f t="shared" si="34"/>
        <v>-0.05470636339911539</v>
      </c>
      <c r="AF47" s="90">
        <f t="shared" si="34"/>
        <v>-0.07191436183490885</v>
      </c>
      <c r="AG47" s="90">
        <f t="shared" si="34"/>
        <v>-0.08704725004764491</v>
      </c>
      <c r="AH47" s="90">
        <f t="shared" si="34"/>
        <v>-0.10345911602971203</v>
      </c>
      <c r="AI47" s="90">
        <f t="shared" si="34"/>
        <v>-0.12201441310940897</v>
      </c>
      <c r="AJ47" s="90">
        <f t="shared" si="34"/>
        <v>-0.14051225009946466</v>
      </c>
      <c r="AK47" s="90">
        <f t="shared" si="34"/>
        <v>-0.15310562211630574</v>
      </c>
      <c r="AL47" s="90">
        <f t="shared" si="34"/>
        <v>-0.15967358553202127</v>
      </c>
      <c r="AM47" s="90">
        <f t="shared" si="34"/>
        <v>-0.16662679742950648</v>
      </c>
      <c r="AN47" s="90">
        <f t="shared" si="34"/>
        <v>-0.17590683168255794</v>
      </c>
      <c r="AO47" s="90">
        <f t="shared" si="34"/>
        <v>-0.1878729983273567</v>
      </c>
      <c r="AP47" s="90">
        <f t="shared" si="34"/>
        <v>-0.1951755040869344</v>
      </c>
      <c r="AQ47" s="39" t="e">
        <f aca="true" t="shared" si="35" ref="AQ47:BE47">AQ10/AQ$23</f>
        <v>#DIV/0!</v>
      </c>
      <c r="AR47" s="39" t="e">
        <f t="shared" si="35"/>
        <v>#DIV/0!</v>
      </c>
      <c r="AS47" s="39" t="e">
        <f t="shared" si="35"/>
        <v>#DIV/0!</v>
      </c>
      <c r="AT47" s="39" t="e">
        <f t="shared" si="35"/>
        <v>#DIV/0!</v>
      </c>
      <c r="AU47" s="39" t="e">
        <f t="shared" si="35"/>
        <v>#DIV/0!</v>
      </c>
      <c r="AV47" s="39" t="e">
        <f t="shared" si="35"/>
        <v>#DIV/0!</v>
      </c>
      <c r="AW47" s="39" t="e">
        <f t="shared" si="35"/>
        <v>#DIV/0!</v>
      </c>
      <c r="AX47" s="39" t="e">
        <f t="shared" si="35"/>
        <v>#DIV/0!</v>
      </c>
      <c r="AY47" s="39" t="e">
        <f t="shared" si="35"/>
        <v>#DIV/0!</v>
      </c>
      <c r="AZ47" s="39" t="e">
        <f t="shared" si="35"/>
        <v>#DIV/0!</v>
      </c>
      <c r="BA47" s="39" t="e">
        <f t="shared" si="35"/>
        <v>#DIV/0!</v>
      </c>
      <c r="BB47" s="39" t="e">
        <f t="shared" si="35"/>
        <v>#DIV/0!</v>
      </c>
      <c r="BC47" s="39" t="e">
        <f t="shared" si="35"/>
        <v>#DIV/0!</v>
      </c>
      <c r="BD47" s="39" t="e">
        <f t="shared" si="35"/>
        <v>#DIV/0!</v>
      </c>
      <c r="BE47" s="39" t="e">
        <f t="shared" si="35"/>
        <v>#DIV/0!</v>
      </c>
      <c r="BF47" s="264"/>
      <c r="BG47" s="264"/>
    </row>
    <row r="48" spans="25:59" ht="14.25">
      <c r="Y48" s="488" t="s">
        <v>43</v>
      </c>
      <c r="Z48" s="491"/>
      <c r="AA48" s="478">
        <f t="shared" si="22"/>
        <v>-0.0011670419391573983</v>
      </c>
      <c r="AB48" s="478">
        <f aca="true" t="shared" si="36" ref="AB48:AP48">IF(ISTEXT(AB34),AB34,AB34/$Z34-1)</f>
        <v>-0.008788684821927961</v>
      </c>
      <c r="AC48" s="478">
        <f t="shared" si="36"/>
        <v>-0.011845532583075968</v>
      </c>
      <c r="AD48" s="478">
        <f t="shared" si="36"/>
        <v>-0.026921380902207193</v>
      </c>
      <c r="AE48" s="478">
        <f t="shared" si="36"/>
        <v>-0.04039357331094606</v>
      </c>
      <c r="AF48" s="478">
        <f t="shared" si="36"/>
        <v>-0.06653393368478411</v>
      </c>
      <c r="AG48" s="478">
        <f t="shared" si="36"/>
        <v>-0.09053496585435838</v>
      </c>
      <c r="AH48" s="478">
        <f t="shared" si="36"/>
        <v>-0.1177483654043684</v>
      </c>
      <c r="AI48" s="478">
        <f t="shared" si="36"/>
        <v>-0.15107740931661273</v>
      </c>
      <c r="AJ48" s="478">
        <f t="shared" si="36"/>
        <v>-0.18326691793276362</v>
      </c>
      <c r="AK48" s="478">
        <f t="shared" si="36"/>
        <v>-0.21951737029781504</v>
      </c>
      <c r="AL48" s="478">
        <f t="shared" si="36"/>
        <v>-0.25308704188077824</v>
      </c>
      <c r="AM48" s="478">
        <f t="shared" si="36"/>
        <v>-0.28733015618612423</v>
      </c>
      <c r="AN48" s="478">
        <f t="shared" si="36"/>
        <v>-0.31617587883711495</v>
      </c>
      <c r="AO48" s="478">
        <f t="shared" si="36"/>
        <v>-0.34234433524892693</v>
      </c>
      <c r="AP48" s="478">
        <f t="shared" si="36"/>
        <v>-0.36556720872126003</v>
      </c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9"/>
      <c r="BG48" s="429"/>
    </row>
    <row r="49" spans="25:59" ht="14.25">
      <c r="Y49" s="488" t="s">
        <v>44</v>
      </c>
      <c r="Z49" s="491"/>
      <c r="AA49" s="478">
        <f t="shared" si="22"/>
        <v>0</v>
      </c>
      <c r="AB49" s="478">
        <f aca="true" t="shared" si="37" ref="AB49:AP49">IF(ISTEXT(AB35),AB35,AB35/$Z35-1)</f>
        <v>-0.019993868266659387</v>
      </c>
      <c r="AC49" s="478">
        <f t="shared" si="37"/>
        <v>-0.03839061033559554</v>
      </c>
      <c r="AD49" s="478">
        <f t="shared" si="37"/>
        <v>-0.06275271484018419</v>
      </c>
      <c r="AE49" s="478">
        <f t="shared" si="37"/>
        <v>-0.09403820785162287</v>
      </c>
      <c r="AF49" s="478">
        <f t="shared" si="37"/>
        <v>-0.1226561190506017</v>
      </c>
      <c r="AG49" s="478">
        <f t="shared" si="37"/>
        <v>-0.1391539339638418</v>
      </c>
      <c r="AH49" s="478">
        <f t="shared" si="37"/>
        <v>-0.1609569268145684</v>
      </c>
      <c r="AI49" s="478">
        <f t="shared" si="37"/>
        <v>-0.18240517324055494</v>
      </c>
      <c r="AJ49" s="478">
        <f t="shared" si="37"/>
        <v>-0.2049578365423893</v>
      </c>
      <c r="AK49" s="478">
        <f t="shared" si="37"/>
        <v>-0.227812603796266</v>
      </c>
      <c r="AL49" s="478">
        <f t="shared" si="37"/>
        <v>-0.25261383054763187</v>
      </c>
      <c r="AM49" s="478">
        <f t="shared" si="37"/>
        <v>-0.27558684667310474</v>
      </c>
      <c r="AN49" s="478">
        <f t="shared" si="37"/>
        <v>-0.2960593409680039</v>
      </c>
      <c r="AO49" s="478">
        <f t="shared" si="37"/>
        <v>-0.31312399761880627</v>
      </c>
      <c r="AP49" s="478">
        <f t="shared" si="37"/>
        <v>-0.3181198557365925</v>
      </c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489" t="s">
        <v>45</v>
      </c>
      <c r="Z50" s="94"/>
      <c r="AA50" s="91">
        <f t="shared" si="22"/>
        <v>0</v>
      </c>
      <c r="AB50" s="91">
        <f aca="true" t="shared" si="38" ref="AB50:AP50">IF(ISTEXT(AB36),AB36,AB36/$Z36-1)</f>
        <v>0.0009794021448168433</v>
      </c>
      <c r="AC50" s="91">
        <f t="shared" si="38"/>
        <v>0.006217848045183327</v>
      </c>
      <c r="AD50" s="91">
        <f t="shared" si="38"/>
        <v>0.0071158356164975345</v>
      </c>
      <c r="AE50" s="91">
        <f t="shared" si="38"/>
        <v>0.026829456318140155</v>
      </c>
      <c r="AF50" s="91">
        <f t="shared" si="38"/>
        <v>0.04053796589007197</v>
      </c>
      <c r="AG50" s="91">
        <f t="shared" si="38"/>
        <v>0.054219711222285305</v>
      </c>
      <c r="AH50" s="91">
        <f t="shared" si="38"/>
        <v>0.043927098967301736</v>
      </c>
      <c r="AI50" s="91">
        <f t="shared" si="38"/>
        <v>-0.0032933728657874584</v>
      </c>
      <c r="AJ50" s="91">
        <f t="shared" si="38"/>
        <v>0.04236019199790686</v>
      </c>
      <c r="AK50" s="91">
        <f t="shared" si="38"/>
        <v>0.21238195825093897</v>
      </c>
      <c r="AL50" s="91">
        <f t="shared" si="38"/>
        <v>-0.011155731019381832</v>
      </c>
      <c r="AM50" s="91">
        <f t="shared" si="38"/>
        <v>0.0037455799756238584</v>
      </c>
      <c r="AN50" s="91">
        <f t="shared" si="38"/>
        <v>0.28785211315578474</v>
      </c>
      <c r="AO50" s="91">
        <f t="shared" si="38"/>
        <v>0.27738979737083813</v>
      </c>
      <c r="AP50" s="91">
        <f t="shared" si="38"/>
        <v>0.27883112030207435</v>
      </c>
      <c r="AQ50" s="45" t="e">
        <f aca="true" t="shared" si="39" ref="AQ50:BE50">AQ22/AQ$23</f>
        <v>#DIV/0!</v>
      </c>
      <c r="AR50" s="45" t="e">
        <f t="shared" si="39"/>
        <v>#DIV/0!</v>
      </c>
      <c r="AS50" s="45" t="e">
        <f t="shared" si="39"/>
        <v>#DIV/0!</v>
      </c>
      <c r="AT50" s="45" t="e">
        <f t="shared" si="39"/>
        <v>#DIV/0!</v>
      </c>
      <c r="AU50" s="45" t="e">
        <f t="shared" si="39"/>
        <v>#DIV/0!</v>
      </c>
      <c r="AV50" s="45" t="e">
        <f t="shared" si="39"/>
        <v>#DIV/0!</v>
      </c>
      <c r="AW50" s="45" t="e">
        <f t="shared" si="39"/>
        <v>#DIV/0!</v>
      </c>
      <c r="AX50" s="45" t="e">
        <f t="shared" si="39"/>
        <v>#DIV/0!</v>
      </c>
      <c r="AY50" s="45" t="e">
        <f t="shared" si="39"/>
        <v>#DIV/0!</v>
      </c>
      <c r="AZ50" s="45" t="e">
        <f t="shared" si="39"/>
        <v>#DIV/0!</v>
      </c>
      <c r="BA50" s="45" t="e">
        <f t="shared" si="39"/>
        <v>#DIV/0!</v>
      </c>
      <c r="BB50" s="45" t="e">
        <f t="shared" si="39"/>
        <v>#DIV/0!</v>
      </c>
      <c r="BC50" s="45" t="e">
        <f t="shared" si="39"/>
        <v>#DIV/0!</v>
      </c>
      <c r="BD50" s="45" t="e">
        <f t="shared" si="39"/>
        <v>#DIV/0!</v>
      </c>
      <c r="BE50" s="45" t="e">
        <f t="shared" si="39"/>
        <v>#DIV/0!</v>
      </c>
      <c r="BF50" s="268"/>
      <c r="BG50" s="268"/>
    </row>
    <row r="51" spans="25:59" ht="15" thickTop="1">
      <c r="Y51" s="490" t="s">
        <v>120</v>
      </c>
      <c r="Z51" s="95"/>
      <c r="AA51" s="92">
        <f t="shared" si="22"/>
        <v>-0.00030675790436107686</v>
      </c>
      <c r="AB51" s="92">
        <f aca="true" t="shared" si="40" ref="AB51:AP51">IF(ISTEXT(AB37),AB37,AB37/$Z37-1)</f>
        <v>-0.007512112127128323</v>
      </c>
      <c r="AC51" s="92">
        <f t="shared" si="40"/>
        <v>-0.015772172779545124</v>
      </c>
      <c r="AD51" s="92">
        <f t="shared" si="40"/>
        <v>-0.024796397648467527</v>
      </c>
      <c r="AE51" s="92">
        <f t="shared" si="40"/>
        <v>-0.04524905088896647</v>
      </c>
      <c r="AF51" s="92">
        <f t="shared" si="40"/>
        <v>-0.07464018341453205</v>
      </c>
      <c r="AG51" s="92">
        <f t="shared" si="40"/>
        <v>-0.09528171528790352</v>
      </c>
      <c r="AH51" s="92">
        <f t="shared" si="40"/>
        <v>-0.1283765360608079</v>
      </c>
      <c r="AI51" s="92">
        <f t="shared" si="40"/>
        <v>-0.15422790087944693</v>
      </c>
      <c r="AJ51" s="92">
        <f t="shared" si="40"/>
        <v>-0.1746049593487139</v>
      </c>
      <c r="AK51" s="92">
        <f t="shared" si="40"/>
        <v>-0.19500582968866198</v>
      </c>
      <c r="AL51" s="92">
        <f t="shared" si="40"/>
        <v>-0.21896261246864546</v>
      </c>
      <c r="AM51" s="92">
        <f t="shared" si="40"/>
        <v>-0.2482605986442935</v>
      </c>
      <c r="AN51" s="92">
        <f t="shared" si="40"/>
        <v>-0.26178490397653587</v>
      </c>
      <c r="AO51" s="92">
        <f t="shared" si="40"/>
        <v>-0.2739585082570638</v>
      </c>
      <c r="AP51" s="92">
        <f t="shared" si="40"/>
        <v>-0.28205607607079575</v>
      </c>
      <c r="AQ51" s="82" t="e">
        <f aca="true" t="shared" si="41" ref="AQ51:BE51">AQ23/AQ$23</f>
        <v>#DIV/0!</v>
      </c>
      <c r="AR51" s="82" t="e">
        <f t="shared" si="41"/>
        <v>#DIV/0!</v>
      </c>
      <c r="AS51" s="82" t="e">
        <f t="shared" si="41"/>
        <v>#DIV/0!</v>
      </c>
      <c r="AT51" s="82" t="e">
        <f t="shared" si="41"/>
        <v>#DIV/0!</v>
      </c>
      <c r="AU51" s="82" t="e">
        <f t="shared" si="41"/>
        <v>#DIV/0!</v>
      </c>
      <c r="AV51" s="82" t="e">
        <f t="shared" si="41"/>
        <v>#DIV/0!</v>
      </c>
      <c r="AW51" s="82" t="e">
        <f t="shared" si="41"/>
        <v>#DIV/0!</v>
      </c>
      <c r="AX51" s="82" t="e">
        <f t="shared" si="41"/>
        <v>#DIV/0!</v>
      </c>
      <c r="AY51" s="82" t="e">
        <f t="shared" si="41"/>
        <v>#DIV/0!</v>
      </c>
      <c r="AZ51" s="82" t="e">
        <f t="shared" si="41"/>
        <v>#DIV/0!</v>
      </c>
      <c r="BA51" s="82" t="e">
        <f t="shared" si="41"/>
        <v>#DIV/0!</v>
      </c>
      <c r="BB51" s="82" t="e">
        <f t="shared" si="41"/>
        <v>#DIV/0!</v>
      </c>
      <c r="BC51" s="82" t="e">
        <f t="shared" si="41"/>
        <v>#DIV/0!</v>
      </c>
      <c r="BD51" s="82" t="e">
        <f t="shared" si="41"/>
        <v>#DIV/0!</v>
      </c>
      <c r="BE51" s="82" t="e">
        <f t="shared" si="41"/>
        <v>#DIV/0!</v>
      </c>
      <c r="BF51" s="270"/>
      <c r="BG51" s="264"/>
    </row>
    <row r="53" spans="25:57" ht="14.25">
      <c r="Y53" s="3" t="s">
        <v>46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2" ref="AB54:BE54">AA54+1</f>
        <v>1991</v>
      </c>
      <c r="AC54" s="78">
        <f t="shared" si="42"/>
        <v>1992</v>
      </c>
      <c r="AD54" s="78">
        <f t="shared" si="42"/>
        <v>1993</v>
      </c>
      <c r="AE54" s="78">
        <f t="shared" si="42"/>
        <v>1994</v>
      </c>
      <c r="AF54" s="78">
        <f t="shared" si="42"/>
        <v>1995</v>
      </c>
      <c r="AG54" s="78">
        <f t="shared" si="42"/>
        <v>1996</v>
      </c>
      <c r="AH54" s="78">
        <f t="shared" si="42"/>
        <v>1997</v>
      </c>
      <c r="AI54" s="78">
        <f t="shared" si="42"/>
        <v>1998</v>
      </c>
      <c r="AJ54" s="78">
        <f t="shared" si="42"/>
        <v>1999</v>
      </c>
      <c r="AK54" s="78">
        <f t="shared" si="42"/>
        <v>2000</v>
      </c>
      <c r="AL54" s="78">
        <f t="shared" si="42"/>
        <v>2001</v>
      </c>
      <c r="AM54" s="78">
        <f t="shared" si="42"/>
        <v>2002</v>
      </c>
      <c r="AN54" s="78">
        <f t="shared" si="42"/>
        <v>2003</v>
      </c>
      <c r="AO54" s="78">
        <f t="shared" si="42"/>
        <v>2004</v>
      </c>
      <c r="AP54" s="78">
        <f t="shared" si="42"/>
        <v>2005</v>
      </c>
      <c r="AQ54" s="78">
        <f t="shared" si="42"/>
        <v>2006</v>
      </c>
      <c r="AR54" s="78">
        <f t="shared" si="42"/>
        <v>2007</v>
      </c>
      <c r="AS54" s="78">
        <f t="shared" si="42"/>
        <v>2008</v>
      </c>
      <c r="AT54" s="78">
        <f t="shared" si="42"/>
        <v>2009</v>
      </c>
      <c r="AU54" s="78">
        <f t="shared" si="42"/>
        <v>2010</v>
      </c>
      <c r="AV54" s="78">
        <f t="shared" si="42"/>
        <v>2011</v>
      </c>
      <c r="AW54" s="78">
        <f t="shared" si="42"/>
        <v>2012</v>
      </c>
      <c r="AX54" s="78">
        <f t="shared" si="42"/>
        <v>2013</v>
      </c>
      <c r="AY54" s="78">
        <f t="shared" si="42"/>
        <v>2014</v>
      </c>
      <c r="AZ54" s="78">
        <f t="shared" si="42"/>
        <v>2015</v>
      </c>
      <c r="BA54" s="78">
        <f t="shared" si="42"/>
        <v>2016</v>
      </c>
      <c r="BB54" s="78">
        <f t="shared" si="42"/>
        <v>2017</v>
      </c>
      <c r="BC54" s="78">
        <f t="shared" si="42"/>
        <v>2018</v>
      </c>
      <c r="BD54" s="78">
        <f t="shared" si="42"/>
        <v>2019</v>
      </c>
      <c r="BE54" s="78">
        <f t="shared" si="42"/>
        <v>2020</v>
      </c>
      <c r="BF54" s="65" t="s">
        <v>106</v>
      </c>
      <c r="BG54" s="78" t="s">
        <v>107</v>
      </c>
    </row>
    <row r="55" spans="25:59" ht="27">
      <c r="Y55" s="487" t="s">
        <v>37</v>
      </c>
      <c r="Z55" s="75"/>
      <c r="AA55" s="75"/>
      <c r="AB55" s="90">
        <f aca="true" t="shared" si="43" ref="AB55:AP55">AB27/AA27-1</f>
        <v>0.0031308581982618655</v>
      </c>
      <c r="AC55" s="90">
        <f t="shared" si="43"/>
        <v>-0.009231001390493487</v>
      </c>
      <c r="AD55" s="90">
        <f t="shared" si="43"/>
        <v>0.0055176655912061445</v>
      </c>
      <c r="AE55" s="90">
        <f t="shared" si="43"/>
        <v>0.035050514245617004</v>
      </c>
      <c r="AF55" s="90">
        <f t="shared" si="43"/>
        <v>0.007906419241050289</v>
      </c>
      <c r="AG55" s="90">
        <f t="shared" si="43"/>
        <v>0.05469598736614456</v>
      </c>
      <c r="AH55" s="90">
        <f t="shared" si="43"/>
        <v>-0.045530130560311854</v>
      </c>
      <c r="AI55" s="90">
        <f t="shared" si="43"/>
        <v>-0.09250158013725496</v>
      </c>
      <c r="AJ55" s="90">
        <f t="shared" si="43"/>
        <v>0.008424782907617168</v>
      </c>
      <c r="AK55" s="90">
        <f t="shared" si="43"/>
        <v>0.039637458482235655</v>
      </c>
      <c r="AL55" s="90">
        <f t="shared" si="43"/>
        <v>-0.030098211088682603</v>
      </c>
      <c r="AM55" s="90">
        <f t="shared" si="43"/>
        <v>0.015417993770654892</v>
      </c>
      <c r="AN55" s="90">
        <f t="shared" si="43"/>
        <v>0.0027152628210860286</v>
      </c>
      <c r="AO55" s="90">
        <f t="shared" si="43"/>
        <v>0.003541386534677171</v>
      </c>
      <c r="AP55" s="90">
        <f t="shared" si="43"/>
        <v>-0.0327925629269018</v>
      </c>
      <c r="AQ55" s="39" t="e">
        <f>#REF!/AQ$23</f>
        <v>#REF!</v>
      </c>
      <c r="AR55" s="39" t="e">
        <f>#REF!/AR$23</f>
        <v>#REF!</v>
      </c>
      <c r="AS55" s="39" t="e">
        <f>#REF!/AS$23</f>
        <v>#REF!</v>
      </c>
      <c r="AT55" s="39" t="e">
        <f>#REF!/AT$23</f>
        <v>#REF!</v>
      </c>
      <c r="AU55" s="39" t="e">
        <f>#REF!/AU$23</f>
        <v>#REF!</v>
      </c>
      <c r="AV55" s="39" t="e">
        <f>#REF!/AV$23</f>
        <v>#REF!</v>
      </c>
      <c r="AW55" s="39" t="e">
        <f>#REF!/AW$23</f>
        <v>#REF!</v>
      </c>
      <c r="AX55" s="39" t="e">
        <f>#REF!/AX$23</f>
        <v>#REF!</v>
      </c>
      <c r="AY55" s="39" t="e">
        <f>#REF!/AY$23</f>
        <v>#REF!</v>
      </c>
      <c r="AZ55" s="39" t="e">
        <f>#REF!/AZ$23</f>
        <v>#REF!</v>
      </c>
      <c r="BA55" s="39" t="e">
        <f>#REF!/BA$23</f>
        <v>#REF!</v>
      </c>
      <c r="BB55" s="39" t="e">
        <f>#REF!/BB$23</f>
        <v>#REF!</v>
      </c>
      <c r="BC55" s="39" t="e">
        <f>#REF!/BC$23</f>
        <v>#REF!</v>
      </c>
      <c r="BD55" s="39" t="e">
        <f>#REF!/BD$23</f>
        <v>#REF!</v>
      </c>
      <c r="BE55" s="39" t="e">
        <f>#REF!/BE$23</f>
        <v>#REF!</v>
      </c>
      <c r="BF55" s="249"/>
      <c r="BG55" s="249"/>
    </row>
    <row r="56" spans="25:59" ht="27">
      <c r="Y56" s="487" t="s">
        <v>38</v>
      </c>
      <c r="Z56" s="75"/>
      <c r="AA56" s="75"/>
      <c r="AB56" s="90">
        <f aca="true" t="shared" si="44" ref="AB56:AP56">AB28/AA28-1</f>
        <v>0.008144629762480315</v>
      </c>
      <c r="AC56" s="90">
        <f t="shared" si="44"/>
        <v>0.009795259483640795</v>
      </c>
      <c r="AD56" s="90">
        <f t="shared" si="44"/>
        <v>-0.024151497159490498</v>
      </c>
      <c r="AE56" s="90">
        <f t="shared" si="44"/>
        <v>0.004743885636328882</v>
      </c>
      <c r="AF56" s="90">
        <f t="shared" si="44"/>
        <v>0.035935520451560565</v>
      </c>
      <c r="AG56" s="90">
        <f t="shared" si="44"/>
        <v>0.017531693356331646</v>
      </c>
      <c r="AH56" s="90">
        <f t="shared" si="44"/>
        <v>0.0031013866970077686</v>
      </c>
      <c r="AI56" s="90">
        <f t="shared" si="44"/>
        <v>-0.03433192295570109</v>
      </c>
      <c r="AJ56" s="90">
        <f t="shared" si="44"/>
        <v>-0.0029590895963129693</v>
      </c>
      <c r="AK56" s="90">
        <f t="shared" si="44"/>
        <v>-0.008165812045244913</v>
      </c>
      <c r="AL56" s="90">
        <f t="shared" si="44"/>
        <v>-0.017641491557453315</v>
      </c>
      <c r="AM56" s="90">
        <f t="shared" si="44"/>
        <v>-0.03223997927493083</v>
      </c>
      <c r="AN56" s="90">
        <f t="shared" si="44"/>
        <v>-0.035922603306969725</v>
      </c>
      <c r="AO56" s="90">
        <f t="shared" si="44"/>
        <v>-0.06480439773657254</v>
      </c>
      <c r="AP56" s="90">
        <f t="shared" si="44"/>
        <v>-0.04071276134473578</v>
      </c>
      <c r="AQ56" s="39" t="e">
        <f aca="true" t="shared" si="45" ref="AQ56:BE56">AQ18/AQ$23</f>
        <v>#DIV/0!</v>
      </c>
      <c r="AR56" s="39" t="e">
        <f t="shared" si="45"/>
        <v>#DIV/0!</v>
      </c>
      <c r="AS56" s="39" t="e">
        <f t="shared" si="45"/>
        <v>#DIV/0!</v>
      </c>
      <c r="AT56" s="39" t="e">
        <f t="shared" si="45"/>
        <v>#DIV/0!</v>
      </c>
      <c r="AU56" s="39" t="e">
        <f t="shared" si="45"/>
        <v>#DIV/0!</v>
      </c>
      <c r="AV56" s="39" t="e">
        <f t="shared" si="45"/>
        <v>#DIV/0!</v>
      </c>
      <c r="AW56" s="39" t="e">
        <f t="shared" si="45"/>
        <v>#DIV/0!</v>
      </c>
      <c r="AX56" s="39" t="e">
        <f t="shared" si="45"/>
        <v>#DIV/0!</v>
      </c>
      <c r="AY56" s="39" t="e">
        <f t="shared" si="45"/>
        <v>#DIV/0!</v>
      </c>
      <c r="AZ56" s="39" t="e">
        <f t="shared" si="45"/>
        <v>#DIV/0!</v>
      </c>
      <c r="BA56" s="39" t="e">
        <f t="shared" si="45"/>
        <v>#DIV/0!</v>
      </c>
      <c r="BB56" s="39" t="e">
        <f t="shared" si="45"/>
        <v>#DIV/0!</v>
      </c>
      <c r="BC56" s="39" t="e">
        <f t="shared" si="45"/>
        <v>#DIV/0!</v>
      </c>
      <c r="BD56" s="39" t="e">
        <f t="shared" si="45"/>
        <v>#DIV/0!</v>
      </c>
      <c r="BE56" s="39" t="e">
        <f t="shared" si="45"/>
        <v>#DIV/0!</v>
      </c>
      <c r="BF56" s="426"/>
      <c r="BG56" s="426"/>
    </row>
    <row r="57" spans="25:59" ht="14.25">
      <c r="Y57" s="487" t="s">
        <v>39</v>
      </c>
      <c r="Z57" s="75"/>
      <c r="AA57" s="75"/>
      <c r="AB57" s="90">
        <f aca="true" t="shared" si="46" ref="AB57:AP57">AB29/AA29-1</f>
        <v>-0.07980756751466533</v>
      </c>
      <c r="AC57" s="90">
        <f t="shared" si="46"/>
        <v>-0.0956842396642239</v>
      </c>
      <c r="AD57" s="90">
        <f t="shared" si="46"/>
        <v>-0.07443094897844504</v>
      </c>
      <c r="AE57" s="90">
        <f t="shared" si="46"/>
        <v>-0.15376688154208673</v>
      </c>
      <c r="AF57" s="90">
        <f t="shared" si="46"/>
        <v>-0.18674219011315552</v>
      </c>
      <c r="AG57" s="90">
        <f t="shared" si="46"/>
        <v>-0.030672048456594436</v>
      </c>
      <c r="AH57" s="90">
        <f t="shared" si="46"/>
        <v>-0.18151067300784918</v>
      </c>
      <c r="AI57" s="90">
        <f t="shared" si="46"/>
        <v>-0.10903964176256331</v>
      </c>
      <c r="AJ57" s="90">
        <f t="shared" si="46"/>
        <v>-0.007238415793924369</v>
      </c>
      <c r="AK57" s="90">
        <f t="shared" si="46"/>
        <v>-0.07419859329640266</v>
      </c>
      <c r="AL57" s="90">
        <f t="shared" si="46"/>
        <v>-0.1945160406841585</v>
      </c>
      <c r="AM57" s="90">
        <f t="shared" si="46"/>
        <v>-0.5101052533082361</v>
      </c>
      <c r="AN57" s="90">
        <f t="shared" si="46"/>
        <v>-0.0364186723456682</v>
      </c>
      <c r="AO57" s="90">
        <f t="shared" si="46"/>
        <v>-0.03510575170633656</v>
      </c>
      <c r="AP57" s="90">
        <f t="shared" si="46"/>
        <v>0.06709293514207637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64"/>
      <c r="BG57" s="264"/>
    </row>
    <row r="58" spans="25:59" ht="14.25">
      <c r="Y58" s="487" t="s">
        <v>122</v>
      </c>
      <c r="Z58" s="75"/>
      <c r="AA58" s="75"/>
      <c r="AB58" s="90">
        <f aca="true" t="shared" si="47" ref="AB58:AP58">AB30/AA30-1</f>
        <v>-0.028214796618568072</v>
      </c>
      <c r="AC58" s="90">
        <f t="shared" si="47"/>
        <v>-0.07273789334527081</v>
      </c>
      <c r="AD58" s="90">
        <f t="shared" si="47"/>
        <v>-0.005163742886404532</v>
      </c>
      <c r="AE58" s="90">
        <f t="shared" si="47"/>
        <v>0.0009215076089219565</v>
      </c>
      <c r="AF58" s="90">
        <f t="shared" si="47"/>
        <v>0.004750317455352704</v>
      </c>
      <c r="AG58" s="90">
        <f t="shared" si="47"/>
        <v>-0.03213218429936582</v>
      </c>
      <c r="AH58" s="90">
        <f t="shared" si="47"/>
        <v>-0.16381895618481845</v>
      </c>
      <c r="AI58" s="90">
        <f t="shared" si="47"/>
        <v>-0.06661407903698424</v>
      </c>
      <c r="AJ58" s="90">
        <f t="shared" si="47"/>
        <v>-0.029983262686803513</v>
      </c>
      <c r="AK58" s="90">
        <f t="shared" si="47"/>
        <v>-0.23277219873520139</v>
      </c>
      <c r="AL58" s="90">
        <f t="shared" si="47"/>
        <v>-0.18624397709873863</v>
      </c>
      <c r="AM58" s="90">
        <f t="shared" si="47"/>
        <v>-0.039607811438505</v>
      </c>
      <c r="AN58" s="90">
        <f t="shared" si="47"/>
        <v>-0.054764359833264886</v>
      </c>
      <c r="AO58" s="90">
        <f t="shared" si="47"/>
        <v>-0.0021967649995685568</v>
      </c>
      <c r="AP58" s="90">
        <f t="shared" si="47"/>
        <v>-0.005149448021364522</v>
      </c>
      <c r="AQ58" s="39" t="e">
        <f aca="true" t="shared" si="48" ref="AQ58:BE58">AQ19/AQ$23</f>
        <v>#DIV/0!</v>
      </c>
      <c r="AR58" s="39" t="e">
        <f t="shared" si="48"/>
        <v>#DIV/0!</v>
      </c>
      <c r="AS58" s="39" t="e">
        <f t="shared" si="48"/>
        <v>#DIV/0!</v>
      </c>
      <c r="AT58" s="39" t="e">
        <f t="shared" si="48"/>
        <v>#DIV/0!</v>
      </c>
      <c r="AU58" s="39" t="e">
        <f t="shared" si="48"/>
        <v>#DIV/0!</v>
      </c>
      <c r="AV58" s="39" t="e">
        <f t="shared" si="48"/>
        <v>#DIV/0!</v>
      </c>
      <c r="AW58" s="39" t="e">
        <f t="shared" si="48"/>
        <v>#DIV/0!</v>
      </c>
      <c r="AX58" s="39" t="e">
        <f t="shared" si="48"/>
        <v>#DIV/0!</v>
      </c>
      <c r="AY58" s="39" t="e">
        <f t="shared" si="48"/>
        <v>#DIV/0!</v>
      </c>
      <c r="AZ58" s="39" t="e">
        <f t="shared" si="48"/>
        <v>#DIV/0!</v>
      </c>
      <c r="BA58" s="39" t="e">
        <f t="shared" si="48"/>
        <v>#DIV/0!</v>
      </c>
      <c r="BB58" s="39" t="e">
        <f t="shared" si="48"/>
        <v>#DIV/0!</v>
      </c>
      <c r="BC58" s="39" t="e">
        <f t="shared" si="48"/>
        <v>#DIV/0!</v>
      </c>
      <c r="BD58" s="39" t="e">
        <f t="shared" si="48"/>
        <v>#DIV/0!</v>
      </c>
      <c r="BE58" s="39" t="e">
        <f t="shared" si="48"/>
        <v>#DIV/0!</v>
      </c>
      <c r="BF58" s="264"/>
      <c r="BG58" s="264"/>
    </row>
    <row r="59" spans="25:59" ht="14.25">
      <c r="Y59" s="487" t="s">
        <v>40</v>
      </c>
      <c r="Z59" s="75"/>
      <c r="AA59" s="75"/>
      <c r="AB59" s="90">
        <f aca="true" t="shared" si="49" ref="AB59:AP59">AB31/AA31-1</f>
        <v>0.014390926281742988</v>
      </c>
      <c r="AC59" s="90">
        <f t="shared" si="49"/>
        <v>0.0053688132592992766</v>
      </c>
      <c r="AD59" s="90">
        <f t="shared" si="49"/>
        <v>-0.005776453105712509</v>
      </c>
      <c r="AE59" s="90">
        <f t="shared" si="49"/>
        <v>-0.011331489532698247</v>
      </c>
      <c r="AF59" s="90">
        <f t="shared" si="49"/>
        <v>-0.011138268901770054</v>
      </c>
      <c r="AG59" s="90">
        <f t="shared" si="49"/>
        <v>-0.007516761138439576</v>
      </c>
      <c r="AH59" s="90">
        <f t="shared" si="49"/>
        <v>-0.006021378617710238</v>
      </c>
      <c r="AI59" s="90">
        <f t="shared" si="49"/>
        <v>-0.004644640777814013</v>
      </c>
      <c r="AJ59" s="90">
        <f t="shared" si="49"/>
        <v>-0.007957888029780369</v>
      </c>
      <c r="AK59" s="90">
        <f t="shared" si="49"/>
        <v>-0.0046632562505767305</v>
      </c>
      <c r="AL59" s="90">
        <f t="shared" si="49"/>
        <v>-0.005376931076102598</v>
      </c>
      <c r="AM59" s="90">
        <f t="shared" si="49"/>
        <v>-0.004580031387900196</v>
      </c>
      <c r="AN59" s="90">
        <f t="shared" si="49"/>
        <v>-0.013131147852635583</v>
      </c>
      <c r="AO59" s="90">
        <f t="shared" si="49"/>
        <v>-0.011321020379741698</v>
      </c>
      <c r="AP59" s="90">
        <f t="shared" si="49"/>
        <v>-0.007728105556006115</v>
      </c>
      <c r="AQ59" s="39" t="e">
        <f aca="true" t="shared" si="50" ref="AQ59:BE59">AQ20/AQ$23</f>
        <v>#DIV/0!</v>
      </c>
      <c r="AR59" s="39" t="e">
        <f t="shared" si="50"/>
        <v>#DIV/0!</v>
      </c>
      <c r="AS59" s="39" t="e">
        <f t="shared" si="50"/>
        <v>#DIV/0!</v>
      </c>
      <c r="AT59" s="39" t="e">
        <f t="shared" si="50"/>
        <v>#DIV/0!</v>
      </c>
      <c r="AU59" s="39" t="e">
        <f t="shared" si="50"/>
        <v>#DIV/0!</v>
      </c>
      <c r="AV59" s="39" t="e">
        <f t="shared" si="50"/>
        <v>#DIV/0!</v>
      </c>
      <c r="AW59" s="39" t="e">
        <f t="shared" si="50"/>
        <v>#DIV/0!</v>
      </c>
      <c r="AX59" s="39" t="e">
        <f t="shared" si="50"/>
        <v>#DIV/0!</v>
      </c>
      <c r="AY59" s="39" t="e">
        <f t="shared" si="50"/>
        <v>#DIV/0!</v>
      </c>
      <c r="AZ59" s="39" t="e">
        <f t="shared" si="50"/>
        <v>#DIV/0!</v>
      </c>
      <c r="BA59" s="39" t="e">
        <f t="shared" si="50"/>
        <v>#DIV/0!</v>
      </c>
      <c r="BB59" s="39" t="e">
        <f t="shared" si="50"/>
        <v>#DIV/0!</v>
      </c>
      <c r="BC59" s="39" t="e">
        <f t="shared" si="50"/>
        <v>#DIV/0!</v>
      </c>
      <c r="BD59" s="39" t="e">
        <f t="shared" si="50"/>
        <v>#DIV/0!</v>
      </c>
      <c r="BE59" s="39" t="e">
        <f t="shared" si="50"/>
        <v>#DIV/0!</v>
      </c>
      <c r="BF59" s="264"/>
      <c r="BG59" s="264"/>
    </row>
    <row r="60" spans="25:59" ht="14.25">
      <c r="Y60" s="487" t="s">
        <v>41</v>
      </c>
      <c r="Z60" s="75"/>
      <c r="AA60" s="75"/>
      <c r="AB60" s="90">
        <f aca="true" t="shared" si="51" ref="AB60:AP60">AB32/AA32-1</f>
        <v>0.002595717066841141</v>
      </c>
      <c r="AC60" s="90">
        <f t="shared" si="51"/>
        <v>0.011650485436893065</v>
      </c>
      <c r="AD60" s="90">
        <f t="shared" si="51"/>
        <v>0.026711452335252517</v>
      </c>
      <c r="AE60" s="90">
        <f t="shared" si="51"/>
        <v>0.0021810250817888566</v>
      </c>
      <c r="AF60" s="90">
        <f t="shared" si="51"/>
        <v>-0.02487175501321448</v>
      </c>
      <c r="AG60" s="90">
        <f t="shared" si="51"/>
        <v>-0.04080981986290344</v>
      </c>
      <c r="AH60" s="90">
        <f t="shared" si="51"/>
        <v>-0.052019278710321526</v>
      </c>
      <c r="AI60" s="90">
        <f t="shared" si="51"/>
        <v>-0.03278401122019747</v>
      </c>
      <c r="AJ60" s="90">
        <f t="shared" si="51"/>
        <v>-0.03280768533623024</v>
      </c>
      <c r="AK60" s="90">
        <f t="shared" si="51"/>
        <v>-0.017428785607198405</v>
      </c>
      <c r="AL60" s="90">
        <f t="shared" si="51"/>
        <v>-0.018500858287238353</v>
      </c>
      <c r="AM60" s="90">
        <f t="shared" si="51"/>
        <v>-0.02001554605519129</v>
      </c>
      <c r="AN60" s="90">
        <f t="shared" si="51"/>
        <v>-0.0005948839976190889</v>
      </c>
      <c r="AO60" s="90">
        <f t="shared" si="51"/>
        <v>0.0037698412698419226</v>
      </c>
      <c r="AP60" s="90">
        <f t="shared" si="51"/>
        <v>0.004744020557419848</v>
      </c>
      <c r="AQ60" s="39" t="e">
        <f aca="true" t="shared" si="52" ref="AQ60:BE60">AQ21/AQ$23</f>
        <v>#DIV/0!</v>
      </c>
      <c r="AR60" s="39" t="e">
        <f t="shared" si="52"/>
        <v>#DIV/0!</v>
      </c>
      <c r="AS60" s="39" t="e">
        <f t="shared" si="52"/>
        <v>#DIV/0!</v>
      </c>
      <c r="AT60" s="39" t="e">
        <f t="shared" si="52"/>
        <v>#DIV/0!</v>
      </c>
      <c r="AU60" s="39" t="e">
        <f t="shared" si="52"/>
        <v>#DIV/0!</v>
      </c>
      <c r="AV60" s="39" t="e">
        <f t="shared" si="52"/>
        <v>#DIV/0!</v>
      </c>
      <c r="AW60" s="39" t="e">
        <f t="shared" si="52"/>
        <v>#DIV/0!</v>
      </c>
      <c r="AX60" s="39" t="e">
        <f t="shared" si="52"/>
        <v>#DIV/0!</v>
      </c>
      <c r="AY60" s="39" t="e">
        <f t="shared" si="52"/>
        <v>#DIV/0!</v>
      </c>
      <c r="AZ60" s="39" t="e">
        <f t="shared" si="52"/>
        <v>#DIV/0!</v>
      </c>
      <c r="BA60" s="39" t="e">
        <f t="shared" si="52"/>
        <v>#DIV/0!</v>
      </c>
      <c r="BB60" s="39" t="e">
        <f t="shared" si="52"/>
        <v>#DIV/0!</v>
      </c>
      <c r="BC60" s="39" t="e">
        <f t="shared" si="52"/>
        <v>#DIV/0!</v>
      </c>
      <c r="BD60" s="39" t="e">
        <f t="shared" si="52"/>
        <v>#DIV/0!</v>
      </c>
      <c r="BE60" s="39" t="e">
        <f t="shared" si="52"/>
        <v>#DIV/0!</v>
      </c>
      <c r="BF60" s="264"/>
      <c r="BG60" s="264"/>
    </row>
    <row r="61" spans="25:59" ht="14.25">
      <c r="Y61" s="488" t="s">
        <v>42</v>
      </c>
      <c r="Z61" s="75"/>
      <c r="AA61" s="75"/>
      <c r="AB61" s="90">
        <f aca="true" t="shared" si="53" ref="AB61:AP61">AB33/AA33-1</f>
        <v>-0.0020351354642588193</v>
      </c>
      <c r="AC61" s="90">
        <f t="shared" si="53"/>
        <v>-0.01178647464432736</v>
      </c>
      <c r="AD61" s="90">
        <f t="shared" si="53"/>
        <v>-0.018821411810640565</v>
      </c>
      <c r="AE61" s="90">
        <f t="shared" si="53"/>
        <v>-0.02309433689189222</v>
      </c>
      <c r="AF61" s="90">
        <f t="shared" si="53"/>
        <v>-0.018203865729669477</v>
      </c>
      <c r="AG61" s="90">
        <f t="shared" si="53"/>
        <v>-0.01630548689736777</v>
      </c>
      <c r="AH61" s="90">
        <f t="shared" si="53"/>
        <v>-0.017976687164723115</v>
      </c>
      <c r="AI61" s="90">
        <f t="shared" si="53"/>
        <v>-0.020696543137581958</v>
      </c>
      <c r="AJ61" s="90">
        <f t="shared" si="53"/>
        <v>-0.021068497326438118</v>
      </c>
      <c r="AK61" s="90">
        <f t="shared" si="53"/>
        <v>-0.014652183254849738</v>
      </c>
      <c r="AL61" s="90">
        <f t="shared" si="53"/>
        <v>-0.007755351301455438</v>
      </c>
      <c r="AM61" s="90">
        <f t="shared" si="53"/>
        <v>-0.008274417866404149</v>
      </c>
      <c r="AN61" s="90">
        <f t="shared" si="53"/>
        <v>-0.011135508346593936</v>
      </c>
      <c r="AO61" s="90">
        <f t="shared" si="53"/>
        <v>-0.014520405100833744</v>
      </c>
      <c r="AP61" s="90">
        <f t="shared" si="53"/>
        <v>-0.008991827318310608</v>
      </c>
      <c r="AQ61" s="39" t="e">
        <f aca="true" t="shared" si="54" ref="AQ61:BE61">AQ22/AQ$23</f>
        <v>#DIV/0!</v>
      </c>
      <c r="AR61" s="39" t="e">
        <f t="shared" si="54"/>
        <v>#DIV/0!</v>
      </c>
      <c r="AS61" s="39" t="e">
        <f t="shared" si="54"/>
        <v>#DIV/0!</v>
      </c>
      <c r="AT61" s="39" t="e">
        <f t="shared" si="54"/>
        <v>#DIV/0!</v>
      </c>
      <c r="AU61" s="39" t="e">
        <f t="shared" si="54"/>
        <v>#DIV/0!</v>
      </c>
      <c r="AV61" s="39" t="e">
        <f t="shared" si="54"/>
        <v>#DIV/0!</v>
      </c>
      <c r="AW61" s="39" t="e">
        <f t="shared" si="54"/>
        <v>#DIV/0!</v>
      </c>
      <c r="AX61" s="39" t="e">
        <f t="shared" si="54"/>
        <v>#DIV/0!</v>
      </c>
      <c r="AY61" s="39" t="e">
        <f t="shared" si="54"/>
        <v>#DIV/0!</v>
      </c>
      <c r="AZ61" s="39" t="e">
        <f t="shared" si="54"/>
        <v>#DIV/0!</v>
      </c>
      <c r="BA61" s="39" t="e">
        <f t="shared" si="54"/>
        <v>#DIV/0!</v>
      </c>
      <c r="BB61" s="39" t="e">
        <f t="shared" si="54"/>
        <v>#DIV/0!</v>
      </c>
      <c r="BC61" s="39" t="e">
        <f t="shared" si="54"/>
        <v>#DIV/0!</v>
      </c>
      <c r="BD61" s="39" t="e">
        <f t="shared" si="54"/>
        <v>#DIV/0!</v>
      </c>
      <c r="BE61" s="39" t="e">
        <f t="shared" si="54"/>
        <v>#DIV/0!</v>
      </c>
      <c r="BF61" s="264"/>
      <c r="BG61" s="264"/>
    </row>
    <row r="62" spans="25:59" ht="14.25">
      <c r="Y62" s="488" t="s">
        <v>43</v>
      </c>
      <c r="Z62" s="491"/>
      <c r="AA62" s="491"/>
      <c r="AB62" s="478">
        <f aca="true" t="shared" si="55" ref="AB62:AP62">AB34/AA34-1</f>
        <v>-0.007630548052366404</v>
      </c>
      <c r="AC62" s="478">
        <f t="shared" si="55"/>
        <v>-0.003083951640118987</v>
      </c>
      <c r="AD62" s="478">
        <f t="shared" si="55"/>
        <v>-0.015256570522359958</v>
      </c>
      <c r="AE62" s="478">
        <f t="shared" si="55"/>
        <v>-0.013844916684357722</v>
      </c>
      <c r="AF62" s="478">
        <f t="shared" si="55"/>
        <v>-0.027240709989855505</v>
      </c>
      <c r="AG62" s="478">
        <f t="shared" si="55"/>
        <v>-0.025711735043906225</v>
      </c>
      <c r="AH62" s="478">
        <f t="shared" si="55"/>
        <v>-0.029922425303106293</v>
      </c>
      <c r="AI62" s="478">
        <f t="shared" si="55"/>
        <v>-0.03777725379621466</v>
      </c>
      <c r="AJ62" s="478">
        <f t="shared" si="55"/>
        <v>-0.03791807282480042</v>
      </c>
      <c r="AK62" s="478">
        <f t="shared" si="55"/>
        <v>-0.044384699433623664</v>
      </c>
      <c r="AL62" s="478">
        <f t="shared" si="55"/>
        <v>-0.04301142691128523</v>
      </c>
      <c r="AM62" s="478">
        <f t="shared" si="55"/>
        <v>-0.045846191223636645</v>
      </c>
      <c r="AN62" s="478">
        <f t="shared" si="55"/>
        <v>-0.04047557631542531</v>
      </c>
      <c r="AO62" s="478">
        <f t="shared" si="55"/>
        <v>-0.038267817121324876</v>
      </c>
      <c r="AP62" s="478">
        <f t="shared" si="55"/>
        <v>-0.035311599545216676</v>
      </c>
      <c r="AQ62" s="428"/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9"/>
      <c r="BG62" s="429"/>
    </row>
    <row r="63" spans="25:59" ht="14.25">
      <c r="Y63" s="488" t="s">
        <v>44</v>
      </c>
      <c r="Z63" s="491"/>
      <c r="AA63" s="491"/>
      <c r="AB63" s="478">
        <f aca="true" t="shared" si="56" ref="AB63:AP63">AB35/AA35-1</f>
        <v>-0.019993868266659387</v>
      </c>
      <c r="AC63" s="478">
        <f t="shared" si="56"/>
        <v>-0.01877206833022338</v>
      </c>
      <c r="AD63" s="478">
        <f t="shared" si="56"/>
        <v>-0.02533471986280289</v>
      </c>
      <c r="AE63" s="478">
        <f t="shared" si="56"/>
        <v>-0.03338019059303443</v>
      </c>
      <c r="AF63" s="478">
        <f t="shared" si="56"/>
        <v>-0.03158843060159844</v>
      </c>
      <c r="AG63" s="478">
        <f t="shared" si="56"/>
        <v>-0.018804274209318406</v>
      </c>
      <c r="AH63" s="478">
        <f t="shared" si="56"/>
        <v>-0.025327400229776753</v>
      </c>
      <c r="AI63" s="478">
        <f t="shared" si="56"/>
        <v>-0.025562747743757774</v>
      </c>
      <c r="AJ63" s="478">
        <f t="shared" si="56"/>
        <v>-0.027584156068137466</v>
      </c>
      <c r="AK63" s="478">
        <f t="shared" si="56"/>
        <v>-0.028746610311184195</v>
      </c>
      <c r="AL63" s="478">
        <f t="shared" si="56"/>
        <v>-0.03211814499083365</v>
      </c>
      <c r="AM63" s="478">
        <f t="shared" si="56"/>
        <v>-0.030737812745860627</v>
      </c>
      <c r="AN63" s="478">
        <f t="shared" si="56"/>
        <v>-0.028260798690468825</v>
      </c>
      <c r="AO63" s="478">
        <f t="shared" si="56"/>
        <v>-0.024241612459590556</v>
      </c>
      <c r="AP63" s="478">
        <f t="shared" si="56"/>
        <v>-0.007273304206970477</v>
      </c>
      <c r="AQ63" s="428"/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9"/>
      <c r="BG63" s="429"/>
    </row>
    <row r="64" spans="25:59" ht="15" thickBot="1">
      <c r="Y64" s="489" t="s">
        <v>45</v>
      </c>
      <c r="Z64" s="94"/>
      <c r="AA64" s="94"/>
      <c r="AB64" s="91">
        <f aca="true" t="shared" si="57" ref="AB64:AP64">AB36/AA36-1</f>
        <v>0.0009794021448168433</v>
      </c>
      <c r="AC64" s="91">
        <f t="shared" si="57"/>
        <v>0.005233320375166661</v>
      </c>
      <c r="AD64" s="91">
        <f t="shared" si="57"/>
        <v>0.0008924385241810828</v>
      </c>
      <c r="AE64" s="91">
        <f t="shared" si="57"/>
        <v>0.019574332965954344</v>
      </c>
      <c r="AF64" s="91">
        <f t="shared" si="57"/>
        <v>0.013350327542302809</v>
      </c>
      <c r="AG64" s="91">
        <f t="shared" si="57"/>
        <v>0.013148722853673078</v>
      </c>
      <c r="AH64" s="91">
        <f t="shared" si="57"/>
        <v>-0.009763251574048004</v>
      </c>
      <c r="AI64" s="91">
        <f t="shared" si="57"/>
        <v>-0.04523349559543177</v>
      </c>
      <c r="AJ64" s="91">
        <f t="shared" si="57"/>
        <v>0.04580441588410045</v>
      </c>
      <c r="AK64" s="91">
        <f t="shared" si="57"/>
        <v>0.16311229799283566</v>
      </c>
      <c r="AL64" s="91">
        <f t="shared" si="57"/>
        <v>-0.18437893087159662</v>
      </c>
      <c r="AM64" s="91">
        <f t="shared" si="57"/>
        <v>0.01506942140683809</v>
      </c>
      <c r="AN64" s="91">
        <f t="shared" si="57"/>
        <v>0.2830463604004716</v>
      </c>
      <c r="AO64" s="91">
        <f t="shared" si="57"/>
        <v>-0.008123848754116314</v>
      </c>
      <c r="AP64" s="91">
        <f t="shared" si="57"/>
        <v>0.0011283344631394243</v>
      </c>
      <c r="AQ64" s="45" t="e">
        <f aca="true" t="shared" si="58" ref="AQ64:BE64">AQ36/AQ$23</f>
        <v>#DIV/0!</v>
      </c>
      <c r="AR64" s="45" t="e">
        <f t="shared" si="58"/>
        <v>#DIV/0!</v>
      </c>
      <c r="AS64" s="45" t="e">
        <f t="shared" si="58"/>
        <v>#DIV/0!</v>
      </c>
      <c r="AT64" s="45" t="e">
        <f t="shared" si="58"/>
        <v>#DIV/0!</v>
      </c>
      <c r="AU64" s="45" t="e">
        <f t="shared" si="58"/>
        <v>#DIV/0!</v>
      </c>
      <c r="AV64" s="45" t="e">
        <f t="shared" si="58"/>
        <v>#DIV/0!</v>
      </c>
      <c r="AW64" s="45" t="e">
        <f t="shared" si="58"/>
        <v>#DIV/0!</v>
      </c>
      <c r="AX64" s="45" t="e">
        <f t="shared" si="58"/>
        <v>#DIV/0!</v>
      </c>
      <c r="AY64" s="45" t="e">
        <f t="shared" si="58"/>
        <v>#DIV/0!</v>
      </c>
      <c r="AZ64" s="45" t="e">
        <f t="shared" si="58"/>
        <v>#DIV/0!</v>
      </c>
      <c r="BA64" s="45" t="e">
        <f t="shared" si="58"/>
        <v>#DIV/0!</v>
      </c>
      <c r="BB64" s="45" t="e">
        <f t="shared" si="58"/>
        <v>#DIV/0!</v>
      </c>
      <c r="BC64" s="45" t="e">
        <f t="shared" si="58"/>
        <v>#DIV/0!</v>
      </c>
      <c r="BD64" s="45" t="e">
        <f t="shared" si="58"/>
        <v>#DIV/0!</v>
      </c>
      <c r="BE64" s="45" t="e">
        <f t="shared" si="58"/>
        <v>#DIV/0!</v>
      </c>
      <c r="BF64" s="268"/>
      <c r="BG64" s="268"/>
    </row>
    <row r="65" spans="25:59" ht="15" thickTop="1">
      <c r="Y65" s="490" t="s">
        <v>120</v>
      </c>
      <c r="Z65" s="95"/>
      <c r="AA65" s="95"/>
      <c r="AB65" s="92">
        <f aca="true" t="shared" si="59" ref="AB65:AP65">AB37/AA37-1</f>
        <v>-0.007207565200363697</v>
      </c>
      <c r="AC65" s="92">
        <f t="shared" si="59"/>
        <v>-0.008322580812668678</v>
      </c>
      <c r="AD65" s="92">
        <f t="shared" si="59"/>
        <v>-0.009168837355887027</v>
      </c>
      <c r="AE65" s="92">
        <f t="shared" si="59"/>
        <v>-0.020972700665974675</v>
      </c>
      <c r="AF65" s="92">
        <f t="shared" si="59"/>
        <v>-0.030784083066826673</v>
      </c>
      <c r="AG65" s="92">
        <f t="shared" si="59"/>
        <v>-0.022306492570141723</v>
      </c>
      <c r="AH65" s="92">
        <f t="shared" si="59"/>
        <v>-0.036580249711031354</v>
      </c>
      <c r="AI65" s="92">
        <f t="shared" si="59"/>
        <v>-0.029658867490564123</v>
      </c>
      <c r="AJ65" s="92">
        <f t="shared" si="59"/>
        <v>-0.024092847813796836</v>
      </c>
      <c r="AK65" s="92">
        <f t="shared" si="59"/>
        <v>-0.024716492509878174</v>
      </c>
      <c r="AL65" s="92">
        <f t="shared" si="59"/>
        <v>-0.029760194127515183</v>
      </c>
      <c r="AM65" s="92">
        <f t="shared" si="59"/>
        <v>-0.0375116308685951</v>
      </c>
      <c r="AN65" s="92">
        <f t="shared" si="59"/>
        <v>-0.017990683084925796</v>
      </c>
      <c r="AO65" s="92">
        <f t="shared" si="59"/>
        <v>-0.01649059243857698</v>
      </c>
      <c r="AP65" s="92">
        <f t="shared" si="59"/>
        <v>-0.01115303726553285</v>
      </c>
      <c r="AQ65" s="82" t="e">
        <f aca="true" t="shared" si="60" ref="AQ65:BE65">AQ37/AQ$23</f>
        <v>#DIV/0!</v>
      </c>
      <c r="AR65" s="82" t="e">
        <f t="shared" si="60"/>
        <v>#DIV/0!</v>
      </c>
      <c r="AS65" s="82" t="e">
        <f t="shared" si="60"/>
        <v>#DIV/0!</v>
      </c>
      <c r="AT65" s="82" t="e">
        <f t="shared" si="60"/>
        <v>#DIV/0!</v>
      </c>
      <c r="AU65" s="82" t="e">
        <f t="shared" si="60"/>
        <v>#DIV/0!</v>
      </c>
      <c r="AV65" s="82" t="e">
        <f t="shared" si="60"/>
        <v>#DIV/0!</v>
      </c>
      <c r="AW65" s="82" t="e">
        <f t="shared" si="60"/>
        <v>#DIV/0!</v>
      </c>
      <c r="AX65" s="82" t="e">
        <f t="shared" si="60"/>
        <v>#DIV/0!</v>
      </c>
      <c r="AY65" s="82" t="e">
        <f t="shared" si="60"/>
        <v>#DIV/0!</v>
      </c>
      <c r="AZ65" s="82" t="e">
        <f t="shared" si="60"/>
        <v>#DIV/0!</v>
      </c>
      <c r="BA65" s="82" t="e">
        <f t="shared" si="60"/>
        <v>#DIV/0!</v>
      </c>
      <c r="BB65" s="82" t="e">
        <f t="shared" si="60"/>
        <v>#DIV/0!</v>
      </c>
      <c r="BC65" s="82" t="e">
        <f t="shared" si="60"/>
        <v>#DIV/0!</v>
      </c>
      <c r="BD65" s="82" t="e">
        <f t="shared" si="60"/>
        <v>#DIV/0!</v>
      </c>
      <c r="BE65" s="82" t="e">
        <f t="shared" si="60"/>
        <v>#DIV/0!</v>
      </c>
      <c r="BF65" s="270"/>
      <c r="BG65" s="264"/>
    </row>
  </sheetData>
  <sheetProtection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Y1:BH50"/>
  <sheetViews>
    <sheetView zoomScale="85" zoomScaleNormal="85" zoomScalePageLayoutView="0" workbookViewId="0" topLeftCell="AL1">
      <selection activeCell="BH39" sqref="BH39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4.375" style="77" customWidth="1"/>
    <col min="59" max="60" width="9.00390625" style="77" customWidth="1"/>
    <col min="61" max="16384" width="9.625" style="77" customWidth="1"/>
  </cols>
  <sheetData>
    <row r="1" spans="29:30" ht="14.25">
      <c r="AC1" s="452"/>
      <c r="AD1" s="451"/>
    </row>
    <row r="2" spans="26:27" ht="18.75">
      <c r="Z2" s="450"/>
      <c r="AA2" s="450" t="s">
        <v>19</v>
      </c>
    </row>
    <row r="4" ht="14.25">
      <c r="Y4" s="74" t="s">
        <v>130</v>
      </c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0" ht="14.25">
      <c r="Y6" s="66" t="s">
        <v>62</v>
      </c>
      <c r="Z6" s="79">
        <f>'14.N2O_detail'!Z13</f>
        <v>14323.00070658667</v>
      </c>
      <c r="AA6" s="79">
        <f>'14.N2O_detail'!AA13</f>
        <v>14323.000706586681</v>
      </c>
      <c r="AB6" s="79">
        <f>'14.N2O_detail'!AB13</f>
        <v>14107.717515745719</v>
      </c>
      <c r="AC6" s="79">
        <f>'14.N2O_detail'!AC13</f>
        <v>13975.663531745036</v>
      </c>
      <c r="AD6" s="79">
        <f>'14.N2O_detail'!AD13</f>
        <v>13796.261282525435</v>
      </c>
      <c r="AE6" s="79">
        <f>'14.N2O_detail'!AE13</f>
        <v>13491.820062153749</v>
      </c>
      <c r="AF6" s="79">
        <f>'14.N2O_detail'!AF13</f>
        <v>13136.07538591495</v>
      </c>
      <c r="AG6" s="79">
        <f>'14.N2O_detail'!AG13</f>
        <v>12846.59558808841</v>
      </c>
      <c r="AH6" s="79">
        <f>'14.N2O_detail'!AH13</f>
        <v>12656.915676241237</v>
      </c>
      <c r="AI6" s="79">
        <f>'14.N2O_detail'!AI13</f>
        <v>12525.534316765355</v>
      </c>
      <c r="AJ6" s="79">
        <f>'14.N2O_detail'!AJ13</f>
        <v>12434.072509932594</v>
      </c>
      <c r="AK6" s="79">
        <f>'14.N2O_detail'!AK13</f>
        <v>12352.68630220409</v>
      </c>
      <c r="AL6" s="79">
        <f>'14.N2O_detail'!AL13</f>
        <v>12261.704774889851</v>
      </c>
      <c r="AM6" s="79">
        <f>'14.N2O_detail'!AM13</f>
        <v>12214.365318818545</v>
      </c>
      <c r="AN6" s="79">
        <f>'14.N2O_detail'!AN13</f>
        <v>12148.972336706445</v>
      </c>
      <c r="AO6" s="79">
        <f>'14.N2O_detail'!AO13</f>
        <v>12076.94073196755</v>
      </c>
      <c r="AP6" s="79">
        <f>'14.N2O_detail'!AP13</f>
        <v>11975.296223918127</v>
      </c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G6" s="485">
        <f aca="true" t="shared" si="1" ref="BG6:BG11">AP6/AO6-1</f>
        <v>-0.008416411929585088</v>
      </c>
      <c r="BH6" s="195">
        <f aca="true" t="shared" si="2" ref="BH6:BH11">AP6/AA6-1</f>
        <v>-0.163911496673244</v>
      </c>
    </row>
    <row r="7" spans="25:60" ht="14.25">
      <c r="Y7" s="66" t="s">
        <v>387</v>
      </c>
      <c r="Z7" s="79">
        <f>'14.N2O_detail'!Z4+'14.N2O_detail'!Z10</f>
        <v>6535.870814904335</v>
      </c>
      <c r="AA7" s="79">
        <f>'14.N2O_detail'!AA4+'14.N2O_detail'!AA10</f>
        <v>6536.315399491323</v>
      </c>
      <c r="AB7" s="79">
        <f>'14.N2O_detail'!AB4+'14.N2O_detail'!AB10</f>
        <v>6814.383835344761</v>
      </c>
      <c r="AC7" s="79">
        <f>'14.N2O_detail'!AC4+'14.N2O_detail'!AC10</f>
        <v>6974.758684250849</v>
      </c>
      <c r="AD7" s="79">
        <f>'14.N2O_detail'!AD4+'14.N2O_detail'!AD10</f>
        <v>7007.99410334793</v>
      </c>
      <c r="AE7" s="79">
        <f>'14.N2O_detail'!AE4+'14.N2O_detail'!AE10</f>
        <v>7327.097501157626</v>
      </c>
      <c r="AF7" s="79">
        <f>'14.N2O_detail'!AF4+'14.N2O_detail'!AF10</f>
        <v>7942.05391996721</v>
      </c>
      <c r="AG7" s="79">
        <f>'14.N2O_detail'!AG4+'14.N2O_detail'!AG10</f>
        <v>8148.1374324513035</v>
      </c>
      <c r="AH7" s="79">
        <f>'14.N2O_detail'!AH4+'14.N2O_detail'!AH10</f>
        <v>8387.343002813084</v>
      </c>
      <c r="AI7" s="79">
        <f>'14.N2O_detail'!AI4+'14.N2O_detail'!AI10</f>
        <v>8264.919421857609</v>
      </c>
      <c r="AJ7" s="79">
        <f>'14.N2O_detail'!AJ4+'14.N2O_detail'!AJ10</f>
        <v>8522.793847119601</v>
      </c>
      <c r="AK7" s="79">
        <f>'14.N2O_detail'!AK4+'14.N2O_detail'!AK10</f>
        <v>8491.763208353235</v>
      </c>
      <c r="AL7" s="79">
        <f>'14.N2O_detail'!AL4+'14.N2O_detail'!AL10</f>
        <v>8476.476160081025</v>
      </c>
      <c r="AM7" s="79">
        <f>'14.N2O_detail'!AM4+'14.N2O_detail'!AM10</f>
        <v>8295.333218644291</v>
      </c>
      <c r="AN7" s="79">
        <f>'14.N2O_detail'!AN4+'14.N2O_detail'!AN10</f>
        <v>8043.588847353131</v>
      </c>
      <c r="AO7" s="79">
        <f>'14.N2O_detail'!AO4+'14.N2O_detail'!AO10</f>
        <v>7777.1920051559</v>
      </c>
      <c r="AP7" s="79">
        <f>'14.N2O_detail'!AP4+'14.N2O_detail'!AP10</f>
        <v>7750.179569231014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G7" s="485">
        <f t="shared" si="1"/>
        <v>-0.003473289062039031</v>
      </c>
      <c r="BH7" s="195">
        <f t="shared" si="2"/>
        <v>0.18571077060237307</v>
      </c>
    </row>
    <row r="8" spans="25:60" ht="14.25">
      <c r="Y8" s="66" t="s">
        <v>63</v>
      </c>
      <c r="Z8" s="79">
        <f>'14.N2O_detail'!Z17</f>
        <v>3220.1613186942946</v>
      </c>
      <c r="AA8" s="79">
        <f>'14.N2O_detail'!AA17</f>
        <v>3220.1613186942946</v>
      </c>
      <c r="AB8" s="79">
        <f>'14.N2O_detail'!AB17</f>
        <v>3294.436443613117</v>
      </c>
      <c r="AC8" s="79">
        <f>'14.N2O_detail'!AC17</f>
        <v>3421.4669724663654</v>
      </c>
      <c r="AD8" s="79">
        <f>'14.N2O_detail'!AD17</f>
        <v>3432.3004474896566</v>
      </c>
      <c r="AE8" s="79">
        <f>'14.N2O_detail'!AE17</f>
        <v>3564.7156860731734</v>
      </c>
      <c r="AF8" s="79">
        <f>'14.N2O_detail'!AF17</f>
        <v>3713.737706385091</v>
      </c>
      <c r="AG8" s="79">
        <f>'14.N2O_detail'!AG17</f>
        <v>3888.0403083251904</v>
      </c>
      <c r="AH8" s="79">
        <f>'14.N2O_detail'!AH17</f>
        <v>3970.169463754591</v>
      </c>
      <c r="AI8" s="79">
        <f>'14.N2O_detail'!AI17</f>
        <v>3974.71961449791</v>
      </c>
      <c r="AJ8" s="79">
        <f>'14.N2O_detail'!AJ17</f>
        <v>4022.3506465025876</v>
      </c>
      <c r="AK8" s="79">
        <f>'14.N2O_detail'!AK17</f>
        <v>4016.1107952910133</v>
      </c>
      <c r="AL8" s="79">
        <f>'14.N2O_detail'!AL17</f>
        <v>3951.9295321013665</v>
      </c>
      <c r="AM8" s="79">
        <f>'14.N2O_detail'!AM17</f>
        <v>4025.1915708343026</v>
      </c>
      <c r="AN8" s="79">
        <f>'14.N2O_detail'!AN17</f>
        <v>4108.9651700399</v>
      </c>
      <c r="AO8" s="79">
        <f>'14.N2O_detail'!AO17</f>
        <v>4096.666436168327</v>
      </c>
      <c r="AP8" s="79">
        <f>'14.N2O_detail'!AP17</f>
        <v>4158.016731059345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G8" s="485">
        <f t="shared" si="1"/>
        <v>0.014975662736261164</v>
      </c>
      <c r="BH8" s="195">
        <f t="shared" si="2"/>
        <v>0.29124485376568976</v>
      </c>
    </row>
    <row r="9" spans="25:60" ht="14.25">
      <c r="Y9" s="66" t="s">
        <v>66</v>
      </c>
      <c r="Z9" s="79">
        <f>'14.N2O_detail'!Z11</f>
        <v>8266.94794</v>
      </c>
      <c r="AA9" s="79">
        <f>'14.N2O_detail'!AA11</f>
        <v>8266.94794</v>
      </c>
      <c r="AB9" s="79">
        <f>'14.N2O_detail'!AB11</f>
        <v>7539.748079999999</v>
      </c>
      <c r="AC9" s="79">
        <f>'14.N2O_detail'!AC11</f>
        <v>7452.40868</v>
      </c>
      <c r="AD9" s="79">
        <f>'14.N2O_detail'!AD11</f>
        <v>7302.846699999999</v>
      </c>
      <c r="AE9" s="79">
        <f>'14.N2O_detail'!AE11</f>
        <v>8298.102939999999</v>
      </c>
      <c r="AF9" s="79">
        <f>'14.N2O_detail'!AF11</f>
        <v>8212.70724</v>
      </c>
      <c r="AG9" s="79">
        <f>'14.N2O_detail'!AG11</f>
        <v>9220.068360000001</v>
      </c>
      <c r="AH9" s="79">
        <f>'14.N2O_detail'!AH11</f>
        <v>9742.86724</v>
      </c>
      <c r="AI9" s="79">
        <f>'14.N2O_detail'!AI11</f>
        <v>8577.873599999999</v>
      </c>
      <c r="AJ9" s="79">
        <f>'14.N2O_detail'!AJ11</f>
        <v>2000.8632677539601</v>
      </c>
      <c r="AK9" s="79">
        <f>'14.N2O_detail'!AK11</f>
        <v>4690.087362647359</v>
      </c>
      <c r="AL9" s="79">
        <f>'14.N2O_detail'!AL11</f>
        <v>1414.88836916112</v>
      </c>
      <c r="AM9" s="79">
        <f>'14.N2O_detail'!AM11</f>
        <v>1238.77497863952</v>
      </c>
      <c r="AN9" s="79">
        <f>'14.N2O_detail'!AN11</f>
        <v>1259.54879319138</v>
      </c>
      <c r="AO9" s="79">
        <f>'14.N2O_detail'!AO11</f>
        <v>1657.60321268142</v>
      </c>
      <c r="AP9" s="79">
        <f>'14.N2O_detail'!AP11</f>
        <v>1299.940370633</v>
      </c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G9" s="485">
        <f t="shared" si="1"/>
        <v>-0.2157710840037811</v>
      </c>
      <c r="BH9" s="195">
        <f t="shared" si="2"/>
        <v>-0.8427544989919218</v>
      </c>
    </row>
    <row r="10" spans="25:60" ht="15" thickBot="1">
      <c r="Y10" s="67" t="s">
        <v>70</v>
      </c>
      <c r="Z10" s="80">
        <f>'14.N2O_detail'!Z12</f>
        <v>287.0693</v>
      </c>
      <c r="AA10" s="80">
        <f>'14.N2O_detail'!AA12</f>
        <v>287.0693</v>
      </c>
      <c r="AB10" s="80">
        <f>'14.N2O_detail'!AB12</f>
        <v>356.8472</v>
      </c>
      <c r="AC10" s="80">
        <f>'14.N2O_detail'!AC12</f>
        <v>413.01145</v>
      </c>
      <c r="AD10" s="80">
        <f>'14.N2O_detail'!AD12</f>
        <v>411.6645</v>
      </c>
      <c r="AE10" s="80">
        <f>'14.N2O_detail'!AE12</f>
        <v>438.01667000000003</v>
      </c>
      <c r="AF10" s="80">
        <f>'14.N2O_detail'!AF12</f>
        <v>437.57554000000005</v>
      </c>
      <c r="AG10" s="80">
        <f>'14.N2O_detail'!AG12</f>
        <v>420.93721999999997</v>
      </c>
      <c r="AH10" s="80">
        <f>'14.N2O_detail'!AH12</f>
        <v>404.60053000000005</v>
      </c>
      <c r="AI10" s="80">
        <f>'14.N2O_detail'!AI12</f>
        <v>377.05207</v>
      </c>
      <c r="AJ10" s="80">
        <f>'14.N2O_detail'!AJ12</f>
        <v>362.5326</v>
      </c>
      <c r="AK10" s="80">
        <f>'14.N2O_detail'!AK12</f>
        <v>340.99349</v>
      </c>
      <c r="AL10" s="80">
        <f>'14.N2O_detail'!AL12</f>
        <v>343.60400000000004</v>
      </c>
      <c r="AM10" s="80">
        <f>'14.N2O_detail'!AM12</f>
        <v>334.05010999999996</v>
      </c>
      <c r="AN10" s="80">
        <f>'14.N2O_detail'!AN12</f>
        <v>320.83357</v>
      </c>
      <c r="AO10" s="80">
        <f>'14.N2O_detail'!AO12</f>
        <v>297.54296</v>
      </c>
      <c r="AP10" s="80">
        <f>'14.N2O_detail'!AP12</f>
        <v>266.41059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494">
        <f t="shared" si="1"/>
        <v>-0.10463151270660198</v>
      </c>
      <c r="BH10" s="196">
        <f t="shared" si="2"/>
        <v>-0.07196419122490627</v>
      </c>
    </row>
    <row r="11" spans="25:60" ht="15" thickTop="1">
      <c r="Y11" s="68" t="s">
        <v>68</v>
      </c>
      <c r="Z11" s="81">
        <f>SUM(Z6:Z10)</f>
        <v>32633.0500801853</v>
      </c>
      <c r="AA11" s="81">
        <f>SUM(AA6:AA10)</f>
        <v>32633.4946647723</v>
      </c>
      <c r="AB11" s="81">
        <f aca="true" t="shared" si="3" ref="AB11:AO11">SUM(AB6:AB10)</f>
        <v>32113.1330747036</v>
      </c>
      <c r="AC11" s="81">
        <f t="shared" si="3"/>
        <v>32237.309318462252</v>
      </c>
      <c r="AD11" s="81">
        <f t="shared" si="3"/>
        <v>31951.06703336302</v>
      </c>
      <c r="AE11" s="81">
        <f t="shared" si="3"/>
        <v>33119.75285938454</v>
      </c>
      <c r="AF11" s="81">
        <f t="shared" si="3"/>
        <v>33442.14979226725</v>
      </c>
      <c r="AG11" s="81">
        <f t="shared" si="3"/>
        <v>34523.77890886491</v>
      </c>
      <c r="AH11" s="81">
        <f t="shared" si="3"/>
        <v>35161.89591280891</v>
      </c>
      <c r="AI11" s="81">
        <f t="shared" si="3"/>
        <v>33720.09902312087</v>
      </c>
      <c r="AJ11" s="81">
        <f t="shared" si="3"/>
        <v>27342.612871308742</v>
      </c>
      <c r="AK11" s="81">
        <f t="shared" si="3"/>
        <v>29891.6411584957</v>
      </c>
      <c r="AL11" s="81">
        <f t="shared" si="3"/>
        <v>26448.602836233364</v>
      </c>
      <c r="AM11" s="81">
        <f t="shared" si="3"/>
        <v>26107.71519693666</v>
      </c>
      <c r="AN11" s="81">
        <f t="shared" si="3"/>
        <v>25881.90871729086</v>
      </c>
      <c r="AO11" s="81">
        <f t="shared" si="3"/>
        <v>25905.9453459732</v>
      </c>
      <c r="AP11" s="81">
        <f>SUM(AP6:AP10)</f>
        <v>25449.843484841487</v>
      </c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G11" s="495">
        <f t="shared" si="1"/>
        <v>-0.017606068994606594</v>
      </c>
      <c r="BH11" s="197">
        <f t="shared" si="2"/>
        <v>-0.22013122571532406</v>
      </c>
    </row>
    <row r="12" spans="26:38" ht="14.25"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</row>
    <row r="13" spans="25:27" ht="14.25">
      <c r="Y13" s="74" t="s">
        <v>320</v>
      </c>
      <c r="Z13" s="451"/>
      <c r="AA13" s="451"/>
    </row>
    <row r="14" spans="25:42" ht="22.5">
      <c r="Y14" s="78"/>
      <c r="Z14" s="711" t="s">
        <v>369</v>
      </c>
      <c r="AA14" s="78">
        <v>1990</v>
      </c>
      <c r="AB14" s="78">
        <f aca="true" t="shared" si="4" ref="AB14:AP14">AA14+1</f>
        <v>1991</v>
      </c>
      <c r="AC14" s="78">
        <f t="shared" si="4"/>
        <v>1992</v>
      </c>
      <c r="AD14" s="78">
        <f t="shared" si="4"/>
        <v>1993</v>
      </c>
      <c r="AE14" s="78">
        <f t="shared" si="4"/>
        <v>1994</v>
      </c>
      <c r="AF14" s="78">
        <f t="shared" si="4"/>
        <v>1995</v>
      </c>
      <c r="AG14" s="78">
        <f t="shared" si="4"/>
        <v>1996</v>
      </c>
      <c r="AH14" s="78">
        <f t="shared" si="4"/>
        <v>1997</v>
      </c>
      <c r="AI14" s="78">
        <f t="shared" si="4"/>
        <v>1998</v>
      </c>
      <c r="AJ14" s="78">
        <f t="shared" si="4"/>
        <v>1999</v>
      </c>
      <c r="AK14" s="78">
        <f t="shared" si="4"/>
        <v>2000</v>
      </c>
      <c r="AL14" s="78">
        <f t="shared" si="4"/>
        <v>2001</v>
      </c>
      <c r="AM14" s="78">
        <f t="shared" si="4"/>
        <v>2002</v>
      </c>
      <c r="AN14" s="78">
        <f t="shared" si="4"/>
        <v>2003</v>
      </c>
      <c r="AO14" s="78">
        <f t="shared" si="4"/>
        <v>2004</v>
      </c>
      <c r="AP14" s="78">
        <f t="shared" si="4"/>
        <v>2005</v>
      </c>
    </row>
    <row r="15" spans="25:42" ht="14.25">
      <c r="Y15" s="66" t="s">
        <v>62</v>
      </c>
      <c r="Z15" s="39">
        <f aca="true" t="shared" si="5" ref="Z15:Z20">Z6/Z$11</f>
        <v>0.4389108793506114</v>
      </c>
      <c r="AA15" s="39">
        <f aca="true" t="shared" si="6" ref="AA15:AO15">AA6/AA$11</f>
        <v>0.4389048998190283</v>
      </c>
      <c r="AB15" s="39">
        <f t="shared" si="6"/>
        <v>0.43931302134013067</v>
      </c>
      <c r="AC15" s="39">
        <f t="shared" si="6"/>
        <v>0.4335245039740707</v>
      </c>
      <c r="AD15" s="39">
        <f t="shared" si="6"/>
        <v>0.4317934442727531</v>
      </c>
      <c r="AE15" s="39">
        <f t="shared" si="6"/>
        <v>0.4073647565981404</v>
      </c>
      <c r="AF15" s="39">
        <f t="shared" si="6"/>
        <v>0.392799968528111</v>
      </c>
      <c r="AG15" s="39">
        <f t="shared" si="6"/>
        <v>0.3721086159774271</v>
      </c>
      <c r="AH15" s="39">
        <f t="shared" si="6"/>
        <v>0.35996112688652054</v>
      </c>
      <c r="AI15" s="39">
        <f t="shared" si="6"/>
        <v>0.3714560360032445</v>
      </c>
      <c r="AJ15" s="39">
        <f t="shared" si="6"/>
        <v>0.4547507061031451</v>
      </c>
      <c r="AK15" s="39">
        <f t="shared" si="6"/>
        <v>0.413248848957671</v>
      </c>
      <c r="AL15" s="39">
        <f t="shared" si="6"/>
        <v>0.46360500971687935</v>
      </c>
      <c r="AM15" s="39">
        <f t="shared" si="6"/>
        <v>0.4678450498897626</v>
      </c>
      <c r="AN15" s="39">
        <f t="shared" si="6"/>
        <v>0.46940016941602586</v>
      </c>
      <c r="AO15" s="39">
        <f t="shared" si="6"/>
        <v>0.4661841353666247</v>
      </c>
      <c r="AP15" s="39">
        <f aca="true" t="shared" si="7" ref="AP15:AP20">AP6/AP$11</f>
        <v>0.4705449851214562</v>
      </c>
    </row>
    <row r="16" spans="25:42" ht="14.25">
      <c r="Y16" s="66" t="s">
        <v>387</v>
      </c>
      <c r="Z16" s="39">
        <f t="shared" si="5"/>
        <v>0.20028378588101692</v>
      </c>
      <c r="AA16" s="39">
        <f aca="true" t="shared" si="8" ref="AA16:AO16">AA7/AA$11</f>
        <v>0.20029468086809726</v>
      </c>
      <c r="AB16" s="39">
        <f t="shared" si="8"/>
        <v>0.21219928368536045</v>
      </c>
      <c r="AC16" s="39">
        <f t="shared" si="8"/>
        <v>0.21635672553653282</v>
      </c>
      <c r="AD16" s="39">
        <f t="shared" si="8"/>
        <v>0.21933521331322817</v>
      </c>
      <c r="AE16" s="39">
        <f t="shared" si="8"/>
        <v>0.22123044010219658</v>
      </c>
      <c r="AF16" s="39">
        <f t="shared" si="8"/>
        <v>0.23748634490608114</v>
      </c>
      <c r="AG16" s="39">
        <f t="shared" si="8"/>
        <v>0.23601522457783583</v>
      </c>
      <c r="AH16" s="39">
        <f t="shared" si="8"/>
        <v>0.2385350045859646</v>
      </c>
      <c r="AI16" s="39">
        <f t="shared" si="8"/>
        <v>0.24510365216278276</v>
      </c>
      <c r="AJ16" s="39">
        <f t="shared" si="8"/>
        <v>0.3117037090505265</v>
      </c>
      <c r="AK16" s="39">
        <f t="shared" si="8"/>
        <v>0.28408487721791537</v>
      </c>
      <c r="AL16" s="39">
        <f t="shared" si="8"/>
        <v>0.3204886175865836</v>
      </c>
      <c r="AM16" s="39">
        <f t="shared" si="8"/>
        <v>0.3177349360551329</v>
      </c>
      <c r="AN16" s="39">
        <f t="shared" si="8"/>
        <v>0.31078035763179523</v>
      </c>
      <c r="AO16" s="39">
        <f t="shared" si="8"/>
        <v>0.30020877066216695</v>
      </c>
      <c r="AP16" s="39">
        <f t="shared" si="7"/>
        <v>0.30452759262929063</v>
      </c>
    </row>
    <row r="17" spans="25:42" ht="14.25">
      <c r="Y17" s="66" t="s">
        <v>63</v>
      </c>
      <c r="Z17" s="39">
        <f t="shared" si="5"/>
        <v>0.09867791428572494</v>
      </c>
      <c r="AA17" s="39">
        <f aca="true" t="shared" si="9" ref="AA17:AO17">AA8/AA$11</f>
        <v>0.09867656994059061</v>
      </c>
      <c r="AB17" s="39">
        <f t="shared" si="9"/>
        <v>0.10258844678746824</v>
      </c>
      <c r="AC17" s="39">
        <f t="shared" si="9"/>
        <v>0.10613376379110204</v>
      </c>
      <c r="AD17" s="39">
        <f t="shared" si="9"/>
        <v>0.1074236564276767</v>
      </c>
      <c r="AE17" s="39">
        <f t="shared" si="9"/>
        <v>0.10763110767184075</v>
      </c>
      <c r="AF17" s="39">
        <f t="shared" si="9"/>
        <v>0.11104961043036204</v>
      </c>
      <c r="AG17" s="39">
        <f t="shared" si="9"/>
        <v>0.1126191984541655</v>
      </c>
      <c r="AH17" s="39">
        <f t="shared" si="9"/>
        <v>0.11291113180015763</v>
      </c>
      <c r="AI17" s="39">
        <f t="shared" si="9"/>
        <v>0.11787390101590635</v>
      </c>
      <c r="AJ17" s="39">
        <f t="shared" si="9"/>
        <v>0.14710922710401741</v>
      </c>
      <c r="AK17" s="39">
        <f t="shared" si="9"/>
        <v>0.13435564725256205</v>
      </c>
      <c r="AL17" s="39">
        <f t="shared" si="9"/>
        <v>0.14941921721049875</v>
      </c>
      <c r="AM17" s="39">
        <f t="shared" si="9"/>
        <v>0.15417632452596225</v>
      </c>
      <c r="AN17" s="39">
        <f t="shared" si="9"/>
        <v>0.15875819727680418</v>
      </c>
      <c r="AO17" s="39">
        <f t="shared" si="9"/>
        <v>0.15813614911393725</v>
      </c>
      <c r="AP17" s="39">
        <f t="shared" si="7"/>
        <v>0.16338083703878004</v>
      </c>
    </row>
    <row r="18" spans="25:42" ht="14.25">
      <c r="Y18" s="66" t="s">
        <v>66</v>
      </c>
      <c r="Z18" s="39">
        <f t="shared" si="5"/>
        <v>0.2533305320736681</v>
      </c>
      <c r="AA18" s="39">
        <f aca="true" t="shared" si="10" ref="AA18:AO18">AA9/AA$11</f>
        <v>0.2533270808083</v>
      </c>
      <c r="AB18" s="39">
        <f t="shared" si="10"/>
        <v>0.23478705931497124</v>
      </c>
      <c r="AC18" s="39">
        <f t="shared" si="10"/>
        <v>0.2311734086235298</v>
      </c>
      <c r="AD18" s="39">
        <f t="shared" si="10"/>
        <v>0.2285634683929157</v>
      </c>
      <c r="AE18" s="39">
        <f t="shared" si="10"/>
        <v>0.25054845593899766</v>
      </c>
      <c r="AF18" s="39">
        <f t="shared" si="10"/>
        <v>0.2455795243731312</v>
      </c>
      <c r="AG18" s="39">
        <f t="shared" si="10"/>
        <v>0.2670642858749307</v>
      </c>
      <c r="AH18" s="39">
        <f t="shared" si="10"/>
        <v>0.27708594736072895</v>
      </c>
      <c r="AI18" s="39">
        <f t="shared" si="10"/>
        <v>0.2543845910451925</v>
      </c>
      <c r="AJ18" s="39">
        <f t="shared" si="10"/>
        <v>0.07317747126696564</v>
      </c>
      <c r="AK18" s="39">
        <f t="shared" si="10"/>
        <v>0.15690297290064847</v>
      </c>
      <c r="AL18" s="39">
        <f t="shared" si="10"/>
        <v>0.05349576981143171</v>
      </c>
      <c r="AM18" s="39">
        <f t="shared" si="10"/>
        <v>0.04744861698142284</v>
      </c>
      <c r="AN18" s="39">
        <f t="shared" si="10"/>
        <v>0.04866522044218155</v>
      </c>
      <c r="AO18" s="39">
        <f t="shared" si="10"/>
        <v>0.06398543618247371</v>
      </c>
      <c r="AP18" s="39">
        <f t="shared" si="7"/>
        <v>0.05107852122576999</v>
      </c>
    </row>
    <row r="19" spans="25:42" ht="15" thickBot="1">
      <c r="Y19" s="67" t="s">
        <v>70</v>
      </c>
      <c r="Z19" s="45">
        <f t="shared" si="5"/>
        <v>0.008796888408978592</v>
      </c>
      <c r="AA19" s="45">
        <f aca="true" t="shared" si="11" ref="AA19:AO19">AA10/AA$11</f>
        <v>0.008796768563983738</v>
      </c>
      <c r="AB19" s="45">
        <f t="shared" si="11"/>
        <v>0.01111218887206924</v>
      </c>
      <c r="AC19" s="45">
        <f t="shared" si="11"/>
        <v>0.012811598074764542</v>
      </c>
      <c r="AD19" s="45">
        <f t="shared" si="11"/>
        <v>0.012884217593426334</v>
      </c>
      <c r="AE19" s="45">
        <f t="shared" si="11"/>
        <v>0.013225239688824768</v>
      </c>
      <c r="AF19" s="45">
        <f t="shared" si="11"/>
        <v>0.013084551762314623</v>
      </c>
      <c r="AG19" s="45">
        <f t="shared" si="11"/>
        <v>0.012192675115640745</v>
      </c>
      <c r="AH19" s="45">
        <f t="shared" si="11"/>
        <v>0.011506789366628283</v>
      </c>
      <c r="AI19" s="45">
        <f t="shared" si="11"/>
        <v>0.011181819772873936</v>
      </c>
      <c r="AJ19" s="45">
        <f t="shared" si="11"/>
        <v>0.01325888647534538</v>
      </c>
      <c r="AK19" s="45">
        <f t="shared" si="11"/>
        <v>0.01140765367120313</v>
      </c>
      <c r="AL19" s="45">
        <f t="shared" si="11"/>
        <v>0.01299138567460654</v>
      </c>
      <c r="AM19" s="45">
        <f t="shared" si="11"/>
        <v>0.012795072547719366</v>
      </c>
      <c r="AN19" s="45">
        <f t="shared" si="11"/>
        <v>0.01239605523319312</v>
      </c>
      <c r="AO19" s="45">
        <f t="shared" si="11"/>
        <v>0.011485508674797303</v>
      </c>
      <c r="AP19" s="45">
        <f t="shared" si="7"/>
        <v>0.0104680639847031</v>
      </c>
    </row>
    <row r="20" spans="25:42" ht="15" thickTop="1">
      <c r="Y20" s="68" t="s">
        <v>68</v>
      </c>
      <c r="Z20" s="82">
        <f t="shared" si="5"/>
        <v>1</v>
      </c>
      <c r="AA20" s="82">
        <f aca="true" t="shared" si="12" ref="AA20:AO20">AA11/AA$11</f>
        <v>1</v>
      </c>
      <c r="AB20" s="82">
        <f t="shared" si="12"/>
        <v>1</v>
      </c>
      <c r="AC20" s="82">
        <f t="shared" si="12"/>
        <v>1</v>
      </c>
      <c r="AD20" s="82">
        <f t="shared" si="12"/>
        <v>1</v>
      </c>
      <c r="AE20" s="82">
        <f t="shared" si="12"/>
        <v>1</v>
      </c>
      <c r="AF20" s="82">
        <f t="shared" si="12"/>
        <v>1</v>
      </c>
      <c r="AG20" s="82">
        <f t="shared" si="12"/>
        <v>1</v>
      </c>
      <c r="AH20" s="82">
        <f t="shared" si="12"/>
        <v>1</v>
      </c>
      <c r="AI20" s="82">
        <f t="shared" si="12"/>
        <v>1</v>
      </c>
      <c r="AJ20" s="82">
        <f t="shared" si="12"/>
        <v>1</v>
      </c>
      <c r="AK20" s="82">
        <f t="shared" si="12"/>
        <v>1</v>
      </c>
      <c r="AL20" s="82">
        <f t="shared" si="12"/>
        <v>1</v>
      </c>
      <c r="AM20" s="82">
        <f t="shared" si="12"/>
        <v>1</v>
      </c>
      <c r="AN20" s="82">
        <f t="shared" si="12"/>
        <v>1</v>
      </c>
      <c r="AO20" s="82">
        <f t="shared" si="12"/>
        <v>1</v>
      </c>
      <c r="AP20" s="82">
        <f t="shared" si="7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3" ref="AB23:AP23">AA23+1</f>
        <v>1991</v>
      </c>
      <c r="AC23" s="78">
        <f t="shared" si="13"/>
        <v>1992</v>
      </c>
      <c r="AD23" s="78">
        <f t="shared" si="13"/>
        <v>1993</v>
      </c>
      <c r="AE23" s="78">
        <f t="shared" si="13"/>
        <v>1994</v>
      </c>
      <c r="AF23" s="78">
        <f t="shared" si="13"/>
        <v>1995</v>
      </c>
      <c r="AG23" s="78">
        <f t="shared" si="13"/>
        <v>1996</v>
      </c>
      <c r="AH23" s="78">
        <f t="shared" si="13"/>
        <v>1997</v>
      </c>
      <c r="AI23" s="78">
        <f t="shared" si="13"/>
        <v>1998</v>
      </c>
      <c r="AJ23" s="78">
        <f t="shared" si="13"/>
        <v>1999</v>
      </c>
      <c r="AK23" s="78">
        <f t="shared" si="13"/>
        <v>2000</v>
      </c>
      <c r="AL23" s="78">
        <f t="shared" si="13"/>
        <v>2001</v>
      </c>
      <c r="AM23" s="78">
        <f t="shared" si="13"/>
        <v>2002</v>
      </c>
      <c r="AN23" s="78">
        <f t="shared" si="13"/>
        <v>2003</v>
      </c>
      <c r="AO23" s="78">
        <f t="shared" si="13"/>
        <v>2004</v>
      </c>
      <c r="AP23" s="78">
        <f t="shared" si="13"/>
        <v>2005</v>
      </c>
    </row>
    <row r="24" spans="25:42" ht="14.25">
      <c r="Y24" s="66" t="s">
        <v>62</v>
      </c>
      <c r="Z24" s="75"/>
      <c r="AA24" s="90">
        <f aca="true" t="shared" si="14" ref="AA24:AP24">AA6/$Z6-1</f>
        <v>0</v>
      </c>
      <c r="AB24" s="90">
        <f t="shared" si="14"/>
        <v>-0.015030592768312201</v>
      </c>
      <c r="AC24" s="90">
        <f t="shared" si="14"/>
        <v>-0.024250307736276566</v>
      </c>
      <c r="AD24" s="90">
        <f t="shared" si="14"/>
        <v>-0.03677577309753299</v>
      </c>
      <c r="AE24" s="90">
        <f t="shared" si="14"/>
        <v>-0.05803118085798109</v>
      </c>
      <c r="AF24" s="90">
        <f t="shared" si="14"/>
        <v>-0.08286848161125149</v>
      </c>
      <c r="AG24" s="90">
        <f t="shared" si="14"/>
        <v>-0.10307931618123223</v>
      </c>
      <c r="AH24" s="90">
        <f t="shared" si="14"/>
        <v>-0.11632234505017214</v>
      </c>
      <c r="AI24" s="90">
        <f t="shared" si="14"/>
        <v>-0.1254950988723138</v>
      </c>
      <c r="AJ24" s="90">
        <f t="shared" si="14"/>
        <v>-0.13188075846323333</v>
      </c>
      <c r="AK24" s="90">
        <f t="shared" si="14"/>
        <v>-0.1375629621715021</v>
      </c>
      <c r="AL24" s="90">
        <f t="shared" si="14"/>
        <v>-0.14391508971642353</v>
      </c>
      <c r="AM24" s="90">
        <f t="shared" si="14"/>
        <v>-0.1472202250746545</v>
      </c>
      <c r="AN24" s="90">
        <f t="shared" si="14"/>
        <v>-0.1517858174007114</v>
      </c>
      <c r="AO24" s="90">
        <f t="shared" si="14"/>
        <v>-0.15681490356879146</v>
      </c>
      <c r="AP24" s="90">
        <f t="shared" si="14"/>
        <v>-0.16391149667324334</v>
      </c>
    </row>
    <row r="25" spans="25:42" ht="14.25">
      <c r="Y25" s="66" t="s">
        <v>387</v>
      </c>
      <c r="Z25" s="75"/>
      <c r="AA25" s="90">
        <f aca="true" t="shared" si="15" ref="AA25:AP25">AA7/$Z7-1</f>
        <v>6.802224211255314E-05</v>
      </c>
      <c r="AB25" s="90">
        <f t="shared" si="15"/>
        <v>0.04261299348287406</v>
      </c>
      <c r="AC25" s="90">
        <f t="shared" si="15"/>
        <v>0.06715063405869004</v>
      </c>
      <c r="AD25" s="90">
        <f t="shared" si="15"/>
        <v>0.07223571300812281</v>
      </c>
      <c r="AE25" s="90">
        <f t="shared" si="15"/>
        <v>0.12105910729584579</v>
      </c>
      <c r="AF25" s="90">
        <f t="shared" si="15"/>
        <v>0.2151485463660372</v>
      </c>
      <c r="AG25" s="90">
        <f t="shared" si="15"/>
        <v>0.24667969475014284</v>
      </c>
      <c r="AH25" s="90">
        <f t="shared" si="15"/>
        <v>0.2832785776130504</v>
      </c>
      <c r="AI25" s="90">
        <f t="shared" si="15"/>
        <v>0.264547549350328</v>
      </c>
      <c r="AJ25" s="90">
        <f t="shared" si="15"/>
        <v>0.3040028006190554</v>
      </c>
      <c r="AK25" s="90">
        <f t="shared" si="15"/>
        <v>0.2992550570290806</v>
      </c>
      <c r="AL25" s="90">
        <f t="shared" si="15"/>
        <v>0.2969161111249863</v>
      </c>
      <c r="AM25" s="90">
        <f t="shared" si="15"/>
        <v>0.2692009150070249</v>
      </c>
      <c r="AN25" s="90">
        <f t="shared" si="15"/>
        <v>0.23068357303063758</v>
      </c>
      <c r="AO25" s="90">
        <f t="shared" si="15"/>
        <v>0.18992437662948736</v>
      </c>
      <c r="AP25" s="90">
        <f t="shared" si="15"/>
        <v>0.18579142530748638</v>
      </c>
    </row>
    <row r="26" spans="25:42" ht="14.25">
      <c r="Y26" s="66" t="s">
        <v>63</v>
      </c>
      <c r="Z26" s="75"/>
      <c r="AA26" s="90">
        <f aca="true" t="shared" si="16" ref="AA26:AP26">AA8/$Z8-1</f>
        <v>0</v>
      </c>
      <c r="AB26" s="90">
        <f t="shared" si="16"/>
        <v>0.023065653415444087</v>
      </c>
      <c r="AC26" s="90">
        <f t="shared" si="16"/>
        <v>0.06251415188531495</v>
      </c>
      <c r="AD26" s="90">
        <f t="shared" si="16"/>
        <v>0.06587841657615456</v>
      </c>
      <c r="AE26" s="90">
        <f t="shared" si="16"/>
        <v>0.10699910137377477</v>
      </c>
      <c r="AF26" s="90">
        <f t="shared" si="16"/>
        <v>0.15327691343455152</v>
      </c>
      <c r="AG26" s="90">
        <f t="shared" si="16"/>
        <v>0.20740544448925502</v>
      </c>
      <c r="AH26" s="90">
        <f t="shared" si="16"/>
        <v>0.23291011562253305</v>
      </c>
      <c r="AI26" s="90">
        <f t="shared" si="16"/>
        <v>0.23432313512466263</v>
      </c>
      <c r="AJ26" s="90">
        <f t="shared" si="16"/>
        <v>0.2491146400496369</v>
      </c>
      <c r="AK26" s="90">
        <f t="shared" si="16"/>
        <v>0.24717689513749552</v>
      </c>
      <c r="AL26" s="90">
        <f t="shared" si="16"/>
        <v>0.2272458243501254</v>
      </c>
      <c r="AM26" s="90">
        <f t="shared" si="16"/>
        <v>0.24999687048797625</v>
      </c>
      <c r="AN26" s="90">
        <f t="shared" si="16"/>
        <v>0.276012212862055</v>
      </c>
      <c r="AO26" s="90">
        <f t="shared" si="16"/>
        <v>0.272192921635813</v>
      </c>
      <c r="AP26" s="90">
        <f t="shared" si="16"/>
        <v>0.29124485376568976</v>
      </c>
    </row>
    <row r="27" spans="25:42" ht="14.25">
      <c r="Y27" s="66" t="s">
        <v>66</v>
      </c>
      <c r="Z27" s="75"/>
      <c r="AA27" s="90">
        <f aca="true" t="shared" si="17" ref="AA27:AP27">AA9/$Z9-1</f>
        <v>0</v>
      </c>
      <c r="AB27" s="90">
        <f t="shared" si="17"/>
        <v>-0.08796473199999377</v>
      </c>
      <c r="AC27" s="90">
        <f t="shared" si="17"/>
        <v>-0.09852962252959352</v>
      </c>
      <c r="AD27" s="90">
        <f t="shared" si="17"/>
        <v>-0.11662118196428373</v>
      </c>
      <c r="AE27" s="90">
        <f t="shared" si="17"/>
        <v>0.003768621772644032</v>
      </c>
      <c r="AF27" s="90">
        <f t="shared" si="17"/>
        <v>-0.00656115175681149</v>
      </c>
      <c r="AG27" s="90">
        <f t="shared" si="17"/>
        <v>0.11529290215900412</v>
      </c>
      <c r="AH27" s="90">
        <f t="shared" si="17"/>
        <v>0.17853255042997151</v>
      </c>
      <c r="AI27" s="90">
        <f t="shared" si="17"/>
        <v>0.0376106952960924</v>
      </c>
      <c r="AJ27" s="90">
        <f t="shared" si="17"/>
        <v>-0.7579683237059359</v>
      </c>
      <c r="AK27" s="90">
        <f t="shared" si="17"/>
        <v>-0.4326700256627769</v>
      </c>
      <c r="AL27" s="90">
        <f t="shared" si="17"/>
        <v>-0.8288499722714935</v>
      </c>
      <c r="AM27" s="90">
        <f t="shared" si="17"/>
        <v>-0.8501532866022233</v>
      </c>
      <c r="AN27" s="90">
        <f t="shared" si="17"/>
        <v>-0.8476404106651021</v>
      </c>
      <c r="AO27" s="90">
        <f t="shared" si="17"/>
        <v>-0.7994903046793083</v>
      </c>
      <c r="AP27" s="90">
        <f t="shared" si="17"/>
        <v>-0.8427544989919218</v>
      </c>
    </row>
    <row r="28" spans="25:42" ht="15" thickBot="1">
      <c r="Y28" s="67" t="s">
        <v>70</v>
      </c>
      <c r="Z28" s="94"/>
      <c r="AA28" s="91">
        <f aca="true" t="shared" si="18" ref="AA28:AP28">AA10/$Z10-1</f>
        <v>0</v>
      </c>
      <c r="AB28" s="91">
        <f t="shared" si="18"/>
        <v>0.2430698789456065</v>
      </c>
      <c r="AC28" s="91">
        <f t="shared" si="18"/>
        <v>0.438716888221764</v>
      </c>
      <c r="AD28" s="91">
        <f t="shared" si="18"/>
        <v>0.43402481561072537</v>
      </c>
      <c r="AE28" s="91">
        <f t="shared" si="18"/>
        <v>0.5258220576007258</v>
      </c>
      <c r="AF28" s="91">
        <f t="shared" si="18"/>
        <v>0.5242853903221281</v>
      </c>
      <c r="AG28" s="91">
        <f t="shared" si="18"/>
        <v>0.46632614494130853</v>
      </c>
      <c r="AH28" s="91">
        <f t="shared" si="18"/>
        <v>0.4094176214593481</v>
      </c>
      <c r="AI28" s="91">
        <f t="shared" si="18"/>
        <v>0.3134531278684276</v>
      </c>
      <c r="AJ28" s="91">
        <f t="shared" si="18"/>
        <v>0.2628748528665379</v>
      </c>
      <c r="AK28" s="91">
        <f t="shared" si="18"/>
        <v>0.1878438063561656</v>
      </c>
      <c r="AL28" s="91">
        <f t="shared" si="18"/>
        <v>0.19693746422902092</v>
      </c>
      <c r="AM28" s="91">
        <f t="shared" si="18"/>
        <v>0.1636566849886072</v>
      </c>
      <c r="AN28" s="91">
        <f t="shared" si="18"/>
        <v>0.11761713983348265</v>
      </c>
      <c r="AO28" s="91">
        <f t="shared" si="18"/>
        <v>0.036484779110828036</v>
      </c>
      <c r="AP28" s="91">
        <f t="shared" si="18"/>
        <v>-0.07196419122490627</v>
      </c>
    </row>
    <row r="29" spans="25:42" ht="15" thickTop="1">
      <c r="Y29" s="68" t="s">
        <v>68</v>
      </c>
      <c r="Z29" s="95"/>
      <c r="AA29" s="92">
        <f aca="true" t="shared" si="19" ref="AA29:AP29">AA11/$Z11-1</f>
        <v>1.3623752174840575E-05</v>
      </c>
      <c r="AB29" s="92">
        <f t="shared" si="19"/>
        <v>-0.015932222216561764</v>
      </c>
      <c r="AC29" s="92">
        <f t="shared" si="19"/>
        <v>-0.012126992749701415</v>
      </c>
      <c r="AD29" s="92">
        <f t="shared" si="19"/>
        <v>-0.02089853829619137</v>
      </c>
      <c r="AE29" s="92">
        <f t="shared" si="19"/>
        <v>0.014914412781009467</v>
      </c>
      <c r="AF29" s="92">
        <f t="shared" si="19"/>
        <v>0.02479387339197059</v>
      </c>
      <c r="AG29" s="92">
        <f t="shared" si="19"/>
        <v>0.05793907783776708</v>
      </c>
      <c r="AH29" s="92">
        <f t="shared" si="19"/>
        <v>0.07749339477645445</v>
      </c>
      <c r="AI29" s="92">
        <f t="shared" si="19"/>
        <v>0.0333112884105069</v>
      </c>
      <c r="AJ29" s="92">
        <f t="shared" si="19"/>
        <v>-0.16211899273518715</v>
      </c>
      <c r="AK29" s="92">
        <f t="shared" si="19"/>
        <v>-0.0840071312658015</v>
      </c>
      <c r="AL29" s="92">
        <f t="shared" si="19"/>
        <v>-0.18951483936547864</v>
      </c>
      <c r="AM29" s="92">
        <f t="shared" si="19"/>
        <v>-0.19996092511164953</v>
      </c>
      <c r="AN29" s="92">
        <f t="shared" si="19"/>
        <v>-0.20688048914538082</v>
      </c>
      <c r="AO29" s="92">
        <f t="shared" si="19"/>
        <v>-0.20614391598953785</v>
      </c>
      <c r="AP29" s="92">
        <f t="shared" si="19"/>
        <v>-0.22012060097641428</v>
      </c>
    </row>
    <row r="30" ht="14.25"/>
    <row r="31" ht="14.25">
      <c r="Y31" s="74" t="s">
        <v>69</v>
      </c>
    </row>
    <row r="32" spans="25:42" ht="22.5">
      <c r="Y32" s="78"/>
      <c r="Z32" s="711" t="s">
        <v>369</v>
      </c>
      <c r="AA32" s="78">
        <v>1990</v>
      </c>
      <c r="AB32" s="78">
        <f aca="true" t="shared" si="20" ref="AB32:AP32">AA32+1</f>
        <v>1991</v>
      </c>
      <c r="AC32" s="78">
        <f t="shared" si="20"/>
        <v>1992</v>
      </c>
      <c r="AD32" s="78">
        <f t="shared" si="20"/>
        <v>1993</v>
      </c>
      <c r="AE32" s="78">
        <f t="shared" si="20"/>
        <v>1994</v>
      </c>
      <c r="AF32" s="78">
        <f t="shared" si="20"/>
        <v>1995</v>
      </c>
      <c r="AG32" s="78">
        <f t="shared" si="20"/>
        <v>1996</v>
      </c>
      <c r="AH32" s="78">
        <f t="shared" si="20"/>
        <v>1997</v>
      </c>
      <c r="AI32" s="78">
        <f t="shared" si="20"/>
        <v>1998</v>
      </c>
      <c r="AJ32" s="78">
        <f t="shared" si="20"/>
        <v>1999</v>
      </c>
      <c r="AK32" s="78">
        <f t="shared" si="20"/>
        <v>2000</v>
      </c>
      <c r="AL32" s="78">
        <f t="shared" si="20"/>
        <v>2001</v>
      </c>
      <c r="AM32" s="78">
        <f t="shared" si="20"/>
        <v>2002</v>
      </c>
      <c r="AN32" s="78">
        <f t="shared" si="20"/>
        <v>2003</v>
      </c>
      <c r="AO32" s="78">
        <f t="shared" si="20"/>
        <v>2004</v>
      </c>
      <c r="AP32" s="78">
        <f t="shared" si="20"/>
        <v>2005</v>
      </c>
    </row>
    <row r="33" spans="25:42" ht="14.25">
      <c r="Y33" s="66" t="s">
        <v>62</v>
      </c>
      <c r="Z33" s="75"/>
      <c r="AA33" s="75"/>
      <c r="AB33" s="90">
        <f aca="true" t="shared" si="21" ref="AB33:AP33">AB6/AA6-1</f>
        <v>-0.015030592768312867</v>
      </c>
      <c r="AC33" s="90">
        <f t="shared" si="21"/>
        <v>-0.00936040744034572</v>
      </c>
      <c r="AD33" s="90">
        <f t="shared" si="21"/>
        <v>-0.012836760760023935</v>
      </c>
      <c r="AE33" s="90">
        <f t="shared" si="21"/>
        <v>-0.022066936406698545</v>
      </c>
      <c r="AF33" s="90">
        <f t="shared" si="21"/>
        <v>-0.026367434089690223</v>
      </c>
      <c r="AG33" s="90">
        <f t="shared" si="21"/>
        <v>-0.02203700795877983</v>
      </c>
      <c r="AH33" s="90">
        <f t="shared" si="21"/>
        <v>-0.014764994394549813</v>
      </c>
      <c r="AI33" s="90">
        <f t="shared" si="21"/>
        <v>-0.010380203426850865</v>
      </c>
      <c r="AJ33" s="90">
        <f t="shared" si="21"/>
        <v>-0.007302028362202506</v>
      </c>
      <c r="AK33" s="90">
        <f t="shared" si="21"/>
        <v>-0.00654541845911627</v>
      </c>
      <c r="AL33" s="90">
        <f t="shared" si="21"/>
        <v>-0.007365323225119513</v>
      </c>
      <c r="AM33" s="90">
        <f t="shared" si="21"/>
        <v>-0.003860756472317761</v>
      </c>
      <c r="AN33" s="90">
        <f t="shared" si="21"/>
        <v>-0.005353776508661423</v>
      </c>
      <c r="AO33" s="90">
        <f t="shared" si="21"/>
        <v>-0.0059290286241957535</v>
      </c>
      <c r="AP33" s="90">
        <f t="shared" si="21"/>
        <v>-0.008416411929585088</v>
      </c>
    </row>
    <row r="34" spans="25:42" ht="14.25">
      <c r="Y34" s="66" t="s">
        <v>387</v>
      </c>
      <c r="Z34" s="75"/>
      <c r="AA34" s="75"/>
      <c r="AB34" s="90">
        <f aca="true" t="shared" si="22" ref="AB34:AP34">AB7/AA7-1</f>
        <v>0.04254207743327054</v>
      </c>
      <c r="AC34" s="90">
        <f t="shared" si="22"/>
        <v>0.02353475424648921</v>
      </c>
      <c r="AD34" s="90">
        <f t="shared" si="22"/>
        <v>0.0047650994968653215</v>
      </c>
      <c r="AE34" s="90">
        <f t="shared" si="22"/>
        <v>0.045534198959620964</v>
      </c>
      <c r="AF34" s="90">
        <f t="shared" si="22"/>
        <v>0.08392906177547466</v>
      </c>
      <c r="AG34" s="90">
        <f t="shared" si="22"/>
        <v>0.02594838999594007</v>
      </c>
      <c r="AH34" s="90">
        <f t="shared" si="22"/>
        <v>0.029357085879418987</v>
      </c>
      <c r="AI34" s="90">
        <f t="shared" si="22"/>
        <v>-0.014596229212805012</v>
      </c>
      <c r="AJ34" s="90">
        <f t="shared" si="22"/>
        <v>0.031201081595546132</v>
      </c>
      <c r="AK34" s="90">
        <f t="shared" si="22"/>
        <v>-0.0036408998414121374</v>
      </c>
      <c r="AL34" s="90">
        <f t="shared" si="22"/>
        <v>-0.0018002207429868022</v>
      </c>
      <c r="AM34" s="90">
        <f t="shared" si="22"/>
        <v>-0.021370076198621968</v>
      </c>
      <c r="AN34" s="90">
        <f t="shared" si="22"/>
        <v>-0.030347710532633965</v>
      </c>
      <c r="AO34" s="90">
        <f t="shared" si="22"/>
        <v>-0.03311915206666649</v>
      </c>
      <c r="AP34" s="90">
        <f t="shared" si="22"/>
        <v>-0.003473289062039031</v>
      </c>
    </row>
    <row r="35" spans="25:42" ht="14.25">
      <c r="Y35" s="66" t="s">
        <v>63</v>
      </c>
      <c r="Z35" s="75"/>
      <c r="AA35" s="75"/>
      <c r="AB35" s="90">
        <f aca="true" t="shared" si="23" ref="AB35:AP35">AB8/AA8-1</f>
        <v>0.023065653415444087</v>
      </c>
      <c r="AC35" s="90">
        <f t="shared" si="23"/>
        <v>0.038559107461162645</v>
      </c>
      <c r="AD35" s="90">
        <f t="shared" si="23"/>
        <v>0.0031663245942372686</v>
      </c>
      <c r="AE35" s="90">
        <f t="shared" si="23"/>
        <v>0.038579151391121336</v>
      </c>
      <c r="AF35" s="90">
        <f t="shared" si="23"/>
        <v>0.041804742211033696</v>
      </c>
      <c r="AG35" s="90">
        <f t="shared" si="23"/>
        <v>0.04693454835014821</v>
      </c>
      <c r="AH35" s="90">
        <f t="shared" si="23"/>
        <v>0.021123534973015445</v>
      </c>
      <c r="AI35" s="90">
        <f t="shared" si="23"/>
        <v>0.0011460847666224794</v>
      </c>
      <c r="AJ35" s="90">
        <f t="shared" si="23"/>
        <v>0.011983494843495812</v>
      </c>
      <c r="AK35" s="90">
        <f t="shared" si="23"/>
        <v>-0.001551294693067029</v>
      </c>
      <c r="AL35" s="90">
        <f t="shared" si="23"/>
        <v>-0.01598094934654215</v>
      </c>
      <c r="AM35" s="90">
        <f t="shared" si="23"/>
        <v>0.018538295821783235</v>
      </c>
      <c r="AN35" s="90">
        <f t="shared" si="23"/>
        <v>0.020812326005202664</v>
      </c>
      <c r="AO35" s="90">
        <f t="shared" si="23"/>
        <v>-0.0029931462941686915</v>
      </c>
      <c r="AP35" s="90">
        <f t="shared" si="23"/>
        <v>0.014975662736261164</v>
      </c>
    </row>
    <row r="36" spans="25:42" ht="14.25">
      <c r="Y36" s="66" t="s">
        <v>66</v>
      </c>
      <c r="Z36" s="75"/>
      <c r="AA36" s="75"/>
      <c r="AB36" s="90">
        <f aca="true" t="shared" si="24" ref="AB36:AP36">AB9/AA9-1</f>
        <v>-0.08796473199999377</v>
      </c>
      <c r="AC36" s="90">
        <f t="shared" si="24"/>
        <v>-0.011583861831097164</v>
      </c>
      <c r="AD36" s="90">
        <f t="shared" si="24"/>
        <v>-0.020068945011212147</v>
      </c>
      <c r="AE36" s="90">
        <f t="shared" si="24"/>
        <v>0.13628332633629014</v>
      </c>
      <c r="AF36" s="90">
        <f t="shared" si="24"/>
        <v>-0.010290990677924605</v>
      </c>
      <c r="AG36" s="90">
        <f t="shared" si="24"/>
        <v>0.12265883716074133</v>
      </c>
      <c r="AH36" s="90">
        <f t="shared" si="24"/>
        <v>0.05670227807291428</v>
      </c>
      <c r="AI36" s="90">
        <f t="shared" si="24"/>
        <v>-0.11957400335057844</v>
      </c>
      <c r="AJ36" s="90">
        <f t="shared" si="24"/>
        <v>-0.7667413439440329</v>
      </c>
      <c r="AK36" s="90">
        <f t="shared" si="24"/>
        <v>1.3440319177392608</v>
      </c>
      <c r="AL36" s="90">
        <f t="shared" si="24"/>
        <v>-0.6983236644098514</v>
      </c>
      <c r="AM36" s="90">
        <f t="shared" si="24"/>
        <v>-0.1244715797798357</v>
      </c>
      <c r="AN36" s="90">
        <f t="shared" si="24"/>
        <v>0.01676964332511366</v>
      </c>
      <c r="AO36" s="90">
        <f t="shared" si="24"/>
        <v>0.31602937626693306</v>
      </c>
      <c r="AP36" s="90">
        <f t="shared" si="24"/>
        <v>-0.2157710840037811</v>
      </c>
    </row>
    <row r="37" spans="25:42" ht="15" thickBot="1">
      <c r="Y37" s="67" t="s">
        <v>70</v>
      </c>
      <c r="Z37" s="94"/>
      <c r="AA37" s="94"/>
      <c r="AB37" s="91">
        <f aca="true" t="shared" si="25" ref="AB37:AP37">AB10/AA10-1</f>
        <v>0.2430698789456065</v>
      </c>
      <c r="AC37" s="91">
        <f t="shared" si="25"/>
        <v>0.15739019389811681</v>
      </c>
      <c r="AD37" s="91">
        <f t="shared" si="25"/>
        <v>-0.0032612897293768928</v>
      </c>
      <c r="AE37" s="91">
        <f t="shared" si="25"/>
        <v>0.06401370533529138</v>
      </c>
      <c r="AF37" s="91">
        <f t="shared" si="25"/>
        <v>-0.0010071077888428315</v>
      </c>
      <c r="AG37" s="91">
        <f t="shared" si="25"/>
        <v>-0.03802388040245597</v>
      </c>
      <c r="AH37" s="91">
        <f t="shared" si="25"/>
        <v>-0.038810276743881045</v>
      </c>
      <c r="AI37" s="91">
        <f t="shared" si="25"/>
        <v>-0.06808804724007655</v>
      </c>
      <c r="AJ37" s="91">
        <f t="shared" si="25"/>
        <v>-0.03850786444429288</v>
      </c>
      <c r="AK37" s="91">
        <f t="shared" si="25"/>
        <v>-0.059412891419971636</v>
      </c>
      <c r="AL37" s="91">
        <f t="shared" si="25"/>
        <v>0.007655600697831666</v>
      </c>
      <c r="AM37" s="91">
        <f t="shared" si="25"/>
        <v>-0.02780494406351519</v>
      </c>
      <c r="AN37" s="91">
        <f t="shared" si="25"/>
        <v>-0.039564543175872435</v>
      </c>
      <c r="AO37" s="91">
        <f t="shared" si="25"/>
        <v>-0.0725940555410084</v>
      </c>
      <c r="AP37" s="91">
        <f t="shared" si="25"/>
        <v>-0.10463151270660198</v>
      </c>
    </row>
    <row r="38" spans="25:42" ht="15" thickTop="1">
      <c r="Y38" s="68" t="s">
        <v>68</v>
      </c>
      <c r="Z38" s="95"/>
      <c r="AA38" s="95"/>
      <c r="AB38" s="92">
        <f aca="true" t="shared" si="26" ref="AB38:AP38">AB11/AA11-1</f>
        <v>-0.015945628729442496</v>
      </c>
      <c r="AC38" s="92">
        <f t="shared" si="26"/>
        <v>0.003866836769548021</v>
      </c>
      <c r="AD38" s="92">
        <f t="shared" si="26"/>
        <v>-0.008879223829493244</v>
      </c>
      <c r="AE38" s="92">
        <f t="shared" si="26"/>
        <v>0.03657736453061777</v>
      </c>
      <c r="AF38" s="92">
        <f t="shared" si="26"/>
        <v>0.009734279547661373</v>
      </c>
      <c r="AG38" s="92">
        <f t="shared" si="26"/>
        <v>0.03234328903244621</v>
      </c>
      <c r="AH38" s="92">
        <f t="shared" si="26"/>
        <v>0.01848340547042926</v>
      </c>
      <c r="AI38" s="92">
        <f t="shared" si="26"/>
        <v>-0.04100452641300312</v>
      </c>
      <c r="AJ38" s="92">
        <f t="shared" si="26"/>
        <v>-0.1891301133914013</v>
      </c>
      <c r="AK38" s="92">
        <f t="shared" si="26"/>
        <v>0.0932254828455592</v>
      </c>
      <c r="AL38" s="92">
        <f t="shared" si="26"/>
        <v>-0.11518398417825804</v>
      </c>
      <c r="AM38" s="92">
        <f t="shared" si="26"/>
        <v>-0.012888682302329535</v>
      </c>
      <c r="AN38" s="92">
        <f t="shared" si="26"/>
        <v>-0.008649032592185524</v>
      </c>
      <c r="AO38" s="92">
        <f t="shared" si="26"/>
        <v>0.0009287038658891689</v>
      </c>
      <c r="AP38" s="92">
        <f t="shared" si="26"/>
        <v>-0.017606068994606594</v>
      </c>
    </row>
    <row r="43" ht="18.75">
      <c r="Y43" s="74" t="s">
        <v>383</v>
      </c>
    </row>
    <row r="44" spans="25:42" ht="22.5">
      <c r="Y44" s="78"/>
      <c r="Z44" s="711" t="s">
        <v>369</v>
      </c>
      <c r="AA44" s="78">
        <v>1990</v>
      </c>
      <c r="AB44" s="78">
        <f aca="true" t="shared" si="27" ref="AB44:AP44">AA44+1</f>
        <v>1991</v>
      </c>
      <c r="AC44" s="78">
        <f t="shared" si="27"/>
        <v>1992</v>
      </c>
      <c r="AD44" s="78">
        <f t="shared" si="27"/>
        <v>1993</v>
      </c>
      <c r="AE44" s="78">
        <f t="shared" si="27"/>
        <v>1994</v>
      </c>
      <c r="AF44" s="78">
        <f t="shared" si="27"/>
        <v>1995</v>
      </c>
      <c r="AG44" s="78">
        <f t="shared" si="27"/>
        <v>1996</v>
      </c>
      <c r="AH44" s="78">
        <f t="shared" si="27"/>
        <v>1997</v>
      </c>
      <c r="AI44" s="78">
        <f t="shared" si="27"/>
        <v>1998</v>
      </c>
      <c r="AJ44" s="78">
        <f t="shared" si="27"/>
        <v>1999</v>
      </c>
      <c r="AK44" s="78">
        <f t="shared" si="27"/>
        <v>2000</v>
      </c>
      <c r="AL44" s="78">
        <f t="shared" si="27"/>
        <v>2001</v>
      </c>
      <c r="AM44" s="78">
        <f t="shared" si="27"/>
        <v>2002</v>
      </c>
      <c r="AN44" s="78">
        <f t="shared" si="27"/>
        <v>2003</v>
      </c>
      <c r="AO44" s="78">
        <f t="shared" si="27"/>
        <v>2004</v>
      </c>
      <c r="AP44" s="78">
        <f t="shared" si="27"/>
        <v>2005</v>
      </c>
    </row>
    <row r="45" spans="25:42" ht="14.25">
      <c r="Y45" s="66" t="s">
        <v>62</v>
      </c>
      <c r="Z45" s="79">
        <f>Z6/310</f>
        <v>46.20322808576345</v>
      </c>
      <c r="AA45" s="79">
        <f aca="true" t="shared" si="28" ref="AA45:AO45">AA6/310</f>
        <v>46.203228085763485</v>
      </c>
      <c r="AB45" s="79">
        <f t="shared" si="28"/>
        <v>45.508766179824896</v>
      </c>
      <c r="AC45" s="79">
        <f t="shared" si="28"/>
        <v>45.08278558627431</v>
      </c>
      <c r="AD45" s="79">
        <f t="shared" si="28"/>
        <v>44.504068653307854</v>
      </c>
      <c r="AE45" s="79">
        <f t="shared" si="28"/>
        <v>43.52200020049597</v>
      </c>
      <c r="AF45" s="79">
        <f t="shared" si="28"/>
        <v>42.3744367287579</v>
      </c>
      <c r="AG45" s="79">
        <f t="shared" si="28"/>
        <v>41.44063092931745</v>
      </c>
      <c r="AH45" s="79">
        <f t="shared" si="28"/>
        <v>40.82876024593947</v>
      </c>
      <c r="AI45" s="79">
        <f t="shared" si="28"/>
        <v>40.4049494089205</v>
      </c>
      <c r="AJ45" s="79">
        <f t="shared" si="28"/>
        <v>40.1099113223632</v>
      </c>
      <c r="AK45" s="79">
        <f t="shared" si="28"/>
        <v>39.84737516840029</v>
      </c>
      <c r="AL45" s="79">
        <f t="shared" si="28"/>
        <v>39.553886370612425</v>
      </c>
      <c r="AM45" s="79">
        <f t="shared" si="28"/>
        <v>39.40117844780176</v>
      </c>
      <c r="AN45" s="79">
        <f t="shared" si="28"/>
        <v>39.19023334421434</v>
      </c>
      <c r="AO45" s="79">
        <f t="shared" si="28"/>
        <v>38.95787332892758</v>
      </c>
      <c r="AP45" s="79">
        <f>AP6/310</f>
        <v>38.62998781909073</v>
      </c>
    </row>
    <row r="46" spans="25:42" ht="14.25">
      <c r="Y46" s="66" t="s">
        <v>387</v>
      </c>
      <c r="Z46" s="79">
        <f>Z7/310</f>
        <v>21.08345424162689</v>
      </c>
      <c r="AA46" s="79">
        <f aca="true" t="shared" si="29" ref="AA46:AO46">AA7/310</f>
        <v>21.08488838545588</v>
      </c>
      <c r="AB46" s="79">
        <f t="shared" si="29"/>
        <v>21.98188333982181</v>
      </c>
      <c r="AC46" s="79">
        <f t="shared" si="29"/>
        <v>22.499221562099514</v>
      </c>
      <c r="AD46" s="79">
        <f t="shared" si="29"/>
        <v>22.606432591444936</v>
      </c>
      <c r="AE46" s="79">
        <f t="shared" si="29"/>
        <v>23.63579839083105</v>
      </c>
      <c r="AF46" s="79">
        <f t="shared" si="29"/>
        <v>25.619528774087776</v>
      </c>
      <c r="AG46" s="79">
        <f t="shared" si="29"/>
        <v>26.28431429823001</v>
      </c>
      <c r="AH46" s="79">
        <f t="shared" si="29"/>
        <v>27.055945170364787</v>
      </c>
      <c r="AI46" s="79">
        <f t="shared" si="29"/>
        <v>26.66103039308906</v>
      </c>
      <c r="AJ46" s="79">
        <f t="shared" si="29"/>
        <v>27.492883377805164</v>
      </c>
      <c r="AK46" s="79">
        <f t="shared" si="29"/>
        <v>27.392784543074953</v>
      </c>
      <c r="AL46" s="79">
        <f t="shared" si="29"/>
        <v>27.34347148413234</v>
      </c>
      <c r="AM46" s="79">
        <f t="shared" si="29"/>
        <v>26.759139414981586</v>
      </c>
      <c r="AN46" s="79">
        <f t="shared" si="29"/>
        <v>25.947060797913327</v>
      </c>
      <c r="AO46" s="79">
        <f t="shared" si="29"/>
        <v>25.087716145664192</v>
      </c>
      <c r="AP46" s="79">
        <f>AP7/310</f>
        <v>25.00057925558392</v>
      </c>
    </row>
    <row r="47" spans="25:42" ht="14.25">
      <c r="Y47" s="66" t="s">
        <v>63</v>
      </c>
      <c r="Z47" s="79">
        <f>Z8/310</f>
        <v>10.387617157078369</v>
      </c>
      <c r="AA47" s="79">
        <f aca="true" t="shared" si="30" ref="AA47:AO47">AA8/310</f>
        <v>10.387617157078369</v>
      </c>
      <c r="AB47" s="79">
        <f t="shared" si="30"/>
        <v>10.62721433423586</v>
      </c>
      <c r="AC47" s="79">
        <f t="shared" si="30"/>
        <v>11.036990233762468</v>
      </c>
      <c r="AD47" s="79">
        <f t="shared" si="30"/>
        <v>11.07193692738599</v>
      </c>
      <c r="AE47" s="79">
        <f t="shared" si="30"/>
        <v>11.499082858300559</v>
      </c>
      <c r="AF47" s="79">
        <f t="shared" si="30"/>
        <v>11.979799052855132</v>
      </c>
      <c r="AG47" s="79">
        <f t="shared" si="30"/>
        <v>12.54206551072642</v>
      </c>
      <c r="AH47" s="79">
        <f t="shared" si="30"/>
        <v>12.8069982701761</v>
      </c>
      <c r="AI47" s="79">
        <f t="shared" si="30"/>
        <v>12.821676175799709</v>
      </c>
      <c r="AJ47" s="79">
        <f t="shared" si="30"/>
        <v>12.975324666137379</v>
      </c>
      <c r="AK47" s="79">
        <f t="shared" si="30"/>
        <v>12.955196113841978</v>
      </c>
      <c r="AL47" s="79">
        <f t="shared" si="30"/>
        <v>12.74815978097215</v>
      </c>
      <c r="AM47" s="79">
        <f t="shared" si="30"/>
        <v>12.98448893817517</v>
      </c>
      <c r="AN47" s="79">
        <f t="shared" si="30"/>
        <v>13.254726354967419</v>
      </c>
      <c r="AO47" s="79">
        <f t="shared" si="30"/>
        <v>13.215053019897828</v>
      </c>
      <c r="AP47" s="79">
        <f>AP8/310</f>
        <v>13.41295719696563</v>
      </c>
    </row>
    <row r="48" spans="25:42" ht="14.25">
      <c r="Y48" s="66" t="s">
        <v>66</v>
      </c>
      <c r="Z48" s="79">
        <f>Z9/310</f>
        <v>26.667574</v>
      </c>
      <c r="AA48" s="79">
        <f aca="true" t="shared" si="31" ref="AA48:AO48">AA9/310</f>
        <v>26.667574</v>
      </c>
      <c r="AB48" s="79">
        <f t="shared" si="31"/>
        <v>24.321768</v>
      </c>
      <c r="AC48" s="79">
        <f t="shared" si="31"/>
        <v>24.040028</v>
      </c>
      <c r="AD48" s="79">
        <f t="shared" si="31"/>
        <v>23.55757</v>
      </c>
      <c r="AE48" s="79">
        <f t="shared" si="31"/>
        <v>26.768073999999995</v>
      </c>
      <c r="AF48" s="79">
        <f t="shared" si="31"/>
        <v>26.492604</v>
      </c>
      <c r="AG48" s="79">
        <f t="shared" si="31"/>
        <v>29.742156000000005</v>
      </c>
      <c r="AH48" s="79">
        <f t="shared" si="31"/>
        <v>31.428604</v>
      </c>
      <c r="AI48" s="79">
        <f t="shared" si="31"/>
        <v>27.67056</v>
      </c>
      <c r="AJ48" s="79">
        <f t="shared" si="31"/>
        <v>6.454397637916</v>
      </c>
      <c r="AK48" s="79">
        <f t="shared" si="31"/>
        <v>15.129314073055998</v>
      </c>
      <c r="AL48" s="79">
        <f t="shared" si="31"/>
        <v>4.564156029552</v>
      </c>
      <c r="AM48" s="79">
        <f t="shared" si="31"/>
        <v>3.996048318192</v>
      </c>
      <c r="AN48" s="79">
        <f t="shared" si="31"/>
        <v>4.063060623198</v>
      </c>
      <c r="AO48" s="79">
        <f t="shared" si="31"/>
        <v>5.347107137682</v>
      </c>
      <c r="AP48" s="79">
        <f>AP9/310</f>
        <v>4.1933560343</v>
      </c>
    </row>
    <row r="49" spans="25:42" ht="15" thickBot="1">
      <c r="Y49" s="67" t="s">
        <v>70</v>
      </c>
      <c r="Z49" s="80">
        <f>Z10/310</f>
        <v>0.92603</v>
      </c>
      <c r="AA49" s="80">
        <f aca="true" t="shared" si="32" ref="AA49:AO49">AA10/310</f>
        <v>0.92603</v>
      </c>
      <c r="AB49" s="80">
        <f t="shared" si="32"/>
        <v>1.15112</v>
      </c>
      <c r="AC49" s="80">
        <f t="shared" si="32"/>
        <v>1.332295</v>
      </c>
      <c r="AD49" s="80">
        <f t="shared" si="32"/>
        <v>1.32795</v>
      </c>
      <c r="AE49" s="80">
        <f t="shared" si="32"/>
        <v>1.412957</v>
      </c>
      <c r="AF49" s="80">
        <f t="shared" si="32"/>
        <v>1.411534</v>
      </c>
      <c r="AG49" s="80">
        <f t="shared" si="32"/>
        <v>1.357862</v>
      </c>
      <c r="AH49" s="80">
        <f t="shared" si="32"/>
        <v>1.305163</v>
      </c>
      <c r="AI49" s="80">
        <f t="shared" si="32"/>
        <v>1.216297</v>
      </c>
      <c r="AJ49" s="80">
        <f t="shared" si="32"/>
        <v>1.16946</v>
      </c>
      <c r="AK49" s="80">
        <f t="shared" si="32"/>
        <v>1.099979</v>
      </c>
      <c r="AL49" s="80">
        <f t="shared" si="32"/>
        <v>1.1084</v>
      </c>
      <c r="AM49" s="80">
        <f t="shared" si="32"/>
        <v>1.077581</v>
      </c>
      <c r="AN49" s="80">
        <f t="shared" si="32"/>
        <v>1.034947</v>
      </c>
      <c r="AO49" s="80">
        <f t="shared" si="32"/>
        <v>0.959816</v>
      </c>
      <c r="AP49" s="80">
        <f>AP10/310</f>
        <v>0.8593890000000001</v>
      </c>
    </row>
    <row r="50" spans="25:42" ht="15" thickTop="1">
      <c r="Y50" s="68" t="s">
        <v>68</v>
      </c>
      <c r="Z50" s="81">
        <f aca="true" t="shared" si="33" ref="Z50:AO50">SUM(Z45:Z49)</f>
        <v>105.2679034844687</v>
      </c>
      <c r="AA50" s="81">
        <f t="shared" si="33"/>
        <v>105.26933762829773</v>
      </c>
      <c r="AB50" s="81">
        <f t="shared" si="33"/>
        <v>103.59075185388257</v>
      </c>
      <c r="AC50" s="81">
        <f t="shared" si="33"/>
        <v>103.9913203821363</v>
      </c>
      <c r="AD50" s="81">
        <f t="shared" si="33"/>
        <v>103.06795817213877</v>
      </c>
      <c r="AE50" s="81">
        <f t="shared" si="33"/>
        <v>106.83791244962757</v>
      </c>
      <c r="AF50" s="81">
        <f t="shared" si="33"/>
        <v>107.8779025557008</v>
      </c>
      <c r="AG50" s="81">
        <f t="shared" si="33"/>
        <v>111.36702873827389</v>
      </c>
      <c r="AH50" s="81">
        <f t="shared" si="33"/>
        <v>113.42547068648034</v>
      </c>
      <c r="AI50" s="81">
        <f t="shared" si="33"/>
        <v>108.77451297780927</v>
      </c>
      <c r="AJ50" s="81">
        <f t="shared" si="33"/>
        <v>88.20197700422176</v>
      </c>
      <c r="AK50" s="81">
        <f t="shared" si="33"/>
        <v>96.42464889837322</v>
      </c>
      <c r="AL50" s="81">
        <f t="shared" si="33"/>
        <v>85.31807366526891</v>
      </c>
      <c r="AM50" s="81">
        <f t="shared" si="33"/>
        <v>84.21843611915051</v>
      </c>
      <c r="AN50" s="81">
        <f t="shared" si="33"/>
        <v>83.49002812029309</v>
      </c>
      <c r="AO50" s="81">
        <f t="shared" si="33"/>
        <v>83.56756563217161</v>
      </c>
      <c r="AP50" s="81">
        <f>SUM(AP45:AP49)</f>
        <v>82.09626930594027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X1:BJ113"/>
  <sheetViews>
    <sheetView zoomScale="85" zoomScaleNormal="85" zoomScalePageLayoutView="0" workbookViewId="0" topLeftCell="AL17">
      <selection activeCell="Z39" sqref="Z3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spans="26:27" ht="30.75" customHeight="1">
      <c r="Z1" s="450"/>
      <c r="AA1" s="450" t="s">
        <v>18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458">
        <f t="shared" si="0"/>
        <v>2002</v>
      </c>
      <c r="AN3" s="458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6535.757852769295</v>
      </c>
      <c r="AA4" s="383">
        <f>SUM(AA5:AA9)</f>
        <v>6536.202437356283</v>
      </c>
      <c r="AB4" s="383">
        <f aca="true" t="shared" si="1" ref="AB4:AP4">SUM(AB5:AB9)</f>
        <v>6814.220344664861</v>
      </c>
      <c r="AC4" s="383">
        <f t="shared" si="1"/>
        <v>6974.585562484749</v>
      </c>
      <c r="AD4" s="383">
        <f t="shared" si="1"/>
        <v>7007.83181489763</v>
      </c>
      <c r="AE4" s="383">
        <f t="shared" si="1"/>
        <v>7326.941207881026</v>
      </c>
      <c r="AF4" s="383">
        <f t="shared" si="1"/>
        <v>7941.89838105205</v>
      </c>
      <c r="AG4" s="383">
        <f t="shared" si="1"/>
        <v>8147.986542273824</v>
      </c>
      <c r="AH4" s="383">
        <f t="shared" si="1"/>
        <v>8387.195995262844</v>
      </c>
      <c r="AI4" s="383">
        <f t="shared" si="1"/>
        <v>8264.787900605368</v>
      </c>
      <c r="AJ4" s="383">
        <f t="shared" si="1"/>
        <v>8522.676058160561</v>
      </c>
      <c r="AK4" s="383">
        <f t="shared" si="1"/>
        <v>8491.650971758936</v>
      </c>
      <c r="AL4" s="383">
        <f t="shared" si="1"/>
        <v>8476.374589702606</v>
      </c>
      <c r="AM4" s="383">
        <f t="shared" si="1"/>
        <v>8295.23538377145</v>
      </c>
      <c r="AN4" s="383">
        <f t="shared" si="1"/>
        <v>8043.480482059292</v>
      </c>
      <c r="AO4" s="383">
        <f t="shared" si="1"/>
        <v>7777.08170505224</v>
      </c>
      <c r="AP4" s="383">
        <f t="shared" si="1"/>
        <v>7750.061175896594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545.6314500252454</v>
      </c>
      <c r="AA5" s="389">
        <v>545.6314500252454</v>
      </c>
      <c r="AB5" s="389">
        <v>568.3228622432571</v>
      </c>
      <c r="AC5" s="389">
        <v>541.4699322732557</v>
      </c>
      <c r="AD5" s="389">
        <v>551.2052453690609</v>
      </c>
      <c r="AE5" s="389">
        <v>622.0642038467623</v>
      </c>
      <c r="AF5" s="389">
        <v>1033.3031428186034</v>
      </c>
      <c r="AG5" s="389">
        <v>1052.4797398134665</v>
      </c>
      <c r="AH5" s="389">
        <v>1083.5920136418356</v>
      </c>
      <c r="AI5" s="389">
        <v>1097.305962058434</v>
      </c>
      <c r="AJ5" s="389">
        <v>1217.8150814468183</v>
      </c>
      <c r="AK5" s="389">
        <v>1262.546008247462</v>
      </c>
      <c r="AL5" s="389">
        <v>1289.1608385595882</v>
      </c>
      <c r="AM5" s="389">
        <v>1346.4743574605375</v>
      </c>
      <c r="AN5" s="389">
        <v>1383.477300338768</v>
      </c>
      <c r="AO5" s="389">
        <v>1395.2949963645135</v>
      </c>
      <c r="AP5" s="389">
        <v>1429.7787552744105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1495.4442783511183</v>
      </c>
      <c r="AA6" s="394">
        <v>1495.9226991572482</v>
      </c>
      <c r="AB6" s="394">
        <v>1581.8551306077804</v>
      </c>
      <c r="AC6" s="394">
        <v>1666.0845190601553</v>
      </c>
      <c r="AD6" s="394">
        <v>1683.791695529621</v>
      </c>
      <c r="AE6" s="394">
        <v>1847.2819284904874</v>
      </c>
      <c r="AF6" s="394">
        <v>1903.479532252433</v>
      </c>
      <c r="AG6" s="394">
        <v>2037.8004776002338</v>
      </c>
      <c r="AH6" s="394">
        <v>2197.427156714949</v>
      </c>
      <c r="AI6" s="394">
        <v>2149.7417873990285</v>
      </c>
      <c r="AJ6" s="394">
        <v>2265.319790507638</v>
      </c>
      <c r="AK6" s="394">
        <v>2285.064348068546</v>
      </c>
      <c r="AL6" s="394">
        <v>2424.1537035485576</v>
      </c>
      <c r="AM6" s="394">
        <v>2436.7089897695055</v>
      </c>
      <c r="AN6" s="394">
        <v>2435.0766772143093</v>
      </c>
      <c r="AO6" s="394">
        <v>2460.671969234042</v>
      </c>
      <c r="AP6" s="394">
        <v>2711.7316820371534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4204.150211664284</v>
      </c>
      <c r="AA7" s="394">
        <v>4204.150211664284</v>
      </c>
      <c r="AB7" s="394">
        <v>4367.173724325702</v>
      </c>
      <c r="AC7" s="394">
        <v>4459.206457534714</v>
      </c>
      <c r="AD7" s="394">
        <v>4432.030209299</v>
      </c>
      <c r="AE7" s="394">
        <v>4513.215639121008</v>
      </c>
      <c r="AF7" s="394">
        <v>4649.772232527177</v>
      </c>
      <c r="AG7" s="394">
        <v>4736.75512846348</v>
      </c>
      <c r="AH7" s="394">
        <v>4781.9370335529575</v>
      </c>
      <c r="AI7" s="394">
        <v>4675.539500235238</v>
      </c>
      <c r="AJ7" s="394">
        <v>4662.5773650461</v>
      </c>
      <c r="AK7" s="394">
        <v>4563.704581567746</v>
      </c>
      <c r="AL7" s="394">
        <v>4381.119698873278</v>
      </c>
      <c r="AM7" s="394">
        <v>4117.59769900631</v>
      </c>
      <c r="AN7" s="394">
        <v>3848.483815787667</v>
      </c>
      <c r="AO7" s="394">
        <v>3544.741918029637</v>
      </c>
      <c r="AP7" s="394">
        <v>3231.367733676246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272.3376399509204</v>
      </c>
      <c r="AA8" s="644">
        <v>272.30617768332894</v>
      </c>
      <c r="AB8" s="644">
        <v>278.7524851534506</v>
      </c>
      <c r="AC8" s="644">
        <v>289.8475442300377</v>
      </c>
      <c r="AD8" s="644">
        <v>322.716835775156</v>
      </c>
      <c r="AE8" s="644">
        <v>326.0277168793989</v>
      </c>
      <c r="AF8" s="644">
        <v>336.047044820711</v>
      </c>
      <c r="AG8" s="644">
        <v>301.2299647135938</v>
      </c>
      <c r="AH8" s="644">
        <v>304.76793562732377</v>
      </c>
      <c r="AI8" s="644">
        <v>323.2078234029345</v>
      </c>
      <c r="AJ8" s="644">
        <v>358.4058232831626</v>
      </c>
      <c r="AK8" s="644">
        <v>361.59112247421683</v>
      </c>
      <c r="AL8" s="644">
        <v>363.0370120331914</v>
      </c>
      <c r="AM8" s="644">
        <v>375.6825216947286</v>
      </c>
      <c r="AN8" s="644">
        <v>357.68996358604863</v>
      </c>
      <c r="AO8" s="644">
        <v>357.87072061452386</v>
      </c>
      <c r="AP8" s="394">
        <v>358.40076883423194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18.194272777726603</v>
      </c>
      <c r="AA9" s="400">
        <v>18.191898826176235</v>
      </c>
      <c r="AB9" s="400">
        <v>18.11614233467005</v>
      </c>
      <c r="AC9" s="400">
        <v>17.97710938658541</v>
      </c>
      <c r="AD9" s="400">
        <v>18.087828924791996</v>
      </c>
      <c r="AE9" s="400">
        <v>18.35171954336763</v>
      </c>
      <c r="AF9" s="400">
        <v>19.29642863312575</v>
      </c>
      <c r="AG9" s="400">
        <v>19.721231683048796</v>
      </c>
      <c r="AH9" s="400">
        <v>19.47185572577815</v>
      </c>
      <c r="AI9" s="400">
        <v>18.992827509733576</v>
      </c>
      <c r="AJ9" s="400">
        <v>18.557997876842286</v>
      </c>
      <c r="AK9" s="400">
        <v>18.744911400965847</v>
      </c>
      <c r="AL9" s="400">
        <v>18.90333668799024</v>
      </c>
      <c r="AM9" s="400">
        <v>18.771815840368966</v>
      </c>
      <c r="AN9" s="400">
        <v>18.75272513249965</v>
      </c>
      <c r="AO9" s="400">
        <v>18.502100809523338</v>
      </c>
      <c r="AP9" s="400">
        <v>18.78223607455276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5" thickBot="1">
      <c r="X10" s="453" t="s">
        <v>384</v>
      </c>
      <c r="Y10" s="106"/>
      <c r="Z10" s="422">
        <v>0.11296213504</v>
      </c>
      <c r="AA10" s="422">
        <v>0.11296213504</v>
      </c>
      <c r="AB10" s="422">
        <v>0.1634906799</v>
      </c>
      <c r="AC10" s="422">
        <v>0.1731217661</v>
      </c>
      <c r="AD10" s="422">
        <v>0.1622884503</v>
      </c>
      <c r="AE10" s="422">
        <v>0.1562932766</v>
      </c>
      <c r="AF10" s="422">
        <v>0.15553891516</v>
      </c>
      <c r="AG10" s="422">
        <v>0.15089017748</v>
      </c>
      <c r="AH10" s="422">
        <v>0.14700755024</v>
      </c>
      <c r="AI10" s="422">
        <v>0.13152125224</v>
      </c>
      <c r="AJ10" s="422">
        <v>0.11778895903999999</v>
      </c>
      <c r="AK10" s="422">
        <v>0.11223659429999999</v>
      </c>
      <c r="AL10" s="422">
        <v>0.10157037842</v>
      </c>
      <c r="AM10" s="422">
        <v>0.09783487283999999</v>
      </c>
      <c r="AN10" s="422">
        <v>0.10836529384</v>
      </c>
      <c r="AO10" s="422">
        <v>0.11030010366000001</v>
      </c>
      <c r="AP10" s="422">
        <v>0.11839333442</v>
      </c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4"/>
      <c r="BG10" s="454"/>
      <c r="BI10" s="109"/>
      <c r="BJ10" s="109"/>
    </row>
    <row r="11" spans="24:62" ht="15" thickBot="1">
      <c r="X11" s="408" t="s">
        <v>139</v>
      </c>
      <c r="Y11" s="409"/>
      <c r="Z11" s="410">
        <v>8266.94794</v>
      </c>
      <c r="AA11" s="410">
        <v>8266.94794</v>
      </c>
      <c r="AB11" s="410">
        <v>7539.748079999999</v>
      </c>
      <c r="AC11" s="410">
        <v>7452.40868</v>
      </c>
      <c r="AD11" s="410">
        <v>7302.846699999999</v>
      </c>
      <c r="AE11" s="410">
        <v>8298.102939999999</v>
      </c>
      <c r="AF11" s="410">
        <v>8212.70724</v>
      </c>
      <c r="AG11" s="410">
        <v>9220.068360000001</v>
      </c>
      <c r="AH11" s="410">
        <v>9742.86724</v>
      </c>
      <c r="AI11" s="410">
        <v>8577.873599999999</v>
      </c>
      <c r="AJ11" s="410">
        <v>2000.8632677539601</v>
      </c>
      <c r="AK11" s="410">
        <v>4690.087362647359</v>
      </c>
      <c r="AL11" s="410">
        <v>1414.88836916112</v>
      </c>
      <c r="AM11" s="410">
        <v>1238.77497863952</v>
      </c>
      <c r="AN11" s="410">
        <v>1259.54879319138</v>
      </c>
      <c r="AO11" s="410">
        <v>1657.60321268142</v>
      </c>
      <c r="AP11" s="410">
        <v>1299.940370633</v>
      </c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2"/>
      <c r="BG11" s="413"/>
      <c r="BI11" s="109"/>
      <c r="BJ11" s="109"/>
    </row>
    <row r="12" spans="24:62" ht="15" thickBot="1">
      <c r="X12" s="408" t="s">
        <v>10</v>
      </c>
      <c r="Y12" s="409"/>
      <c r="Z12" s="410">
        <v>287.0693</v>
      </c>
      <c r="AA12" s="410">
        <v>287.0693</v>
      </c>
      <c r="AB12" s="410">
        <v>356.8472</v>
      </c>
      <c r="AC12" s="410">
        <v>413.01145</v>
      </c>
      <c r="AD12" s="410">
        <v>411.6645</v>
      </c>
      <c r="AE12" s="410">
        <v>438.01667000000003</v>
      </c>
      <c r="AF12" s="410">
        <v>437.57554000000005</v>
      </c>
      <c r="AG12" s="410">
        <v>420.93721999999997</v>
      </c>
      <c r="AH12" s="410">
        <v>404.60053000000005</v>
      </c>
      <c r="AI12" s="410">
        <v>377.05207</v>
      </c>
      <c r="AJ12" s="410">
        <v>362.5326</v>
      </c>
      <c r="AK12" s="410">
        <v>340.99349</v>
      </c>
      <c r="AL12" s="410">
        <v>343.60400000000004</v>
      </c>
      <c r="AM12" s="410">
        <v>334.05010999999996</v>
      </c>
      <c r="AN12" s="410">
        <v>320.83357</v>
      </c>
      <c r="AO12" s="410">
        <v>297.54296</v>
      </c>
      <c r="AP12" s="410">
        <v>266.41059</v>
      </c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2"/>
      <c r="BG12" s="413"/>
      <c r="BI12" s="109"/>
      <c r="BJ12" s="109"/>
    </row>
    <row r="13" spans="24:62" ht="14.25">
      <c r="X13" s="381" t="s">
        <v>53</v>
      </c>
      <c r="Y13" s="382"/>
      <c r="Z13" s="383">
        <f>SUM(Z14:Z16)</f>
        <v>14323.00070658667</v>
      </c>
      <c r="AA13" s="383">
        <f>SUM(AA14:AA16)</f>
        <v>14323.000706586681</v>
      </c>
      <c r="AB13" s="383">
        <f aca="true" t="shared" si="2" ref="AB13:AP13">SUM(AB14:AB16)</f>
        <v>14107.717515745719</v>
      </c>
      <c r="AC13" s="383">
        <f t="shared" si="2"/>
        <v>13975.663531745036</v>
      </c>
      <c r="AD13" s="383">
        <f t="shared" si="2"/>
        <v>13796.261282525435</v>
      </c>
      <c r="AE13" s="383">
        <f t="shared" si="2"/>
        <v>13491.820062153749</v>
      </c>
      <c r="AF13" s="383">
        <f t="shared" si="2"/>
        <v>13136.07538591495</v>
      </c>
      <c r="AG13" s="383">
        <f t="shared" si="2"/>
        <v>12846.59558808841</v>
      </c>
      <c r="AH13" s="383">
        <f t="shared" si="2"/>
        <v>12656.915676241237</v>
      </c>
      <c r="AI13" s="383">
        <f t="shared" si="2"/>
        <v>12525.534316765355</v>
      </c>
      <c r="AJ13" s="383">
        <f t="shared" si="2"/>
        <v>12434.072509932594</v>
      </c>
      <c r="AK13" s="383">
        <f t="shared" si="2"/>
        <v>12352.68630220409</v>
      </c>
      <c r="AL13" s="383">
        <f t="shared" si="2"/>
        <v>12261.704774889851</v>
      </c>
      <c r="AM13" s="383">
        <f t="shared" si="2"/>
        <v>12214.365318818545</v>
      </c>
      <c r="AN13" s="383">
        <f t="shared" si="2"/>
        <v>12148.972336706445</v>
      </c>
      <c r="AO13" s="383">
        <f t="shared" si="2"/>
        <v>12076.94073196755</v>
      </c>
      <c r="AP13" s="383">
        <f t="shared" si="2"/>
        <v>11975.296223918127</v>
      </c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404"/>
      <c r="BG13" s="405"/>
      <c r="BI13" s="109"/>
      <c r="BJ13" s="109"/>
    </row>
    <row r="14" spans="24:62" ht="14.25">
      <c r="X14" s="387"/>
      <c r="Y14" s="393" t="s">
        <v>55</v>
      </c>
      <c r="Z14" s="394">
        <v>5543.048245241837</v>
      </c>
      <c r="AA14" s="394">
        <v>5543.048245241837</v>
      </c>
      <c r="AB14" s="394">
        <v>5499.538912689314</v>
      </c>
      <c r="AC14" s="394">
        <v>5447.378451899154</v>
      </c>
      <c r="AD14" s="394">
        <v>5347.765791059618</v>
      </c>
      <c r="AE14" s="394">
        <v>5220.2994832397835</v>
      </c>
      <c r="AF14" s="394">
        <v>5111.809951540163</v>
      </c>
      <c r="AG14" s="394">
        <v>5044.174677640698</v>
      </c>
      <c r="AH14" s="394">
        <v>4989.167668380028</v>
      </c>
      <c r="AI14" s="394">
        <v>4940.433555926227</v>
      </c>
      <c r="AJ14" s="394">
        <v>4888.016807491442</v>
      </c>
      <c r="AK14" s="394">
        <v>4844.137183431503</v>
      </c>
      <c r="AL14" s="394">
        <v>4807.129314391992</v>
      </c>
      <c r="AM14" s="394">
        <v>4779.776700998066</v>
      </c>
      <c r="AN14" s="394">
        <v>4752.8095189212545</v>
      </c>
      <c r="AO14" s="394">
        <v>4723.051212509131</v>
      </c>
      <c r="AP14" s="394">
        <v>4699.39841260728</v>
      </c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397"/>
      <c r="BI14" s="109"/>
      <c r="BJ14" s="109"/>
    </row>
    <row r="15" spans="24:62" ht="14.25">
      <c r="X15" s="387"/>
      <c r="Y15" s="393" t="s">
        <v>57</v>
      </c>
      <c r="Z15" s="394">
        <v>8676.033291147754</v>
      </c>
      <c r="AA15" s="394">
        <v>8676.033291147767</v>
      </c>
      <c r="AB15" s="394">
        <v>8509.810873174767</v>
      </c>
      <c r="AC15" s="394">
        <v>8437.565611206066</v>
      </c>
      <c r="AD15" s="394">
        <v>8358.064615061126</v>
      </c>
      <c r="AE15" s="394">
        <v>8183.278862777605</v>
      </c>
      <c r="AF15" s="394">
        <v>7935.563335567392</v>
      </c>
      <c r="AG15" s="394">
        <v>7717.012371627909</v>
      </c>
      <c r="AH15" s="394">
        <v>7584.566354075871</v>
      </c>
      <c r="AI15" s="394">
        <v>7502.047598521301</v>
      </c>
      <c r="AJ15" s="394">
        <v>7464.096710176469</v>
      </c>
      <c r="AK15" s="394">
        <v>7427.373169305977</v>
      </c>
      <c r="AL15" s="394">
        <v>7374.6513553231935</v>
      </c>
      <c r="AM15" s="394">
        <v>7357.114287247175</v>
      </c>
      <c r="AN15" s="394">
        <v>7321.444018359322</v>
      </c>
      <c r="AO15" s="394">
        <v>7280.262307742934</v>
      </c>
      <c r="AP15" s="394">
        <v>7203.202842662316</v>
      </c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6"/>
      <c r="BG15" s="397"/>
      <c r="BI15" s="109"/>
      <c r="BJ15" s="109"/>
    </row>
    <row r="16" spans="24:62" ht="15" thickBot="1">
      <c r="X16" s="398"/>
      <c r="Y16" s="399" t="s">
        <v>58</v>
      </c>
      <c r="Z16" s="400">
        <v>103.91917019707721</v>
      </c>
      <c r="AA16" s="400">
        <v>103.91917019707721</v>
      </c>
      <c r="AB16" s="400">
        <v>98.36772988163918</v>
      </c>
      <c r="AC16" s="400">
        <v>90.71946863981573</v>
      </c>
      <c r="AD16" s="400">
        <v>90.43087640468967</v>
      </c>
      <c r="AE16" s="400">
        <v>88.24171613636076</v>
      </c>
      <c r="AF16" s="400">
        <v>88.70209880739407</v>
      </c>
      <c r="AG16" s="400">
        <v>85.40853881980405</v>
      </c>
      <c r="AH16" s="400">
        <v>83.18165378534012</v>
      </c>
      <c r="AI16" s="400">
        <v>83.05316231782886</v>
      </c>
      <c r="AJ16" s="400">
        <v>81.95899226468224</v>
      </c>
      <c r="AK16" s="400">
        <v>81.17594946660859</v>
      </c>
      <c r="AL16" s="400">
        <v>79.92410517466574</v>
      </c>
      <c r="AM16" s="400">
        <v>77.47433057330404</v>
      </c>
      <c r="AN16" s="400">
        <v>74.7187994258691</v>
      </c>
      <c r="AO16" s="400">
        <v>73.62721171548635</v>
      </c>
      <c r="AP16" s="400">
        <v>72.6949686485316</v>
      </c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403"/>
      <c r="BI16" s="109"/>
      <c r="BJ16" s="109"/>
    </row>
    <row r="17" spans="24:62" ht="14.25">
      <c r="X17" s="414" t="s">
        <v>140</v>
      </c>
      <c r="Y17" s="269"/>
      <c r="Z17" s="111">
        <f>SUM(Z18:Z20)</f>
        <v>3220.1613186942946</v>
      </c>
      <c r="AA17" s="111">
        <f>SUM(AA18:AA20)</f>
        <v>3220.1613186942946</v>
      </c>
      <c r="AB17" s="111">
        <f aca="true" t="shared" si="3" ref="AB17:AP17">SUM(AB18:AB20)</f>
        <v>3294.436443613117</v>
      </c>
      <c r="AC17" s="111">
        <f t="shared" si="3"/>
        <v>3421.4669724663654</v>
      </c>
      <c r="AD17" s="111">
        <f t="shared" si="3"/>
        <v>3432.3004474896566</v>
      </c>
      <c r="AE17" s="111">
        <f t="shared" si="3"/>
        <v>3564.7156860731734</v>
      </c>
      <c r="AF17" s="111">
        <f t="shared" si="3"/>
        <v>3713.737706385091</v>
      </c>
      <c r="AG17" s="111">
        <f t="shared" si="3"/>
        <v>3888.0403083251904</v>
      </c>
      <c r="AH17" s="111">
        <f t="shared" si="3"/>
        <v>3970.169463754591</v>
      </c>
      <c r="AI17" s="111">
        <f t="shared" si="3"/>
        <v>3974.71961449791</v>
      </c>
      <c r="AJ17" s="111">
        <f t="shared" si="3"/>
        <v>4022.3506465025876</v>
      </c>
      <c r="AK17" s="111">
        <f t="shared" si="3"/>
        <v>4016.1107952910133</v>
      </c>
      <c r="AL17" s="111">
        <f t="shared" si="3"/>
        <v>3951.9295321013665</v>
      </c>
      <c r="AM17" s="111">
        <f t="shared" si="3"/>
        <v>4025.1915708343026</v>
      </c>
      <c r="AN17" s="111">
        <f t="shared" si="3"/>
        <v>4108.9651700399</v>
      </c>
      <c r="AO17" s="111">
        <f t="shared" si="3"/>
        <v>4096.666436168327</v>
      </c>
      <c r="AP17" s="111">
        <f t="shared" si="3"/>
        <v>4158.016731059345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270"/>
      <c r="BG17" s="415"/>
      <c r="BI17" s="109"/>
      <c r="BJ17" s="109"/>
    </row>
    <row r="18" spans="24:62" ht="15">
      <c r="X18" s="387"/>
      <c r="Y18" s="573" t="s">
        <v>323</v>
      </c>
      <c r="Z18" s="389">
        <v>1289.3739845487519</v>
      </c>
      <c r="AA18" s="389">
        <v>1289.3739845487519</v>
      </c>
      <c r="AB18" s="389">
        <v>1311.1710421103128</v>
      </c>
      <c r="AC18" s="389">
        <v>1296.1569331956553</v>
      </c>
      <c r="AD18" s="389">
        <v>1299.8338177203298</v>
      </c>
      <c r="AE18" s="389">
        <v>1264.3947879636496</v>
      </c>
      <c r="AF18" s="389">
        <v>1246.8682783648944</v>
      </c>
      <c r="AG18" s="389">
        <v>1268.4201182247812</v>
      </c>
      <c r="AH18" s="389">
        <v>1278.759035609277</v>
      </c>
      <c r="AI18" s="389">
        <v>1261.8451216090368</v>
      </c>
      <c r="AJ18" s="389">
        <v>1225.6179970717606</v>
      </c>
      <c r="AK18" s="389">
        <v>1213.584415088762</v>
      </c>
      <c r="AL18" s="389">
        <v>1196.010222993497</v>
      </c>
      <c r="AM18" s="389">
        <v>1182.9073453704839</v>
      </c>
      <c r="AN18" s="389">
        <v>1187.6761885521473</v>
      </c>
      <c r="AO18" s="389">
        <v>1195.8908164816812</v>
      </c>
      <c r="AP18" s="389">
        <v>1171.7222197864244</v>
      </c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406"/>
      <c r="BG18" s="407"/>
      <c r="BI18" s="109"/>
      <c r="BJ18" s="109"/>
    </row>
    <row r="19" spans="24:62" ht="15">
      <c r="X19" s="387"/>
      <c r="Y19" s="574" t="s">
        <v>61</v>
      </c>
      <c r="Z19" s="575">
        <v>1910.6638081455428</v>
      </c>
      <c r="AA19" s="575">
        <v>1910.6638081455428</v>
      </c>
      <c r="AB19" s="575">
        <v>1966.950783502804</v>
      </c>
      <c r="AC19" s="575">
        <v>2108.54799827071</v>
      </c>
      <c r="AD19" s="575">
        <v>2114.983838769327</v>
      </c>
      <c r="AE19" s="575">
        <v>2284.552934109524</v>
      </c>
      <c r="AF19" s="575">
        <v>2450.634139020196</v>
      </c>
      <c r="AG19" s="575">
        <v>2602.9310611004094</v>
      </c>
      <c r="AH19" s="575">
        <v>2673.996829145314</v>
      </c>
      <c r="AI19" s="575">
        <v>2695.402434088873</v>
      </c>
      <c r="AJ19" s="575">
        <v>2779.173533330827</v>
      </c>
      <c r="AK19" s="575">
        <v>2783.8671392022516</v>
      </c>
      <c r="AL19" s="575">
        <v>2735.5723506078693</v>
      </c>
      <c r="AM19" s="575">
        <v>2822.9297722638184</v>
      </c>
      <c r="AN19" s="575">
        <v>2901.9764898877525</v>
      </c>
      <c r="AO19" s="575">
        <v>2881.876158942646</v>
      </c>
      <c r="AP19" s="575">
        <v>2966.453518528921</v>
      </c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09"/>
      <c r="BJ19" s="109"/>
    </row>
    <row r="20" spans="24:62" ht="15.75" thickBot="1">
      <c r="X20" s="416"/>
      <c r="Y20" s="579" t="s">
        <v>245</v>
      </c>
      <c r="Z20" s="418">
        <v>20.123526000000002</v>
      </c>
      <c r="AA20" s="418">
        <v>20.123526000000002</v>
      </c>
      <c r="AB20" s="418">
        <v>16.314618</v>
      </c>
      <c r="AC20" s="418">
        <v>16.762041</v>
      </c>
      <c r="AD20" s="418">
        <v>17.482791</v>
      </c>
      <c r="AE20" s="418">
        <v>15.767964</v>
      </c>
      <c r="AF20" s="418">
        <v>16.235288999999998</v>
      </c>
      <c r="AG20" s="418">
        <v>16.689129</v>
      </c>
      <c r="AH20" s="418">
        <v>17.413598999999998</v>
      </c>
      <c r="AI20" s="418">
        <v>17.4720588</v>
      </c>
      <c r="AJ20" s="418">
        <v>17.5591161</v>
      </c>
      <c r="AK20" s="418">
        <v>18.659240999999998</v>
      </c>
      <c r="AL20" s="418">
        <v>20.3469585</v>
      </c>
      <c r="AM20" s="418">
        <v>19.3544532</v>
      </c>
      <c r="AN20" s="418">
        <v>19.312491599999998</v>
      </c>
      <c r="AO20" s="418">
        <v>18.899460744</v>
      </c>
      <c r="AP20" s="418">
        <v>19.840992744</v>
      </c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421"/>
      <c r="BI20" s="109"/>
      <c r="BJ20" s="109"/>
    </row>
    <row r="21" spans="24:59" ht="15.75" thickBot="1" thickTop="1">
      <c r="X21" s="377" t="s">
        <v>120</v>
      </c>
      <c r="Y21" s="106"/>
      <c r="Z21" s="422">
        <f aca="true" t="shared" si="4" ref="Z21:AP21">SUM(Z4,Z10:Z13,Z17)</f>
        <v>32633.0500801853</v>
      </c>
      <c r="AA21" s="422">
        <f t="shared" si="4"/>
        <v>32633.4946647723</v>
      </c>
      <c r="AB21" s="422">
        <f t="shared" si="4"/>
        <v>32113.133074703597</v>
      </c>
      <c r="AC21" s="422">
        <f t="shared" si="4"/>
        <v>32237.309318462252</v>
      </c>
      <c r="AD21" s="422">
        <f t="shared" si="4"/>
        <v>31951.06703336302</v>
      </c>
      <c r="AE21" s="422">
        <f t="shared" si="4"/>
        <v>33119.75285938454</v>
      </c>
      <c r="AF21" s="422">
        <f t="shared" si="4"/>
        <v>33442.14979226726</v>
      </c>
      <c r="AG21" s="422">
        <f t="shared" si="4"/>
        <v>34523.77890886491</v>
      </c>
      <c r="AH21" s="422">
        <f t="shared" si="4"/>
        <v>35161.895912808905</v>
      </c>
      <c r="AI21" s="422">
        <f t="shared" si="4"/>
        <v>33720.09902312087</v>
      </c>
      <c r="AJ21" s="422">
        <f t="shared" si="4"/>
        <v>27342.612871308746</v>
      </c>
      <c r="AK21" s="422">
        <f t="shared" si="4"/>
        <v>29891.6411584957</v>
      </c>
      <c r="AL21" s="422">
        <f t="shared" si="4"/>
        <v>26448.602836233364</v>
      </c>
      <c r="AM21" s="422">
        <f t="shared" si="4"/>
        <v>26107.71519693666</v>
      </c>
      <c r="AN21" s="422">
        <f t="shared" si="4"/>
        <v>25881.90871729086</v>
      </c>
      <c r="AO21" s="422">
        <f t="shared" si="4"/>
        <v>25905.945345973196</v>
      </c>
      <c r="AP21" s="422">
        <f t="shared" si="4"/>
        <v>25449.843484841487</v>
      </c>
      <c r="AQ21" s="423">
        <f aca="true" t="shared" si="5" ref="AQ21:BE21">SUM(AQ4,AQ11:AQ20)</f>
        <v>0</v>
      </c>
      <c r="AR21" s="423">
        <f t="shared" si="5"/>
        <v>0</v>
      </c>
      <c r="AS21" s="423">
        <f t="shared" si="5"/>
        <v>0</v>
      </c>
      <c r="AT21" s="423">
        <f t="shared" si="5"/>
        <v>0</v>
      </c>
      <c r="AU21" s="423">
        <f t="shared" si="5"/>
        <v>0</v>
      </c>
      <c r="AV21" s="423">
        <f t="shared" si="5"/>
        <v>0</v>
      </c>
      <c r="AW21" s="423">
        <f t="shared" si="5"/>
        <v>0</v>
      </c>
      <c r="AX21" s="423">
        <f t="shared" si="5"/>
        <v>0</v>
      </c>
      <c r="AY21" s="423">
        <f t="shared" si="5"/>
        <v>0</v>
      </c>
      <c r="AZ21" s="423">
        <f t="shared" si="5"/>
        <v>0</v>
      </c>
      <c r="BA21" s="423">
        <f t="shared" si="5"/>
        <v>0</v>
      </c>
      <c r="BB21" s="423">
        <f t="shared" si="5"/>
        <v>0</v>
      </c>
      <c r="BC21" s="423">
        <f t="shared" si="5"/>
        <v>0</v>
      </c>
      <c r="BD21" s="423">
        <f t="shared" si="5"/>
        <v>0</v>
      </c>
      <c r="BE21" s="423">
        <f t="shared" si="5"/>
        <v>0</v>
      </c>
      <c r="BF21" s="424"/>
      <c r="BG21" s="425"/>
    </row>
    <row r="22" spans="26:57" ht="14.25"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</row>
    <row r="23" spans="26:57" ht="14.25">
      <c r="Z23" s="107"/>
      <c r="AA23" s="107"/>
      <c r="AB23" s="107"/>
      <c r="AC23" s="107"/>
      <c r="AD23" s="107"/>
      <c r="AE23" s="107"/>
      <c r="AF23" s="107"/>
      <c r="AG23" s="455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</row>
    <row r="24" spans="25:59" ht="22.5">
      <c r="Y24" s="78"/>
      <c r="Z24" s="711" t="s">
        <v>369</v>
      </c>
      <c r="AA24" s="78">
        <v>1990</v>
      </c>
      <c r="AB24" s="78">
        <f aca="true" t="shared" si="6" ref="AB24:BE24">AA24+1</f>
        <v>1991</v>
      </c>
      <c r="AC24" s="78">
        <f t="shared" si="6"/>
        <v>1992</v>
      </c>
      <c r="AD24" s="78">
        <f t="shared" si="6"/>
        <v>1993</v>
      </c>
      <c r="AE24" s="78">
        <f t="shared" si="6"/>
        <v>1994</v>
      </c>
      <c r="AF24" s="78">
        <f t="shared" si="6"/>
        <v>1995</v>
      </c>
      <c r="AG24" s="78">
        <f t="shared" si="6"/>
        <v>1996</v>
      </c>
      <c r="AH24" s="78">
        <f t="shared" si="6"/>
        <v>1997</v>
      </c>
      <c r="AI24" s="78">
        <f t="shared" si="6"/>
        <v>1998</v>
      </c>
      <c r="AJ24" s="78">
        <f t="shared" si="6"/>
        <v>1999</v>
      </c>
      <c r="AK24" s="78">
        <f t="shared" si="6"/>
        <v>2000</v>
      </c>
      <c r="AL24" s="78">
        <f t="shared" si="6"/>
        <v>2001</v>
      </c>
      <c r="AM24" s="78">
        <f t="shared" si="6"/>
        <v>2002</v>
      </c>
      <c r="AN24" s="78">
        <f t="shared" si="6"/>
        <v>2003</v>
      </c>
      <c r="AO24" s="78">
        <f t="shared" si="6"/>
        <v>2004</v>
      </c>
      <c r="AP24" s="78">
        <f t="shared" si="6"/>
        <v>2005</v>
      </c>
      <c r="AQ24" s="78">
        <f t="shared" si="6"/>
        <v>2006</v>
      </c>
      <c r="AR24" s="78">
        <f t="shared" si="6"/>
        <v>2007</v>
      </c>
      <c r="AS24" s="78">
        <f t="shared" si="6"/>
        <v>2008</v>
      </c>
      <c r="AT24" s="78">
        <f t="shared" si="6"/>
        <v>2009</v>
      </c>
      <c r="AU24" s="78">
        <f t="shared" si="6"/>
        <v>2010</v>
      </c>
      <c r="AV24" s="78">
        <f t="shared" si="6"/>
        <v>2011</v>
      </c>
      <c r="AW24" s="78">
        <f t="shared" si="6"/>
        <v>2012</v>
      </c>
      <c r="AX24" s="78">
        <f t="shared" si="6"/>
        <v>2013</v>
      </c>
      <c r="AY24" s="78">
        <f t="shared" si="6"/>
        <v>2014</v>
      </c>
      <c r="AZ24" s="78">
        <f t="shared" si="6"/>
        <v>2015</v>
      </c>
      <c r="BA24" s="78">
        <f t="shared" si="6"/>
        <v>2016</v>
      </c>
      <c r="BB24" s="78">
        <f t="shared" si="6"/>
        <v>2017</v>
      </c>
      <c r="BC24" s="78">
        <f t="shared" si="6"/>
        <v>2018</v>
      </c>
      <c r="BD24" s="78">
        <f t="shared" si="6"/>
        <v>2019</v>
      </c>
      <c r="BE24" s="78">
        <f t="shared" si="6"/>
        <v>2020</v>
      </c>
      <c r="BF24" s="65" t="s">
        <v>106</v>
      </c>
      <c r="BG24" s="78" t="s">
        <v>107</v>
      </c>
    </row>
    <row r="25" spans="25:62" ht="27">
      <c r="Y25" s="238" t="s">
        <v>37</v>
      </c>
      <c r="Z25" s="108">
        <f>SUM(Z5:Z6,Z9)</f>
        <v>2059.27000115409</v>
      </c>
      <c r="AA25" s="108">
        <f aca="true" t="shared" si="7" ref="AA25:BE25">SUM(AA5:AA6,AA9)</f>
        <v>2059.7460480086697</v>
      </c>
      <c r="AB25" s="108">
        <f t="shared" si="7"/>
        <v>2168.294135185708</v>
      </c>
      <c r="AC25" s="108">
        <f t="shared" si="7"/>
        <v>2225.5315607199964</v>
      </c>
      <c r="AD25" s="108">
        <f t="shared" si="7"/>
        <v>2253.084769823474</v>
      </c>
      <c r="AE25" s="108">
        <f t="shared" si="7"/>
        <v>2487.6978518806177</v>
      </c>
      <c r="AF25" s="108">
        <f t="shared" si="7"/>
        <v>2956.079103704162</v>
      </c>
      <c r="AG25" s="108">
        <f t="shared" si="7"/>
        <v>3110.001449096749</v>
      </c>
      <c r="AH25" s="108">
        <f t="shared" si="7"/>
        <v>3300.4910260825627</v>
      </c>
      <c r="AI25" s="108">
        <f t="shared" si="7"/>
        <v>3266.040576967196</v>
      </c>
      <c r="AJ25" s="108">
        <f t="shared" si="7"/>
        <v>3501.692869831299</v>
      </c>
      <c r="AK25" s="108">
        <f t="shared" si="7"/>
        <v>3566.355267716974</v>
      </c>
      <c r="AL25" s="108">
        <f t="shared" si="7"/>
        <v>3732.217878796136</v>
      </c>
      <c r="AM25" s="108">
        <f t="shared" si="7"/>
        <v>3801.9551630704123</v>
      </c>
      <c r="AN25" s="108">
        <f t="shared" si="7"/>
        <v>3837.3067026855765</v>
      </c>
      <c r="AO25" s="108">
        <f t="shared" si="7"/>
        <v>3874.4690664080786</v>
      </c>
      <c r="AP25" s="108">
        <f t="shared" si="7"/>
        <v>4160.292673386117</v>
      </c>
      <c r="AQ25" s="108">
        <f t="shared" si="7"/>
        <v>0</v>
      </c>
      <c r="AR25" s="108">
        <f t="shared" si="7"/>
        <v>0</v>
      </c>
      <c r="AS25" s="108">
        <f t="shared" si="7"/>
        <v>0</v>
      </c>
      <c r="AT25" s="108">
        <f t="shared" si="7"/>
        <v>0</v>
      </c>
      <c r="AU25" s="108">
        <f t="shared" si="7"/>
        <v>0</v>
      </c>
      <c r="AV25" s="108">
        <f t="shared" si="7"/>
        <v>0</v>
      </c>
      <c r="AW25" s="108">
        <f t="shared" si="7"/>
        <v>0</v>
      </c>
      <c r="AX25" s="108">
        <f t="shared" si="7"/>
        <v>0</v>
      </c>
      <c r="AY25" s="108">
        <f t="shared" si="7"/>
        <v>0</v>
      </c>
      <c r="AZ25" s="108">
        <f t="shared" si="7"/>
        <v>0</v>
      </c>
      <c r="BA25" s="108">
        <f t="shared" si="7"/>
        <v>0</v>
      </c>
      <c r="BB25" s="108">
        <f t="shared" si="7"/>
        <v>0</v>
      </c>
      <c r="BC25" s="108">
        <f t="shared" si="7"/>
        <v>0</v>
      </c>
      <c r="BD25" s="108">
        <f t="shared" si="7"/>
        <v>0</v>
      </c>
      <c r="BE25" s="108">
        <f t="shared" si="7"/>
        <v>0</v>
      </c>
      <c r="BF25" s="249"/>
      <c r="BG25" s="249"/>
      <c r="BI25" s="109"/>
      <c r="BJ25" s="109"/>
    </row>
    <row r="26" spans="25:62" ht="27">
      <c r="Y26" s="238" t="s">
        <v>38</v>
      </c>
      <c r="Z26" s="108">
        <f>Z7</f>
        <v>4204.150211664284</v>
      </c>
      <c r="AA26" s="108">
        <f aca="true" t="shared" si="8" ref="AA26:BE26">AA7</f>
        <v>4204.150211664284</v>
      </c>
      <c r="AB26" s="108">
        <f t="shared" si="8"/>
        <v>4367.173724325702</v>
      </c>
      <c r="AC26" s="108">
        <f t="shared" si="8"/>
        <v>4459.206457534714</v>
      </c>
      <c r="AD26" s="108">
        <f t="shared" si="8"/>
        <v>4432.030209299</v>
      </c>
      <c r="AE26" s="108">
        <f t="shared" si="8"/>
        <v>4513.215639121008</v>
      </c>
      <c r="AF26" s="108">
        <f t="shared" si="8"/>
        <v>4649.772232527177</v>
      </c>
      <c r="AG26" s="108">
        <f t="shared" si="8"/>
        <v>4736.75512846348</v>
      </c>
      <c r="AH26" s="108">
        <f t="shared" si="8"/>
        <v>4781.9370335529575</v>
      </c>
      <c r="AI26" s="108">
        <f t="shared" si="8"/>
        <v>4675.539500235238</v>
      </c>
      <c r="AJ26" s="108">
        <f t="shared" si="8"/>
        <v>4662.5773650461</v>
      </c>
      <c r="AK26" s="108">
        <f t="shared" si="8"/>
        <v>4563.704581567746</v>
      </c>
      <c r="AL26" s="108">
        <f t="shared" si="8"/>
        <v>4381.119698873278</v>
      </c>
      <c r="AM26" s="108">
        <f t="shared" si="8"/>
        <v>4117.59769900631</v>
      </c>
      <c r="AN26" s="108">
        <f t="shared" si="8"/>
        <v>3848.483815787667</v>
      </c>
      <c r="AO26" s="108">
        <f t="shared" si="8"/>
        <v>3544.741918029637</v>
      </c>
      <c r="AP26" s="108">
        <f t="shared" si="8"/>
        <v>3231.367733676246</v>
      </c>
      <c r="AQ26" s="108">
        <f t="shared" si="8"/>
        <v>0</v>
      </c>
      <c r="AR26" s="108">
        <f t="shared" si="8"/>
        <v>0</v>
      </c>
      <c r="AS26" s="108">
        <f t="shared" si="8"/>
        <v>0</v>
      </c>
      <c r="AT26" s="108">
        <f t="shared" si="8"/>
        <v>0</v>
      </c>
      <c r="AU26" s="108">
        <f t="shared" si="8"/>
        <v>0</v>
      </c>
      <c r="AV26" s="108">
        <f t="shared" si="8"/>
        <v>0</v>
      </c>
      <c r="AW26" s="108">
        <f t="shared" si="8"/>
        <v>0</v>
      </c>
      <c r="AX26" s="108">
        <f t="shared" si="8"/>
        <v>0</v>
      </c>
      <c r="AY26" s="108">
        <f t="shared" si="8"/>
        <v>0</v>
      </c>
      <c r="AZ26" s="108">
        <f t="shared" si="8"/>
        <v>0</v>
      </c>
      <c r="BA26" s="108">
        <f t="shared" si="8"/>
        <v>0</v>
      </c>
      <c r="BB26" s="108">
        <f t="shared" si="8"/>
        <v>0</v>
      </c>
      <c r="BC26" s="108">
        <f t="shared" si="8"/>
        <v>0</v>
      </c>
      <c r="BD26" s="108">
        <f t="shared" si="8"/>
        <v>0</v>
      </c>
      <c r="BE26" s="108">
        <f t="shared" si="8"/>
        <v>0</v>
      </c>
      <c r="BF26" s="426"/>
      <c r="BG26" s="426"/>
      <c r="BI26" s="109"/>
      <c r="BJ26" s="109"/>
    </row>
    <row r="27" spans="25:62" ht="14.25">
      <c r="Y27" s="238" t="s">
        <v>385</v>
      </c>
      <c r="Z27" s="108">
        <f>Z10</f>
        <v>0.11296213504</v>
      </c>
      <c r="AA27" s="108">
        <f aca="true" t="shared" si="9" ref="AA27:AO27">AA10</f>
        <v>0.11296213504</v>
      </c>
      <c r="AB27" s="108">
        <f t="shared" si="9"/>
        <v>0.1634906799</v>
      </c>
      <c r="AC27" s="108">
        <f t="shared" si="9"/>
        <v>0.1731217661</v>
      </c>
      <c r="AD27" s="108">
        <f t="shared" si="9"/>
        <v>0.1622884503</v>
      </c>
      <c r="AE27" s="108">
        <f t="shared" si="9"/>
        <v>0.1562932766</v>
      </c>
      <c r="AF27" s="108">
        <f t="shared" si="9"/>
        <v>0.15553891516</v>
      </c>
      <c r="AG27" s="108">
        <f t="shared" si="9"/>
        <v>0.15089017748</v>
      </c>
      <c r="AH27" s="108">
        <f t="shared" si="9"/>
        <v>0.14700755024</v>
      </c>
      <c r="AI27" s="108">
        <f t="shared" si="9"/>
        <v>0.13152125224</v>
      </c>
      <c r="AJ27" s="108">
        <f t="shared" si="9"/>
        <v>0.11778895903999999</v>
      </c>
      <c r="AK27" s="108">
        <f t="shared" si="9"/>
        <v>0.11223659429999999</v>
      </c>
      <c r="AL27" s="108">
        <f t="shared" si="9"/>
        <v>0.10157037842</v>
      </c>
      <c r="AM27" s="108">
        <f t="shared" si="9"/>
        <v>0.09783487283999999</v>
      </c>
      <c r="AN27" s="108">
        <f t="shared" si="9"/>
        <v>0.10836529384</v>
      </c>
      <c r="AO27" s="108">
        <f t="shared" si="9"/>
        <v>0.11030010366000001</v>
      </c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426"/>
      <c r="BG27" s="426"/>
      <c r="BI27" s="109"/>
      <c r="BJ27" s="109"/>
    </row>
    <row r="28" spans="25:62" ht="14.25">
      <c r="Y28" s="238" t="s">
        <v>122</v>
      </c>
      <c r="Z28" s="108">
        <f>Z11</f>
        <v>8266.94794</v>
      </c>
      <c r="AA28" s="108">
        <f aca="true" t="shared" si="10" ref="AA28:AO28">AA11</f>
        <v>8266.94794</v>
      </c>
      <c r="AB28" s="108">
        <f t="shared" si="10"/>
        <v>7539.748079999999</v>
      </c>
      <c r="AC28" s="108">
        <f t="shared" si="10"/>
        <v>7452.40868</v>
      </c>
      <c r="AD28" s="108">
        <f t="shared" si="10"/>
        <v>7302.846699999999</v>
      </c>
      <c r="AE28" s="108">
        <f t="shared" si="10"/>
        <v>8298.102939999999</v>
      </c>
      <c r="AF28" s="108">
        <f t="shared" si="10"/>
        <v>8212.70724</v>
      </c>
      <c r="AG28" s="108">
        <f t="shared" si="10"/>
        <v>9220.068360000001</v>
      </c>
      <c r="AH28" s="108">
        <f t="shared" si="10"/>
        <v>9742.86724</v>
      </c>
      <c r="AI28" s="108">
        <f t="shared" si="10"/>
        <v>8577.873599999999</v>
      </c>
      <c r="AJ28" s="108">
        <f t="shared" si="10"/>
        <v>2000.8632677539601</v>
      </c>
      <c r="AK28" s="108">
        <f t="shared" si="10"/>
        <v>4690.087362647359</v>
      </c>
      <c r="AL28" s="108">
        <f t="shared" si="10"/>
        <v>1414.88836916112</v>
      </c>
      <c r="AM28" s="108">
        <f t="shared" si="10"/>
        <v>1238.77497863952</v>
      </c>
      <c r="AN28" s="108">
        <f t="shared" si="10"/>
        <v>1259.54879319138</v>
      </c>
      <c r="AO28" s="108">
        <f t="shared" si="10"/>
        <v>1657.60321268142</v>
      </c>
      <c r="AP28" s="108">
        <f aca="true" t="shared" si="11" ref="AP28:BE28">AP11</f>
        <v>1299.940370633</v>
      </c>
      <c r="AQ28" s="108">
        <f t="shared" si="11"/>
        <v>0</v>
      </c>
      <c r="AR28" s="108">
        <f t="shared" si="11"/>
        <v>0</v>
      </c>
      <c r="AS28" s="108">
        <f t="shared" si="11"/>
        <v>0</v>
      </c>
      <c r="AT28" s="108">
        <f t="shared" si="11"/>
        <v>0</v>
      </c>
      <c r="AU28" s="108">
        <f t="shared" si="11"/>
        <v>0</v>
      </c>
      <c r="AV28" s="108">
        <f t="shared" si="11"/>
        <v>0</v>
      </c>
      <c r="AW28" s="108">
        <f t="shared" si="11"/>
        <v>0</v>
      </c>
      <c r="AX28" s="108">
        <f t="shared" si="11"/>
        <v>0</v>
      </c>
      <c r="AY28" s="108">
        <f t="shared" si="11"/>
        <v>0</v>
      </c>
      <c r="AZ28" s="108">
        <f t="shared" si="11"/>
        <v>0</v>
      </c>
      <c r="BA28" s="108">
        <f t="shared" si="11"/>
        <v>0</v>
      </c>
      <c r="BB28" s="108">
        <f t="shared" si="11"/>
        <v>0</v>
      </c>
      <c r="BC28" s="108">
        <f t="shared" si="11"/>
        <v>0</v>
      </c>
      <c r="BD28" s="108">
        <f t="shared" si="11"/>
        <v>0</v>
      </c>
      <c r="BE28" s="108">
        <f t="shared" si="11"/>
        <v>0</v>
      </c>
      <c r="BF28" s="264"/>
      <c r="BG28" s="264"/>
      <c r="BI28" s="109"/>
      <c r="BJ28" s="109"/>
    </row>
    <row r="29" spans="25:62" ht="14.25">
      <c r="Y29" s="238" t="s">
        <v>181</v>
      </c>
      <c r="Z29" s="108">
        <f>Z12</f>
        <v>287.0693</v>
      </c>
      <c r="AA29" s="108">
        <f aca="true" t="shared" si="12" ref="AA29:AO29">AA12</f>
        <v>287.0693</v>
      </c>
      <c r="AB29" s="108">
        <f t="shared" si="12"/>
        <v>356.8472</v>
      </c>
      <c r="AC29" s="108">
        <f t="shared" si="12"/>
        <v>413.01145</v>
      </c>
      <c r="AD29" s="108">
        <f t="shared" si="12"/>
        <v>411.6645</v>
      </c>
      <c r="AE29" s="108">
        <f t="shared" si="12"/>
        <v>438.01667000000003</v>
      </c>
      <c r="AF29" s="108">
        <f t="shared" si="12"/>
        <v>437.57554000000005</v>
      </c>
      <c r="AG29" s="108">
        <f t="shared" si="12"/>
        <v>420.93721999999997</v>
      </c>
      <c r="AH29" s="108">
        <f t="shared" si="12"/>
        <v>404.60053000000005</v>
      </c>
      <c r="AI29" s="108">
        <f t="shared" si="12"/>
        <v>377.05207</v>
      </c>
      <c r="AJ29" s="108">
        <f t="shared" si="12"/>
        <v>362.5326</v>
      </c>
      <c r="AK29" s="108">
        <f t="shared" si="12"/>
        <v>340.99349</v>
      </c>
      <c r="AL29" s="108">
        <f t="shared" si="12"/>
        <v>343.60400000000004</v>
      </c>
      <c r="AM29" s="108">
        <f t="shared" si="12"/>
        <v>334.05010999999996</v>
      </c>
      <c r="AN29" s="108">
        <f t="shared" si="12"/>
        <v>320.83357</v>
      </c>
      <c r="AO29" s="108">
        <f t="shared" si="12"/>
        <v>297.54296</v>
      </c>
      <c r="AP29" s="108">
        <f aca="true" t="shared" si="13" ref="AP29:BE29">AP12</f>
        <v>266.41059</v>
      </c>
      <c r="AQ29" s="108">
        <f t="shared" si="13"/>
        <v>0</v>
      </c>
      <c r="AR29" s="108">
        <f t="shared" si="13"/>
        <v>0</v>
      </c>
      <c r="AS29" s="108">
        <f t="shared" si="13"/>
        <v>0</v>
      </c>
      <c r="AT29" s="108">
        <f t="shared" si="13"/>
        <v>0</v>
      </c>
      <c r="AU29" s="108">
        <f t="shared" si="13"/>
        <v>0</v>
      </c>
      <c r="AV29" s="108">
        <f t="shared" si="13"/>
        <v>0</v>
      </c>
      <c r="AW29" s="108">
        <f t="shared" si="13"/>
        <v>0</v>
      </c>
      <c r="AX29" s="108">
        <f t="shared" si="13"/>
        <v>0</v>
      </c>
      <c r="AY29" s="108">
        <f t="shared" si="13"/>
        <v>0</v>
      </c>
      <c r="AZ29" s="108">
        <f t="shared" si="13"/>
        <v>0</v>
      </c>
      <c r="BA29" s="108">
        <f t="shared" si="13"/>
        <v>0</v>
      </c>
      <c r="BB29" s="108">
        <f t="shared" si="13"/>
        <v>0</v>
      </c>
      <c r="BC29" s="108">
        <f t="shared" si="13"/>
        <v>0</v>
      </c>
      <c r="BD29" s="108">
        <f t="shared" si="13"/>
        <v>0</v>
      </c>
      <c r="BE29" s="108">
        <f t="shared" si="13"/>
        <v>0</v>
      </c>
      <c r="BF29" s="264"/>
      <c r="BG29" s="264"/>
      <c r="BI29" s="109"/>
      <c r="BJ29" s="109"/>
    </row>
    <row r="30" spans="25:62" ht="14.25">
      <c r="Y30" s="238" t="s">
        <v>182</v>
      </c>
      <c r="Z30" s="108">
        <f>Z14</f>
        <v>5543.048245241837</v>
      </c>
      <c r="AA30" s="108">
        <f aca="true" t="shared" si="14" ref="AA30:BE30">AA14</f>
        <v>5543.048245241837</v>
      </c>
      <c r="AB30" s="108">
        <f t="shared" si="14"/>
        <v>5499.538912689314</v>
      </c>
      <c r="AC30" s="108">
        <f t="shared" si="14"/>
        <v>5447.378451899154</v>
      </c>
      <c r="AD30" s="108">
        <f t="shared" si="14"/>
        <v>5347.765791059618</v>
      </c>
      <c r="AE30" s="108">
        <f t="shared" si="14"/>
        <v>5220.2994832397835</v>
      </c>
      <c r="AF30" s="108">
        <f t="shared" si="14"/>
        <v>5111.809951540163</v>
      </c>
      <c r="AG30" s="108">
        <f t="shared" si="14"/>
        <v>5044.174677640698</v>
      </c>
      <c r="AH30" s="108">
        <f t="shared" si="14"/>
        <v>4989.167668380028</v>
      </c>
      <c r="AI30" s="108">
        <f t="shared" si="14"/>
        <v>4940.433555926227</v>
      </c>
      <c r="AJ30" s="108">
        <f t="shared" si="14"/>
        <v>4888.016807491442</v>
      </c>
      <c r="AK30" s="108">
        <f t="shared" si="14"/>
        <v>4844.137183431503</v>
      </c>
      <c r="AL30" s="108">
        <f t="shared" si="14"/>
        <v>4807.129314391992</v>
      </c>
      <c r="AM30" s="108">
        <f t="shared" si="14"/>
        <v>4779.776700998066</v>
      </c>
      <c r="AN30" s="108">
        <f t="shared" si="14"/>
        <v>4752.8095189212545</v>
      </c>
      <c r="AO30" s="108">
        <f t="shared" si="14"/>
        <v>4723.051212509131</v>
      </c>
      <c r="AP30" s="108">
        <f t="shared" si="14"/>
        <v>4699.39841260728</v>
      </c>
      <c r="AQ30" s="108">
        <f t="shared" si="14"/>
        <v>0</v>
      </c>
      <c r="AR30" s="108">
        <f t="shared" si="14"/>
        <v>0</v>
      </c>
      <c r="AS30" s="108">
        <f t="shared" si="14"/>
        <v>0</v>
      </c>
      <c r="AT30" s="108">
        <f t="shared" si="14"/>
        <v>0</v>
      </c>
      <c r="AU30" s="108">
        <f t="shared" si="14"/>
        <v>0</v>
      </c>
      <c r="AV30" s="108">
        <f t="shared" si="14"/>
        <v>0</v>
      </c>
      <c r="AW30" s="108">
        <f t="shared" si="14"/>
        <v>0</v>
      </c>
      <c r="AX30" s="108">
        <f t="shared" si="14"/>
        <v>0</v>
      </c>
      <c r="AY30" s="108">
        <f t="shared" si="14"/>
        <v>0</v>
      </c>
      <c r="AZ30" s="108">
        <f t="shared" si="14"/>
        <v>0</v>
      </c>
      <c r="BA30" s="108">
        <f t="shared" si="14"/>
        <v>0</v>
      </c>
      <c r="BB30" s="108">
        <f t="shared" si="14"/>
        <v>0</v>
      </c>
      <c r="BC30" s="108">
        <f t="shared" si="14"/>
        <v>0</v>
      </c>
      <c r="BD30" s="108">
        <f t="shared" si="14"/>
        <v>0</v>
      </c>
      <c r="BE30" s="108">
        <f t="shared" si="14"/>
        <v>0</v>
      </c>
      <c r="BF30" s="264"/>
      <c r="BG30" s="264"/>
      <c r="BI30" s="109"/>
      <c r="BJ30" s="109"/>
    </row>
    <row r="31" spans="25:62" ht="14.25">
      <c r="Y31" s="378" t="s">
        <v>183</v>
      </c>
      <c r="Z31" s="427">
        <f>Z15</f>
        <v>8676.033291147754</v>
      </c>
      <c r="AA31" s="427">
        <f aca="true" t="shared" si="15" ref="AA31:BE31">AA15</f>
        <v>8676.033291147767</v>
      </c>
      <c r="AB31" s="427">
        <f t="shared" si="15"/>
        <v>8509.810873174767</v>
      </c>
      <c r="AC31" s="427">
        <f t="shared" si="15"/>
        <v>8437.565611206066</v>
      </c>
      <c r="AD31" s="427">
        <f t="shared" si="15"/>
        <v>8358.064615061126</v>
      </c>
      <c r="AE31" s="427">
        <f t="shared" si="15"/>
        <v>8183.278862777605</v>
      </c>
      <c r="AF31" s="427">
        <f t="shared" si="15"/>
        <v>7935.563335567392</v>
      </c>
      <c r="AG31" s="427">
        <f t="shared" si="15"/>
        <v>7717.012371627909</v>
      </c>
      <c r="AH31" s="427">
        <f t="shared" si="15"/>
        <v>7584.566354075871</v>
      </c>
      <c r="AI31" s="427">
        <f t="shared" si="15"/>
        <v>7502.047598521301</v>
      </c>
      <c r="AJ31" s="427">
        <f t="shared" si="15"/>
        <v>7464.096710176469</v>
      </c>
      <c r="AK31" s="427">
        <f t="shared" si="15"/>
        <v>7427.373169305977</v>
      </c>
      <c r="AL31" s="427">
        <f t="shared" si="15"/>
        <v>7374.6513553231935</v>
      </c>
      <c r="AM31" s="427">
        <f t="shared" si="15"/>
        <v>7357.114287247175</v>
      </c>
      <c r="AN31" s="427">
        <f t="shared" si="15"/>
        <v>7321.444018359322</v>
      </c>
      <c r="AO31" s="427">
        <f t="shared" si="15"/>
        <v>7280.262307742934</v>
      </c>
      <c r="AP31" s="427">
        <f t="shared" si="15"/>
        <v>7203.202842662316</v>
      </c>
      <c r="AQ31" s="427">
        <f t="shared" si="15"/>
        <v>0</v>
      </c>
      <c r="AR31" s="427">
        <f t="shared" si="15"/>
        <v>0</v>
      </c>
      <c r="AS31" s="427">
        <f t="shared" si="15"/>
        <v>0</v>
      </c>
      <c r="AT31" s="427">
        <f t="shared" si="15"/>
        <v>0</v>
      </c>
      <c r="AU31" s="427">
        <f t="shared" si="15"/>
        <v>0</v>
      </c>
      <c r="AV31" s="427">
        <f t="shared" si="15"/>
        <v>0</v>
      </c>
      <c r="AW31" s="427">
        <f t="shared" si="15"/>
        <v>0</v>
      </c>
      <c r="AX31" s="427">
        <f t="shared" si="15"/>
        <v>0</v>
      </c>
      <c r="AY31" s="427">
        <f t="shared" si="15"/>
        <v>0</v>
      </c>
      <c r="AZ31" s="427">
        <f t="shared" si="15"/>
        <v>0</v>
      </c>
      <c r="BA31" s="427">
        <f t="shared" si="15"/>
        <v>0</v>
      </c>
      <c r="BB31" s="427">
        <f t="shared" si="15"/>
        <v>0</v>
      </c>
      <c r="BC31" s="427">
        <f t="shared" si="15"/>
        <v>0</v>
      </c>
      <c r="BD31" s="427">
        <f t="shared" si="15"/>
        <v>0</v>
      </c>
      <c r="BE31" s="427">
        <f t="shared" si="15"/>
        <v>0</v>
      </c>
      <c r="BF31" s="429"/>
      <c r="BG31" s="429"/>
      <c r="BI31" s="109"/>
      <c r="BJ31" s="109"/>
    </row>
    <row r="32" spans="25:62" ht="14.25">
      <c r="Y32" s="378" t="s">
        <v>184</v>
      </c>
      <c r="Z32" s="427">
        <f>Z16</f>
        <v>103.91917019707721</v>
      </c>
      <c r="AA32" s="427">
        <f aca="true" t="shared" si="16" ref="AA32:BE32">AA16</f>
        <v>103.91917019707721</v>
      </c>
      <c r="AB32" s="427">
        <f t="shared" si="16"/>
        <v>98.36772988163918</v>
      </c>
      <c r="AC32" s="427">
        <f t="shared" si="16"/>
        <v>90.71946863981573</v>
      </c>
      <c r="AD32" s="427">
        <f t="shared" si="16"/>
        <v>90.43087640468967</v>
      </c>
      <c r="AE32" s="427">
        <f t="shared" si="16"/>
        <v>88.24171613636076</v>
      </c>
      <c r="AF32" s="427">
        <f t="shared" si="16"/>
        <v>88.70209880739407</v>
      </c>
      <c r="AG32" s="427">
        <f t="shared" si="16"/>
        <v>85.40853881980405</v>
      </c>
      <c r="AH32" s="427">
        <f t="shared" si="16"/>
        <v>83.18165378534012</v>
      </c>
      <c r="AI32" s="427">
        <f t="shared" si="16"/>
        <v>83.05316231782886</v>
      </c>
      <c r="AJ32" s="427">
        <f t="shared" si="16"/>
        <v>81.95899226468224</v>
      </c>
      <c r="AK32" s="427">
        <f t="shared" si="16"/>
        <v>81.17594946660859</v>
      </c>
      <c r="AL32" s="427">
        <f t="shared" si="16"/>
        <v>79.92410517466574</v>
      </c>
      <c r="AM32" s="427">
        <f t="shared" si="16"/>
        <v>77.47433057330404</v>
      </c>
      <c r="AN32" s="427">
        <f t="shared" si="16"/>
        <v>74.7187994258691</v>
      </c>
      <c r="AO32" s="427">
        <f t="shared" si="16"/>
        <v>73.62721171548635</v>
      </c>
      <c r="AP32" s="427">
        <f t="shared" si="16"/>
        <v>72.6949686485316</v>
      </c>
      <c r="AQ32" s="427">
        <f t="shared" si="16"/>
        <v>0</v>
      </c>
      <c r="AR32" s="427">
        <f t="shared" si="16"/>
        <v>0</v>
      </c>
      <c r="AS32" s="427">
        <f t="shared" si="16"/>
        <v>0</v>
      </c>
      <c r="AT32" s="427">
        <f t="shared" si="16"/>
        <v>0</v>
      </c>
      <c r="AU32" s="427">
        <f t="shared" si="16"/>
        <v>0</v>
      </c>
      <c r="AV32" s="427">
        <f t="shared" si="16"/>
        <v>0</v>
      </c>
      <c r="AW32" s="427">
        <f t="shared" si="16"/>
        <v>0</v>
      </c>
      <c r="AX32" s="427">
        <f t="shared" si="16"/>
        <v>0</v>
      </c>
      <c r="AY32" s="427">
        <f t="shared" si="16"/>
        <v>0</v>
      </c>
      <c r="AZ32" s="427">
        <f t="shared" si="16"/>
        <v>0</v>
      </c>
      <c r="BA32" s="427">
        <f t="shared" si="16"/>
        <v>0</v>
      </c>
      <c r="BB32" s="427">
        <f t="shared" si="16"/>
        <v>0</v>
      </c>
      <c r="BC32" s="427">
        <f t="shared" si="16"/>
        <v>0</v>
      </c>
      <c r="BD32" s="427">
        <f t="shared" si="16"/>
        <v>0</v>
      </c>
      <c r="BE32" s="427">
        <f t="shared" si="16"/>
        <v>0</v>
      </c>
      <c r="BF32" s="429"/>
      <c r="BG32" s="429"/>
      <c r="BI32" s="109"/>
      <c r="BJ32" s="109"/>
    </row>
    <row r="33" spans="25:62" ht="14.25">
      <c r="Y33" s="378" t="s">
        <v>239</v>
      </c>
      <c r="Z33" s="427">
        <f>Z18</f>
        <v>1289.3739845487519</v>
      </c>
      <c r="AA33" s="427">
        <f aca="true" t="shared" si="17" ref="AA33:BE33">AA18</f>
        <v>1289.3739845487519</v>
      </c>
      <c r="AB33" s="427">
        <f t="shared" si="17"/>
        <v>1311.1710421103128</v>
      </c>
      <c r="AC33" s="427">
        <f t="shared" si="17"/>
        <v>1296.1569331956553</v>
      </c>
      <c r="AD33" s="427">
        <f t="shared" si="17"/>
        <v>1299.8338177203298</v>
      </c>
      <c r="AE33" s="427">
        <f t="shared" si="17"/>
        <v>1264.3947879636496</v>
      </c>
      <c r="AF33" s="427">
        <f t="shared" si="17"/>
        <v>1246.8682783648944</v>
      </c>
      <c r="AG33" s="427">
        <f t="shared" si="17"/>
        <v>1268.4201182247812</v>
      </c>
      <c r="AH33" s="427">
        <f t="shared" si="17"/>
        <v>1278.759035609277</v>
      </c>
      <c r="AI33" s="427">
        <f t="shared" si="17"/>
        <v>1261.8451216090368</v>
      </c>
      <c r="AJ33" s="427">
        <f t="shared" si="17"/>
        <v>1225.6179970717606</v>
      </c>
      <c r="AK33" s="427">
        <f t="shared" si="17"/>
        <v>1213.584415088762</v>
      </c>
      <c r="AL33" s="427">
        <f t="shared" si="17"/>
        <v>1196.010222993497</v>
      </c>
      <c r="AM33" s="427">
        <f t="shared" si="17"/>
        <v>1182.9073453704839</v>
      </c>
      <c r="AN33" s="427">
        <f t="shared" si="17"/>
        <v>1187.6761885521473</v>
      </c>
      <c r="AO33" s="427">
        <f t="shared" si="17"/>
        <v>1195.8908164816812</v>
      </c>
      <c r="AP33" s="427">
        <f t="shared" si="17"/>
        <v>1171.7222197864244</v>
      </c>
      <c r="AQ33" s="427">
        <f t="shared" si="17"/>
        <v>0</v>
      </c>
      <c r="AR33" s="427">
        <f t="shared" si="17"/>
        <v>0</v>
      </c>
      <c r="AS33" s="427">
        <f t="shared" si="17"/>
        <v>0</v>
      </c>
      <c r="AT33" s="427">
        <f t="shared" si="17"/>
        <v>0</v>
      </c>
      <c r="AU33" s="427">
        <f t="shared" si="17"/>
        <v>0</v>
      </c>
      <c r="AV33" s="427">
        <f t="shared" si="17"/>
        <v>0</v>
      </c>
      <c r="AW33" s="427">
        <f t="shared" si="17"/>
        <v>0</v>
      </c>
      <c r="AX33" s="427">
        <f t="shared" si="17"/>
        <v>0</v>
      </c>
      <c r="AY33" s="427">
        <f t="shared" si="17"/>
        <v>0</v>
      </c>
      <c r="AZ33" s="427">
        <f t="shared" si="17"/>
        <v>0</v>
      </c>
      <c r="BA33" s="427">
        <f t="shared" si="17"/>
        <v>0</v>
      </c>
      <c r="BB33" s="427">
        <f t="shared" si="17"/>
        <v>0</v>
      </c>
      <c r="BC33" s="427">
        <f t="shared" si="17"/>
        <v>0</v>
      </c>
      <c r="BD33" s="427">
        <f t="shared" si="17"/>
        <v>0</v>
      </c>
      <c r="BE33" s="427">
        <f t="shared" si="17"/>
        <v>0</v>
      </c>
      <c r="BF33" s="429"/>
      <c r="BG33" s="429"/>
      <c r="BI33" s="109"/>
      <c r="BJ33" s="109"/>
    </row>
    <row r="34" spans="25:62" ht="14.25">
      <c r="Y34" s="238" t="s">
        <v>45</v>
      </c>
      <c r="Z34" s="580">
        <f>Z19</f>
        <v>1910.6638081455428</v>
      </c>
      <c r="AA34" s="580">
        <f aca="true" t="shared" si="18" ref="AA34:BE34">AA19</f>
        <v>1910.6638081455428</v>
      </c>
      <c r="AB34" s="580">
        <f t="shared" si="18"/>
        <v>1966.950783502804</v>
      </c>
      <c r="AC34" s="580">
        <f t="shared" si="18"/>
        <v>2108.54799827071</v>
      </c>
      <c r="AD34" s="580">
        <f t="shared" si="18"/>
        <v>2114.983838769327</v>
      </c>
      <c r="AE34" s="580">
        <f t="shared" si="18"/>
        <v>2284.552934109524</v>
      </c>
      <c r="AF34" s="580">
        <f t="shared" si="18"/>
        <v>2450.634139020196</v>
      </c>
      <c r="AG34" s="580">
        <f t="shared" si="18"/>
        <v>2602.9310611004094</v>
      </c>
      <c r="AH34" s="580">
        <f t="shared" si="18"/>
        <v>2673.996829145314</v>
      </c>
      <c r="AI34" s="580">
        <f t="shared" si="18"/>
        <v>2695.402434088873</v>
      </c>
      <c r="AJ34" s="580">
        <f t="shared" si="18"/>
        <v>2779.173533330827</v>
      </c>
      <c r="AK34" s="580">
        <f t="shared" si="18"/>
        <v>2783.8671392022516</v>
      </c>
      <c r="AL34" s="580">
        <f t="shared" si="18"/>
        <v>2735.5723506078693</v>
      </c>
      <c r="AM34" s="580">
        <f t="shared" si="18"/>
        <v>2822.9297722638184</v>
      </c>
      <c r="AN34" s="580">
        <f t="shared" si="18"/>
        <v>2901.9764898877525</v>
      </c>
      <c r="AO34" s="580">
        <f t="shared" si="18"/>
        <v>2881.876158942646</v>
      </c>
      <c r="AP34" s="427">
        <f t="shared" si="18"/>
        <v>2966.453518528921</v>
      </c>
      <c r="AQ34" s="427">
        <f t="shared" si="18"/>
        <v>0</v>
      </c>
      <c r="AR34" s="427">
        <f t="shared" si="18"/>
        <v>0</v>
      </c>
      <c r="AS34" s="427">
        <f t="shared" si="18"/>
        <v>0</v>
      </c>
      <c r="AT34" s="427">
        <f t="shared" si="18"/>
        <v>0</v>
      </c>
      <c r="AU34" s="427">
        <f t="shared" si="18"/>
        <v>0</v>
      </c>
      <c r="AV34" s="427">
        <f t="shared" si="18"/>
        <v>0</v>
      </c>
      <c r="AW34" s="427">
        <f t="shared" si="18"/>
        <v>0</v>
      </c>
      <c r="AX34" s="427">
        <f t="shared" si="18"/>
        <v>0</v>
      </c>
      <c r="AY34" s="427">
        <f t="shared" si="18"/>
        <v>0</v>
      </c>
      <c r="AZ34" s="427">
        <f t="shared" si="18"/>
        <v>0</v>
      </c>
      <c r="BA34" s="427">
        <f t="shared" si="18"/>
        <v>0</v>
      </c>
      <c r="BB34" s="427">
        <f t="shared" si="18"/>
        <v>0</v>
      </c>
      <c r="BC34" s="427">
        <f t="shared" si="18"/>
        <v>0</v>
      </c>
      <c r="BD34" s="427">
        <f t="shared" si="18"/>
        <v>0</v>
      </c>
      <c r="BE34" s="427">
        <f t="shared" si="18"/>
        <v>0</v>
      </c>
      <c r="BF34" s="429"/>
      <c r="BG34" s="429"/>
      <c r="BI34" s="109"/>
      <c r="BJ34" s="109"/>
    </row>
    <row r="35" spans="25:62" ht="15" thickBot="1">
      <c r="Y35" s="581" t="s">
        <v>240</v>
      </c>
      <c r="Z35" s="110">
        <f>Z20</f>
        <v>20.123526000000002</v>
      </c>
      <c r="AA35" s="110">
        <f aca="true" t="shared" si="19" ref="AA35:AO35">AA20</f>
        <v>20.123526000000002</v>
      </c>
      <c r="AB35" s="110">
        <f t="shared" si="19"/>
        <v>16.314618</v>
      </c>
      <c r="AC35" s="110">
        <f t="shared" si="19"/>
        <v>16.762041</v>
      </c>
      <c r="AD35" s="110">
        <f t="shared" si="19"/>
        <v>17.482791</v>
      </c>
      <c r="AE35" s="110">
        <f t="shared" si="19"/>
        <v>15.767964</v>
      </c>
      <c r="AF35" s="110">
        <f t="shared" si="19"/>
        <v>16.235288999999998</v>
      </c>
      <c r="AG35" s="110">
        <f t="shared" si="19"/>
        <v>16.689129</v>
      </c>
      <c r="AH35" s="110">
        <f t="shared" si="19"/>
        <v>17.413598999999998</v>
      </c>
      <c r="AI35" s="110">
        <f t="shared" si="19"/>
        <v>17.4720588</v>
      </c>
      <c r="AJ35" s="110">
        <f t="shared" si="19"/>
        <v>17.5591161</v>
      </c>
      <c r="AK35" s="110">
        <f t="shared" si="19"/>
        <v>18.659240999999998</v>
      </c>
      <c r="AL35" s="110">
        <f t="shared" si="19"/>
        <v>20.3469585</v>
      </c>
      <c r="AM35" s="110">
        <f t="shared" si="19"/>
        <v>19.3544532</v>
      </c>
      <c r="AN35" s="110">
        <f t="shared" si="19"/>
        <v>19.312491599999998</v>
      </c>
      <c r="AO35" s="110">
        <f t="shared" si="19"/>
        <v>18.899460744</v>
      </c>
      <c r="AP35" s="110">
        <f aca="true" t="shared" si="20" ref="AP35:BE35">AP21</f>
        <v>25449.843484841487</v>
      </c>
      <c r="AQ35" s="110">
        <f t="shared" si="20"/>
        <v>0</v>
      </c>
      <c r="AR35" s="110">
        <f t="shared" si="20"/>
        <v>0</v>
      </c>
      <c r="AS35" s="110">
        <f t="shared" si="20"/>
        <v>0</v>
      </c>
      <c r="AT35" s="110">
        <f t="shared" si="20"/>
        <v>0</v>
      </c>
      <c r="AU35" s="110">
        <f t="shared" si="20"/>
        <v>0</v>
      </c>
      <c r="AV35" s="110">
        <f t="shared" si="20"/>
        <v>0</v>
      </c>
      <c r="AW35" s="110">
        <f t="shared" si="20"/>
        <v>0</v>
      </c>
      <c r="AX35" s="110">
        <f t="shared" si="20"/>
        <v>0</v>
      </c>
      <c r="AY35" s="110">
        <f t="shared" si="20"/>
        <v>0</v>
      </c>
      <c r="AZ35" s="110">
        <f t="shared" si="20"/>
        <v>0</v>
      </c>
      <c r="BA35" s="110">
        <f t="shared" si="20"/>
        <v>0</v>
      </c>
      <c r="BB35" s="110">
        <f t="shared" si="20"/>
        <v>0</v>
      </c>
      <c r="BC35" s="110">
        <f t="shared" si="20"/>
        <v>0</v>
      </c>
      <c r="BD35" s="110">
        <f t="shared" si="20"/>
        <v>0</v>
      </c>
      <c r="BE35" s="110">
        <f t="shared" si="20"/>
        <v>0</v>
      </c>
      <c r="BF35" s="268"/>
      <c r="BG35" s="268"/>
      <c r="BI35" s="109"/>
      <c r="BJ35" s="109"/>
    </row>
    <row r="36" spans="25:62" ht="15" thickTop="1">
      <c r="Y36" s="380" t="s">
        <v>120</v>
      </c>
      <c r="Z36" s="111">
        <f aca="true" t="shared" si="21" ref="Z36:AO36">SUM(Z25:Z32,Z33:Z35)</f>
        <v>32360.712440234376</v>
      </c>
      <c r="AA36" s="111">
        <f t="shared" si="21"/>
        <v>32361.188487088966</v>
      </c>
      <c r="AB36" s="111">
        <f t="shared" si="21"/>
        <v>31834.38058955015</v>
      </c>
      <c r="AC36" s="111">
        <f t="shared" si="21"/>
        <v>31947.461774232215</v>
      </c>
      <c r="AD36" s="111">
        <f t="shared" si="21"/>
        <v>31628.350197587868</v>
      </c>
      <c r="AE36" s="111">
        <f t="shared" si="21"/>
        <v>32793.72514250514</v>
      </c>
      <c r="AF36" s="111">
        <f t="shared" si="21"/>
        <v>33106.10274744653</v>
      </c>
      <c r="AG36" s="111">
        <f t="shared" si="21"/>
        <v>34222.54894415131</v>
      </c>
      <c r="AH36" s="111">
        <f t="shared" si="21"/>
        <v>34857.12797718159</v>
      </c>
      <c r="AI36" s="111">
        <f t="shared" si="21"/>
        <v>33396.891199717946</v>
      </c>
      <c r="AJ36" s="111">
        <f t="shared" si="21"/>
        <v>26984.20704802558</v>
      </c>
      <c r="AK36" s="111">
        <f t="shared" si="21"/>
        <v>29530.050036021483</v>
      </c>
      <c r="AL36" s="111">
        <f t="shared" si="21"/>
        <v>26085.565824200166</v>
      </c>
      <c r="AM36" s="111">
        <f t="shared" si="21"/>
        <v>25732.03267524193</v>
      </c>
      <c r="AN36" s="111">
        <f t="shared" si="21"/>
        <v>25524.21875370481</v>
      </c>
      <c r="AO36" s="111">
        <f t="shared" si="21"/>
        <v>25548.074625358677</v>
      </c>
      <c r="AP36" s="111">
        <f aca="true" t="shared" si="22" ref="AP36:BE36">SUM(AP25:AP34)</f>
        <v>25071.483329928833</v>
      </c>
      <c r="AQ36" s="111">
        <f t="shared" si="22"/>
        <v>0</v>
      </c>
      <c r="AR36" s="111">
        <f t="shared" si="22"/>
        <v>0</v>
      </c>
      <c r="AS36" s="111">
        <f t="shared" si="22"/>
        <v>0</v>
      </c>
      <c r="AT36" s="111">
        <f t="shared" si="22"/>
        <v>0</v>
      </c>
      <c r="AU36" s="111">
        <f t="shared" si="22"/>
        <v>0</v>
      </c>
      <c r="AV36" s="111">
        <f t="shared" si="22"/>
        <v>0</v>
      </c>
      <c r="AW36" s="111">
        <f t="shared" si="22"/>
        <v>0</v>
      </c>
      <c r="AX36" s="111">
        <f t="shared" si="22"/>
        <v>0</v>
      </c>
      <c r="AY36" s="111">
        <f t="shared" si="22"/>
        <v>0</v>
      </c>
      <c r="AZ36" s="111">
        <f t="shared" si="22"/>
        <v>0</v>
      </c>
      <c r="BA36" s="111">
        <f t="shared" si="22"/>
        <v>0</v>
      </c>
      <c r="BB36" s="111">
        <f t="shared" si="22"/>
        <v>0</v>
      </c>
      <c r="BC36" s="111">
        <f t="shared" si="22"/>
        <v>0</v>
      </c>
      <c r="BD36" s="111">
        <f t="shared" si="22"/>
        <v>0</v>
      </c>
      <c r="BE36" s="111">
        <f t="shared" si="22"/>
        <v>0</v>
      </c>
      <c r="BF36" s="270"/>
      <c r="BG36" s="264"/>
      <c r="BI36" s="109"/>
      <c r="BJ36" s="109"/>
    </row>
    <row r="38" spans="25:57" ht="14.25">
      <c r="Y38" s="3" t="s">
        <v>386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</row>
    <row r="39" spans="25:59" ht="22.5">
      <c r="Y39" s="78"/>
      <c r="Z39" s="711" t="s">
        <v>369</v>
      </c>
      <c r="AA39" s="78">
        <v>1990</v>
      </c>
      <c r="AB39" s="78">
        <f aca="true" t="shared" si="23" ref="AB39:BE39">AA39+1</f>
        <v>1991</v>
      </c>
      <c r="AC39" s="78">
        <f t="shared" si="23"/>
        <v>1992</v>
      </c>
      <c r="AD39" s="78">
        <f t="shared" si="23"/>
        <v>1993</v>
      </c>
      <c r="AE39" s="78">
        <f t="shared" si="23"/>
        <v>1994</v>
      </c>
      <c r="AF39" s="78">
        <f t="shared" si="23"/>
        <v>1995</v>
      </c>
      <c r="AG39" s="78">
        <f t="shared" si="23"/>
        <v>1996</v>
      </c>
      <c r="AH39" s="78">
        <f t="shared" si="23"/>
        <v>1997</v>
      </c>
      <c r="AI39" s="78">
        <f t="shared" si="23"/>
        <v>1998</v>
      </c>
      <c r="AJ39" s="78">
        <f t="shared" si="23"/>
        <v>1999</v>
      </c>
      <c r="AK39" s="78">
        <f t="shared" si="23"/>
        <v>2000</v>
      </c>
      <c r="AL39" s="78">
        <f t="shared" si="23"/>
        <v>2001</v>
      </c>
      <c r="AM39" s="78">
        <f t="shared" si="23"/>
        <v>2002</v>
      </c>
      <c r="AN39" s="78">
        <f t="shared" si="23"/>
        <v>2003</v>
      </c>
      <c r="AO39" s="78">
        <f t="shared" si="23"/>
        <v>2004</v>
      </c>
      <c r="AP39" s="78">
        <f t="shared" si="23"/>
        <v>2005</v>
      </c>
      <c r="AQ39" s="78">
        <f t="shared" si="23"/>
        <v>2006</v>
      </c>
      <c r="AR39" s="78">
        <f t="shared" si="23"/>
        <v>2007</v>
      </c>
      <c r="AS39" s="78">
        <f t="shared" si="23"/>
        <v>2008</v>
      </c>
      <c r="AT39" s="78">
        <f t="shared" si="23"/>
        <v>2009</v>
      </c>
      <c r="AU39" s="78">
        <f t="shared" si="23"/>
        <v>2010</v>
      </c>
      <c r="AV39" s="78">
        <f t="shared" si="23"/>
        <v>2011</v>
      </c>
      <c r="AW39" s="78">
        <f t="shared" si="23"/>
        <v>2012</v>
      </c>
      <c r="AX39" s="78">
        <f t="shared" si="23"/>
        <v>2013</v>
      </c>
      <c r="AY39" s="78">
        <f t="shared" si="23"/>
        <v>2014</v>
      </c>
      <c r="AZ39" s="78">
        <f t="shared" si="23"/>
        <v>2015</v>
      </c>
      <c r="BA39" s="78">
        <f t="shared" si="23"/>
        <v>2016</v>
      </c>
      <c r="BB39" s="78">
        <f t="shared" si="23"/>
        <v>2017</v>
      </c>
      <c r="BC39" s="78">
        <f t="shared" si="23"/>
        <v>2018</v>
      </c>
      <c r="BD39" s="78">
        <f t="shared" si="23"/>
        <v>2019</v>
      </c>
      <c r="BE39" s="78">
        <f t="shared" si="23"/>
        <v>2020</v>
      </c>
      <c r="BF39" s="65" t="s">
        <v>106</v>
      </c>
      <c r="BG39" s="78" t="s">
        <v>107</v>
      </c>
    </row>
    <row r="40" spans="25:59" ht="27">
      <c r="Y40" s="238" t="s">
        <v>37</v>
      </c>
      <c r="Z40" s="430"/>
      <c r="AA40" s="39">
        <f aca="true" t="shared" si="24" ref="AA40:AP40">IF(ISTEXT(AA25),AA25,AA25/$Z25-1)</f>
        <v>0.00023117262637373237</v>
      </c>
      <c r="AB40" s="39">
        <f t="shared" si="24"/>
        <v>0.05294309826808363</v>
      </c>
      <c r="AC40" s="39">
        <f t="shared" si="24"/>
        <v>0.08073810596605946</v>
      </c>
      <c r="AD40" s="39">
        <f t="shared" si="24"/>
        <v>0.09411819167023405</v>
      </c>
      <c r="AE40" s="39">
        <f t="shared" si="24"/>
        <v>0.20804841059522117</v>
      </c>
      <c r="AF40" s="39">
        <f t="shared" si="24"/>
        <v>0.43549855145146954</v>
      </c>
      <c r="AG40" s="39">
        <f t="shared" si="24"/>
        <v>0.5102446242376137</v>
      </c>
      <c r="AH40" s="39">
        <f t="shared" si="24"/>
        <v>0.6027480729738437</v>
      </c>
      <c r="AI40" s="39">
        <f t="shared" si="24"/>
        <v>0.5860186255987743</v>
      </c>
      <c r="AJ40" s="39">
        <f t="shared" si="24"/>
        <v>0.7004534946213088</v>
      </c>
      <c r="AK40" s="39">
        <f t="shared" si="24"/>
        <v>0.7318541355520445</v>
      </c>
      <c r="AL40" s="39">
        <f t="shared" si="24"/>
        <v>0.8123985085513143</v>
      </c>
      <c r="AM40" s="39">
        <f t="shared" si="24"/>
        <v>0.8462635598729928</v>
      </c>
      <c r="AN40" s="39">
        <f t="shared" si="24"/>
        <v>0.8634305848844541</v>
      </c>
      <c r="AO40" s="39">
        <f t="shared" si="24"/>
        <v>0.8814769623394139</v>
      </c>
      <c r="AP40" s="39">
        <f t="shared" si="24"/>
        <v>1.020275471917008</v>
      </c>
      <c r="AQ40" s="39">
        <f aca="true" t="shared" si="25" ref="AQ40:BE40">IF(ISTEXT(AQ25),AQ25,AQ25/$AA25-1)</f>
        <v>-1</v>
      </c>
      <c r="AR40" s="39">
        <f t="shared" si="25"/>
        <v>-1</v>
      </c>
      <c r="AS40" s="39">
        <f t="shared" si="25"/>
        <v>-1</v>
      </c>
      <c r="AT40" s="39">
        <f t="shared" si="25"/>
        <v>-1</v>
      </c>
      <c r="AU40" s="39">
        <f t="shared" si="25"/>
        <v>-1</v>
      </c>
      <c r="AV40" s="39">
        <f t="shared" si="25"/>
        <v>-1</v>
      </c>
      <c r="AW40" s="39">
        <f t="shared" si="25"/>
        <v>-1</v>
      </c>
      <c r="AX40" s="39">
        <f t="shared" si="25"/>
        <v>-1</v>
      </c>
      <c r="AY40" s="39">
        <f t="shared" si="25"/>
        <v>-1</v>
      </c>
      <c r="AZ40" s="39">
        <f t="shared" si="25"/>
        <v>-1</v>
      </c>
      <c r="BA40" s="39">
        <f t="shared" si="25"/>
        <v>-1</v>
      </c>
      <c r="BB40" s="39">
        <f t="shared" si="25"/>
        <v>-1</v>
      </c>
      <c r="BC40" s="39">
        <f t="shared" si="25"/>
        <v>-1</v>
      </c>
      <c r="BD40" s="39">
        <f t="shared" si="25"/>
        <v>-1</v>
      </c>
      <c r="BE40" s="39">
        <f t="shared" si="25"/>
        <v>-1</v>
      </c>
      <c r="BF40" s="249"/>
      <c r="BG40" s="249"/>
    </row>
    <row r="41" spans="25:59" ht="27">
      <c r="Y41" s="238" t="s">
        <v>38</v>
      </c>
      <c r="Z41" s="430"/>
      <c r="AA41" s="39">
        <f aca="true" t="shared" si="26" ref="AA41:AP41">IF(ISTEXT(AA26),AA26,AA26/$Z26-1)</f>
        <v>0</v>
      </c>
      <c r="AB41" s="39">
        <f t="shared" si="26"/>
        <v>0.038776804931734965</v>
      </c>
      <c r="AC41" s="39">
        <f t="shared" si="26"/>
        <v>0.060667729036604</v>
      </c>
      <c r="AD41" s="39">
        <f t="shared" si="26"/>
        <v>0.05420358126178981</v>
      </c>
      <c r="AE41" s="39">
        <f t="shared" si="26"/>
        <v>0.07351436363982233</v>
      </c>
      <c r="AF41" s="39">
        <f t="shared" si="26"/>
        <v>0.10599574192818517</v>
      </c>
      <c r="AG41" s="39">
        <f t="shared" si="26"/>
        <v>0.12668551074162382</v>
      </c>
      <c r="AH41" s="39">
        <f t="shared" si="26"/>
        <v>0.13743248761322135</v>
      </c>
      <c r="AI41" s="39">
        <f t="shared" si="26"/>
        <v>0.11212474931630623</v>
      </c>
      <c r="AJ41" s="39">
        <f t="shared" si="26"/>
        <v>0.10904157327916675</v>
      </c>
      <c r="AK41" s="39">
        <f t="shared" si="26"/>
        <v>0.08552367346577894</v>
      </c>
      <c r="AL41" s="39">
        <f t="shared" si="26"/>
        <v>0.04209399719305873</v>
      </c>
      <c r="AM41" s="39">
        <f t="shared" si="26"/>
        <v>-0.020587397761820392</v>
      </c>
      <c r="AN41" s="39">
        <f t="shared" si="26"/>
        <v>-0.08459887919557008</v>
      </c>
      <c r="AO41" s="39">
        <f t="shared" si="26"/>
        <v>-0.1568469870094411</v>
      </c>
      <c r="AP41" s="39">
        <f t="shared" si="26"/>
        <v>-0.23138623241602618</v>
      </c>
      <c r="AQ41" s="39">
        <f aca="true" t="shared" si="27" ref="AQ41:BE41">IF(ISTEXT(AQ26),AQ26,AQ26/$AA26-1)</f>
        <v>-1</v>
      </c>
      <c r="AR41" s="39">
        <f t="shared" si="27"/>
        <v>-1</v>
      </c>
      <c r="AS41" s="39">
        <f t="shared" si="27"/>
        <v>-1</v>
      </c>
      <c r="AT41" s="39">
        <f t="shared" si="27"/>
        <v>-1</v>
      </c>
      <c r="AU41" s="39">
        <f t="shared" si="27"/>
        <v>-1</v>
      </c>
      <c r="AV41" s="39">
        <f t="shared" si="27"/>
        <v>-1</v>
      </c>
      <c r="AW41" s="39">
        <f t="shared" si="27"/>
        <v>-1</v>
      </c>
      <c r="AX41" s="39">
        <f t="shared" si="27"/>
        <v>-1</v>
      </c>
      <c r="AY41" s="39">
        <f t="shared" si="27"/>
        <v>-1</v>
      </c>
      <c r="AZ41" s="39">
        <f t="shared" si="27"/>
        <v>-1</v>
      </c>
      <c r="BA41" s="39">
        <f t="shared" si="27"/>
        <v>-1</v>
      </c>
      <c r="BB41" s="39">
        <f t="shared" si="27"/>
        <v>-1</v>
      </c>
      <c r="BC41" s="39">
        <f t="shared" si="27"/>
        <v>-1</v>
      </c>
      <c r="BD41" s="39">
        <f t="shared" si="27"/>
        <v>-1</v>
      </c>
      <c r="BE41" s="39">
        <f t="shared" si="27"/>
        <v>-1</v>
      </c>
      <c r="BF41" s="426"/>
      <c r="BG41" s="426"/>
    </row>
    <row r="42" spans="25:59" ht="14.25">
      <c r="Y42" s="238" t="s">
        <v>385</v>
      </c>
      <c r="Z42" s="430"/>
      <c r="AA42" s="39">
        <f aca="true" t="shared" si="28" ref="AA42:AO42">IF(ISTEXT(AA27),AA27,AA27/$Z27-1)</f>
        <v>0</v>
      </c>
      <c r="AB42" s="39">
        <f t="shared" si="28"/>
        <v>0.4473051508995274</v>
      </c>
      <c r="AC42" s="39">
        <f t="shared" si="28"/>
        <v>0.5325645716478129</v>
      </c>
      <c r="AD42" s="39">
        <f t="shared" si="28"/>
        <v>0.43666238463475837</v>
      </c>
      <c r="AE42" s="39">
        <f t="shared" si="28"/>
        <v>0.38358996618341545</v>
      </c>
      <c r="AF42" s="39">
        <f t="shared" si="28"/>
        <v>0.37691196350815726</v>
      </c>
      <c r="AG42" s="39">
        <f t="shared" si="28"/>
        <v>0.3357589021008647</v>
      </c>
      <c r="AH42" s="39">
        <f t="shared" si="28"/>
        <v>0.3013878516721067</v>
      </c>
      <c r="AI42" s="39">
        <f t="shared" si="28"/>
        <v>0.16429502853702438</v>
      </c>
      <c r="AJ42" s="39">
        <f t="shared" si="28"/>
        <v>0.04272957481098261</v>
      </c>
      <c r="AK42" s="39">
        <f t="shared" si="28"/>
        <v>-0.006422866739753896</v>
      </c>
      <c r="AL42" s="39">
        <f t="shared" si="28"/>
        <v>-0.10084579771767033</v>
      </c>
      <c r="AM42" s="39">
        <f t="shared" si="28"/>
        <v>-0.13391445013537884</v>
      </c>
      <c r="AN42" s="39">
        <f t="shared" si="28"/>
        <v>-0.04069364657787544</v>
      </c>
      <c r="AO42" s="39">
        <f t="shared" si="28"/>
        <v>-0.023565696408423542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26"/>
      <c r="BG42" s="426"/>
    </row>
    <row r="43" spans="25:59" ht="14.25">
      <c r="Y43" s="238" t="s">
        <v>122</v>
      </c>
      <c r="Z43" s="430"/>
      <c r="AA43" s="39">
        <f aca="true" t="shared" si="29" ref="AA43:AO43">IF(ISTEXT(AA28),AA28,AA28/$Z28-1)</f>
        <v>0</v>
      </c>
      <c r="AB43" s="39">
        <f t="shared" si="29"/>
        <v>-0.08796473199999377</v>
      </c>
      <c r="AC43" s="39">
        <f t="shared" si="29"/>
        <v>-0.09852962252959352</v>
      </c>
      <c r="AD43" s="39">
        <f t="shared" si="29"/>
        <v>-0.11662118196428373</v>
      </c>
      <c r="AE43" s="39">
        <f t="shared" si="29"/>
        <v>0.003768621772644032</v>
      </c>
      <c r="AF43" s="39">
        <f t="shared" si="29"/>
        <v>-0.00656115175681149</v>
      </c>
      <c r="AG43" s="39">
        <f t="shared" si="29"/>
        <v>0.11529290215900412</v>
      </c>
      <c r="AH43" s="39">
        <f t="shared" si="29"/>
        <v>0.17853255042997151</v>
      </c>
      <c r="AI43" s="39">
        <f t="shared" si="29"/>
        <v>0.0376106952960924</v>
      </c>
      <c r="AJ43" s="39">
        <f t="shared" si="29"/>
        <v>-0.7579683237059359</v>
      </c>
      <c r="AK43" s="39">
        <f t="shared" si="29"/>
        <v>-0.4326700256627769</v>
      </c>
      <c r="AL43" s="39">
        <f t="shared" si="29"/>
        <v>-0.8288499722714935</v>
      </c>
      <c r="AM43" s="39">
        <f t="shared" si="29"/>
        <v>-0.8501532866022233</v>
      </c>
      <c r="AN43" s="39">
        <f t="shared" si="29"/>
        <v>-0.8476404106651021</v>
      </c>
      <c r="AO43" s="39">
        <f t="shared" si="29"/>
        <v>-0.7994903046793083</v>
      </c>
      <c r="AP43" s="39">
        <f aca="true" t="shared" si="30" ref="AP43:AP48">IF(ISTEXT(AP28),AP28,AP28/$Z28-1)</f>
        <v>-0.8427544989919218</v>
      </c>
      <c r="AQ43" s="39">
        <f aca="true" t="shared" si="31" ref="AQ43:BE43">IF(ISTEXT(AQ28),AQ28,AQ28/$AA28-1)</f>
        <v>-1</v>
      </c>
      <c r="AR43" s="39">
        <f t="shared" si="31"/>
        <v>-1</v>
      </c>
      <c r="AS43" s="39">
        <f t="shared" si="31"/>
        <v>-1</v>
      </c>
      <c r="AT43" s="39">
        <f t="shared" si="31"/>
        <v>-1</v>
      </c>
      <c r="AU43" s="39">
        <f t="shared" si="31"/>
        <v>-1</v>
      </c>
      <c r="AV43" s="39">
        <f t="shared" si="31"/>
        <v>-1</v>
      </c>
      <c r="AW43" s="39">
        <f t="shared" si="31"/>
        <v>-1</v>
      </c>
      <c r="AX43" s="39">
        <f t="shared" si="31"/>
        <v>-1</v>
      </c>
      <c r="AY43" s="39">
        <f t="shared" si="31"/>
        <v>-1</v>
      </c>
      <c r="AZ43" s="39">
        <f t="shared" si="31"/>
        <v>-1</v>
      </c>
      <c r="BA43" s="39">
        <f t="shared" si="31"/>
        <v>-1</v>
      </c>
      <c r="BB43" s="39">
        <f t="shared" si="31"/>
        <v>-1</v>
      </c>
      <c r="BC43" s="39">
        <f t="shared" si="31"/>
        <v>-1</v>
      </c>
      <c r="BD43" s="39">
        <f t="shared" si="31"/>
        <v>-1</v>
      </c>
      <c r="BE43" s="39">
        <f t="shared" si="31"/>
        <v>-1</v>
      </c>
      <c r="BF43" s="264"/>
      <c r="BG43" s="264"/>
    </row>
    <row r="44" spans="25:59" ht="14.25">
      <c r="Y44" s="238" t="s">
        <v>181</v>
      </c>
      <c r="Z44" s="430"/>
      <c r="AA44" s="39">
        <f aca="true" t="shared" si="32" ref="AA44:AO44">IF(ISTEXT(AA29),AA29,AA29/$Z29-1)</f>
        <v>0</v>
      </c>
      <c r="AB44" s="39">
        <f t="shared" si="32"/>
        <v>0.2430698789456065</v>
      </c>
      <c r="AC44" s="39">
        <f t="shared" si="32"/>
        <v>0.438716888221764</v>
      </c>
      <c r="AD44" s="39">
        <f t="shared" si="32"/>
        <v>0.43402481561072537</v>
      </c>
      <c r="AE44" s="39">
        <f t="shared" si="32"/>
        <v>0.5258220576007258</v>
      </c>
      <c r="AF44" s="39">
        <f t="shared" si="32"/>
        <v>0.5242853903221281</v>
      </c>
      <c r="AG44" s="39">
        <f t="shared" si="32"/>
        <v>0.46632614494130853</v>
      </c>
      <c r="AH44" s="39">
        <f t="shared" si="32"/>
        <v>0.4094176214593481</v>
      </c>
      <c r="AI44" s="39">
        <f t="shared" si="32"/>
        <v>0.3134531278684276</v>
      </c>
      <c r="AJ44" s="39">
        <f t="shared" si="32"/>
        <v>0.2628748528665379</v>
      </c>
      <c r="AK44" s="39">
        <f t="shared" si="32"/>
        <v>0.1878438063561656</v>
      </c>
      <c r="AL44" s="39">
        <f t="shared" si="32"/>
        <v>0.19693746422902092</v>
      </c>
      <c r="AM44" s="39">
        <f t="shared" si="32"/>
        <v>0.1636566849886072</v>
      </c>
      <c r="AN44" s="39">
        <f t="shared" si="32"/>
        <v>0.11761713983348265</v>
      </c>
      <c r="AO44" s="39">
        <f t="shared" si="32"/>
        <v>0.036484779110828036</v>
      </c>
      <c r="AP44" s="39">
        <f t="shared" si="30"/>
        <v>-0.07196419122490627</v>
      </c>
      <c r="AQ44" s="39">
        <f aca="true" t="shared" si="33" ref="AQ44:BE44">IF(ISTEXT(AQ29),AQ29,AQ29/$AA29-1)</f>
        <v>-1</v>
      </c>
      <c r="AR44" s="39">
        <f t="shared" si="33"/>
        <v>-1</v>
      </c>
      <c r="AS44" s="39">
        <f t="shared" si="33"/>
        <v>-1</v>
      </c>
      <c r="AT44" s="39">
        <f t="shared" si="33"/>
        <v>-1</v>
      </c>
      <c r="AU44" s="39">
        <f t="shared" si="33"/>
        <v>-1</v>
      </c>
      <c r="AV44" s="39">
        <f t="shared" si="33"/>
        <v>-1</v>
      </c>
      <c r="AW44" s="39">
        <f t="shared" si="33"/>
        <v>-1</v>
      </c>
      <c r="AX44" s="39">
        <f t="shared" si="33"/>
        <v>-1</v>
      </c>
      <c r="AY44" s="39">
        <f t="shared" si="33"/>
        <v>-1</v>
      </c>
      <c r="AZ44" s="39">
        <f t="shared" si="33"/>
        <v>-1</v>
      </c>
      <c r="BA44" s="39">
        <f t="shared" si="33"/>
        <v>-1</v>
      </c>
      <c r="BB44" s="39">
        <f t="shared" si="33"/>
        <v>-1</v>
      </c>
      <c r="BC44" s="39">
        <f t="shared" si="33"/>
        <v>-1</v>
      </c>
      <c r="BD44" s="39">
        <f t="shared" si="33"/>
        <v>-1</v>
      </c>
      <c r="BE44" s="39">
        <f t="shared" si="33"/>
        <v>-1</v>
      </c>
      <c r="BF44" s="264"/>
      <c r="BG44" s="264"/>
    </row>
    <row r="45" spans="25:59" ht="14.25">
      <c r="Y45" s="238" t="s">
        <v>182</v>
      </c>
      <c r="Z45" s="430"/>
      <c r="AA45" s="39">
        <f aca="true" t="shared" si="34" ref="AA45:AO45">IF(ISTEXT(AA30),AA30,AA30/$Z30-1)</f>
        <v>0</v>
      </c>
      <c r="AB45" s="39">
        <f t="shared" si="34"/>
        <v>-0.00784935122833752</v>
      </c>
      <c r="AC45" s="39">
        <f t="shared" si="34"/>
        <v>-0.01725941920581442</v>
      </c>
      <c r="AD45" s="39">
        <f t="shared" si="34"/>
        <v>-0.035230155961541554</v>
      </c>
      <c r="AE45" s="39">
        <f t="shared" si="34"/>
        <v>-0.0582258619666719</v>
      </c>
      <c r="AF45" s="39">
        <f t="shared" si="34"/>
        <v>-0.07779804082922248</v>
      </c>
      <c r="AG45" s="39">
        <f t="shared" si="34"/>
        <v>-0.08999986028073514</v>
      </c>
      <c r="AH45" s="39">
        <f t="shared" si="34"/>
        <v>-0.09992346311206324</v>
      </c>
      <c r="AI45" s="39">
        <f t="shared" si="34"/>
        <v>-0.10871539677340814</v>
      </c>
      <c r="AJ45" s="39">
        <f t="shared" si="34"/>
        <v>-0.1181717006184595</v>
      </c>
      <c r="AK45" s="39">
        <f t="shared" si="34"/>
        <v>-0.12608785471248252</v>
      </c>
      <c r="AL45" s="39">
        <f t="shared" si="34"/>
        <v>-0.13276430193108268</v>
      </c>
      <c r="AM45" s="39">
        <f t="shared" si="34"/>
        <v>-0.13769888163953192</v>
      </c>
      <c r="AN45" s="39">
        <f t="shared" si="34"/>
        <v>-0.14256392716749766</v>
      </c>
      <c r="AO45" s="39">
        <f t="shared" si="34"/>
        <v>-0.1479325086943981</v>
      </c>
      <c r="AP45" s="39">
        <f t="shared" si="30"/>
        <v>-0.15219961929047754</v>
      </c>
      <c r="AQ45" s="39">
        <f aca="true" t="shared" si="35" ref="AQ45:BE45">IF(ISTEXT(AQ30),AQ30,AQ30/$AA30-1)</f>
        <v>-1</v>
      </c>
      <c r="AR45" s="39">
        <f t="shared" si="35"/>
        <v>-1</v>
      </c>
      <c r="AS45" s="39">
        <f t="shared" si="35"/>
        <v>-1</v>
      </c>
      <c r="AT45" s="39">
        <f t="shared" si="35"/>
        <v>-1</v>
      </c>
      <c r="AU45" s="39">
        <f t="shared" si="35"/>
        <v>-1</v>
      </c>
      <c r="AV45" s="39">
        <f t="shared" si="35"/>
        <v>-1</v>
      </c>
      <c r="AW45" s="39">
        <f t="shared" si="35"/>
        <v>-1</v>
      </c>
      <c r="AX45" s="39">
        <f t="shared" si="35"/>
        <v>-1</v>
      </c>
      <c r="AY45" s="39">
        <f t="shared" si="35"/>
        <v>-1</v>
      </c>
      <c r="AZ45" s="39">
        <f t="shared" si="35"/>
        <v>-1</v>
      </c>
      <c r="BA45" s="39">
        <f t="shared" si="35"/>
        <v>-1</v>
      </c>
      <c r="BB45" s="39">
        <f t="shared" si="35"/>
        <v>-1</v>
      </c>
      <c r="BC45" s="39">
        <f t="shared" si="35"/>
        <v>-1</v>
      </c>
      <c r="BD45" s="39">
        <f t="shared" si="35"/>
        <v>-1</v>
      </c>
      <c r="BE45" s="39">
        <f t="shared" si="35"/>
        <v>-1</v>
      </c>
      <c r="BF45" s="264"/>
      <c r="BG45" s="264"/>
    </row>
    <row r="46" spans="25:59" ht="14.25">
      <c r="Y46" s="378" t="s">
        <v>183</v>
      </c>
      <c r="Z46" s="430"/>
      <c r="AA46" s="39">
        <f aca="true" t="shared" si="36" ref="AA46:AO46">IF(ISTEXT(AA31),AA31,AA31/$Z31-1)</f>
        <v>1.5543122344752192E-15</v>
      </c>
      <c r="AB46" s="39">
        <f t="shared" si="36"/>
        <v>-0.019158803613926412</v>
      </c>
      <c r="AC46" s="39">
        <f t="shared" si="36"/>
        <v>-0.027485795863070206</v>
      </c>
      <c r="AD46" s="39">
        <f t="shared" si="36"/>
        <v>-0.03664908437027947</v>
      </c>
      <c r="AE46" s="39">
        <f t="shared" si="36"/>
        <v>-0.056794898294467266</v>
      </c>
      <c r="AF46" s="39">
        <f t="shared" si="36"/>
        <v>-0.08534660146312156</v>
      </c>
      <c r="AG46" s="39">
        <f t="shared" si="36"/>
        <v>-0.11053679571496633</v>
      </c>
      <c r="AH46" s="39">
        <f t="shared" si="36"/>
        <v>-0.1258025298480031</v>
      </c>
      <c r="AI46" s="39">
        <f t="shared" si="36"/>
        <v>-0.13531364544489277</v>
      </c>
      <c r="AJ46" s="39">
        <f t="shared" si="36"/>
        <v>-0.13968786659772692</v>
      </c>
      <c r="AK46" s="39">
        <f t="shared" si="36"/>
        <v>-0.14392062362367808</v>
      </c>
      <c r="AL46" s="39">
        <f t="shared" si="36"/>
        <v>-0.1499973423514147</v>
      </c>
      <c r="AM46" s="39">
        <f t="shared" si="36"/>
        <v>-0.1520186656321716</v>
      </c>
      <c r="AN46" s="39">
        <f t="shared" si="36"/>
        <v>-0.15613002248049612</v>
      </c>
      <c r="AO46" s="39">
        <f t="shared" si="36"/>
        <v>-0.1608766283583697</v>
      </c>
      <c r="AP46" s="39">
        <f t="shared" si="30"/>
        <v>-0.16975850588173547</v>
      </c>
      <c r="AQ46" s="39">
        <f aca="true" t="shared" si="37" ref="AQ46:BE46">IF(ISTEXT(AQ31),AQ31,AQ31/$AA31-1)</f>
        <v>-1</v>
      </c>
      <c r="AR46" s="39">
        <f t="shared" si="37"/>
        <v>-1</v>
      </c>
      <c r="AS46" s="39">
        <f t="shared" si="37"/>
        <v>-1</v>
      </c>
      <c r="AT46" s="39">
        <f t="shared" si="37"/>
        <v>-1</v>
      </c>
      <c r="AU46" s="39">
        <f t="shared" si="37"/>
        <v>-1</v>
      </c>
      <c r="AV46" s="39">
        <f t="shared" si="37"/>
        <v>-1</v>
      </c>
      <c r="AW46" s="39">
        <f t="shared" si="37"/>
        <v>-1</v>
      </c>
      <c r="AX46" s="39">
        <f t="shared" si="37"/>
        <v>-1</v>
      </c>
      <c r="AY46" s="39">
        <f t="shared" si="37"/>
        <v>-1</v>
      </c>
      <c r="AZ46" s="39">
        <f t="shared" si="37"/>
        <v>-1</v>
      </c>
      <c r="BA46" s="39">
        <f t="shared" si="37"/>
        <v>-1</v>
      </c>
      <c r="BB46" s="39">
        <f t="shared" si="37"/>
        <v>-1</v>
      </c>
      <c r="BC46" s="39">
        <f t="shared" si="37"/>
        <v>-1</v>
      </c>
      <c r="BD46" s="39">
        <f t="shared" si="37"/>
        <v>-1</v>
      </c>
      <c r="BE46" s="39">
        <f t="shared" si="37"/>
        <v>-1</v>
      </c>
      <c r="BF46" s="264"/>
      <c r="BG46" s="264"/>
    </row>
    <row r="47" spans="25:59" ht="14.25">
      <c r="Y47" s="378" t="s">
        <v>184</v>
      </c>
      <c r="Z47" s="431"/>
      <c r="AA47" s="428">
        <f aca="true" t="shared" si="38" ref="AA47:AO47">IF(ISTEXT(AA32),AA32,AA32/$Z32-1)</f>
        <v>0</v>
      </c>
      <c r="AB47" s="428">
        <f t="shared" si="38"/>
        <v>-0.053420752926625736</v>
      </c>
      <c r="AC47" s="428">
        <f t="shared" si="38"/>
        <v>-0.12701892761680966</v>
      </c>
      <c r="AD47" s="428">
        <f t="shared" si="38"/>
        <v>-0.12979601133080354</v>
      </c>
      <c r="AE47" s="428">
        <f t="shared" si="38"/>
        <v>-0.15086200198659194</v>
      </c>
      <c r="AF47" s="428">
        <f t="shared" si="38"/>
        <v>-0.14643180234046105</v>
      </c>
      <c r="AG47" s="428">
        <f t="shared" si="38"/>
        <v>-0.17812528085211543</v>
      </c>
      <c r="AH47" s="428">
        <f t="shared" si="38"/>
        <v>-0.19955429178667894</v>
      </c>
      <c r="AI47" s="428">
        <f t="shared" si="38"/>
        <v>-0.2007907476520171</v>
      </c>
      <c r="AJ47" s="428">
        <f t="shared" si="38"/>
        <v>-0.2113197968262127</v>
      </c>
      <c r="AK47" s="428">
        <f t="shared" si="38"/>
        <v>-0.21885491086329223</v>
      </c>
      <c r="AL47" s="428">
        <f t="shared" si="38"/>
        <v>-0.23090123773030613</v>
      </c>
      <c r="AM47" s="428">
        <f t="shared" si="38"/>
        <v>-0.25447508456449297</v>
      </c>
      <c r="AN47" s="428">
        <f t="shared" si="38"/>
        <v>-0.2809911849356683</v>
      </c>
      <c r="AO47" s="428">
        <f t="shared" si="38"/>
        <v>-0.2914953845776843</v>
      </c>
      <c r="AP47" s="428">
        <f t="shared" si="30"/>
        <v>-0.3004662324509574</v>
      </c>
      <c r="AQ47" s="428">
        <f aca="true" t="shared" si="39" ref="AQ47:BE47">IF(ISTEXT(AQ32),AQ32,AQ32/$AA32-1)</f>
        <v>-1</v>
      </c>
      <c r="AR47" s="428">
        <f t="shared" si="39"/>
        <v>-1</v>
      </c>
      <c r="AS47" s="428">
        <f t="shared" si="39"/>
        <v>-1</v>
      </c>
      <c r="AT47" s="428">
        <f t="shared" si="39"/>
        <v>-1</v>
      </c>
      <c r="AU47" s="428">
        <f t="shared" si="39"/>
        <v>-1</v>
      </c>
      <c r="AV47" s="428">
        <f t="shared" si="39"/>
        <v>-1</v>
      </c>
      <c r="AW47" s="428">
        <f t="shared" si="39"/>
        <v>-1</v>
      </c>
      <c r="AX47" s="428">
        <f t="shared" si="39"/>
        <v>-1</v>
      </c>
      <c r="AY47" s="428">
        <f t="shared" si="39"/>
        <v>-1</v>
      </c>
      <c r="AZ47" s="428">
        <f t="shared" si="39"/>
        <v>-1</v>
      </c>
      <c r="BA47" s="428">
        <f t="shared" si="39"/>
        <v>-1</v>
      </c>
      <c r="BB47" s="428">
        <f t="shared" si="39"/>
        <v>-1</v>
      </c>
      <c r="BC47" s="428">
        <f t="shared" si="39"/>
        <v>-1</v>
      </c>
      <c r="BD47" s="428">
        <f t="shared" si="39"/>
        <v>-1</v>
      </c>
      <c r="BE47" s="428">
        <f t="shared" si="39"/>
        <v>-1</v>
      </c>
      <c r="BF47" s="429"/>
      <c r="BG47" s="429"/>
    </row>
    <row r="48" spans="25:59" ht="14.25">
      <c r="Y48" s="378" t="s">
        <v>239</v>
      </c>
      <c r="Z48" s="431"/>
      <c r="AA48" s="428">
        <f aca="true" t="shared" si="40" ref="AA48:AO48">IF(ISTEXT(AA33),AA33,AA33/$Z33-1)</f>
        <v>0</v>
      </c>
      <c r="AB48" s="428">
        <f t="shared" si="40"/>
        <v>0.016905147631925743</v>
      </c>
      <c r="AC48" s="428">
        <f t="shared" si="40"/>
        <v>0.005260652633128249</v>
      </c>
      <c r="AD48" s="428">
        <f t="shared" si="40"/>
        <v>0.00811233458788796</v>
      </c>
      <c r="AE48" s="428">
        <f t="shared" si="40"/>
        <v>-0.01937311973441469</v>
      </c>
      <c r="AF48" s="428">
        <f t="shared" si="40"/>
        <v>-0.032966157758125836</v>
      </c>
      <c r="AG48" s="428">
        <f t="shared" si="40"/>
        <v>-0.01625119366070038</v>
      </c>
      <c r="AH48" s="428">
        <f t="shared" si="40"/>
        <v>-0.008232637750318794</v>
      </c>
      <c r="AI48" s="428">
        <f t="shared" si="40"/>
        <v>-0.021350564901733704</v>
      </c>
      <c r="AJ48" s="428">
        <f t="shared" si="40"/>
        <v>-0.049447242026760985</v>
      </c>
      <c r="AK48" s="428">
        <f t="shared" si="40"/>
        <v>-0.05878012924738385</v>
      </c>
      <c r="AL48" s="428">
        <f t="shared" si="40"/>
        <v>-0.07241014839300464</v>
      </c>
      <c r="AM48" s="428">
        <f t="shared" si="40"/>
        <v>-0.08257234941461034</v>
      </c>
      <c r="AN48" s="428">
        <f t="shared" si="40"/>
        <v>-0.07887377689894692</v>
      </c>
      <c r="AO48" s="428">
        <f t="shared" si="40"/>
        <v>-0.07250275652163662</v>
      </c>
      <c r="AP48" s="428">
        <f t="shared" si="30"/>
        <v>-0.09124719916192714</v>
      </c>
      <c r="AQ48" s="428">
        <f aca="true" t="shared" si="41" ref="AQ48:BE48">IF(ISTEXT(AQ33),AQ33,AQ33/$AA33-1)</f>
        <v>-1</v>
      </c>
      <c r="AR48" s="428">
        <f t="shared" si="41"/>
        <v>-1</v>
      </c>
      <c r="AS48" s="428">
        <f t="shared" si="41"/>
        <v>-1</v>
      </c>
      <c r="AT48" s="428">
        <f t="shared" si="41"/>
        <v>-1</v>
      </c>
      <c r="AU48" s="428">
        <f t="shared" si="41"/>
        <v>-1</v>
      </c>
      <c r="AV48" s="428">
        <f t="shared" si="41"/>
        <v>-1</v>
      </c>
      <c r="AW48" s="428">
        <f t="shared" si="41"/>
        <v>-1</v>
      </c>
      <c r="AX48" s="428">
        <f t="shared" si="41"/>
        <v>-1</v>
      </c>
      <c r="AY48" s="428">
        <f t="shared" si="41"/>
        <v>-1</v>
      </c>
      <c r="AZ48" s="428">
        <f t="shared" si="41"/>
        <v>-1</v>
      </c>
      <c r="BA48" s="428">
        <f t="shared" si="41"/>
        <v>-1</v>
      </c>
      <c r="BB48" s="428">
        <f t="shared" si="41"/>
        <v>-1</v>
      </c>
      <c r="BC48" s="428">
        <f t="shared" si="41"/>
        <v>-1</v>
      </c>
      <c r="BD48" s="428">
        <f t="shared" si="41"/>
        <v>-1</v>
      </c>
      <c r="BE48" s="428">
        <f t="shared" si="41"/>
        <v>-1</v>
      </c>
      <c r="BF48" s="429"/>
      <c r="BG48" s="429"/>
    </row>
    <row r="49" spans="25:59" ht="14.25">
      <c r="Y49" s="238" t="s">
        <v>45</v>
      </c>
      <c r="Z49" s="431"/>
      <c r="AA49" s="428">
        <f aca="true" t="shared" si="42" ref="AA49:AO49">IF(ISTEXT(AA34),AA34,AA34/$Z34-1)</f>
        <v>0</v>
      </c>
      <c r="AB49" s="428">
        <f t="shared" si="42"/>
        <v>0.02945938218816857</v>
      </c>
      <c r="AC49" s="428">
        <f t="shared" si="42"/>
        <v>0.10356829353314145</v>
      </c>
      <c r="AD49" s="428">
        <f t="shared" si="42"/>
        <v>0.10693667287396513</v>
      </c>
      <c r="AE49" s="428">
        <f t="shared" si="42"/>
        <v>0.19568545987526265</v>
      </c>
      <c r="AF49" s="428">
        <f t="shared" si="42"/>
        <v>0.28260876066875373</v>
      </c>
      <c r="AG49" s="428">
        <f t="shared" si="42"/>
        <v>0.3623176667729784</v>
      </c>
      <c r="AH49" s="428">
        <f t="shared" si="42"/>
        <v>0.39951194854140737</v>
      </c>
      <c r="AI49" s="428">
        <f t="shared" si="42"/>
        <v>0.41071517793859513</v>
      </c>
      <c r="AJ49" s="428">
        <f t="shared" si="42"/>
        <v>0.4545591545109364</v>
      </c>
      <c r="AK49" s="428">
        <f t="shared" si="42"/>
        <v>0.4570156860322929</v>
      </c>
      <c r="AL49" s="428">
        <f t="shared" si="42"/>
        <v>0.4317392410666785</v>
      </c>
      <c r="AM49" s="428">
        <f t="shared" si="42"/>
        <v>0.4774602210127721</v>
      </c>
      <c r="AN49" s="428">
        <f t="shared" si="42"/>
        <v>0.5188315587054326</v>
      </c>
      <c r="AO49" s="428">
        <f t="shared" si="42"/>
        <v>0.5083114814111358</v>
      </c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581" t="s">
        <v>240</v>
      </c>
      <c r="Z50" s="432"/>
      <c r="AA50" s="45">
        <f aca="true" t="shared" si="43" ref="AA50:AO50">IF(ISTEXT(AA35),AA35,AA35/$Z35-1)</f>
        <v>0</v>
      </c>
      <c r="AB50" s="45">
        <f t="shared" si="43"/>
        <v>-0.1892763723415073</v>
      </c>
      <c r="AC50" s="45">
        <f t="shared" si="43"/>
        <v>-0.1670425451285228</v>
      </c>
      <c r="AD50" s="45">
        <f t="shared" si="43"/>
        <v>-0.13122625726724046</v>
      </c>
      <c r="AE50" s="45">
        <f t="shared" si="43"/>
        <v>-0.21644129363810305</v>
      </c>
      <c r="AF50" s="45">
        <f t="shared" si="43"/>
        <v>-0.1932184747344975</v>
      </c>
      <c r="AG50" s="45">
        <f t="shared" si="43"/>
        <v>-0.17066576702313507</v>
      </c>
      <c r="AH50" s="45">
        <f t="shared" si="43"/>
        <v>-0.13466462090192366</v>
      </c>
      <c r="AI50" s="45">
        <f t="shared" si="43"/>
        <v>-0.13175957334713617</v>
      </c>
      <c r="AJ50" s="45">
        <f t="shared" si="43"/>
        <v>-0.12743342791914303</v>
      </c>
      <c r="AK50" s="45">
        <f t="shared" si="43"/>
        <v>-0.07276483256463129</v>
      </c>
      <c r="AL50" s="45">
        <f t="shared" si="43"/>
        <v>0.011103049236997453</v>
      </c>
      <c r="AM50" s="45">
        <f t="shared" si="43"/>
        <v>-0.03821759665776281</v>
      </c>
      <c r="AN50" s="45">
        <f t="shared" si="43"/>
        <v>-0.0403027978297642</v>
      </c>
      <c r="AO50" s="45">
        <f t="shared" si="43"/>
        <v>-0.06082757345805123</v>
      </c>
      <c r="AP50" s="45">
        <f>IF(ISTEXT(AP34),AP34,AP34/$Z34-1)</f>
        <v>0.5525774371620664</v>
      </c>
      <c r="AQ50" s="45">
        <f aca="true" t="shared" si="44" ref="AQ50:BE50">IF(ISTEXT(AQ34),AQ34,AQ34/$AA34-1)</f>
        <v>-1</v>
      </c>
      <c r="AR50" s="45">
        <f t="shared" si="44"/>
        <v>-1</v>
      </c>
      <c r="AS50" s="45">
        <f t="shared" si="44"/>
        <v>-1</v>
      </c>
      <c r="AT50" s="45">
        <f t="shared" si="44"/>
        <v>-1</v>
      </c>
      <c r="AU50" s="45">
        <f t="shared" si="44"/>
        <v>-1</v>
      </c>
      <c r="AV50" s="45">
        <f t="shared" si="44"/>
        <v>-1</v>
      </c>
      <c r="AW50" s="45">
        <f t="shared" si="44"/>
        <v>-1</v>
      </c>
      <c r="AX50" s="45">
        <f t="shared" si="44"/>
        <v>-1</v>
      </c>
      <c r="AY50" s="45">
        <f t="shared" si="44"/>
        <v>-1</v>
      </c>
      <c r="AZ50" s="45">
        <f t="shared" si="44"/>
        <v>-1</v>
      </c>
      <c r="BA50" s="45">
        <f t="shared" si="44"/>
        <v>-1</v>
      </c>
      <c r="BB50" s="45">
        <f t="shared" si="44"/>
        <v>-1</v>
      </c>
      <c r="BC50" s="45">
        <f t="shared" si="44"/>
        <v>-1</v>
      </c>
      <c r="BD50" s="45">
        <f t="shared" si="44"/>
        <v>-1</v>
      </c>
      <c r="BE50" s="45">
        <f t="shared" si="44"/>
        <v>-1</v>
      </c>
      <c r="BF50" s="268"/>
      <c r="BG50" s="268"/>
    </row>
    <row r="51" spans="25:59" ht="15" thickTop="1">
      <c r="Y51" s="380" t="s">
        <v>120</v>
      </c>
      <c r="Z51" s="433"/>
      <c r="AA51" s="82">
        <f aca="true" t="shared" si="45" ref="AA51:AO51">IF(ISTEXT(AA36),AA36,AA36/$Z36-1)</f>
        <v>1.4710641969672977E-05</v>
      </c>
      <c r="AB51" s="82">
        <f t="shared" si="45"/>
        <v>-0.016264532236621387</v>
      </c>
      <c r="AC51" s="82">
        <f t="shared" si="45"/>
        <v>-0.012770134982824533</v>
      </c>
      <c r="AD51" s="82">
        <f t="shared" si="45"/>
        <v>-0.02263121505742738</v>
      </c>
      <c r="AE51" s="82">
        <f t="shared" si="45"/>
        <v>0.013380814871442714</v>
      </c>
      <c r="AF51" s="82">
        <f t="shared" si="45"/>
        <v>0.02303380398650945</v>
      </c>
      <c r="AG51" s="82">
        <f t="shared" si="45"/>
        <v>0.057533853970473725</v>
      </c>
      <c r="AH51" s="82">
        <f t="shared" si="45"/>
        <v>0.07714340472440884</v>
      </c>
      <c r="AI51" s="82">
        <f t="shared" si="45"/>
        <v>0.032019652268078014</v>
      </c>
      <c r="AJ51" s="82">
        <f t="shared" si="45"/>
        <v>-0.16614298594749533</v>
      </c>
      <c r="AK51" s="82">
        <f t="shared" si="45"/>
        <v>-0.0874721905285838</v>
      </c>
      <c r="AL51" s="82">
        <f t="shared" si="45"/>
        <v>-0.1939124989174299</v>
      </c>
      <c r="AM51" s="82">
        <f t="shared" si="45"/>
        <v>-0.20483726300014782</v>
      </c>
      <c r="AN51" s="82">
        <f t="shared" si="45"/>
        <v>-0.21125905986018068</v>
      </c>
      <c r="AO51" s="82">
        <f t="shared" si="45"/>
        <v>-0.2105218736286375</v>
      </c>
      <c r="AP51" s="82">
        <f>IF(ISTEXT(AP36),AP36,AP36/$Z36-1)</f>
        <v>-0.22524933972846584</v>
      </c>
      <c r="AQ51" s="82">
        <f aca="true" t="shared" si="46" ref="AQ51:BE51">IF(ISTEXT(AQ36),AQ36,AQ36/$AA36-1)</f>
        <v>-1</v>
      </c>
      <c r="AR51" s="82">
        <f t="shared" si="46"/>
        <v>-1</v>
      </c>
      <c r="AS51" s="82">
        <f t="shared" si="46"/>
        <v>-1</v>
      </c>
      <c r="AT51" s="82">
        <f t="shared" si="46"/>
        <v>-1</v>
      </c>
      <c r="AU51" s="82">
        <f t="shared" si="46"/>
        <v>-1</v>
      </c>
      <c r="AV51" s="82">
        <f t="shared" si="46"/>
        <v>-1</v>
      </c>
      <c r="AW51" s="82">
        <f t="shared" si="46"/>
        <v>-1</v>
      </c>
      <c r="AX51" s="82">
        <f t="shared" si="46"/>
        <v>-1</v>
      </c>
      <c r="AY51" s="82">
        <f t="shared" si="46"/>
        <v>-1</v>
      </c>
      <c r="AZ51" s="82">
        <f t="shared" si="46"/>
        <v>-1</v>
      </c>
      <c r="BA51" s="82">
        <f t="shared" si="46"/>
        <v>-1</v>
      </c>
      <c r="BB51" s="82">
        <f t="shared" si="46"/>
        <v>-1</v>
      </c>
      <c r="BC51" s="82">
        <f t="shared" si="46"/>
        <v>-1</v>
      </c>
      <c r="BD51" s="82">
        <f t="shared" si="46"/>
        <v>-1</v>
      </c>
      <c r="BE51" s="82">
        <f t="shared" si="46"/>
        <v>-1</v>
      </c>
      <c r="BF51" s="270"/>
      <c r="BG51" s="264"/>
    </row>
    <row r="53" spans="25:57" ht="14.25">
      <c r="Y53" s="3" t="s">
        <v>185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7" ref="AB54:BE54">AA54+1</f>
        <v>1991</v>
      </c>
      <c r="AC54" s="78">
        <f t="shared" si="47"/>
        <v>1992</v>
      </c>
      <c r="AD54" s="78">
        <f t="shared" si="47"/>
        <v>1993</v>
      </c>
      <c r="AE54" s="78">
        <f t="shared" si="47"/>
        <v>1994</v>
      </c>
      <c r="AF54" s="78">
        <f t="shared" si="47"/>
        <v>1995</v>
      </c>
      <c r="AG54" s="78">
        <f t="shared" si="47"/>
        <v>1996</v>
      </c>
      <c r="AH54" s="78">
        <f t="shared" si="47"/>
        <v>1997</v>
      </c>
      <c r="AI54" s="78">
        <f t="shared" si="47"/>
        <v>1998</v>
      </c>
      <c r="AJ54" s="78">
        <f t="shared" si="47"/>
        <v>1999</v>
      </c>
      <c r="AK54" s="78">
        <f t="shared" si="47"/>
        <v>2000</v>
      </c>
      <c r="AL54" s="78">
        <f t="shared" si="47"/>
        <v>2001</v>
      </c>
      <c r="AM54" s="78">
        <f t="shared" si="47"/>
        <v>2002</v>
      </c>
      <c r="AN54" s="78">
        <f t="shared" si="47"/>
        <v>2003</v>
      </c>
      <c r="AO54" s="78">
        <f t="shared" si="47"/>
        <v>2004</v>
      </c>
      <c r="AP54" s="78">
        <f t="shared" si="47"/>
        <v>2005</v>
      </c>
      <c r="AQ54" s="78">
        <f t="shared" si="47"/>
        <v>2006</v>
      </c>
      <c r="AR54" s="78">
        <f t="shared" si="47"/>
        <v>2007</v>
      </c>
      <c r="AS54" s="78">
        <f t="shared" si="47"/>
        <v>2008</v>
      </c>
      <c r="AT54" s="78">
        <f t="shared" si="47"/>
        <v>2009</v>
      </c>
      <c r="AU54" s="78">
        <f t="shared" si="47"/>
        <v>2010</v>
      </c>
      <c r="AV54" s="78">
        <f t="shared" si="47"/>
        <v>2011</v>
      </c>
      <c r="AW54" s="78">
        <f t="shared" si="47"/>
        <v>2012</v>
      </c>
      <c r="AX54" s="78">
        <f t="shared" si="47"/>
        <v>2013</v>
      </c>
      <c r="AY54" s="78">
        <f t="shared" si="47"/>
        <v>2014</v>
      </c>
      <c r="AZ54" s="78">
        <f t="shared" si="47"/>
        <v>2015</v>
      </c>
      <c r="BA54" s="78">
        <f t="shared" si="47"/>
        <v>2016</v>
      </c>
      <c r="BB54" s="78">
        <f t="shared" si="47"/>
        <v>2017</v>
      </c>
      <c r="BC54" s="78">
        <f t="shared" si="47"/>
        <v>2018</v>
      </c>
      <c r="BD54" s="78">
        <f t="shared" si="47"/>
        <v>2019</v>
      </c>
      <c r="BE54" s="78">
        <f t="shared" si="47"/>
        <v>2020</v>
      </c>
      <c r="BF54" s="65" t="s">
        <v>106</v>
      </c>
      <c r="BG54" s="78" t="s">
        <v>107</v>
      </c>
    </row>
    <row r="55" spans="25:59" ht="27">
      <c r="Y55" s="238" t="s">
        <v>37</v>
      </c>
      <c r="Z55" s="430"/>
      <c r="AA55" s="430"/>
      <c r="AB55" s="39">
        <f aca="true" t="shared" si="48" ref="AB55:BE55">AB25/AA25-1</f>
        <v>0.05269974290373369</v>
      </c>
      <c r="AC55" s="39">
        <f t="shared" si="48"/>
        <v>0.026397445164599853</v>
      </c>
      <c r="AD55" s="39">
        <f t="shared" si="48"/>
        <v>0.012380507016743314</v>
      </c>
      <c r="AE55" s="39">
        <f t="shared" si="48"/>
        <v>0.1041297181532701</v>
      </c>
      <c r="AF55" s="39">
        <f t="shared" si="48"/>
        <v>0.18827899516392788</v>
      </c>
      <c r="AG55" s="39">
        <f t="shared" si="48"/>
        <v>0.05206976538608599</v>
      </c>
      <c r="AH55" s="39">
        <f t="shared" si="48"/>
        <v>0.061250639301514864</v>
      </c>
      <c r="AI55" s="39">
        <f t="shared" si="48"/>
        <v>-0.010437976908016844</v>
      </c>
      <c r="AJ55" s="39">
        <f t="shared" si="48"/>
        <v>0.07215228571438215</v>
      </c>
      <c r="AK55" s="39">
        <f t="shared" si="48"/>
        <v>0.01846603922427681</v>
      </c>
      <c r="AL55" s="39">
        <f t="shared" si="48"/>
        <v>0.046507596307235</v>
      </c>
      <c r="AM55" s="39">
        <f t="shared" si="48"/>
        <v>0.018685212530188844</v>
      </c>
      <c r="AN55" s="39">
        <f t="shared" si="48"/>
        <v>0.009298252635524085</v>
      </c>
      <c r="AO55" s="39">
        <f t="shared" si="48"/>
        <v>0.00968449138988392</v>
      </c>
      <c r="AP55" s="39">
        <f t="shared" si="48"/>
        <v>0.07377103858078238</v>
      </c>
      <c r="AQ55" s="39">
        <f t="shared" si="48"/>
        <v>-1</v>
      </c>
      <c r="AR55" s="39" t="e">
        <f t="shared" si="48"/>
        <v>#DIV/0!</v>
      </c>
      <c r="AS55" s="39" t="e">
        <f t="shared" si="48"/>
        <v>#DIV/0!</v>
      </c>
      <c r="AT55" s="39" t="e">
        <f t="shared" si="48"/>
        <v>#DIV/0!</v>
      </c>
      <c r="AU55" s="39" t="e">
        <f t="shared" si="48"/>
        <v>#DIV/0!</v>
      </c>
      <c r="AV55" s="39" t="e">
        <f t="shared" si="48"/>
        <v>#DIV/0!</v>
      </c>
      <c r="AW55" s="39" t="e">
        <f t="shared" si="48"/>
        <v>#DIV/0!</v>
      </c>
      <c r="AX55" s="39" t="e">
        <f t="shared" si="48"/>
        <v>#DIV/0!</v>
      </c>
      <c r="AY55" s="39" t="e">
        <f t="shared" si="48"/>
        <v>#DIV/0!</v>
      </c>
      <c r="AZ55" s="39" t="e">
        <f t="shared" si="48"/>
        <v>#DIV/0!</v>
      </c>
      <c r="BA55" s="39" t="e">
        <f t="shared" si="48"/>
        <v>#DIV/0!</v>
      </c>
      <c r="BB55" s="39" t="e">
        <f t="shared" si="48"/>
        <v>#DIV/0!</v>
      </c>
      <c r="BC55" s="39" t="e">
        <f t="shared" si="48"/>
        <v>#DIV/0!</v>
      </c>
      <c r="BD55" s="39" t="e">
        <f t="shared" si="48"/>
        <v>#DIV/0!</v>
      </c>
      <c r="BE55" s="39" t="e">
        <f t="shared" si="48"/>
        <v>#DIV/0!</v>
      </c>
      <c r="BF55" s="249"/>
      <c r="BG55" s="249"/>
    </row>
    <row r="56" spans="25:59" ht="27">
      <c r="Y56" s="238" t="s">
        <v>38</v>
      </c>
      <c r="Z56" s="430"/>
      <c r="AA56" s="430"/>
      <c r="AB56" s="39">
        <f aca="true" t="shared" si="49" ref="AB56:BE56">AB26/AA26-1</f>
        <v>0.038776804931734965</v>
      </c>
      <c r="AC56" s="39">
        <f t="shared" si="49"/>
        <v>0.021073751359232284</v>
      </c>
      <c r="AD56" s="39">
        <f t="shared" si="49"/>
        <v>-0.006094413545216004</v>
      </c>
      <c r="AE56" s="39">
        <f t="shared" si="49"/>
        <v>0.018317887285982604</v>
      </c>
      <c r="AF56" s="39">
        <f t="shared" si="49"/>
        <v>0.030257050476933278</v>
      </c>
      <c r="AG56" s="39">
        <f t="shared" si="49"/>
        <v>0.018706915432936677</v>
      </c>
      <c r="AH56" s="39">
        <f t="shared" si="49"/>
        <v>0.009538577330708176</v>
      </c>
      <c r="AI56" s="39">
        <f t="shared" si="49"/>
        <v>-0.02224988170508524</v>
      </c>
      <c r="AJ56" s="39">
        <f t="shared" si="49"/>
        <v>-0.0027723293084116474</v>
      </c>
      <c r="AK56" s="39">
        <f t="shared" si="49"/>
        <v>-0.02120560705749841</v>
      </c>
      <c r="AL56" s="39">
        <f t="shared" si="49"/>
        <v>-0.04000804158794724</v>
      </c>
      <c r="AM56" s="39">
        <f t="shared" si="49"/>
        <v>-0.060149463602818254</v>
      </c>
      <c r="AN56" s="39">
        <f t="shared" si="49"/>
        <v>-0.0653570122412851</v>
      </c>
      <c r="AO56" s="39">
        <f t="shared" si="49"/>
        <v>-0.07892508122601094</v>
      </c>
      <c r="AP56" s="39">
        <f t="shared" si="49"/>
        <v>-0.08840535971306518</v>
      </c>
      <c r="AQ56" s="39">
        <f t="shared" si="49"/>
        <v>-1</v>
      </c>
      <c r="AR56" s="39" t="e">
        <f t="shared" si="49"/>
        <v>#DIV/0!</v>
      </c>
      <c r="AS56" s="39" t="e">
        <f t="shared" si="49"/>
        <v>#DIV/0!</v>
      </c>
      <c r="AT56" s="39" t="e">
        <f t="shared" si="49"/>
        <v>#DIV/0!</v>
      </c>
      <c r="AU56" s="39" t="e">
        <f t="shared" si="49"/>
        <v>#DIV/0!</v>
      </c>
      <c r="AV56" s="39" t="e">
        <f t="shared" si="49"/>
        <v>#DIV/0!</v>
      </c>
      <c r="AW56" s="39" t="e">
        <f t="shared" si="49"/>
        <v>#DIV/0!</v>
      </c>
      <c r="AX56" s="39" t="e">
        <f t="shared" si="49"/>
        <v>#DIV/0!</v>
      </c>
      <c r="AY56" s="39" t="e">
        <f t="shared" si="49"/>
        <v>#DIV/0!</v>
      </c>
      <c r="AZ56" s="39" t="e">
        <f t="shared" si="49"/>
        <v>#DIV/0!</v>
      </c>
      <c r="BA56" s="39" t="e">
        <f t="shared" si="49"/>
        <v>#DIV/0!</v>
      </c>
      <c r="BB56" s="39" t="e">
        <f t="shared" si="49"/>
        <v>#DIV/0!</v>
      </c>
      <c r="BC56" s="39" t="e">
        <f t="shared" si="49"/>
        <v>#DIV/0!</v>
      </c>
      <c r="BD56" s="39" t="e">
        <f t="shared" si="49"/>
        <v>#DIV/0!</v>
      </c>
      <c r="BE56" s="39" t="e">
        <f t="shared" si="49"/>
        <v>#DIV/0!</v>
      </c>
      <c r="BF56" s="426"/>
      <c r="BG56" s="426"/>
    </row>
    <row r="57" spans="25:59" ht="14.25">
      <c r="Y57" s="238" t="s">
        <v>39</v>
      </c>
      <c r="Z57" s="430"/>
      <c r="AA57" s="430"/>
      <c r="AB57" s="39">
        <f aca="true" t="shared" si="50" ref="AB57:AO57">AB27/AA27-1</f>
        <v>0.4473051508995274</v>
      </c>
      <c r="AC57" s="39">
        <f t="shared" si="50"/>
        <v>0.05890908402785344</v>
      </c>
      <c r="AD57" s="39">
        <f t="shared" si="50"/>
        <v>-0.06257627821184752</v>
      </c>
      <c r="AE57" s="39">
        <f t="shared" si="50"/>
        <v>-0.036941468656072285</v>
      </c>
      <c r="AF57" s="39">
        <f t="shared" si="50"/>
        <v>-0.0048265763979765675</v>
      </c>
      <c r="AG57" s="39">
        <f t="shared" si="50"/>
        <v>-0.029887939460153334</v>
      </c>
      <c r="AH57" s="39">
        <f t="shared" si="50"/>
        <v>-0.02573147772004325</v>
      </c>
      <c r="AI57" s="39">
        <f t="shared" si="50"/>
        <v>-0.10534355531207451</v>
      </c>
      <c r="AJ57" s="39">
        <f t="shared" si="50"/>
        <v>-0.10441121085846505</v>
      </c>
      <c r="AK57" s="39">
        <f t="shared" si="50"/>
        <v>-0.04713824440977077</v>
      </c>
      <c r="AL57" s="39">
        <f t="shared" si="50"/>
        <v>-0.09503331731084075</v>
      </c>
      <c r="AM57" s="39">
        <f t="shared" si="50"/>
        <v>-0.03677750972388283</v>
      </c>
      <c r="AN57" s="39">
        <f t="shared" si="50"/>
        <v>0.1076346367539267</v>
      </c>
      <c r="AO57" s="39">
        <f t="shared" si="50"/>
        <v>0.01785451551358075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26"/>
      <c r="BG57" s="426"/>
    </row>
    <row r="58" spans="25:59" ht="14.25">
      <c r="Y58" s="238" t="s">
        <v>122</v>
      </c>
      <c r="Z58" s="430"/>
      <c r="AA58" s="430"/>
      <c r="AB58" s="39">
        <f aca="true" t="shared" si="51" ref="AB58:AN58">AB28/AA28-1</f>
        <v>-0.08796473199999377</v>
      </c>
      <c r="AC58" s="39">
        <f t="shared" si="51"/>
        <v>-0.011583861831097164</v>
      </c>
      <c r="AD58" s="39">
        <f t="shared" si="51"/>
        <v>-0.020068945011212147</v>
      </c>
      <c r="AE58" s="39">
        <f t="shared" si="51"/>
        <v>0.13628332633629014</v>
      </c>
      <c r="AF58" s="39">
        <f t="shared" si="51"/>
        <v>-0.010290990677924605</v>
      </c>
      <c r="AG58" s="39">
        <f t="shared" si="51"/>
        <v>0.12265883716074133</v>
      </c>
      <c r="AH58" s="39">
        <f t="shared" si="51"/>
        <v>0.05670227807291428</v>
      </c>
      <c r="AI58" s="39">
        <f t="shared" si="51"/>
        <v>-0.11957400335057844</v>
      </c>
      <c r="AJ58" s="39">
        <f t="shared" si="51"/>
        <v>-0.7667413439440329</v>
      </c>
      <c r="AK58" s="39">
        <f t="shared" si="51"/>
        <v>1.3440319177392608</v>
      </c>
      <c r="AL58" s="39">
        <f t="shared" si="51"/>
        <v>-0.6983236644098514</v>
      </c>
      <c r="AM58" s="39">
        <f t="shared" si="51"/>
        <v>-0.1244715797798357</v>
      </c>
      <c r="AN58" s="39">
        <f t="shared" si="51"/>
        <v>0.01676964332511366</v>
      </c>
      <c r="AO58" s="39">
        <f aca="true" t="shared" si="52" ref="AO58:BE58">AO28/AN28-1</f>
        <v>0.31602937626693306</v>
      </c>
      <c r="AP58" s="39">
        <f t="shared" si="52"/>
        <v>-0.2157710840037811</v>
      </c>
      <c r="AQ58" s="39">
        <f t="shared" si="52"/>
        <v>-1</v>
      </c>
      <c r="AR58" s="39" t="e">
        <f t="shared" si="52"/>
        <v>#DIV/0!</v>
      </c>
      <c r="AS58" s="39" t="e">
        <f t="shared" si="52"/>
        <v>#DIV/0!</v>
      </c>
      <c r="AT58" s="39" t="e">
        <f t="shared" si="52"/>
        <v>#DIV/0!</v>
      </c>
      <c r="AU58" s="39" t="e">
        <f t="shared" si="52"/>
        <v>#DIV/0!</v>
      </c>
      <c r="AV58" s="39" t="e">
        <f t="shared" si="52"/>
        <v>#DIV/0!</v>
      </c>
      <c r="AW58" s="39" t="e">
        <f t="shared" si="52"/>
        <v>#DIV/0!</v>
      </c>
      <c r="AX58" s="39" t="e">
        <f t="shared" si="52"/>
        <v>#DIV/0!</v>
      </c>
      <c r="AY58" s="39" t="e">
        <f t="shared" si="52"/>
        <v>#DIV/0!</v>
      </c>
      <c r="AZ58" s="39" t="e">
        <f t="shared" si="52"/>
        <v>#DIV/0!</v>
      </c>
      <c r="BA58" s="39" t="e">
        <f t="shared" si="52"/>
        <v>#DIV/0!</v>
      </c>
      <c r="BB58" s="39" t="e">
        <f t="shared" si="52"/>
        <v>#DIV/0!</v>
      </c>
      <c r="BC58" s="39" t="e">
        <f t="shared" si="52"/>
        <v>#DIV/0!</v>
      </c>
      <c r="BD58" s="39" t="e">
        <f t="shared" si="52"/>
        <v>#DIV/0!</v>
      </c>
      <c r="BE58" s="39" t="e">
        <f t="shared" si="52"/>
        <v>#DIV/0!</v>
      </c>
      <c r="BF58" s="264"/>
      <c r="BG58" s="264"/>
    </row>
    <row r="59" spans="25:59" ht="14.25">
      <c r="Y59" s="238" t="s">
        <v>181</v>
      </c>
      <c r="Z59" s="430"/>
      <c r="AA59" s="430"/>
      <c r="AB59" s="39">
        <f aca="true" t="shared" si="53" ref="AB59:AN59">AB29/AA29-1</f>
        <v>0.2430698789456065</v>
      </c>
      <c r="AC59" s="39">
        <f t="shared" si="53"/>
        <v>0.15739019389811681</v>
      </c>
      <c r="AD59" s="39">
        <f t="shared" si="53"/>
        <v>-0.0032612897293768928</v>
      </c>
      <c r="AE59" s="39">
        <f t="shared" si="53"/>
        <v>0.06401370533529138</v>
      </c>
      <c r="AF59" s="39">
        <f t="shared" si="53"/>
        <v>-0.0010071077888428315</v>
      </c>
      <c r="AG59" s="39">
        <f t="shared" si="53"/>
        <v>-0.03802388040245597</v>
      </c>
      <c r="AH59" s="39">
        <f t="shared" si="53"/>
        <v>-0.038810276743881045</v>
      </c>
      <c r="AI59" s="39">
        <f t="shared" si="53"/>
        <v>-0.06808804724007655</v>
      </c>
      <c r="AJ59" s="39">
        <f t="shared" si="53"/>
        <v>-0.03850786444429288</v>
      </c>
      <c r="AK59" s="39">
        <f t="shared" si="53"/>
        <v>-0.059412891419971636</v>
      </c>
      <c r="AL59" s="39">
        <f t="shared" si="53"/>
        <v>0.007655600697831666</v>
      </c>
      <c r="AM59" s="39">
        <f t="shared" si="53"/>
        <v>-0.02780494406351519</v>
      </c>
      <c r="AN59" s="39">
        <f t="shared" si="53"/>
        <v>-0.039564543175872435</v>
      </c>
      <c r="AO59" s="39">
        <f aca="true" t="shared" si="54" ref="AO59:BE59">AO29/AN29-1</f>
        <v>-0.0725940555410084</v>
      </c>
      <c r="AP59" s="39">
        <f t="shared" si="54"/>
        <v>-0.10463151270660198</v>
      </c>
      <c r="AQ59" s="39">
        <f t="shared" si="54"/>
        <v>-1</v>
      </c>
      <c r="AR59" s="39" t="e">
        <f t="shared" si="54"/>
        <v>#DIV/0!</v>
      </c>
      <c r="AS59" s="39" t="e">
        <f t="shared" si="54"/>
        <v>#DIV/0!</v>
      </c>
      <c r="AT59" s="39" t="e">
        <f t="shared" si="54"/>
        <v>#DIV/0!</v>
      </c>
      <c r="AU59" s="39" t="e">
        <f t="shared" si="54"/>
        <v>#DIV/0!</v>
      </c>
      <c r="AV59" s="39" t="e">
        <f t="shared" si="54"/>
        <v>#DIV/0!</v>
      </c>
      <c r="AW59" s="39" t="e">
        <f t="shared" si="54"/>
        <v>#DIV/0!</v>
      </c>
      <c r="AX59" s="39" t="e">
        <f t="shared" si="54"/>
        <v>#DIV/0!</v>
      </c>
      <c r="AY59" s="39" t="e">
        <f t="shared" si="54"/>
        <v>#DIV/0!</v>
      </c>
      <c r="AZ59" s="39" t="e">
        <f t="shared" si="54"/>
        <v>#DIV/0!</v>
      </c>
      <c r="BA59" s="39" t="e">
        <f t="shared" si="54"/>
        <v>#DIV/0!</v>
      </c>
      <c r="BB59" s="39" t="e">
        <f t="shared" si="54"/>
        <v>#DIV/0!</v>
      </c>
      <c r="BC59" s="39" t="e">
        <f t="shared" si="54"/>
        <v>#DIV/0!</v>
      </c>
      <c r="BD59" s="39" t="e">
        <f t="shared" si="54"/>
        <v>#DIV/0!</v>
      </c>
      <c r="BE59" s="39" t="e">
        <f t="shared" si="54"/>
        <v>#DIV/0!</v>
      </c>
      <c r="BF59" s="264"/>
      <c r="BG59" s="264"/>
    </row>
    <row r="60" spans="25:59" ht="14.25">
      <c r="Y60" s="238" t="s">
        <v>182</v>
      </c>
      <c r="Z60" s="430"/>
      <c r="AA60" s="430"/>
      <c r="AB60" s="39">
        <f aca="true" t="shared" si="55" ref="AB60:AN60">AB30/AA30-1</f>
        <v>-0.00784935122833752</v>
      </c>
      <c r="AC60" s="39">
        <f t="shared" si="55"/>
        <v>-0.00948451526905425</v>
      </c>
      <c r="AD60" s="39">
        <f t="shared" si="55"/>
        <v>-0.018286348510411887</v>
      </c>
      <c r="AE60" s="39">
        <f t="shared" si="55"/>
        <v>-0.023835431991605205</v>
      </c>
      <c r="AF60" s="39">
        <f t="shared" si="55"/>
        <v>-0.02078224286708752</v>
      </c>
      <c r="AG60" s="39">
        <f t="shared" si="55"/>
        <v>-0.013231179277133798</v>
      </c>
      <c r="AH60" s="39">
        <f t="shared" si="55"/>
        <v>-0.010905056382067735</v>
      </c>
      <c r="AI60" s="39">
        <f t="shared" si="55"/>
        <v>-0.009767984500233196</v>
      </c>
      <c r="AJ60" s="39">
        <f t="shared" si="55"/>
        <v>-0.010609746663207242</v>
      </c>
      <c r="AK60" s="39">
        <f t="shared" si="55"/>
        <v>-0.008976978964697513</v>
      </c>
      <c r="AL60" s="39">
        <f t="shared" si="55"/>
        <v>-0.007639723574734858</v>
      </c>
      <c r="AM60" s="39">
        <f t="shared" si="55"/>
        <v>-0.005690009900926829</v>
      </c>
      <c r="AN60" s="39">
        <f t="shared" si="55"/>
        <v>-0.005641933455004411</v>
      </c>
      <c r="AO60" s="39">
        <f aca="true" t="shared" si="56" ref="AO60:BE60">AO30/AN30-1</f>
        <v>-0.006261203251183067</v>
      </c>
      <c r="AP60" s="39">
        <f t="shared" si="56"/>
        <v>-0.005007949064622874</v>
      </c>
      <c r="AQ60" s="39">
        <f t="shared" si="56"/>
        <v>-1</v>
      </c>
      <c r="AR60" s="39" t="e">
        <f t="shared" si="56"/>
        <v>#DIV/0!</v>
      </c>
      <c r="AS60" s="39" t="e">
        <f t="shared" si="56"/>
        <v>#DIV/0!</v>
      </c>
      <c r="AT60" s="39" t="e">
        <f t="shared" si="56"/>
        <v>#DIV/0!</v>
      </c>
      <c r="AU60" s="39" t="e">
        <f t="shared" si="56"/>
        <v>#DIV/0!</v>
      </c>
      <c r="AV60" s="39" t="e">
        <f t="shared" si="56"/>
        <v>#DIV/0!</v>
      </c>
      <c r="AW60" s="39" t="e">
        <f t="shared" si="56"/>
        <v>#DIV/0!</v>
      </c>
      <c r="AX60" s="39" t="e">
        <f t="shared" si="56"/>
        <v>#DIV/0!</v>
      </c>
      <c r="AY60" s="39" t="e">
        <f t="shared" si="56"/>
        <v>#DIV/0!</v>
      </c>
      <c r="AZ60" s="39" t="e">
        <f t="shared" si="56"/>
        <v>#DIV/0!</v>
      </c>
      <c r="BA60" s="39" t="e">
        <f t="shared" si="56"/>
        <v>#DIV/0!</v>
      </c>
      <c r="BB60" s="39" t="e">
        <f t="shared" si="56"/>
        <v>#DIV/0!</v>
      </c>
      <c r="BC60" s="39" t="e">
        <f t="shared" si="56"/>
        <v>#DIV/0!</v>
      </c>
      <c r="BD60" s="39" t="e">
        <f t="shared" si="56"/>
        <v>#DIV/0!</v>
      </c>
      <c r="BE60" s="39" t="e">
        <f t="shared" si="56"/>
        <v>#DIV/0!</v>
      </c>
      <c r="BF60" s="264"/>
      <c r="BG60" s="264"/>
    </row>
    <row r="61" spans="25:59" ht="14.25">
      <c r="Y61" s="378" t="s">
        <v>183</v>
      </c>
      <c r="Z61" s="430"/>
      <c r="AA61" s="430"/>
      <c r="AB61" s="39">
        <f aca="true" t="shared" si="57" ref="AB61:AN61">AB31/AA31-1</f>
        <v>-0.019158803613927855</v>
      </c>
      <c r="AC61" s="39">
        <f t="shared" si="57"/>
        <v>-0.00848964366487126</v>
      </c>
      <c r="AD61" s="39">
        <f t="shared" si="57"/>
        <v>-0.009422267014949526</v>
      </c>
      <c r="AE61" s="39">
        <f t="shared" si="57"/>
        <v>-0.0209122279299635</v>
      </c>
      <c r="AF61" s="39">
        <f t="shared" si="57"/>
        <v>-0.0302709380144639</v>
      </c>
      <c r="AG61" s="39">
        <f t="shared" si="57"/>
        <v>-0.027540699342658126</v>
      </c>
      <c r="AH61" s="39">
        <f t="shared" si="57"/>
        <v>-0.01716286189186167</v>
      </c>
      <c r="AI61" s="39">
        <f t="shared" si="57"/>
        <v>-0.010879825121475117</v>
      </c>
      <c r="AJ61" s="39">
        <f t="shared" si="57"/>
        <v>-0.005058737344230124</v>
      </c>
      <c r="AK61" s="39">
        <f t="shared" si="57"/>
        <v>-0.004920024792875899</v>
      </c>
      <c r="AL61" s="39">
        <f t="shared" si="57"/>
        <v>-0.0070983122540091426</v>
      </c>
      <c r="AM61" s="39">
        <f t="shared" si="57"/>
        <v>-0.002378019953900634</v>
      </c>
      <c r="AN61" s="39">
        <f t="shared" si="57"/>
        <v>-0.004848404890173241</v>
      </c>
      <c r="AO61" s="39">
        <f aca="true" t="shared" si="58" ref="AO61:BE61">AO31/AN31-1</f>
        <v>-0.00562480714366187</v>
      </c>
      <c r="AP61" s="39">
        <f t="shared" si="58"/>
        <v>-0.01058470997654326</v>
      </c>
      <c r="AQ61" s="39">
        <f t="shared" si="58"/>
        <v>-1</v>
      </c>
      <c r="AR61" s="39" t="e">
        <f t="shared" si="58"/>
        <v>#DIV/0!</v>
      </c>
      <c r="AS61" s="39" t="e">
        <f t="shared" si="58"/>
        <v>#DIV/0!</v>
      </c>
      <c r="AT61" s="39" t="e">
        <f t="shared" si="58"/>
        <v>#DIV/0!</v>
      </c>
      <c r="AU61" s="39" t="e">
        <f t="shared" si="58"/>
        <v>#DIV/0!</v>
      </c>
      <c r="AV61" s="39" t="e">
        <f t="shared" si="58"/>
        <v>#DIV/0!</v>
      </c>
      <c r="AW61" s="39" t="e">
        <f t="shared" si="58"/>
        <v>#DIV/0!</v>
      </c>
      <c r="AX61" s="39" t="e">
        <f t="shared" si="58"/>
        <v>#DIV/0!</v>
      </c>
      <c r="AY61" s="39" t="e">
        <f t="shared" si="58"/>
        <v>#DIV/0!</v>
      </c>
      <c r="AZ61" s="39" t="e">
        <f t="shared" si="58"/>
        <v>#DIV/0!</v>
      </c>
      <c r="BA61" s="39" t="e">
        <f t="shared" si="58"/>
        <v>#DIV/0!</v>
      </c>
      <c r="BB61" s="39" t="e">
        <f t="shared" si="58"/>
        <v>#DIV/0!</v>
      </c>
      <c r="BC61" s="39" t="e">
        <f t="shared" si="58"/>
        <v>#DIV/0!</v>
      </c>
      <c r="BD61" s="39" t="e">
        <f t="shared" si="58"/>
        <v>#DIV/0!</v>
      </c>
      <c r="BE61" s="39" t="e">
        <f t="shared" si="58"/>
        <v>#DIV/0!</v>
      </c>
      <c r="BF61" s="264"/>
      <c r="BG61" s="264"/>
    </row>
    <row r="62" spans="25:59" ht="14.25">
      <c r="Y62" s="378" t="s">
        <v>184</v>
      </c>
      <c r="Z62" s="431"/>
      <c r="AA62" s="431"/>
      <c r="AB62" s="428">
        <f aca="true" t="shared" si="59" ref="AB62:AN62">AB32/AA32-1</f>
        <v>-0.053420752926625736</v>
      </c>
      <c r="AC62" s="428">
        <f t="shared" si="59"/>
        <v>-0.07775173068470942</v>
      </c>
      <c r="AD62" s="428">
        <f t="shared" si="59"/>
        <v>-0.003181149972029229</v>
      </c>
      <c r="AE62" s="428">
        <f t="shared" si="59"/>
        <v>-0.02420810629471437</v>
      </c>
      <c r="AF62" s="428">
        <f t="shared" si="59"/>
        <v>0.005217290542285813</v>
      </c>
      <c r="AG62" s="428">
        <f t="shared" si="59"/>
        <v>-0.037130575621909245</v>
      </c>
      <c r="AH62" s="428">
        <f t="shared" si="59"/>
        <v>-0.02607333019901259</v>
      </c>
      <c r="AI62" s="428">
        <f t="shared" si="59"/>
        <v>-0.0015447092196897438</v>
      </c>
      <c r="AJ62" s="428">
        <f t="shared" si="59"/>
        <v>-0.013174333434282093</v>
      </c>
      <c r="AK62" s="428">
        <f t="shared" si="59"/>
        <v>-0.009554080356977246</v>
      </c>
      <c r="AL62" s="428">
        <f t="shared" si="59"/>
        <v>-0.01542136926230575</v>
      </c>
      <c r="AM62" s="428">
        <f t="shared" si="59"/>
        <v>-0.030651260918191925</v>
      </c>
      <c r="AN62" s="428">
        <f t="shared" si="59"/>
        <v>-0.03556702106419296</v>
      </c>
      <c r="AO62" s="428">
        <f aca="true" t="shared" si="60" ref="AO62:BE62">AO32/AN32-1</f>
        <v>-0.014609277969806489</v>
      </c>
      <c r="AP62" s="428">
        <f t="shared" si="60"/>
        <v>-0.012661664692086516</v>
      </c>
      <c r="AQ62" s="428">
        <f t="shared" si="60"/>
        <v>-1</v>
      </c>
      <c r="AR62" s="428" t="e">
        <f t="shared" si="60"/>
        <v>#DIV/0!</v>
      </c>
      <c r="AS62" s="428" t="e">
        <f t="shared" si="60"/>
        <v>#DIV/0!</v>
      </c>
      <c r="AT62" s="428" t="e">
        <f t="shared" si="60"/>
        <v>#DIV/0!</v>
      </c>
      <c r="AU62" s="428" t="e">
        <f t="shared" si="60"/>
        <v>#DIV/0!</v>
      </c>
      <c r="AV62" s="428" t="e">
        <f t="shared" si="60"/>
        <v>#DIV/0!</v>
      </c>
      <c r="AW62" s="428" t="e">
        <f t="shared" si="60"/>
        <v>#DIV/0!</v>
      </c>
      <c r="AX62" s="428" t="e">
        <f t="shared" si="60"/>
        <v>#DIV/0!</v>
      </c>
      <c r="AY62" s="428" t="e">
        <f t="shared" si="60"/>
        <v>#DIV/0!</v>
      </c>
      <c r="AZ62" s="428" t="e">
        <f t="shared" si="60"/>
        <v>#DIV/0!</v>
      </c>
      <c r="BA62" s="428" t="e">
        <f t="shared" si="60"/>
        <v>#DIV/0!</v>
      </c>
      <c r="BB62" s="428" t="e">
        <f t="shared" si="60"/>
        <v>#DIV/0!</v>
      </c>
      <c r="BC62" s="428" t="e">
        <f t="shared" si="60"/>
        <v>#DIV/0!</v>
      </c>
      <c r="BD62" s="428" t="e">
        <f t="shared" si="60"/>
        <v>#DIV/0!</v>
      </c>
      <c r="BE62" s="428" t="e">
        <f t="shared" si="60"/>
        <v>#DIV/0!</v>
      </c>
      <c r="BF62" s="429"/>
      <c r="BG62" s="429"/>
    </row>
    <row r="63" spans="25:59" ht="14.25">
      <c r="Y63" s="378" t="s">
        <v>239</v>
      </c>
      <c r="Z63" s="431"/>
      <c r="AA63" s="431"/>
      <c r="AB63" s="428">
        <f aca="true" t="shared" si="61" ref="AB63:AN63">AB33/AA33-1</f>
        <v>0.016905147631925743</v>
      </c>
      <c r="AC63" s="428">
        <f t="shared" si="61"/>
        <v>-0.011450915580390242</v>
      </c>
      <c r="AD63" s="428">
        <f t="shared" si="61"/>
        <v>0.0028367587523596693</v>
      </c>
      <c r="AE63" s="428">
        <f t="shared" si="61"/>
        <v>-0.02726427738188386</v>
      </c>
      <c r="AF63" s="428">
        <f t="shared" si="61"/>
        <v>-0.0138615800741968</v>
      </c>
      <c r="AG63" s="428">
        <f t="shared" si="61"/>
        <v>0.017284776775417843</v>
      </c>
      <c r="AH63" s="428">
        <f t="shared" si="61"/>
        <v>0.008151019710224805</v>
      </c>
      <c r="AI63" s="428">
        <f t="shared" si="61"/>
        <v>-0.013226818758845571</v>
      </c>
      <c r="AJ63" s="428">
        <f t="shared" si="61"/>
        <v>-0.028709644247846722</v>
      </c>
      <c r="AK63" s="428">
        <f t="shared" si="61"/>
        <v>-0.009818378982480058</v>
      </c>
      <c r="AL63" s="428">
        <f t="shared" si="61"/>
        <v>-0.01448122757408632</v>
      </c>
      <c r="AM63" s="428">
        <f t="shared" si="61"/>
        <v>-0.01095548965310511</v>
      </c>
      <c r="AN63" s="428">
        <f t="shared" si="61"/>
        <v>0.004031459606981924</v>
      </c>
      <c r="AO63" s="428">
        <f aca="true" t="shared" si="62" ref="AO63:BE63">AO33/AN33-1</f>
        <v>0.006916555209840469</v>
      </c>
      <c r="AP63" s="428">
        <f t="shared" si="62"/>
        <v>-0.020209701723741813</v>
      </c>
      <c r="AQ63" s="428">
        <f t="shared" si="62"/>
        <v>-1</v>
      </c>
      <c r="AR63" s="428" t="e">
        <f t="shared" si="62"/>
        <v>#DIV/0!</v>
      </c>
      <c r="AS63" s="428" t="e">
        <f t="shared" si="62"/>
        <v>#DIV/0!</v>
      </c>
      <c r="AT63" s="428" t="e">
        <f t="shared" si="62"/>
        <v>#DIV/0!</v>
      </c>
      <c r="AU63" s="428" t="e">
        <f t="shared" si="62"/>
        <v>#DIV/0!</v>
      </c>
      <c r="AV63" s="428" t="e">
        <f t="shared" si="62"/>
        <v>#DIV/0!</v>
      </c>
      <c r="AW63" s="428" t="e">
        <f t="shared" si="62"/>
        <v>#DIV/0!</v>
      </c>
      <c r="AX63" s="428" t="e">
        <f t="shared" si="62"/>
        <v>#DIV/0!</v>
      </c>
      <c r="AY63" s="428" t="e">
        <f t="shared" si="62"/>
        <v>#DIV/0!</v>
      </c>
      <c r="AZ63" s="428" t="e">
        <f t="shared" si="62"/>
        <v>#DIV/0!</v>
      </c>
      <c r="BA63" s="428" t="e">
        <f t="shared" si="62"/>
        <v>#DIV/0!</v>
      </c>
      <c r="BB63" s="428" t="e">
        <f t="shared" si="62"/>
        <v>#DIV/0!</v>
      </c>
      <c r="BC63" s="428" t="e">
        <f t="shared" si="62"/>
        <v>#DIV/0!</v>
      </c>
      <c r="BD63" s="428" t="e">
        <f t="shared" si="62"/>
        <v>#DIV/0!</v>
      </c>
      <c r="BE63" s="428" t="e">
        <f t="shared" si="62"/>
        <v>#DIV/0!</v>
      </c>
      <c r="BF63" s="429"/>
      <c r="BG63" s="429"/>
    </row>
    <row r="64" spans="25:59" ht="14.25">
      <c r="Y64" s="238" t="s">
        <v>45</v>
      </c>
      <c r="Z64" s="431"/>
      <c r="AA64" s="431"/>
      <c r="AB64" s="428">
        <f aca="true" t="shared" si="63" ref="AB64:AN64">AB34/AA34-1</f>
        <v>0.02945938218816857</v>
      </c>
      <c r="AC64" s="428">
        <f t="shared" si="63"/>
        <v>0.07198818392178863</v>
      </c>
      <c r="AD64" s="428">
        <f t="shared" si="63"/>
        <v>0.0030522617952710718</v>
      </c>
      <c r="AE64" s="428">
        <f t="shared" si="63"/>
        <v>0.0801751258008978</v>
      </c>
      <c r="AF64" s="428">
        <f t="shared" si="63"/>
        <v>0.0726974640994289</v>
      </c>
      <c r="AG64" s="428">
        <f t="shared" si="63"/>
        <v>0.06214592364289184</v>
      </c>
      <c r="AH64" s="428">
        <f t="shared" si="63"/>
        <v>0.027302209077662454</v>
      </c>
      <c r="AI64" s="428">
        <f t="shared" si="63"/>
        <v>0.008005097354734314</v>
      </c>
      <c r="AJ64" s="428">
        <f t="shared" si="63"/>
        <v>0.031079254875820084</v>
      </c>
      <c r="AK64" s="428">
        <f t="shared" si="63"/>
        <v>0.0016888495141214044</v>
      </c>
      <c r="AL64" s="428">
        <f t="shared" si="63"/>
        <v>-0.01734809392096981</v>
      </c>
      <c r="AM64" s="428">
        <f t="shared" si="63"/>
        <v>0.031933873595606954</v>
      </c>
      <c r="AN64" s="428">
        <f t="shared" si="63"/>
        <v>0.028001659269243362</v>
      </c>
      <c r="AO64" s="428">
        <f>AO34/AN34-1</f>
        <v>-0.00692642790703113</v>
      </c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9"/>
      <c r="BG64" s="429"/>
    </row>
    <row r="65" spans="25:59" ht="15" thickBot="1">
      <c r="Y65" s="581" t="s">
        <v>240</v>
      </c>
      <c r="Z65" s="432"/>
      <c r="AA65" s="432"/>
      <c r="AB65" s="45">
        <f aca="true" t="shared" si="64" ref="AB65:AN65">AB35/AA35-1</f>
        <v>-0.1892763723415073</v>
      </c>
      <c r="AC65" s="45">
        <f t="shared" si="64"/>
        <v>0.02742466909124075</v>
      </c>
      <c r="AD65" s="45">
        <f t="shared" si="64"/>
        <v>0.042998940284181275</v>
      </c>
      <c r="AE65" s="45">
        <f t="shared" si="64"/>
        <v>-0.09808656981599795</v>
      </c>
      <c r="AF65" s="45">
        <f t="shared" si="64"/>
        <v>0.029637624743435342</v>
      </c>
      <c r="AG65" s="45">
        <f t="shared" si="64"/>
        <v>0.027953921855040864</v>
      </c>
      <c r="AH65" s="45">
        <f t="shared" si="64"/>
        <v>0.04340969501763681</v>
      </c>
      <c r="AI65" s="45">
        <f t="shared" si="64"/>
        <v>0.003357134846162513</v>
      </c>
      <c r="AJ65" s="45">
        <f t="shared" si="64"/>
        <v>0.004982658368800852</v>
      </c>
      <c r="AK65" s="45">
        <f t="shared" si="64"/>
        <v>0.06265263545925293</v>
      </c>
      <c r="AL65" s="45">
        <f t="shared" si="64"/>
        <v>0.09044941860175348</v>
      </c>
      <c r="AM65" s="45">
        <f t="shared" si="64"/>
        <v>-0.048779049704161026</v>
      </c>
      <c r="AN65" s="45">
        <f t="shared" si="64"/>
        <v>-0.002168059183402793</v>
      </c>
      <c r="AO65" s="45">
        <f>AO35/AN35-1</f>
        <v>-0.021386720292476347</v>
      </c>
      <c r="AP65" s="45">
        <f aca="true" t="shared" si="65" ref="AP65:BE65">AP34/AO34-1</f>
        <v>0.029348020151326093</v>
      </c>
      <c r="AQ65" s="45">
        <f t="shared" si="65"/>
        <v>-1</v>
      </c>
      <c r="AR65" s="45" t="e">
        <f t="shared" si="65"/>
        <v>#DIV/0!</v>
      </c>
      <c r="AS65" s="45" t="e">
        <f t="shared" si="65"/>
        <v>#DIV/0!</v>
      </c>
      <c r="AT65" s="45" t="e">
        <f t="shared" si="65"/>
        <v>#DIV/0!</v>
      </c>
      <c r="AU65" s="45" t="e">
        <f t="shared" si="65"/>
        <v>#DIV/0!</v>
      </c>
      <c r="AV65" s="45" t="e">
        <f t="shared" si="65"/>
        <v>#DIV/0!</v>
      </c>
      <c r="AW65" s="45" t="e">
        <f t="shared" si="65"/>
        <v>#DIV/0!</v>
      </c>
      <c r="AX65" s="45" t="e">
        <f t="shared" si="65"/>
        <v>#DIV/0!</v>
      </c>
      <c r="AY65" s="45" t="e">
        <f t="shared" si="65"/>
        <v>#DIV/0!</v>
      </c>
      <c r="AZ65" s="45" t="e">
        <f t="shared" si="65"/>
        <v>#DIV/0!</v>
      </c>
      <c r="BA65" s="45" t="e">
        <f t="shared" si="65"/>
        <v>#DIV/0!</v>
      </c>
      <c r="BB65" s="45" t="e">
        <f t="shared" si="65"/>
        <v>#DIV/0!</v>
      </c>
      <c r="BC65" s="45" t="e">
        <f t="shared" si="65"/>
        <v>#DIV/0!</v>
      </c>
      <c r="BD65" s="45" t="e">
        <f t="shared" si="65"/>
        <v>#DIV/0!</v>
      </c>
      <c r="BE65" s="45" t="e">
        <f t="shared" si="65"/>
        <v>#DIV/0!</v>
      </c>
      <c r="BF65" s="268"/>
      <c r="BG65" s="268"/>
    </row>
    <row r="66" spans="25:59" ht="15" thickTop="1">
      <c r="Y66" s="380" t="s">
        <v>120</v>
      </c>
      <c r="Z66" s="433"/>
      <c r="AA66" s="433"/>
      <c r="AB66" s="82">
        <f aca="true" t="shared" si="66" ref="AB66:AN66">AB36/AA36-1</f>
        <v>-0.016279003404000236</v>
      </c>
      <c r="AC66" s="82">
        <f t="shared" si="66"/>
        <v>0.00355217166434163</v>
      </c>
      <c r="AD66" s="82">
        <f t="shared" si="66"/>
        <v>-0.009988636308557508</v>
      </c>
      <c r="AE66" s="82">
        <f t="shared" si="66"/>
        <v>0.03684589735591559</v>
      </c>
      <c r="AF66" s="82">
        <f t="shared" si="66"/>
        <v>0.00952552976473231</v>
      </c>
      <c r="AG66" s="82">
        <f t="shared" si="66"/>
        <v>0.03372327468508485</v>
      </c>
      <c r="AH66" s="82">
        <f t="shared" si="66"/>
        <v>0.01854271679371</v>
      </c>
      <c r="AI66" s="82">
        <f t="shared" si="66"/>
        <v>-0.04189205658078177</v>
      </c>
      <c r="AJ66" s="82">
        <f t="shared" si="66"/>
        <v>-0.19201440377619716</v>
      </c>
      <c r="AK66" s="82">
        <f t="shared" si="66"/>
        <v>0.09434566609516803</v>
      </c>
      <c r="AL66" s="82">
        <f t="shared" si="66"/>
        <v>-0.11664335846433205</v>
      </c>
      <c r="AM66" s="82">
        <f t="shared" si="66"/>
        <v>-0.013552826545562335</v>
      </c>
      <c r="AN66" s="82">
        <f t="shared" si="66"/>
        <v>-0.008076078721020452</v>
      </c>
      <c r="AO66" s="82">
        <f>AO36/AN36-1</f>
        <v>0.0009346367026574764</v>
      </c>
      <c r="AP66" s="82">
        <f aca="true" t="shared" si="67" ref="AP66:BE66">AP36/AO36-1</f>
        <v>-0.018654685428106</v>
      </c>
      <c r="AQ66" s="82">
        <f t="shared" si="67"/>
        <v>-1</v>
      </c>
      <c r="AR66" s="82" t="e">
        <f t="shared" si="67"/>
        <v>#DIV/0!</v>
      </c>
      <c r="AS66" s="82" t="e">
        <f t="shared" si="67"/>
        <v>#DIV/0!</v>
      </c>
      <c r="AT66" s="82" t="e">
        <f t="shared" si="67"/>
        <v>#DIV/0!</v>
      </c>
      <c r="AU66" s="82" t="e">
        <f t="shared" si="67"/>
        <v>#DIV/0!</v>
      </c>
      <c r="AV66" s="82" t="e">
        <f t="shared" si="67"/>
        <v>#DIV/0!</v>
      </c>
      <c r="AW66" s="82" t="e">
        <f t="shared" si="67"/>
        <v>#DIV/0!</v>
      </c>
      <c r="AX66" s="82" t="e">
        <f t="shared" si="67"/>
        <v>#DIV/0!</v>
      </c>
      <c r="AY66" s="82" t="e">
        <f t="shared" si="67"/>
        <v>#DIV/0!</v>
      </c>
      <c r="AZ66" s="82" t="e">
        <f t="shared" si="67"/>
        <v>#DIV/0!</v>
      </c>
      <c r="BA66" s="82" t="e">
        <f t="shared" si="67"/>
        <v>#DIV/0!</v>
      </c>
      <c r="BB66" s="82" t="e">
        <f t="shared" si="67"/>
        <v>#DIV/0!</v>
      </c>
      <c r="BC66" s="82" t="e">
        <f t="shared" si="67"/>
        <v>#DIV/0!</v>
      </c>
      <c r="BD66" s="82" t="e">
        <f t="shared" si="67"/>
        <v>#DIV/0!</v>
      </c>
      <c r="BE66" s="82" t="e">
        <f t="shared" si="67"/>
        <v>#DIV/0!</v>
      </c>
      <c r="BF66" s="270"/>
      <c r="BG66" s="264"/>
    </row>
    <row r="99" spans="25:60" ht="14.25"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479"/>
      <c r="BG99" s="11"/>
      <c r="BH99" s="470"/>
    </row>
    <row r="100" spans="25:60" ht="14.25">
      <c r="Y100" s="480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2"/>
      <c r="BG100" s="482"/>
      <c r="BH100" s="470"/>
    </row>
    <row r="101" spans="25:60" ht="14.25">
      <c r="Y101" s="48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3"/>
      <c r="BG101" s="483"/>
      <c r="BH101" s="470"/>
    </row>
    <row r="102" spans="25:60" ht="14.25">
      <c r="Y102" s="480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3"/>
      <c r="BG102" s="483"/>
      <c r="BH102" s="470"/>
    </row>
    <row r="103" spans="25:60" ht="14.25">
      <c r="Y103" s="48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4"/>
      <c r="BG103" s="484"/>
      <c r="BH103" s="470"/>
    </row>
    <row r="104" spans="25:60" ht="14.25">
      <c r="Y104" s="480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4"/>
      <c r="BG104" s="484"/>
      <c r="BH104" s="470"/>
    </row>
    <row r="105" spans="25:60" ht="14.25">
      <c r="Y105" s="480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4"/>
      <c r="BG105" s="484"/>
      <c r="BH105" s="470"/>
    </row>
    <row r="106" spans="25:60" ht="14.25">
      <c r="Y106" s="480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4"/>
      <c r="BG106" s="484"/>
      <c r="BH106" s="470"/>
    </row>
    <row r="107" spans="25:60" ht="14.25">
      <c r="Y107" s="480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4"/>
      <c r="BG107" s="484"/>
      <c r="BH107" s="470"/>
    </row>
    <row r="108" spans="25:60" ht="14.25">
      <c r="Y108" s="480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4"/>
      <c r="BG108" s="484"/>
      <c r="BH108" s="470"/>
    </row>
    <row r="109" spans="25:60" ht="14.25">
      <c r="Y109" s="480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4"/>
      <c r="BG109" s="484"/>
      <c r="BH109" s="470"/>
    </row>
    <row r="110" spans="25:60" ht="14.25">
      <c r="Y110" s="48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4"/>
      <c r="BG110" s="484"/>
      <c r="BH110" s="470"/>
    </row>
    <row r="111" spans="25:60" ht="14.25">
      <c r="Y111" s="480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4"/>
      <c r="BG111" s="484"/>
      <c r="BH111" s="470"/>
    </row>
    <row r="112" spans="25:60" ht="14.25"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</row>
    <row r="113" spans="25:60" ht="14.25"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BJ57"/>
  <sheetViews>
    <sheetView zoomScale="85" zoomScaleNormal="85" zoomScalePageLayoutView="0" workbookViewId="0" topLeftCell="AJ1">
      <selection activeCell="AE1" sqref="AE1"/>
    </sheetView>
  </sheetViews>
  <sheetFormatPr defaultColWidth="9.625" defaultRowHeight="13.5"/>
  <cols>
    <col min="1" max="1" width="1.625" style="1" customWidth="1"/>
    <col min="2" max="23" width="1.625" style="1" hidden="1" customWidth="1"/>
    <col min="24" max="24" width="1.625" style="1" customWidth="1"/>
    <col min="25" max="25" width="27.625" style="1" customWidth="1"/>
    <col min="26" max="26" width="10.375" style="1" customWidth="1"/>
    <col min="27" max="30" width="9.625" style="1" hidden="1" customWidth="1"/>
    <col min="31" max="40" width="10.375" style="1" customWidth="1"/>
    <col min="41" max="41" width="9.625" style="1" customWidth="1"/>
    <col min="42" max="56" width="9.625" style="1" hidden="1" customWidth="1"/>
    <col min="57" max="57" width="3.50390625" style="1" customWidth="1"/>
    <col min="58" max="16384" width="9.625" style="1" customWidth="1"/>
  </cols>
  <sheetData>
    <row r="2" ht="18.75">
      <c r="Z2" s="450" t="s">
        <v>20</v>
      </c>
    </row>
    <row r="4" ht="14.25">
      <c r="Y4" s="3" t="s">
        <v>131</v>
      </c>
    </row>
    <row r="5" spans="25:59" ht="22.5">
      <c r="Y5" s="78"/>
      <c r="Z5" s="711" t="s">
        <v>369</v>
      </c>
      <c r="AA5" s="78" t="e">
        <f aca="true" t="shared" si="0" ref="AA5:BD5">Z5+1</f>
        <v>#VALUE!</v>
      </c>
      <c r="AB5" s="78" t="e">
        <f t="shared" si="0"/>
        <v>#VALUE!</v>
      </c>
      <c r="AC5" s="78" t="e">
        <f t="shared" si="0"/>
        <v>#VALUE!</v>
      </c>
      <c r="AD5" s="78" t="e">
        <f t="shared" si="0"/>
        <v>#VALUE!</v>
      </c>
      <c r="AE5" s="78">
        <v>1995</v>
      </c>
      <c r="AF5" s="78">
        <f t="shared" si="0"/>
        <v>1996</v>
      </c>
      <c r="AG5" s="78">
        <f t="shared" si="0"/>
        <v>1997</v>
      </c>
      <c r="AH5" s="78">
        <f t="shared" si="0"/>
        <v>1998</v>
      </c>
      <c r="AI5" s="78">
        <f t="shared" si="0"/>
        <v>1999</v>
      </c>
      <c r="AJ5" s="78">
        <f t="shared" si="0"/>
        <v>2000</v>
      </c>
      <c r="AK5" s="78">
        <f t="shared" si="0"/>
        <v>2001</v>
      </c>
      <c r="AL5" s="78">
        <f t="shared" si="0"/>
        <v>2002</v>
      </c>
      <c r="AM5" s="78">
        <f t="shared" si="0"/>
        <v>2003</v>
      </c>
      <c r="AN5" s="78">
        <f t="shared" si="0"/>
        <v>2004</v>
      </c>
      <c r="AO5" s="78">
        <f t="shared" si="0"/>
        <v>2005</v>
      </c>
      <c r="AP5" s="78">
        <f t="shared" si="0"/>
        <v>2006</v>
      </c>
      <c r="AQ5" s="78">
        <f t="shared" si="0"/>
        <v>2007</v>
      </c>
      <c r="AR5" s="78">
        <f t="shared" si="0"/>
        <v>2008</v>
      </c>
      <c r="AS5" s="78">
        <f t="shared" si="0"/>
        <v>2009</v>
      </c>
      <c r="AT5" s="78">
        <f t="shared" si="0"/>
        <v>2010</v>
      </c>
      <c r="AU5" s="78">
        <f t="shared" si="0"/>
        <v>2011</v>
      </c>
      <c r="AV5" s="78">
        <f t="shared" si="0"/>
        <v>2012</v>
      </c>
      <c r="AW5" s="78">
        <f t="shared" si="0"/>
        <v>2013</v>
      </c>
      <c r="AX5" s="78">
        <f t="shared" si="0"/>
        <v>2014</v>
      </c>
      <c r="AY5" s="78">
        <f t="shared" si="0"/>
        <v>2015</v>
      </c>
      <c r="AZ5" s="78">
        <f t="shared" si="0"/>
        <v>2016</v>
      </c>
      <c r="BA5" s="78">
        <f t="shared" si="0"/>
        <v>2017</v>
      </c>
      <c r="BB5" s="78">
        <f t="shared" si="0"/>
        <v>2018</v>
      </c>
      <c r="BC5" s="78">
        <f t="shared" si="0"/>
        <v>2019</v>
      </c>
      <c r="BD5" s="78">
        <f t="shared" si="0"/>
        <v>2020</v>
      </c>
      <c r="BF5" s="477" t="s">
        <v>193</v>
      </c>
      <c r="BG5" s="477" t="s">
        <v>192</v>
      </c>
    </row>
    <row r="6" spans="25:62" ht="14.25">
      <c r="Y6" s="66" t="s">
        <v>191</v>
      </c>
      <c r="Z6" s="108">
        <v>189.22719432</v>
      </c>
      <c r="AA6" s="83" t="s">
        <v>241</v>
      </c>
      <c r="AB6" s="83" t="s">
        <v>241</v>
      </c>
      <c r="AC6" s="83" t="s">
        <v>241</v>
      </c>
      <c r="AD6" s="83" t="s">
        <v>241</v>
      </c>
      <c r="AE6" s="108">
        <v>189.22719432</v>
      </c>
      <c r="AF6" s="108">
        <v>209.37393572000002</v>
      </c>
      <c r="AG6" s="108">
        <v>250.7107744</v>
      </c>
      <c r="AH6" s="108">
        <v>455.7538177</v>
      </c>
      <c r="AI6" s="108">
        <v>674.44914352</v>
      </c>
      <c r="AJ6" s="108">
        <v>1045.4849012173913</v>
      </c>
      <c r="AK6" s="108">
        <v>1162.9005345</v>
      </c>
      <c r="AL6" s="108">
        <v>1138.1184819999999</v>
      </c>
      <c r="AM6" s="108">
        <v>1028.1861818</v>
      </c>
      <c r="AN6" s="108">
        <v>981.5498864</v>
      </c>
      <c r="AO6" s="108">
        <v>928.2592122407838</v>
      </c>
      <c r="AP6" s="108">
        <v>981.5498864</v>
      </c>
      <c r="AQ6" s="108">
        <v>981.5498864</v>
      </c>
      <c r="AR6" s="108">
        <v>981.5498864</v>
      </c>
      <c r="AS6" s="108">
        <v>981.5498864</v>
      </c>
      <c r="AT6" s="108">
        <v>981.5498864</v>
      </c>
      <c r="AU6" s="108">
        <v>981.5498864</v>
      </c>
      <c r="AV6" s="108">
        <v>981.5498864</v>
      </c>
      <c r="AW6" s="108">
        <v>981.5498864</v>
      </c>
      <c r="AX6" s="108">
        <v>981.5498864</v>
      </c>
      <c r="AY6" s="108">
        <v>981.5498864</v>
      </c>
      <c r="AZ6" s="108">
        <v>981.5498864</v>
      </c>
      <c r="BA6" s="108">
        <v>981.5498864</v>
      </c>
      <c r="BB6" s="108">
        <v>981.5498864</v>
      </c>
      <c r="BC6" s="108">
        <v>981.5498864</v>
      </c>
      <c r="BD6" s="108">
        <v>981.5498864</v>
      </c>
      <c r="BF6" s="485">
        <f>AO6/AN6-1</f>
        <v>-0.054292374638918006</v>
      </c>
      <c r="BG6" s="195">
        <f>AO6/AE6-1</f>
        <v>3.9055275357040644</v>
      </c>
      <c r="BI6" s="582"/>
      <c r="BJ6" s="582"/>
    </row>
    <row r="7" spans="25:60" ht="14.25">
      <c r="Y7" s="84" t="s">
        <v>133</v>
      </c>
      <c r="Z7" s="108">
        <v>17023.5</v>
      </c>
      <c r="AA7" s="83" t="s">
        <v>242</v>
      </c>
      <c r="AB7" s="83" t="s">
        <v>242</v>
      </c>
      <c r="AC7" s="83" t="s">
        <v>242</v>
      </c>
      <c r="AD7" s="83" t="s">
        <v>242</v>
      </c>
      <c r="AE7" s="108">
        <v>17023.5</v>
      </c>
      <c r="AF7" s="108">
        <v>15659.28</v>
      </c>
      <c r="AG7" s="108">
        <v>14738.49</v>
      </c>
      <c r="AH7" s="108">
        <v>13837.59</v>
      </c>
      <c r="AI7" s="108">
        <v>14157</v>
      </c>
      <c r="AJ7" s="108">
        <v>12474.54</v>
      </c>
      <c r="AK7" s="108">
        <v>9390.42</v>
      </c>
      <c r="AL7" s="108">
        <v>6114.42</v>
      </c>
      <c r="AM7" s="108">
        <v>5053.23</v>
      </c>
      <c r="AN7" s="108">
        <v>1050.66</v>
      </c>
      <c r="AO7" s="108">
        <v>487.89</v>
      </c>
      <c r="AP7" s="108">
        <v>1050.66</v>
      </c>
      <c r="AQ7" s="108">
        <v>1050.66</v>
      </c>
      <c r="AR7" s="108">
        <v>1050.66</v>
      </c>
      <c r="AS7" s="108">
        <v>1050.66</v>
      </c>
      <c r="AT7" s="108">
        <v>1050.66</v>
      </c>
      <c r="AU7" s="108">
        <v>1050.66</v>
      </c>
      <c r="AV7" s="108">
        <v>1050.66</v>
      </c>
      <c r="AW7" s="108">
        <v>1050.66</v>
      </c>
      <c r="AX7" s="108">
        <v>1050.66</v>
      </c>
      <c r="AY7" s="108">
        <v>1050.66</v>
      </c>
      <c r="AZ7" s="108">
        <v>1050.66</v>
      </c>
      <c r="BA7" s="108">
        <v>1050.66</v>
      </c>
      <c r="BB7" s="108">
        <v>1050.66</v>
      </c>
      <c r="BC7" s="108">
        <v>1050.66</v>
      </c>
      <c r="BD7" s="108">
        <v>1050.66</v>
      </c>
      <c r="BF7" s="485">
        <f aca="true" t="shared" si="1" ref="BF7:BF15">AO7/AN7-1</f>
        <v>-0.5356347438752784</v>
      </c>
      <c r="BG7" s="195">
        <f aca="true" t="shared" si="2" ref="BG7:BG15">AO7/AE7-1</f>
        <v>-0.971340206185567</v>
      </c>
      <c r="BH7" s="582"/>
    </row>
    <row r="8" spans="25:59" ht="14.25">
      <c r="Y8" s="84" t="s">
        <v>134</v>
      </c>
      <c r="Z8" s="108">
        <v>5890.166</v>
      </c>
      <c r="AA8" s="83" t="s">
        <v>243</v>
      </c>
      <c r="AB8" s="83" t="s">
        <v>243</v>
      </c>
      <c r="AC8" s="83" t="s">
        <v>243</v>
      </c>
      <c r="AD8" s="83" t="s">
        <v>243</v>
      </c>
      <c r="AE8" s="108">
        <v>5890.166</v>
      </c>
      <c r="AF8" s="108">
        <v>5581.436</v>
      </c>
      <c r="AG8" s="108">
        <v>4334.9</v>
      </c>
      <c r="AH8" s="108">
        <v>3705.3379999999997</v>
      </c>
      <c r="AI8" s="108">
        <v>2902.9840000000004</v>
      </c>
      <c r="AJ8" s="108">
        <v>2422.999</v>
      </c>
      <c r="AK8" s="108">
        <v>2186.248</v>
      </c>
      <c r="AL8" s="108">
        <v>2204.541</v>
      </c>
      <c r="AM8" s="108">
        <v>2183.781</v>
      </c>
      <c r="AN8" s="108">
        <v>2043.7780000000002</v>
      </c>
      <c r="AO8" s="108">
        <v>2003.873</v>
      </c>
      <c r="AP8" s="108">
        <v>2043.7780000000002</v>
      </c>
      <c r="AQ8" s="108">
        <v>2043.7780000000002</v>
      </c>
      <c r="AR8" s="108">
        <v>2043.7780000000002</v>
      </c>
      <c r="AS8" s="108">
        <v>2043.7780000000002</v>
      </c>
      <c r="AT8" s="108">
        <v>2043.7780000000002</v>
      </c>
      <c r="AU8" s="108">
        <v>2043.7780000000002</v>
      </c>
      <c r="AV8" s="108">
        <v>2043.7780000000002</v>
      </c>
      <c r="AW8" s="108">
        <v>2043.7780000000002</v>
      </c>
      <c r="AX8" s="108">
        <v>2043.7780000000002</v>
      </c>
      <c r="AY8" s="108">
        <v>2043.7780000000002</v>
      </c>
      <c r="AZ8" s="108">
        <v>2043.7780000000002</v>
      </c>
      <c r="BA8" s="108">
        <v>2043.7780000000002</v>
      </c>
      <c r="BB8" s="108">
        <v>2043.7780000000002</v>
      </c>
      <c r="BC8" s="108">
        <v>2043.7780000000002</v>
      </c>
      <c r="BD8" s="108">
        <v>2043.7780000000002</v>
      </c>
      <c r="BF8" s="485">
        <f t="shared" si="1"/>
        <v>-0.01952511476295382</v>
      </c>
      <c r="BG8" s="195">
        <f t="shared" si="2"/>
        <v>-0.6597934591317121</v>
      </c>
    </row>
    <row r="9" spans="25:60" ht="14.25">
      <c r="Y9" s="66" t="s">
        <v>71</v>
      </c>
      <c r="Z9" s="108">
        <v>451.76</v>
      </c>
      <c r="AA9" s="83" t="s">
        <v>324</v>
      </c>
      <c r="AB9" s="83" t="s">
        <v>324</v>
      </c>
      <c r="AC9" s="83" t="s">
        <v>324</v>
      </c>
      <c r="AD9" s="83" t="s">
        <v>324</v>
      </c>
      <c r="AE9" s="108">
        <v>451.76</v>
      </c>
      <c r="AF9" s="108">
        <v>411.32</v>
      </c>
      <c r="AG9" s="108">
        <v>425.66</v>
      </c>
      <c r="AH9" s="108">
        <v>409.5</v>
      </c>
      <c r="AI9" s="108">
        <v>413.4</v>
      </c>
      <c r="AJ9" s="108">
        <v>440.31</v>
      </c>
      <c r="AK9" s="108">
        <v>410.4295</v>
      </c>
      <c r="AL9" s="108">
        <v>446.654</v>
      </c>
      <c r="AM9" s="108">
        <v>653.185</v>
      </c>
      <c r="AN9" s="108">
        <v>590.6355</v>
      </c>
      <c r="AO9" s="108">
        <v>347.698</v>
      </c>
      <c r="AP9" s="108">
        <v>590.6355</v>
      </c>
      <c r="AQ9" s="108">
        <v>590.6355</v>
      </c>
      <c r="AR9" s="108">
        <v>590.6355</v>
      </c>
      <c r="AS9" s="108">
        <v>590.6355</v>
      </c>
      <c r="AT9" s="108">
        <v>590.6355</v>
      </c>
      <c r="AU9" s="108">
        <v>590.6355</v>
      </c>
      <c r="AV9" s="108">
        <v>590.6355</v>
      </c>
      <c r="AW9" s="108">
        <v>590.6355</v>
      </c>
      <c r="AX9" s="108">
        <v>590.6355</v>
      </c>
      <c r="AY9" s="108">
        <v>590.6355</v>
      </c>
      <c r="AZ9" s="108">
        <v>590.6355</v>
      </c>
      <c r="BA9" s="108">
        <v>590.6355</v>
      </c>
      <c r="BB9" s="108">
        <v>590.6355</v>
      </c>
      <c r="BC9" s="108">
        <v>590.6355</v>
      </c>
      <c r="BD9" s="108">
        <v>590.6355</v>
      </c>
      <c r="BF9" s="485">
        <f t="shared" si="1"/>
        <v>-0.4113154390482794</v>
      </c>
      <c r="BG9" s="195">
        <f t="shared" si="2"/>
        <v>-0.23034797237471227</v>
      </c>
      <c r="BH9" s="582"/>
    </row>
    <row r="10" spans="25:60" ht="14.25">
      <c r="Y10" s="76" t="s">
        <v>325</v>
      </c>
      <c r="Z10" s="427">
        <v>1365</v>
      </c>
      <c r="AA10" s="85" t="s">
        <v>324</v>
      </c>
      <c r="AB10" s="85" t="s">
        <v>324</v>
      </c>
      <c r="AC10" s="85" t="s">
        <v>324</v>
      </c>
      <c r="AD10" s="85" t="s">
        <v>324</v>
      </c>
      <c r="AE10" s="427">
        <v>1365</v>
      </c>
      <c r="AF10" s="427">
        <v>2083.25</v>
      </c>
      <c r="AG10" s="427">
        <v>2647.515</v>
      </c>
      <c r="AH10" s="427">
        <v>2861.69</v>
      </c>
      <c r="AI10" s="427">
        <v>2810.34</v>
      </c>
      <c r="AJ10" s="427">
        <v>2834.221</v>
      </c>
      <c r="AK10" s="427">
        <v>2683.562</v>
      </c>
      <c r="AL10" s="427">
        <v>2683.213</v>
      </c>
      <c r="AM10" s="427">
        <v>2589.823</v>
      </c>
      <c r="AN10" s="427">
        <v>2150.982</v>
      </c>
      <c r="AO10" s="427">
        <v>1573.628</v>
      </c>
      <c r="AP10" s="427">
        <v>2150.982</v>
      </c>
      <c r="AQ10" s="427">
        <v>2150.982</v>
      </c>
      <c r="AR10" s="427">
        <v>2150.982</v>
      </c>
      <c r="AS10" s="427">
        <v>2150.982</v>
      </c>
      <c r="AT10" s="427">
        <v>2150.982</v>
      </c>
      <c r="AU10" s="427">
        <v>2150.982</v>
      </c>
      <c r="AV10" s="427">
        <v>2150.982</v>
      </c>
      <c r="AW10" s="427">
        <v>2150.982</v>
      </c>
      <c r="AX10" s="427">
        <v>2150.982</v>
      </c>
      <c r="AY10" s="427">
        <v>2150.982</v>
      </c>
      <c r="AZ10" s="427">
        <v>2150.982</v>
      </c>
      <c r="BA10" s="427">
        <v>2150.982</v>
      </c>
      <c r="BB10" s="427">
        <v>2150.982</v>
      </c>
      <c r="BC10" s="427">
        <v>2150.982</v>
      </c>
      <c r="BD10" s="427">
        <v>2150.982</v>
      </c>
      <c r="BF10" s="485">
        <f t="shared" si="1"/>
        <v>-0.2684141475846846</v>
      </c>
      <c r="BG10" s="195">
        <f t="shared" si="2"/>
        <v>0.15284102564102553</v>
      </c>
      <c r="BH10" s="582"/>
    </row>
    <row r="11" spans="25:61" ht="14.25">
      <c r="Y11" s="76" t="s">
        <v>72</v>
      </c>
      <c r="Z11" s="427">
        <v>807.127403901611</v>
      </c>
      <c r="AA11" s="85" t="s">
        <v>324</v>
      </c>
      <c r="AB11" s="85" t="s">
        <v>324</v>
      </c>
      <c r="AC11" s="85" t="s">
        <v>324</v>
      </c>
      <c r="AD11" s="85" t="s">
        <v>324</v>
      </c>
      <c r="AE11" s="427">
        <v>807.127403901611</v>
      </c>
      <c r="AF11" s="427">
        <v>1152.83321552361</v>
      </c>
      <c r="AG11" s="427">
        <v>1496.19989411244</v>
      </c>
      <c r="AH11" s="427">
        <v>1819.44829832016</v>
      </c>
      <c r="AI11" s="427">
        <v>2146.60660532738</v>
      </c>
      <c r="AJ11" s="427">
        <v>2498.91052006334</v>
      </c>
      <c r="AK11" s="427">
        <v>2910.74265441024</v>
      </c>
      <c r="AL11" s="427">
        <v>3447.17303964264</v>
      </c>
      <c r="AM11" s="427">
        <v>3710.20506457465</v>
      </c>
      <c r="AN11" s="427">
        <v>4011.74867723892</v>
      </c>
      <c r="AO11" s="427">
        <v>4284.93796680108</v>
      </c>
      <c r="AP11" s="427">
        <v>4011.74867723892</v>
      </c>
      <c r="AQ11" s="427">
        <v>4011.74867723892</v>
      </c>
      <c r="AR11" s="427">
        <v>4011.74867723892</v>
      </c>
      <c r="AS11" s="427">
        <v>4011.74867723892</v>
      </c>
      <c r="AT11" s="427">
        <v>4011.74867723892</v>
      </c>
      <c r="AU11" s="427">
        <v>4011.74867723892</v>
      </c>
      <c r="AV11" s="427">
        <v>4011.74867723892</v>
      </c>
      <c r="AW11" s="427">
        <v>4011.74867723892</v>
      </c>
      <c r="AX11" s="427">
        <v>4011.74867723892</v>
      </c>
      <c r="AY11" s="427">
        <v>4011.74867723892</v>
      </c>
      <c r="AZ11" s="427">
        <v>4011.74867723892</v>
      </c>
      <c r="BA11" s="427">
        <v>4011.74867723892</v>
      </c>
      <c r="BB11" s="427">
        <v>4011.74867723892</v>
      </c>
      <c r="BC11" s="427">
        <v>4011.74867723892</v>
      </c>
      <c r="BD11" s="427">
        <v>4011.74867723892</v>
      </c>
      <c r="BF11" s="485">
        <f t="shared" si="1"/>
        <v>0.06809730906428113</v>
      </c>
      <c r="BG11" s="195">
        <f t="shared" si="2"/>
        <v>4.308874343861845</v>
      </c>
      <c r="BH11" s="582"/>
      <c r="BI11" s="582"/>
    </row>
    <row r="12" spans="25:61" ht="14.25">
      <c r="Y12" s="76" t="s">
        <v>73</v>
      </c>
      <c r="Z12" s="427">
        <v>10356</v>
      </c>
      <c r="AA12" s="85" t="s">
        <v>324</v>
      </c>
      <c r="AB12" s="85" t="s">
        <v>324</v>
      </c>
      <c r="AC12" s="85" t="s">
        <v>324</v>
      </c>
      <c r="AD12" s="85" t="s">
        <v>324</v>
      </c>
      <c r="AE12" s="427">
        <v>10356</v>
      </c>
      <c r="AF12" s="427">
        <v>9931.2</v>
      </c>
      <c r="AG12" s="427">
        <v>9647.3</v>
      </c>
      <c r="AH12" s="427">
        <v>6736</v>
      </c>
      <c r="AI12" s="427">
        <v>3727.75</v>
      </c>
      <c r="AJ12" s="427">
        <v>2157.9</v>
      </c>
      <c r="AK12" s="427">
        <v>2234.88</v>
      </c>
      <c r="AL12" s="427">
        <v>1723.31</v>
      </c>
      <c r="AM12" s="427">
        <v>1509.1</v>
      </c>
      <c r="AN12" s="427">
        <v>1535.461</v>
      </c>
      <c r="AO12" s="427">
        <v>1732.193</v>
      </c>
      <c r="AP12" s="427">
        <v>1535.461</v>
      </c>
      <c r="AQ12" s="427">
        <v>1535.461</v>
      </c>
      <c r="AR12" s="427">
        <v>1535.461</v>
      </c>
      <c r="AS12" s="427">
        <v>1535.461</v>
      </c>
      <c r="AT12" s="427">
        <v>1535.461</v>
      </c>
      <c r="AU12" s="427">
        <v>1535.461</v>
      </c>
      <c r="AV12" s="427">
        <v>1535.461</v>
      </c>
      <c r="AW12" s="427">
        <v>1535.461</v>
      </c>
      <c r="AX12" s="427">
        <v>1535.461</v>
      </c>
      <c r="AY12" s="427">
        <v>1535.461</v>
      </c>
      <c r="AZ12" s="427">
        <v>1535.461</v>
      </c>
      <c r="BA12" s="427">
        <v>1535.461</v>
      </c>
      <c r="BB12" s="427">
        <v>1535.461</v>
      </c>
      <c r="BC12" s="427">
        <v>1535.461</v>
      </c>
      <c r="BD12" s="427">
        <v>1535.461</v>
      </c>
      <c r="BF12" s="485">
        <f t="shared" si="1"/>
        <v>0.12812568993937323</v>
      </c>
      <c r="BG12" s="195">
        <f t="shared" si="2"/>
        <v>-0.8327353225183469</v>
      </c>
      <c r="BI12" s="582"/>
    </row>
    <row r="13" spans="25:61" ht="14.25">
      <c r="Y13" s="76" t="s">
        <v>74</v>
      </c>
      <c r="Z13" s="427">
        <v>4102.574095565741</v>
      </c>
      <c r="AA13" s="85" t="s">
        <v>132</v>
      </c>
      <c r="AB13" s="85" t="s">
        <v>132</v>
      </c>
      <c r="AC13" s="85" t="s">
        <v>132</v>
      </c>
      <c r="AD13" s="85" t="s">
        <v>132</v>
      </c>
      <c r="AE13" s="427">
        <v>4102.574095565741</v>
      </c>
      <c r="AF13" s="427">
        <v>4999.178490547269</v>
      </c>
      <c r="AG13" s="427">
        <v>6234.765642840969</v>
      </c>
      <c r="AH13" s="427">
        <v>6359.412712363084</v>
      </c>
      <c r="AI13" s="427">
        <v>6831.684119671243</v>
      </c>
      <c r="AJ13" s="427">
        <v>7350.970981104647</v>
      </c>
      <c r="AK13" s="427">
        <v>5696.030384160611</v>
      </c>
      <c r="AL13" s="427">
        <v>5674.825156817495</v>
      </c>
      <c r="AM13" s="427">
        <v>5527.356633124275</v>
      </c>
      <c r="AN13" s="427">
        <v>5819.247720517411</v>
      </c>
      <c r="AO13" s="427">
        <v>4870.31580520632</v>
      </c>
      <c r="AP13" s="427">
        <v>5819.247720517411</v>
      </c>
      <c r="AQ13" s="427">
        <v>5819.247720517411</v>
      </c>
      <c r="AR13" s="427">
        <v>5819.247720517411</v>
      </c>
      <c r="AS13" s="427">
        <v>5819.247720517411</v>
      </c>
      <c r="AT13" s="427">
        <v>5819.247720517411</v>
      </c>
      <c r="AU13" s="427">
        <v>5819.247720517411</v>
      </c>
      <c r="AV13" s="427">
        <v>5819.247720517411</v>
      </c>
      <c r="AW13" s="427">
        <v>5819.247720517411</v>
      </c>
      <c r="AX13" s="427">
        <v>5819.247720517411</v>
      </c>
      <c r="AY13" s="427">
        <v>5819.247720517411</v>
      </c>
      <c r="AZ13" s="427">
        <v>5819.247720517411</v>
      </c>
      <c r="BA13" s="427">
        <v>5819.247720517411</v>
      </c>
      <c r="BB13" s="427">
        <v>5819.247720517411</v>
      </c>
      <c r="BC13" s="427">
        <v>5819.247720517411</v>
      </c>
      <c r="BD13" s="427">
        <v>5819.247720517411</v>
      </c>
      <c r="BF13" s="485">
        <f t="shared" si="1"/>
        <v>-0.16306779860313592</v>
      </c>
      <c r="BG13" s="195">
        <f t="shared" si="2"/>
        <v>0.18713658589868998</v>
      </c>
      <c r="BH13" s="582"/>
      <c r="BI13" s="582"/>
    </row>
    <row r="14" spans="25:59" ht="15" thickBot="1">
      <c r="Y14" s="67" t="s">
        <v>75</v>
      </c>
      <c r="Z14" s="110">
        <v>11001.17</v>
      </c>
      <c r="AA14" s="87" t="s">
        <v>244</v>
      </c>
      <c r="AB14" s="87" t="s">
        <v>244</v>
      </c>
      <c r="AC14" s="87" t="s">
        <v>244</v>
      </c>
      <c r="AD14" s="87" t="s">
        <v>244</v>
      </c>
      <c r="AE14" s="110">
        <v>11001.17</v>
      </c>
      <c r="AF14" s="110">
        <v>11773.14</v>
      </c>
      <c r="AG14" s="110">
        <v>10300.9</v>
      </c>
      <c r="AH14" s="110">
        <v>9096.34</v>
      </c>
      <c r="AI14" s="110">
        <v>4964.03</v>
      </c>
      <c r="AJ14" s="110">
        <v>2793.91</v>
      </c>
      <c r="AK14" s="110">
        <v>2031.739</v>
      </c>
      <c r="AL14" s="110">
        <v>1543.94</v>
      </c>
      <c r="AM14" s="110">
        <v>1204.56</v>
      </c>
      <c r="AN14" s="110">
        <v>958.3900000000024</v>
      </c>
      <c r="AO14" s="110">
        <v>695.49</v>
      </c>
      <c r="AP14" s="110">
        <v>958.3900000000024</v>
      </c>
      <c r="AQ14" s="110">
        <v>958.3900000000024</v>
      </c>
      <c r="AR14" s="110">
        <v>958.3900000000024</v>
      </c>
      <c r="AS14" s="110">
        <v>958.3900000000024</v>
      </c>
      <c r="AT14" s="110">
        <v>958.3900000000024</v>
      </c>
      <c r="AU14" s="110">
        <v>958.3900000000024</v>
      </c>
      <c r="AV14" s="110">
        <v>958.3900000000024</v>
      </c>
      <c r="AW14" s="110">
        <v>958.3900000000024</v>
      </c>
      <c r="AX14" s="110">
        <v>958.3900000000024</v>
      </c>
      <c r="AY14" s="110">
        <v>958.3900000000024</v>
      </c>
      <c r="AZ14" s="110">
        <v>958.3900000000024</v>
      </c>
      <c r="BA14" s="110">
        <v>958.3900000000024</v>
      </c>
      <c r="BB14" s="110">
        <v>958.3900000000024</v>
      </c>
      <c r="BC14" s="110">
        <v>958.3900000000024</v>
      </c>
      <c r="BD14" s="110">
        <v>958.3900000000024</v>
      </c>
      <c r="BF14" s="485">
        <f t="shared" si="1"/>
        <v>-0.2743142144638422</v>
      </c>
      <c r="BG14" s="195">
        <f t="shared" si="2"/>
        <v>-0.9367803606343689</v>
      </c>
    </row>
    <row r="15" spans="2:62" ht="15" thickTop="1">
      <c r="B15" s="1" t="s">
        <v>368</v>
      </c>
      <c r="Y15" s="68" t="s">
        <v>68</v>
      </c>
      <c r="Z15" s="111">
        <f>SUM(Z6:Z14)</f>
        <v>51186.524693787345</v>
      </c>
      <c r="AA15" s="99" t="s">
        <v>67</v>
      </c>
      <c r="AB15" s="99" t="s">
        <v>67</v>
      </c>
      <c r="AC15" s="99" t="s">
        <v>67</v>
      </c>
      <c r="AD15" s="99" t="s">
        <v>67</v>
      </c>
      <c r="AE15" s="111">
        <f aca="true" t="shared" si="3" ref="AE15:AN15">SUM(AE6:AE14)</f>
        <v>51186.524693787345</v>
      </c>
      <c r="AF15" s="111">
        <f t="shared" si="3"/>
        <v>51801.01164179088</v>
      </c>
      <c r="AG15" s="111">
        <f t="shared" si="3"/>
        <v>50076.44131135341</v>
      </c>
      <c r="AH15" s="111">
        <f t="shared" si="3"/>
        <v>45281.07282838324</v>
      </c>
      <c r="AI15" s="111">
        <f t="shared" si="3"/>
        <v>38628.24386851862</v>
      </c>
      <c r="AJ15" s="111">
        <f t="shared" si="3"/>
        <v>34019.24640238538</v>
      </c>
      <c r="AK15" s="111">
        <f t="shared" si="3"/>
        <v>28706.952073070854</v>
      </c>
      <c r="AL15" s="111">
        <f t="shared" si="3"/>
        <v>24976.194678460135</v>
      </c>
      <c r="AM15" s="111">
        <f t="shared" si="3"/>
        <v>23459.426879498922</v>
      </c>
      <c r="AN15" s="111">
        <f t="shared" si="3"/>
        <v>19142.452784156336</v>
      </c>
      <c r="AO15" s="111">
        <f>SUM(AO6:AO14)</f>
        <v>16924.284984248185</v>
      </c>
      <c r="AP15" s="111">
        <f aca="true" t="shared" si="4" ref="AP15:BD15">SUM(AP6:AP14)</f>
        <v>19142.452784156336</v>
      </c>
      <c r="AQ15" s="111">
        <f t="shared" si="4"/>
        <v>19142.452784156336</v>
      </c>
      <c r="AR15" s="111">
        <f t="shared" si="4"/>
        <v>19142.452784156336</v>
      </c>
      <c r="AS15" s="111">
        <f t="shared" si="4"/>
        <v>19142.452784156336</v>
      </c>
      <c r="AT15" s="111">
        <f t="shared" si="4"/>
        <v>19142.452784156336</v>
      </c>
      <c r="AU15" s="111">
        <f t="shared" si="4"/>
        <v>19142.452784156336</v>
      </c>
      <c r="AV15" s="111">
        <f t="shared" si="4"/>
        <v>19142.452784156336</v>
      </c>
      <c r="AW15" s="111">
        <f t="shared" si="4"/>
        <v>19142.452784156336</v>
      </c>
      <c r="AX15" s="111">
        <f t="shared" si="4"/>
        <v>19142.452784156336</v>
      </c>
      <c r="AY15" s="111">
        <f t="shared" si="4"/>
        <v>19142.452784156336</v>
      </c>
      <c r="AZ15" s="111">
        <f t="shared" si="4"/>
        <v>19142.452784156336</v>
      </c>
      <c r="BA15" s="111">
        <f t="shared" si="4"/>
        <v>19142.452784156336</v>
      </c>
      <c r="BB15" s="111">
        <f t="shared" si="4"/>
        <v>19142.452784156336</v>
      </c>
      <c r="BC15" s="111">
        <f t="shared" si="4"/>
        <v>19142.452784156336</v>
      </c>
      <c r="BD15" s="111">
        <f t="shared" si="4"/>
        <v>19142.452784156336</v>
      </c>
      <c r="BF15" s="496">
        <f t="shared" si="1"/>
        <v>-0.11587688500107285</v>
      </c>
      <c r="BG15" s="497">
        <f t="shared" si="2"/>
        <v>-0.6693605380421084</v>
      </c>
      <c r="BH15" s="582"/>
      <c r="BI15" s="582"/>
      <c r="BJ15" s="582"/>
    </row>
    <row r="16" spans="31:62" ht="14.25">
      <c r="AE16" s="714"/>
      <c r="BH16" s="583"/>
      <c r="BI16" s="583"/>
      <c r="BJ16" s="583"/>
    </row>
    <row r="17" ht="14.25">
      <c r="Y17" s="3" t="s">
        <v>320</v>
      </c>
    </row>
    <row r="18" spans="25:41" ht="22.5">
      <c r="Y18" s="78"/>
      <c r="Z18" s="711" t="s">
        <v>369</v>
      </c>
      <c r="AA18" s="78" t="e">
        <f aca="true" t="shared" si="5" ref="AA18:AO18">Z18+1</f>
        <v>#VALUE!</v>
      </c>
      <c r="AB18" s="78" t="e">
        <f t="shared" si="5"/>
        <v>#VALUE!</v>
      </c>
      <c r="AC18" s="78" t="e">
        <f t="shared" si="5"/>
        <v>#VALUE!</v>
      </c>
      <c r="AD18" s="78" t="e">
        <f t="shared" si="5"/>
        <v>#VALUE!</v>
      </c>
      <c r="AE18" s="78">
        <v>1995</v>
      </c>
      <c r="AF18" s="78">
        <f t="shared" si="5"/>
        <v>1996</v>
      </c>
      <c r="AG18" s="78">
        <f t="shared" si="5"/>
        <v>1997</v>
      </c>
      <c r="AH18" s="78">
        <f t="shared" si="5"/>
        <v>1998</v>
      </c>
      <c r="AI18" s="78">
        <f t="shared" si="5"/>
        <v>1999</v>
      </c>
      <c r="AJ18" s="78">
        <f t="shared" si="5"/>
        <v>2000</v>
      </c>
      <c r="AK18" s="78">
        <f t="shared" si="5"/>
        <v>2001</v>
      </c>
      <c r="AL18" s="78">
        <f t="shared" si="5"/>
        <v>2002</v>
      </c>
      <c r="AM18" s="78">
        <f t="shared" si="5"/>
        <v>2003</v>
      </c>
      <c r="AN18" s="78">
        <f t="shared" si="5"/>
        <v>2004</v>
      </c>
      <c r="AO18" s="78">
        <f t="shared" si="5"/>
        <v>2005</v>
      </c>
    </row>
    <row r="19" spans="25:41" ht="14.25">
      <c r="Y19" s="76" t="s">
        <v>191</v>
      </c>
      <c r="Z19" s="428">
        <f aca="true" t="shared" si="6" ref="Z19:Z27">Z6/Z$15</f>
        <v>0.00369681660265103</v>
      </c>
      <c r="AA19" s="717" t="s">
        <v>67</v>
      </c>
      <c r="AB19" s="717" t="s">
        <v>67</v>
      </c>
      <c r="AC19" s="717" t="s">
        <v>67</v>
      </c>
      <c r="AD19" s="717" t="s">
        <v>67</v>
      </c>
      <c r="AE19" s="428">
        <f aca="true" t="shared" si="7" ref="AE19:AN19">AE6/AE$15</f>
        <v>0.00369681660265103</v>
      </c>
      <c r="AF19" s="428">
        <f t="shared" si="7"/>
        <v>0.004041888933904255</v>
      </c>
      <c r="AG19" s="428">
        <f t="shared" si="7"/>
        <v>0.005006561325737786</v>
      </c>
      <c r="AH19" s="428">
        <f t="shared" si="7"/>
        <v>0.010064996017813492</v>
      </c>
      <c r="AI19" s="428">
        <f t="shared" si="7"/>
        <v>0.01746000014434166</v>
      </c>
      <c r="AJ19" s="428">
        <f t="shared" si="7"/>
        <v>0.030732159344484578</v>
      </c>
      <c r="AK19" s="428">
        <f t="shared" si="7"/>
        <v>0.040509369700410754</v>
      </c>
      <c r="AL19" s="428">
        <f t="shared" si="7"/>
        <v>0.0455681298393118</v>
      </c>
      <c r="AM19" s="428">
        <f t="shared" si="7"/>
        <v>0.04382827368636728</v>
      </c>
      <c r="AN19" s="428">
        <f t="shared" si="7"/>
        <v>0.0512760771813109</v>
      </c>
      <c r="AO19" s="428">
        <f aca="true" t="shared" si="8" ref="AO19:AO27">AO6/AO$15</f>
        <v>0.05484776539184584</v>
      </c>
    </row>
    <row r="20" spans="25:41" ht="14.25">
      <c r="Y20" s="718" t="s">
        <v>133</v>
      </c>
      <c r="Z20" s="719">
        <f t="shared" si="6"/>
        <v>0.332577765375546</v>
      </c>
      <c r="AA20" s="720" t="s">
        <v>67</v>
      </c>
      <c r="AB20" s="720" t="s">
        <v>67</v>
      </c>
      <c r="AC20" s="720" t="s">
        <v>67</v>
      </c>
      <c r="AD20" s="720" t="s">
        <v>67</v>
      </c>
      <c r="AE20" s="719">
        <f aca="true" t="shared" si="9" ref="AE20:AN20">AE7/AE$15</f>
        <v>0.332577765375546</v>
      </c>
      <c r="AF20" s="719">
        <f t="shared" si="9"/>
        <v>0.3022967989174704</v>
      </c>
      <c r="AG20" s="719">
        <f t="shared" si="9"/>
        <v>0.29431983611540036</v>
      </c>
      <c r="AH20" s="719">
        <f t="shared" si="9"/>
        <v>0.3055932453819043</v>
      </c>
      <c r="AI20" s="719">
        <f t="shared" si="9"/>
        <v>0.366493492383114</v>
      </c>
      <c r="AJ20" s="719">
        <f t="shared" si="9"/>
        <v>0.36669066246938686</v>
      </c>
      <c r="AK20" s="719">
        <f t="shared" si="9"/>
        <v>0.32711309706783104</v>
      </c>
      <c r="AL20" s="719">
        <f t="shared" si="9"/>
        <v>0.2448099111460391</v>
      </c>
      <c r="AM20" s="719">
        <f t="shared" si="9"/>
        <v>0.21540296043702553</v>
      </c>
      <c r="AN20" s="719">
        <f t="shared" si="9"/>
        <v>0.054886383257510316</v>
      </c>
      <c r="AO20" s="719">
        <f t="shared" si="8"/>
        <v>0.028827805750972064</v>
      </c>
    </row>
    <row r="21" spans="25:41" ht="14.25">
      <c r="Y21" s="718" t="s">
        <v>134</v>
      </c>
      <c r="Z21" s="719">
        <f t="shared" si="6"/>
        <v>0.11507259059365103</v>
      </c>
      <c r="AA21" s="720" t="s">
        <v>67</v>
      </c>
      <c r="AB21" s="720" t="s">
        <v>67</v>
      </c>
      <c r="AC21" s="720" t="s">
        <v>67</v>
      </c>
      <c r="AD21" s="720" t="s">
        <v>67</v>
      </c>
      <c r="AE21" s="719">
        <f aca="true" t="shared" si="10" ref="AE21:AN21">AE8/AE$15</f>
        <v>0.11507259059365103</v>
      </c>
      <c r="AF21" s="719">
        <f t="shared" si="10"/>
        <v>0.10774762544400063</v>
      </c>
      <c r="AG21" s="719">
        <f t="shared" si="10"/>
        <v>0.08656565615450762</v>
      </c>
      <c r="AH21" s="719">
        <f t="shared" si="10"/>
        <v>0.08182973080261045</v>
      </c>
      <c r="AI21" s="719">
        <f t="shared" si="10"/>
        <v>0.0751518502855338</v>
      </c>
      <c r="AJ21" s="719">
        <f t="shared" si="10"/>
        <v>0.07122435845110615</v>
      </c>
      <c r="AK21" s="719">
        <f t="shared" si="10"/>
        <v>0.07615744069363793</v>
      </c>
      <c r="AL21" s="719">
        <f t="shared" si="10"/>
        <v>0.08826568772308742</v>
      </c>
      <c r="AM21" s="719">
        <f t="shared" si="10"/>
        <v>0.09308756821797703</v>
      </c>
      <c r="AN21" s="719">
        <f t="shared" si="10"/>
        <v>0.10676677764573499</v>
      </c>
      <c r="AO21" s="719">
        <f t="shared" si="8"/>
        <v>0.11840222507863996</v>
      </c>
    </row>
    <row r="22" spans="25:41" ht="14.25">
      <c r="Y22" s="721" t="s">
        <v>71</v>
      </c>
      <c r="Z22" s="719">
        <f t="shared" si="6"/>
        <v>0.008825760348110357</v>
      </c>
      <c r="AA22" s="720" t="s">
        <v>67</v>
      </c>
      <c r="AB22" s="720" t="s">
        <v>67</v>
      </c>
      <c r="AC22" s="720" t="s">
        <v>67</v>
      </c>
      <c r="AD22" s="720" t="s">
        <v>67</v>
      </c>
      <c r="AE22" s="719">
        <f aca="true" t="shared" si="11" ref="AE22:AN22">AE9/AE$15</f>
        <v>0.008825760348110357</v>
      </c>
      <c r="AF22" s="719">
        <f t="shared" si="11"/>
        <v>0.007940385466683903</v>
      </c>
      <c r="AG22" s="719">
        <f t="shared" si="11"/>
        <v>0.008500204664173963</v>
      </c>
      <c r="AH22" s="719">
        <f t="shared" si="11"/>
        <v>0.009043513645359475</v>
      </c>
      <c r="AI22" s="719">
        <f t="shared" si="11"/>
        <v>0.010702013827165312</v>
      </c>
      <c r="AJ22" s="719">
        <f t="shared" si="11"/>
        <v>0.012942967483522095</v>
      </c>
      <c r="AK22" s="719">
        <f t="shared" si="11"/>
        <v>0.014297216191927663</v>
      </c>
      <c r="AL22" s="719">
        <f t="shared" si="11"/>
        <v>0.01788318860219333</v>
      </c>
      <c r="AM22" s="719">
        <f t="shared" si="11"/>
        <v>0.0278431780688903</v>
      </c>
      <c r="AN22" s="719">
        <f t="shared" si="11"/>
        <v>0.030854745035017256</v>
      </c>
      <c r="AO22" s="719">
        <f t="shared" si="8"/>
        <v>0.020544324343605085</v>
      </c>
    </row>
    <row r="23" spans="25:41" ht="14.25">
      <c r="Y23" s="721" t="s">
        <v>135</v>
      </c>
      <c r="Z23" s="719">
        <f t="shared" si="6"/>
        <v>0.02666717477238055</v>
      </c>
      <c r="AA23" s="720" t="s">
        <v>67</v>
      </c>
      <c r="AB23" s="720" t="s">
        <v>67</v>
      </c>
      <c r="AC23" s="720" t="s">
        <v>67</v>
      </c>
      <c r="AD23" s="720" t="s">
        <v>67</v>
      </c>
      <c r="AE23" s="719">
        <f aca="true" t="shared" si="12" ref="AE23:AN23">AE10/AE$15</f>
        <v>0.02666717477238055</v>
      </c>
      <c r="AF23" s="719">
        <f t="shared" si="12"/>
        <v>0.040216396050445496</v>
      </c>
      <c r="AG23" s="719">
        <f t="shared" si="12"/>
        <v>0.05286947176495449</v>
      </c>
      <c r="AH23" s="719">
        <f t="shared" si="12"/>
        <v>0.06319837011914226</v>
      </c>
      <c r="AI23" s="719">
        <f t="shared" si="12"/>
        <v>0.07275350154580495</v>
      </c>
      <c r="AJ23" s="719">
        <f t="shared" si="12"/>
        <v>0.08331228053897362</v>
      </c>
      <c r="AK23" s="719">
        <f t="shared" si="12"/>
        <v>0.09348125823909291</v>
      </c>
      <c r="AL23" s="719">
        <f t="shared" si="12"/>
        <v>0.10743081700568444</v>
      </c>
      <c r="AM23" s="719">
        <f t="shared" si="12"/>
        <v>0.11039583419078466</v>
      </c>
      <c r="AN23" s="719">
        <f t="shared" si="12"/>
        <v>0.11236710489787947</v>
      </c>
      <c r="AO23" s="719">
        <f t="shared" si="8"/>
        <v>0.09298047163969474</v>
      </c>
    </row>
    <row r="24" spans="25:41" ht="14.25">
      <c r="Y24" s="721" t="s">
        <v>72</v>
      </c>
      <c r="Z24" s="719">
        <f t="shared" si="6"/>
        <v>0.01576835717466817</v>
      </c>
      <c r="AA24" s="720" t="s">
        <v>67</v>
      </c>
      <c r="AB24" s="720" t="s">
        <v>67</v>
      </c>
      <c r="AC24" s="720" t="s">
        <v>67</v>
      </c>
      <c r="AD24" s="720" t="s">
        <v>67</v>
      </c>
      <c r="AE24" s="719">
        <f aca="true" t="shared" si="13" ref="AE24:AN24">AE11/AE$15</f>
        <v>0.01576835717466817</v>
      </c>
      <c r="AF24" s="719">
        <f t="shared" si="13"/>
        <v>0.02225503284560475</v>
      </c>
      <c r="AG24" s="719">
        <f t="shared" si="13"/>
        <v>0.02987831912435078</v>
      </c>
      <c r="AH24" s="719">
        <f t="shared" si="13"/>
        <v>0.04018121004367385</v>
      </c>
      <c r="AI24" s="719">
        <f t="shared" si="13"/>
        <v>0.05557090849467347</v>
      </c>
      <c r="AJ24" s="719">
        <f t="shared" si="13"/>
        <v>0.07345578707140672</v>
      </c>
      <c r="AK24" s="719">
        <f t="shared" si="13"/>
        <v>0.1013950435072737</v>
      </c>
      <c r="AL24" s="719">
        <f t="shared" si="13"/>
        <v>0.13801834442840633</v>
      </c>
      <c r="AM24" s="719">
        <f t="shared" si="13"/>
        <v>0.15815412216301755</v>
      </c>
      <c r="AN24" s="719">
        <f t="shared" si="13"/>
        <v>0.20957338761516134</v>
      </c>
      <c r="AO24" s="719">
        <f t="shared" si="8"/>
        <v>0.2531828062922108</v>
      </c>
    </row>
    <row r="25" spans="25:41" ht="14.25">
      <c r="Y25" s="721" t="s">
        <v>73</v>
      </c>
      <c r="Z25" s="719">
        <f t="shared" si="6"/>
        <v>0.2023188732181487</v>
      </c>
      <c r="AA25" s="720" t="s">
        <v>67</v>
      </c>
      <c r="AB25" s="720" t="s">
        <v>67</v>
      </c>
      <c r="AC25" s="720" t="s">
        <v>67</v>
      </c>
      <c r="AD25" s="720" t="s">
        <v>67</v>
      </c>
      <c r="AE25" s="719">
        <f aca="true" t="shared" si="14" ref="AE25:AN25">AE12/AE$15</f>
        <v>0.2023188732181487</v>
      </c>
      <c r="AF25" s="719">
        <f t="shared" si="14"/>
        <v>0.19171826350950888</v>
      </c>
      <c r="AG25" s="719">
        <f t="shared" si="14"/>
        <v>0.1926514693809272</v>
      </c>
      <c r="AH25" s="719">
        <f t="shared" si="14"/>
        <v>0.14875972628850165</v>
      </c>
      <c r="AI25" s="719">
        <f t="shared" si="14"/>
        <v>0.09650322216791363</v>
      </c>
      <c r="AJ25" s="719">
        <f t="shared" si="14"/>
        <v>0.06343174021187874</v>
      </c>
      <c r="AK25" s="719">
        <f t="shared" si="14"/>
        <v>0.07785152510483602</v>
      </c>
      <c r="AL25" s="719">
        <f t="shared" si="14"/>
        <v>0.06899810087908266</v>
      </c>
      <c r="AM25" s="719">
        <f t="shared" si="14"/>
        <v>0.06432808472907729</v>
      </c>
      <c r="AN25" s="719">
        <f t="shared" si="14"/>
        <v>0.08021234359636804</v>
      </c>
      <c r="AO25" s="719">
        <f t="shared" si="8"/>
        <v>0.10234955282377904</v>
      </c>
    </row>
    <row r="26" spans="25:41" ht="14.25">
      <c r="Y26" s="721" t="s">
        <v>74</v>
      </c>
      <c r="Z26" s="719">
        <f t="shared" si="6"/>
        <v>0.08014949481545251</v>
      </c>
      <c r="AA26" s="720" t="s">
        <v>67</v>
      </c>
      <c r="AB26" s="720" t="s">
        <v>67</v>
      </c>
      <c r="AC26" s="720" t="s">
        <v>67</v>
      </c>
      <c r="AD26" s="720" t="s">
        <v>67</v>
      </c>
      <c r="AE26" s="719">
        <f aca="true" t="shared" si="15" ref="AE26:AN26">AE13/AE$15</f>
        <v>0.08014949481545251</v>
      </c>
      <c r="AF26" s="719">
        <f t="shared" si="15"/>
        <v>0.09650735250340442</v>
      </c>
      <c r="AG26" s="719">
        <f t="shared" si="15"/>
        <v>0.12450496639878866</v>
      </c>
      <c r="AH26" s="719">
        <f t="shared" si="15"/>
        <v>0.1404430662777242</v>
      </c>
      <c r="AI26" s="719">
        <f t="shared" si="15"/>
        <v>0.17685722765250927</v>
      </c>
      <c r="AJ26" s="719">
        <f t="shared" si="15"/>
        <v>0.2160827107736639</v>
      </c>
      <c r="AK26" s="719">
        <f t="shared" si="15"/>
        <v>0.19841989388709397</v>
      </c>
      <c r="AL26" s="719">
        <f t="shared" si="15"/>
        <v>0.22720935794561026</v>
      </c>
      <c r="AM26" s="719">
        <f t="shared" si="15"/>
        <v>0.235613455585081</v>
      </c>
      <c r="AN26" s="719">
        <f t="shared" si="15"/>
        <v>0.3039969739579996</v>
      </c>
      <c r="AO26" s="719">
        <f t="shared" si="8"/>
        <v>0.28777084584307305</v>
      </c>
    </row>
    <row r="27" spans="25:41" ht="14.25">
      <c r="Y27" s="68" t="s">
        <v>75</v>
      </c>
      <c r="Z27" s="82">
        <f t="shared" si="6"/>
        <v>0.21492316709939174</v>
      </c>
      <c r="AA27" s="89" t="s">
        <v>67</v>
      </c>
      <c r="AB27" s="89" t="s">
        <v>67</v>
      </c>
      <c r="AC27" s="89" t="s">
        <v>67</v>
      </c>
      <c r="AD27" s="89" t="s">
        <v>67</v>
      </c>
      <c r="AE27" s="82">
        <f aca="true" t="shared" si="16" ref="AE27:AN27">AE14/AE$15</f>
        <v>0.21492316709939174</v>
      </c>
      <c r="AF27" s="82">
        <f t="shared" si="16"/>
        <v>0.22727625632897727</v>
      </c>
      <c r="AG27" s="82">
        <f t="shared" si="16"/>
        <v>0.20570351507115908</v>
      </c>
      <c r="AH27" s="82">
        <f t="shared" si="16"/>
        <v>0.20088614142327035</v>
      </c>
      <c r="AI27" s="82">
        <f t="shared" si="16"/>
        <v>0.12850778349894396</v>
      </c>
      <c r="AJ27" s="82">
        <f t="shared" si="16"/>
        <v>0.08212733365557724</v>
      </c>
      <c r="AK27" s="82">
        <f t="shared" si="16"/>
        <v>0.07077515560789592</v>
      </c>
      <c r="AL27" s="82">
        <f t="shared" si="16"/>
        <v>0.06181646243058468</v>
      </c>
      <c r="AM27" s="82">
        <f t="shared" si="16"/>
        <v>0.05134652292177943</v>
      </c>
      <c r="AN27" s="82">
        <f t="shared" si="16"/>
        <v>0.050066206813017954</v>
      </c>
      <c r="AO27" s="82">
        <f t="shared" si="8"/>
        <v>0.04109420283617939</v>
      </c>
    </row>
    <row r="28" spans="25:41" ht="15" hidden="1" thickBot="1">
      <c r="Y28" s="67" t="s">
        <v>76</v>
      </c>
      <c r="Z28" s="45" t="e">
        <f>#REF!/Z$15</f>
        <v>#REF!</v>
      </c>
      <c r="AA28" s="88" t="s">
        <v>67</v>
      </c>
      <c r="AB28" s="88" t="s">
        <v>67</v>
      </c>
      <c r="AC28" s="88" t="s">
        <v>67</v>
      </c>
      <c r="AD28" s="88" t="s">
        <v>67</v>
      </c>
      <c r="AE28" s="45" t="e">
        <f>#REF!/AE$15</f>
        <v>#REF!</v>
      </c>
      <c r="AF28" s="45" t="e">
        <f>#REF!/AF$15</f>
        <v>#REF!</v>
      </c>
      <c r="AG28" s="45" t="e">
        <f>#REF!/AG$15</f>
        <v>#REF!</v>
      </c>
      <c r="AH28" s="45" t="e">
        <f>#REF!/AH$15</f>
        <v>#REF!</v>
      </c>
      <c r="AI28" s="45" t="e">
        <f>#REF!/AI$15</f>
        <v>#REF!</v>
      </c>
      <c r="AJ28" s="45" t="e">
        <f>#REF!/AJ$15</f>
        <v>#REF!</v>
      </c>
      <c r="AK28" s="45" t="e">
        <f>#REF!/AK$15</f>
        <v>#REF!</v>
      </c>
      <c r="AL28" s="45" t="e">
        <f>#REF!/AL$15</f>
        <v>#REF!</v>
      </c>
      <c r="AM28" s="45" t="e">
        <f>#REF!/AM$15</f>
        <v>#REF!</v>
      </c>
      <c r="AN28" s="45" t="e">
        <f>#REF!/AN$15</f>
        <v>#REF!</v>
      </c>
      <c r="AO28" s="45" t="e">
        <f>#REF!/AO$15</f>
        <v>#REF!</v>
      </c>
    </row>
    <row r="29" spans="25:41" ht="14.25">
      <c r="Y29" s="68" t="s">
        <v>68</v>
      </c>
      <c r="Z29" s="82">
        <f>Z15/Z$15</f>
        <v>1</v>
      </c>
      <c r="AA29" s="89" t="s">
        <v>67</v>
      </c>
      <c r="AB29" s="89" t="s">
        <v>67</v>
      </c>
      <c r="AC29" s="89" t="s">
        <v>67</v>
      </c>
      <c r="AD29" s="89" t="s">
        <v>67</v>
      </c>
      <c r="AE29" s="82">
        <f aca="true" t="shared" si="17" ref="AE29:AN29">AE15/AE$15</f>
        <v>1</v>
      </c>
      <c r="AF29" s="82">
        <f t="shared" si="17"/>
        <v>1</v>
      </c>
      <c r="AG29" s="82">
        <f t="shared" si="17"/>
        <v>1</v>
      </c>
      <c r="AH29" s="82">
        <f t="shared" si="17"/>
        <v>1</v>
      </c>
      <c r="AI29" s="82">
        <f t="shared" si="17"/>
        <v>1</v>
      </c>
      <c r="AJ29" s="82">
        <f t="shared" si="17"/>
        <v>1</v>
      </c>
      <c r="AK29" s="82">
        <f t="shared" si="17"/>
        <v>1</v>
      </c>
      <c r="AL29" s="82">
        <f t="shared" si="17"/>
        <v>1</v>
      </c>
      <c r="AM29" s="82">
        <f t="shared" si="17"/>
        <v>1</v>
      </c>
      <c r="AN29" s="82">
        <f t="shared" si="17"/>
        <v>1</v>
      </c>
      <c r="AO29" s="82">
        <f>AO15/AO$15</f>
        <v>1</v>
      </c>
    </row>
    <row r="30" ht="14.25"/>
    <row r="31" ht="14.25">
      <c r="Y31" s="3" t="s">
        <v>381</v>
      </c>
    </row>
    <row r="32" spans="25:41" ht="22.5">
      <c r="Y32" s="78"/>
      <c r="Z32" s="711" t="s">
        <v>369</v>
      </c>
      <c r="AA32" s="78" t="e">
        <f aca="true" t="shared" si="18" ref="AA32:AO32">Z32+1</f>
        <v>#VALUE!</v>
      </c>
      <c r="AB32" s="78" t="e">
        <f t="shared" si="18"/>
        <v>#VALUE!</v>
      </c>
      <c r="AC32" s="78" t="e">
        <f t="shared" si="18"/>
        <v>#VALUE!</v>
      </c>
      <c r="AD32" s="78" t="e">
        <f t="shared" si="18"/>
        <v>#VALUE!</v>
      </c>
      <c r="AE32" s="78">
        <v>1995</v>
      </c>
      <c r="AF32" s="78">
        <f t="shared" si="18"/>
        <v>1996</v>
      </c>
      <c r="AG32" s="78">
        <f t="shared" si="18"/>
        <v>1997</v>
      </c>
      <c r="AH32" s="78">
        <f t="shared" si="18"/>
        <v>1998</v>
      </c>
      <c r="AI32" s="78">
        <f t="shared" si="18"/>
        <v>1999</v>
      </c>
      <c r="AJ32" s="78">
        <f t="shared" si="18"/>
        <v>2000</v>
      </c>
      <c r="AK32" s="78">
        <f t="shared" si="18"/>
        <v>2001</v>
      </c>
      <c r="AL32" s="78">
        <f t="shared" si="18"/>
        <v>2002</v>
      </c>
      <c r="AM32" s="78">
        <f t="shared" si="18"/>
        <v>2003</v>
      </c>
      <c r="AN32" s="78">
        <f t="shared" si="18"/>
        <v>2004</v>
      </c>
      <c r="AO32" s="78">
        <f t="shared" si="18"/>
        <v>2005</v>
      </c>
    </row>
    <row r="33" spans="25:41" ht="14.25">
      <c r="Y33" s="66" t="s">
        <v>191</v>
      </c>
      <c r="Z33" s="75"/>
      <c r="AA33" s="96" t="s">
        <v>67</v>
      </c>
      <c r="AB33" s="96" t="s">
        <v>67</v>
      </c>
      <c r="AC33" s="96" t="s">
        <v>67</v>
      </c>
      <c r="AD33" s="96" t="s">
        <v>67</v>
      </c>
      <c r="AE33" s="90">
        <f aca="true" t="shared" si="19" ref="AE33:AO33">AE6/$Z6-1</f>
        <v>0</v>
      </c>
      <c r="AF33" s="90">
        <f t="shared" si="19"/>
        <v>0.10646853097620901</v>
      </c>
      <c r="AG33" s="90">
        <f t="shared" si="19"/>
        <v>0.3249193663783114</v>
      </c>
      <c r="AH33" s="90">
        <f t="shared" si="19"/>
        <v>1.408500635111039</v>
      </c>
      <c r="AI33" s="90">
        <f t="shared" si="19"/>
        <v>2.564229475280633</v>
      </c>
      <c r="AJ33" s="90">
        <f t="shared" si="19"/>
        <v>4.525024587371853</v>
      </c>
      <c r="AK33" s="90">
        <f t="shared" si="19"/>
        <v>5.14552542872581</v>
      </c>
      <c r="AL33" s="90">
        <f t="shared" si="19"/>
        <v>5.014560888512358</v>
      </c>
      <c r="AM33" s="90">
        <f t="shared" si="19"/>
        <v>4.433606863404875</v>
      </c>
      <c r="AN33" s="90">
        <f t="shared" si="19"/>
        <v>4.187150239833456</v>
      </c>
      <c r="AO33" s="90">
        <f t="shared" si="19"/>
        <v>3.9055275357040644</v>
      </c>
    </row>
    <row r="34" spans="25:41" ht="14.25">
      <c r="Y34" s="84" t="s">
        <v>133</v>
      </c>
      <c r="Z34" s="75"/>
      <c r="AA34" s="96" t="s">
        <v>67</v>
      </c>
      <c r="AB34" s="96" t="s">
        <v>67</v>
      </c>
      <c r="AC34" s="96" t="s">
        <v>67</v>
      </c>
      <c r="AD34" s="96" t="s">
        <v>67</v>
      </c>
      <c r="AE34" s="90">
        <f aca="true" t="shared" si="20" ref="AE34:AO34">AE7/$Z7-1</f>
        <v>0</v>
      </c>
      <c r="AF34" s="90">
        <f t="shared" si="20"/>
        <v>-0.08013745704467345</v>
      </c>
      <c r="AG34" s="90">
        <f t="shared" si="20"/>
        <v>-0.13422680412371135</v>
      </c>
      <c r="AH34" s="90">
        <f t="shared" si="20"/>
        <v>-0.1871477663230241</v>
      </c>
      <c r="AI34" s="90">
        <f t="shared" si="20"/>
        <v>-0.16838487972508587</v>
      </c>
      <c r="AJ34" s="90">
        <f t="shared" si="20"/>
        <v>-0.2672164948453608</v>
      </c>
      <c r="AK34" s="90">
        <f t="shared" si="20"/>
        <v>-0.4483848797250859</v>
      </c>
      <c r="AL34" s="90">
        <f t="shared" si="20"/>
        <v>-0.6408247422680413</v>
      </c>
      <c r="AM34" s="90">
        <f t="shared" si="20"/>
        <v>-0.7031615120274914</v>
      </c>
      <c r="AN34" s="90">
        <f t="shared" si="20"/>
        <v>-0.9382817869415807</v>
      </c>
      <c r="AO34" s="90">
        <f t="shared" si="20"/>
        <v>-0.971340206185567</v>
      </c>
    </row>
    <row r="35" spans="25:41" ht="14.25">
      <c r="Y35" s="84" t="s">
        <v>134</v>
      </c>
      <c r="Z35" s="75"/>
      <c r="AA35" s="96" t="s">
        <v>67</v>
      </c>
      <c r="AB35" s="96" t="s">
        <v>67</v>
      </c>
      <c r="AC35" s="96" t="s">
        <v>67</v>
      </c>
      <c r="AD35" s="96" t="s">
        <v>67</v>
      </c>
      <c r="AE35" s="90">
        <f aca="true" t="shared" si="21" ref="AE35:AO35">AE8/$Z8-1</f>
        <v>0</v>
      </c>
      <c r="AF35" s="90">
        <f t="shared" si="21"/>
        <v>-0.05241448203666932</v>
      </c>
      <c r="AG35" s="90">
        <f t="shared" si="21"/>
        <v>-0.26404451079986546</v>
      </c>
      <c r="AH35" s="90">
        <f t="shared" si="21"/>
        <v>-0.37092808589774895</v>
      </c>
      <c r="AI35" s="90">
        <f t="shared" si="21"/>
        <v>-0.5071473367643629</v>
      </c>
      <c r="AJ35" s="90">
        <f t="shared" si="21"/>
        <v>-0.5886365511600182</v>
      </c>
      <c r="AK35" s="90">
        <f t="shared" si="21"/>
        <v>-0.6288308343092537</v>
      </c>
      <c r="AL35" s="90">
        <f t="shared" si="21"/>
        <v>-0.6257251493421407</v>
      </c>
      <c r="AM35" s="90">
        <f t="shared" si="21"/>
        <v>-0.6292496680059612</v>
      </c>
      <c r="AN35" s="90">
        <f t="shared" si="21"/>
        <v>-0.6530186076249803</v>
      </c>
      <c r="AO35" s="90">
        <f t="shared" si="21"/>
        <v>-0.6597934591317121</v>
      </c>
    </row>
    <row r="36" spans="25:41" ht="14.25">
      <c r="Y36" s="66" t="s">
        <v>71</v>
      </c>
      <c r="Z36" s="75"/>
      <c r="AA36" s="96" t="s">
        <v>67</v>
      </c>
      <c r="AB36" s="96" t="s">
        <v>67</v>
      </c>
      <c r="AC36" s="96" t="s">
        <v>67</v>
      </c>
      <c r="AD36" s="96" t="s">
        <v>67</v>
      </c>
      <c r="AE36" s="90">
        <f aca="true" t="shared" si="22" ref="AE36:AO36">AE9/$Z9-1</f>
        <v>0</v>
      </c>
      <c r="AF36" s="90">
        <f t="shared" si="22"/>
        <v>-0.08951655746414022</v>
      </c>
      <c r="AG36" s="90">
        <f t="shared" si="22"/>
        <v>-0.057774039312909475</v>
      </c>
      <c r="AH36" s="90">
        <f t="shared" si="22"/>
        <v>-0.09354524526297148</v>
      </c>
      <c r="AI36" s="90">
        <f t="shared" si="22"/>
        <v>-0.08491234283690463</v>
      </c>
      <c r="AJ36" s="90">
        <f t="shared" si="22"/>
        <v>-0.025345316097042603</v>
      </c>
      <c r="AK36" s="90">
        <f t="shared" si="22"/>
        <v>-0.09148773685142553</v>
      </c>
      <c r="AL36" s="90">
        <f t="shared" si="22"/>
        <v>-0.011302461483973736</v>
      </c>
      <c r="AM36" s="90">
        <f t="shared" si="22"/>
        <v>0.445867274659111</v>
      </c>
      <c r="AN36" s="90">
        <f t="shared" si="22"/>
        <v>0.3074099079157073</v>
      </c>
      <c r="AO36" s="90">
        <f t="shared" si="22"/>
        <v>-0.23034797237471227</v>
      </c>
    </row>
    <row r="37" spans="25:41" ht="14.25">
      <c r="Y37" s="66" t="s">
        <v>135</v>
      </c>
      <c r="Z37" s="75"/>
      <c r="AA37" s="96" t="s">
        <v>67</v>
      </c>
      <c r="AB37" s="96" t="s">
        <v>67</v>
      </c>
      <c r="AC37" s="96" t="s">
        <v>67</v>
      </c>
      <c r="AD37" s="96" t="s">
        <v>67</v>
      </c>
      <c r="AE37" s="90">
        <f aca="true" t="shared" si="23" ref="AE37:AO37">AE10/$Z10-1</f>
        <v>0</v>
      </c>
      <c r="AF37" s="90">
        <f t="shared" si="23"/>
        <v>0.5261904761904761</v>
      </c>
      <c r="AG37" s="90">
        <f t="shared" si="23"/>
        <v>0.9395714285714285</v>
      </c>
      <c r="AH37" s="90">
        <f t="shared" si="23"/>
        <v>1.0964761904761904</v>
      </c>
      <c r="AI37" s="90">
        <f t="shared" si="23"/>
        <v>1.0588571428571432</v>
      </c>
      <c r="AJ37" s="90">
        <f t="shared" si="23"/>
        <v>1.0763523809523812</v>
      </c>
      <c r="AK37" s="90">
        <f t="shared" si="23"/>
        <v>0.9659794871794871</v>
      </c>
      <c r="AL37" s="90">
        <f t="shared" si="23"/>
        <v>0.9657238095238097</v>
      </c>
      <c r="AM37" s="90">
        <f t="shared" si="23"/>
        <v>0.8973062271062271</v>
      </c>
      <c r="AN37" s="90">
        <f t="shared" si="23"/>
        <v>0.575810989010989</v>
      </c>
      <c r="AO37" s="90">
        <f t="shared" si="23"/>
        <v>0.15284102564102553</v>
      </c>
    </row>
    <row r="38" spans="25:41" ht="14.25">
      <c r="Y38" s="66" t="s">
        <v>72</v>
      </c>
      <c r="Z38" s="75"/>
      <c r="AA38" s="96" t="s">
        <v>67</v>
      </c>
      <c r="AB38" s="96" t="s">
        <v>67</v>
      </c>
      <c r="AC38" s="96" t="s">
        <v>67</v>
      </c>
      <c r="AD38" s="96" t="s">
        <v>67</v>
      </c>
      <c r="AE38" s="90">
        <f aca="true" t="shared" si="24" ref="AE38:AO38">AE11/$Z11-1</f>
        <v>0</v>
      </c>
      <c r="AF38" s="90">
        <f t="shared" si="24"/>
        <v>0.4283162855713676</v>
      </c>
      <c r="AG38" s="90">
        <f t="shared" si="24"/>
        <v>0.8537344747308655</v>
      </c>
      <c r="AH38" s="90">
        <f t="shared" si="24"/>
        <v>1.2542268909778596</v>
      </c>
      <c r="AI38" s="90">
        <f t="shared" si="24"/>
        <v>1.6595635273326086</v>
      </c>
      <c r="AJ38" s="90">
        <f t="shared" si="24"/>
        <v>2.096054610441597</v>
      </c>
      <c r="AK38" s="90">
        <f t="shared" si="24"/>
        <v>2.6062988821093973</v>
      </c>
      <c r="AL38" s="90">
        <f t="shared" si="24"/>
        <v>3.2709156237035053</v>
      </c>
      <c r="AM38" s="90">
        <f t="shared" si="24"/>
        <v>3.596802247872784</v>
      </c>
      <c r="AN38" s="90">
        <f t="shared" si="24"/>
        <v>3.970403257089699</v>
      </c>
      <c r="AO38" s="90">
        <f t="shared" si="24"/>
        <v>4.308874343861845</v>
      </c>
    </row>
    <row r="39" spans="25:41" ht="14.25">
      <c r="Y39" s="66" t="s">
        <v>73</v>
      </c>
      <c r="Z39" s="75"/>
      <c r="AA39" s="96" t="s">
        <v>67</v>
      </c>
      <c r="AB39" s="96" t="s">
        <v>67</v>
      </c>
      <c r="AC39" s="96" t="s">
        <v>67</v>
      </c>
      <c r="AD39" s="96" t="s">
        <v>67</v>
      </c>
      <c r="AE39" s="90">
        <f aca="true" t="shared" si="25" ref="AE39:AO39">AE12/$Z12-1</f>
        <v>0</v>
      </c>
      <c r="AF39" s="90">
        <f t="shared" si="25"/>
        <v>-0.041019698725376474</v>
      </c>
      <c r="AG39" s="90">
        <f t="shared" si="25"/>
        <v>-0.06843375820780229</v>
      </c>
      <c r="AH39" s="90">
        <f t="shared" si="25"/>
        <v>-0.34955581305523364</v>
      </c>
      <c r="AI39" s="90">
        <f t="shared" si="25"/>
        <v>-0.6400395905755119</v>
      </c>
      <c r="AJ39" s="90">
        <f t="shared" si="25"/>
        <v>-0.7916280417149478</v>
      </c>
      <c r="AK39" s="90">
        <f t="shared" si="25"/>
        <v>-0.7841946697566629</v>
      </c>
      <c r="AL39" s="90">
        <f t="shared" si="25"/>
        <v>-0.8335930861336424</v>
      </c>
      <c r="AM39" s="90">
        <f t="shared" si="25"/>
        <v>-0.8542777134028583</v>
      </c>
      <c r="AN39" s="90">
        <f t="shared" si="25"/>
        <v>-0.8517322325222093</v>
      </c>
      <c r="AO39" s="90">
        <f t="shared" si="25"/>
        <v>-0.8327353225183469</v>
      </c>
    </row>
    <row r="40" spans="25:41" ht="14.25">
      <c r="Y40" s="66" t="s">
        <v>74</v>
      </c>
      <c r="Z40" s="75"/>
      <c r="AA40" s="96" t="s">
        <v>67</v>
      </c>
      <c r="AB40" s="96" t="s">
        <v>67</v>
      </c>
      <c r="AC40" s="96" t="s">
        <v>67</v>
      </c>
      <c r="AD40" s="96" t="s">
        <v>67</v>
      </c>
      <c r="AE40" s="90">
        <f aca="true" t="shared" si="26" ref="AE40:AO40">AE13/$Z13-1</f>
        <v>0</v>
      </c>
      <c r="AF40" s="90">
        <f t="shared" si="26"/>
        <v>0.2185467889417574</v>
      </c>
      <c r="AG40" s="90">
        <f t="shared" si="26"/>
        <v>0.5197204237163695</v>
      </c>
      <c r="AH40" s="90">
        <f t="shared" si="26"/>
        <v>0.5501030729065057</v>
      </c>
      <c r="AI40" s="90">
        <f t="shared" si="26"/>
        <v>0.6652189480392945</v>
      </c>
      <c r="AJ40" s="90">
        <f t="shared" si="26"/>
        <v>0.7917948122009373</v>
      </c>
      <c r="AK40" s="90">
        <f t="shared" si="26"/>
        <v>0.38840402427274956</v>
      </c>
      <c r="AL40" s="90">
        <f t="shared" si="26"/>
        <v>0.3832352626979041</v>
      </c>
      <c r="AM40" s="90">
        <f t="shared" si="26"/>
        <v>0.34728989760319173</v>
      </c>
      <c r="AN40" s="90">
        <f t="shared" si="26"/>
        <v>0.41843817685270634</v>
      </c>
      <c r="AO40" s="90">
        <f t="shared" si="26"/>
        <v>0.18713658589868998</v>
      </c>
    </row>
    <row r="41" spans="25:41" ht="14.25">
      <c r="Y41" s="66" t="s">
        <v>75</v>
      </c>
      <c r="Z41" s="75"/>
      <c r="AA41" s="96" t="s">
        <v>67</v>
      </c>
      <c r="AB41" s="96" t="s">
        <v>67</v>
      </c>
      <c r="AC41" s="96" t="s">
        <v>67</v>
      </c>
      <c r="AD41" s="96" t="s">
        <v>67</v>
      </c>
      <c r="AE41" s="90">
        <f aca="true" t="shared" si="27" ref="AE41:AO41">AE14/$Z14-1</f>
        <v>0</v>
      </c>
      <c r="AF41" s="90">
        <f t="shared" si="27"/>
        <v>0.07017162719965242</v>
      </c>
      <c r="AG41" s="90">
        <f t="shared" si="27"/>
        <v>-0.06365413860525748</v>
      </c>
      <c r="AH41" s="90">
        <f t="shared" si="27"/>
        <v>-0.1731479469910927</v>
      </c>
      <c r="AI41" s="90">
        <f t="shared" si="27"/>
        <v>-0.5487725396480556</v>
      </c>
      <c r="AJ41" s="90">
        <f t="shared" si="27"/>
        <v>-0.7460351944384098</v>
      </c>
      <c r="AK41" s="90">
        <f t="shared" si="27"/>
        <v>-0.8153160981968282</v>
      </c>
      <c r="AL41" s="90">
        <f t="shared" si="27"/>
        <v>-0.8596567456006952</v>
      </c>
      <c r="AM41" s="90">
        <f t="shared" si="27"/>
        <v>-0.8905061916141647</v>
      </c>
      <c r="AN41" s="90">
        <f t="shared" si="27"/>
        <v>-0.9128829024549205</v>
      </c>
      <c r="AO41" s="90">
        <f t="shared" si="27"/>
        <v>-0.9367803606343689</v>
      </c>
    </row>
    <row r="42" spans="25:41" ht="15" hidden="1" thickBot="1">
      <c r="Y42" s="67" t="s">
        <v>76</v>
      </c>
      <c r="Z42" s="94"/>
      <c r="AA42" s="97" t="s">
        <v>67</v>
      </c>
      <c r="AB42" s="97" t="s">
        <v>67</v>
      </c>
      <c r="AC42" s="97" t="s">
        <v>67</v>
      </c>
      <c r="AD42" s="97" t="s">
        <v>67</v>
      </c>
      <c r="AE42" s="91" t="e">
        <f>#REF!/#REF!-1</f>
        <v>#REF!</v>
      </c>
      <c r="AF42" s="91" t="e">
        <f>#REF!/#REF!-1</f>
        <v>#REF!</v>
      </c>
      <c r="AG42" s="91" t="e">
        <f>#REF!/#REF!-1</f>
        <v>#REF!</v>
      </c>
      <c r="AH42" s="91" t="e">
        <f>#REF!/#REF!-1</f>
        <v>#REF!</v>
      </c>
      <c r="AI42" s="91" t="e">
        <f>#REF!/#REF!-1</f>
        <v>#REF!</v>
      </c>
      <c r="AJ42" s="91" t="e">
        <f>#REF!/#REF!-1</f>
        <v>#REF!</v>
      </c>
      <c r="AK42" s="91" t="e">
        <f>#REF!/#REF!-1</f>
        <v>#REF!</v>
      </c>
      <c r="AL42" s="91" t="e">
        <f>#REF!/#REF!-1</f>
        <v>#REF!</v>
      </c>
      <c r="AM42" s="91" t="e">
        <f>#REF!/#REF!-1</f>
        <v>#REF!</v>
      </c>
      <c r="AN42" s="91" t="e">
        <f>#REF!/#REF!-1</f>
        <v>#REF!</v>
      </c>
      <c r="AO42" s="91" t="e">
        <f>#REF!/#REF!-1</f>
        <v>#REF!</v>
      </c>
    </row>
    <row r="43" spans="25:41" ht="14.25">
      <c r="Y43" s="68" t="s">
        <v>68</v>
      </c>
      <c r="Z43" s="95"/>
      <c r="AA43" s="98" t="s">
        <v>67</v>
      </c>
      <c r="AB43" s="98" t="s">
        <v>67</v>
      </c>
      <c r="AC43" s="98" t="s">
        <v>67</v>
      </c>
      <c r="AD43" s="98" t="s">
        <v>67</v>
      </c>
      <c r="AE43" s="92">
        <f aca="true" t="shared" si="28" ref="AE43:AO43">AE15/$Z15-1</f>
        <v>0</v>
      </c>
      <c r="AF43" s="92">
        <f t="shared" si="28"/>
        <v>0.012004857756598541</v>
      </c>
      <c r="AG43" s="92">
        <f t="shared" si="28"/>
        <v>-0.02168702386174437</v>
      </c>
      <c r="AH43" s="92">
        <f t="shared" si="28"/>
        <v>-0.11537122124879995</v>
      </c>
      <c r="AI43" s="92">
        <f t="shared" si="28"/>
        <v>-0.2453434942183711</v>
      </c>
      <c r="AJ43" s="92">
        <f t="shared" si="28"/>
        <v>-0.33538667440506276</v>
      </c>
      <c r="AK43" s="92">
        <f t="shared" si="28"/>
        <v>-0.439169737644738</v>
      </c>
      <c r="AL43" s="92">
        <f t="shared" si="28"/>
        <v>-0.5120552757219798</v>
      </c>
      <c r="AM43" s="92">
        <f t="shared" si="28"/>
        <v>-0.5416874456736411</v>
      </c>
      <c r="AN43" s="92">
        <f t="shared" si="28"/>
        <v>-0.6260255428812164</v>
      </c>
      <c r="AO43" s="92">
        <f t="shared" si="28"/>
        <v>-0.6693605380421084</v>
      </c>
    </row>
    <row r="45" ht="14.25">
      <c r="Y45" s="3" t="s">
        <v>69</v>
      </c>
    </row>
    <row r="46" spans="25:41" ht="22.5">
      <c r="Y46" s="78"/>
      <c r="Z46" s="711" t="s">
        <v>369</v>
      </c>
      <c r="AA46" s="78" t="e">
        <f aca="true" t="shared" si="29" ref="AA46:AO46">Z46+1</f>
        <v>#VALUE!</v>
      </c>
      <c r="AB46" s="78" t="e">
        <f t="shared" si="29"/>
        <v>#VALUE!</v>
      </c>
      <c r="AC46" s="78" t="e">
        <f t="shared" si="29"/>
        <v>#VALUE!</v>
      </c>
      <c r="AD46" s="78" t="e">
        <f t="shared" si="29"/>
        <v>#VALUE!</v>
      </c>
      <c r="AE46" s="78">
        <v>1995</v>
      </c>
      <c r="AF46" s="78">
        <f t="shared" si="29"/>
        <v>1996</v>
      </c>
      <c r="AG46" s="78">
        <f t="shared" si="29"/>
        <v>1997</v>
      </c>
      <c r="AH46" s="78">
        <f t="shared" si="29"/>
        <v>1998</v>
      </c>
      <c r="AI46" s="78">
        <f t="shared" si="29"/>
        <v>1999</v>
      </c>
      <c r="AJ46" s="78">
        <f t="shared" si="29"/>
        <v>2000</v>
      </c>
      <c r="AK46" s="78">
        <f t="shared" si="29"/>
        <v>2001</v>
      </c>
      <c r="AL46" s="78">
        <f t="shared" si="29"/>
        <v>2002</v>
      </c>
      <c r="AM46" s="78">
        <f t="shared" si="29"/>
        <v>2003</v>
      </c>
      <c r="AN46" s="78">
        <f t="shared" si="29"/>
        <v>2004</v>
      </c>
      <c r="AO46" s="78">
        <f t="shared" si="29"/>
        <v>2005</v>
      </c>
    </row>
    <row r="47" spans="25:41" ht="14.25">
      <c r="Y47" s="66" t="s">
        <v>191</v>
      </c>
      <c r="Z47" s="75"/>
      <c r="AA47" s="96" t="s">
        <v>67</v>
      </c>
      <c r="AB47" s="96" t="s">
        <v>67</v>
      </c>
      <c r="AC47" s="96" t="s">
        <v>67</v>
      </c>
      <c r="AD47" s="96" t="s">
        <v>67</v>
      </c>
      <c r="AE47" s="75"/>
      <c r="AF47" s="90">
        <f aca="true" t="shared" si="30" ref="AF47:AO47">AF6/AE6-1</f>
        <v>0.10646853097620901</v>
      </c>
      <c r="AG47" s="90">
        <f t="shared" si="30"/>
        <v>0.19743068084310433</v>
      </c>
      <c r="AH47" s="90">
        <f t="shared" si="30"/>
        <v>0.8178469544865321</v>
      </c>
      <c r="AI47" s="90">
        <f t="shared" si="30"/>
        <v>0.4798540732443326</v>
      </c>
      <c r="AJ47" s="90">
        <f t="shared" si="30"/>
        <v>0.5501315573787049</v>
      </c>
      <c r="AK47" s="90">
        <f t="shared" si="30"/>
        <v>0.11230734479846305</v>
      </c>
      <c r="AL47" s="90">
        <f t="shared" si="30"/>
        <v>-0.021310552162275398</v>
      </c>
      <c r="AM47" s="90">
        <f t="shared" si="30"/>
        <v>-0.09659126175230659</v>
      </c>
      <c r="AN47" s="90">
        <f t="shared" si="30"/>
        <v>-0.04535783132035087</v>
      </c>
      <c r="AO47" s="90">
        <f t="shared" si="30"/>
        <v>-0.054292374638918006</v>
      </c>
    </row>
    <row r="48" spans="25:41" ht="14.25">
      <c r="Y48" s="84" t="s">
        <v>133</v>
      </c>
      <c r="Z48" s="75"/>
      <c r="AA48" s="96" t="s">
        <v>67</v>
      </c>
      <c r="AB48" s="96" t="s">
        <v>67</v>
      </c>
      <c r="AC48" s="96" t="s">
        <v>67</v>
      </c>
      <c r="AD48" s="96" t="s">
        <v>67</v>
      </c>
      <c r="AE48" s="75"/>
      <c r="AF48" s="90">
        <f aca="true" t="shared" si="31" ref="AF48:AO48">AF7/AE7-1</f>
        <v>-0.08013745704467345</v>
      </c>
      <c r="AG48" s="90">
        <f t="shared" si="31"/>
        <v>-0.05880155409444121</v>
      </c>
      <c r="AH48" s="90">
        <f t="shared" si="31"/>
        <v>-0.06112566484083515</v>
      </c>
      <c r="AI48" s="90">
        <f t="shared" si="31"/>
        <v>0.02308277669738734</v>
      </c>
      <c r="AJ48" s="90">
        <f t="shared" si="31"/>
        <v>-0.11884297520661147</v>
      </c>
      <c r="AK48" s="90">
        <f t="shared" si="31"/>
        <v>-0.24723316450947297</v>
      </c>
      <c r="AL48" s="90">
        <f t="shared" si="31"/>
        <v>-0.34886618489907795</v>
      </c>
      <c r="AM48" s="90">
        <f t="shared" si="31"/>
        <v>-0.17355530042097211</v>
      </c>
      <c r="AN48" s="90">
        <f t="shared" si="31"/>
        <v>-0.7920815003473025</v>
      </c>
      <c r="AO48" s="90">
        <f t="shared" si="31"/>
        <v>-0.5356347438752784</v>
      </c>
    </row>
    <row r="49" spans="25:41" ht="14.25">
      <c r="Y49" s="84" t="s">
        <v>134</v>
      </c>
      <c r="Z49" s="75"/>
      <c r="AA49" s="96" t="s">
        <v>67</v>
      </c>
      <c r="AB49" s="96" t="s">
        <v>67</v>
      </c>
      <c r="AC49" s="96" t="s">
        <v>67</v>
      </c>
      <c r="AD49" s="96" t="s">
        <v>67</v>
      </c>
      <c r="AE49" s="75"/>
      <c r="AF49" s="90">
        <f aca="true" t="shared" si="32" ref="AF49:AO49">AF8/AE8-1</f>
        <v>-0.05241448203666932</v>
      </c>
      <c r="AG49" s="90">
        <f t="shared" si="32"/>
        <v>-0.22333607336893235</v>
      </c>
      <c r="AH49" s="90">
        <f t="shared" si="32"/>
        <v>-0.14523103185771302</v>
      </c>
      <c r="AI49" s="90">
        <f t="shared" si="32"/>
        <v>-0.21654002954656215</v>
      </c>
      <c r="AJ49" s="90">
        <f t="shared" si="32"/>
        <v>-0.16534193781295403</v>
      </c>
      <c r="AK49" s="90">
        <f t="shared" si="32"/>
        <v>-0.09770990413120262</v>
      </c>
      <c r="AL49" s="90">
        <f t="shared" si="32"/>
        <v>0.00836730325196422</v>
      </c>
      <c r="AM49" s="90">
        <f t="shared" si="32"/>
        <v>-0.009416926244510848</v>
      </c>
      <c r="AN49" s="90">
        <f t="shared" si="32"/>
        <v>-0.06411036637831347</v>
      </c>
      <c r="AO49" s="90">
        <f t="shared" si="32"/>
        <v>-0.01952511476295382</v>
      </c>
    </row>
    <row r="50" spans="25:41" ht="14.25">
      <c r="Y50" s="66" t="s">
        <v>71</v>
      </c>
      <c r="Z50" s="75"/>
      <c r="AA50" s="96" t="s">
        <v>67</v>
      </c>
      <c r="AB50" s="96" t="s">
        <v>67</v>
      </c>
      <c r="AC50" s="96" t="s">
        <v>67</v>
      </c>
      <c r="AD50" s="96" t="s">
        <v>67</v>
      </c>
      <c r="AE50" s="75"/>
      <c r="AF50" s="90">
        <f aca="true" t="shared" si="33" ref="AF50:AO50">AF9/AE9-1</f>
        <v>-0.08951655746414022</v>
      </c>
      <c r="AG50" s="90">
        <f t="shared" si="33"/>
        <v>0.034863366721773925</v>
      </c>
      <c r="AH50" s="90">
        <f t="shared" si="33"/>
        <v>-0.03796457266362829</v>
      </c>
      <c r="AI50" s="90">
        <f t="shared" si="33"/>
        <v>0.00952380952380949</v>
      </c>
      <c r="AJ50" s="90">
        <f t="shared" si="33"/>
        <v>0.06509433962264155</v>
      </c>
      <c r="AK50" s="90">
        <f t="shared" si="33"/>
        <v>-0.06786241511662239</v>
      </c>
      <c r="AL50" s="90">
        <f t="shared" si="33"/>
        <v>0.08825998131225932</v>
      </c>
      <c r="AM50" s="90">
        <f t="shared" si="33"/>
        <v>0.4623959485418243</v>
      </c>
      <c r="AN50" s="90">
        <f t="shared" si="33"/>
        <v>-0.09576077221614088</v>
      </c>
      <c r="AO50" s="90">
        <f t="shared" si="33"/>
        <v>-0.4113154390482794</v>
      </c>
    </row>
    <row r="51" spans="25:41" ht="14.25">
      <c r="Y51" s="66" t="s">
        <v>135</v>
      </c>
      <c r="Z51" s="75"/>
      <c r="AA51" s="96" t="s">
        <v>67</v>
      </c>
      <c r="AB51" s="96" t="s">
        <v>67</v>
      </c>
      <c r="AC51" s="96" t="s">
        <v>67</v>
      </c>
      <c r="AD51" s="96" t="s">
        <v>67</v>
      </c>
      <c r="AE51" s="75"/>
      <c r="AF51" s="90">
        <f aca="true" t="shared" si="34" ref="AF51:AO51">AF10/AE10-1</f>
        <v>0.5261904761904761</v>
      </c>
      <c r="AG51" s="90">
        <f t="shared" si="34"/>
        <v>0.2708580343213729</v>
      </c>
      <c r="AH51" s="90">
        <f t="shared" si="34"/>
        <v>0.08089661437234552</v>
      </c>
      <c r="AI51" s="90">
        <f t="shared" si="34"/>
        <v>-0.017943942215963293</v>
      </c>
      <c r="AJ51" s="90">
        <f t="shared" si="34"/>
        <v>0.008497548339346794</v>
      </c>
      <c r="AK51" s="90">
        <f t="shared" si="34"/>
        <v>-0.05315711089572761</v>
      </c>
      <c r="AL51" s="90">
        <f t="shared" si="34"/>
        <v>-0.0001300510291917245</v>
      </c>
      <c r="AM51" s="90">
        <f t="shared" si="34"/>
        <v>-0.03480528754146628</v>
      </c>
      <c r="AN51" s="90">
        <f t="shared" si="34"/>
        <v>-0.16944825959148557</v>
      </c>
      <c r="AO51" s="90">
        <f t="shared" si="34"/>
        <v>-0.2684141475846846</v>
      </c>
    </row>
    <row r="52" spans="25:41" ht="14.25">
      <c r="Y52" s="66" t="s">
        <v>72</v>
      </c>
      <c r="Z52" s="75"/>
      <c r="AA52" s="96" t="s">
        <v>67</v>
      </c>
      <c r="AB52" s="96" t="s">
        <v>67</v>
      </c>
      <c r="AC52" s="96" t="s">
        <v>67</v>
      </c>
      <c r="AD52" s="96" t="s">
        <v>67</v>
      </c>
      <c r="AE52" s="75"/>
      <c r="AF52" s="90">
        <f aca="true" t="shared" si="35" ref="AF52:AO52">AF11/AE11-1</f>
        <v>0.4283162855713676</v>
      </c>
      <c r="AG52" s="90">
        <f t="shared" si="35"/>
        <v>0.2978459277241372</v>
      </c>
      <c r="AH52" s="90">
        <f t="shared" si="35"/>
        <v>0.21604626860334997</v>
      </c>
      <c r="AI52" s="90">
        <f t="shared" si="35"/>
        <v>0.17981181840081684</v>
      </c>
      <c r="AJ52" s="90">
        <f t="shared" si="35"/>
        <v>0.16412132239862842</v>
      </c>
      <c r="AK52" s="90">
        <f t="shared" si="35"/>
        <v>0.1648046742932041</v>
      </c>
      <c r="AL52" s="90">
        <f t="shared" si="35"/>
        <v>0.18429330549700862</v>
      </c>
      <c r="AM52" s="90">
        <f t="shared" si="35"/>
        <v>0.07630369056242037</v>
      </c>
      <c r="AN52" s="90">
        <f t="shared" si="35"/>
        <v>0.08127410949422553</v>
      </c>
      <c r="AO52" s="90">
        <f t="shared" si="35"/>
        <v>0.06809730906428113</v>
      </c>
    </row>
    <row r="53" spans="25:41" ht="14.25">
      <c r="Y53" s="66" t="s">
        <v>73</v>
      </c>
      <c r="Z53" s="75"/>
      <c r="AA53" s="96" t="s">
        <v>67</v>
      </c>
      <c r="AB53" s="96" t="s">
        <v>67</v>
      </c>
      <c r="AC53" s="96" t="s">
        <v>67</v>
      </c>
      <c r="AD53" s="96" t="s">
        <v>67</v>
      </c>
      <c r="AE53" s="75"/>
      <c r="AF53" s="90">
        <f aca="true" t="shared" si="36" ref="AF53:AO53">AF12/AE12-1</f>
        <v>-0.041019698725376474</v>
      </c>
      <c r="AG53" s="90">
        <f t="shared" si="36"/>
        <v>-0.028586676333172356</v>
      </c>
      <c r="AH53" s="90">
        <f t="shared" si="36"/>
        <v>-0.30177355322214505</v>
      </c>
      <c r="AI53" s="90">
        <f t="shared" si="36"/>
        <v>-0.4465929334916865</v>
      </c>
      <c r="AJ53" s="90">
        <f t="shared" si="36"/>
        <v>-0.42112534370598886</v>
      </c>
      <c r="AK53" s="90">
        <f t="shared" si="36"/>
        <v>0.035673571527874426</v>
      </c>
      <c r="AL53" s="90">
        <f t="shared" si="36"/>
        <v>-0.22890267038946166</v>
      </c>
      <c r="AM53" s="90">
        <f t="shared" si="36"/>
        <v>-0.12430148957529408</v>
      </c>
      <c r="AN53" s="90">
        <f t="shared" si="36"/>
        <v>0.017468027301040356</v>
      </c>
      <c r="AO53" s="90">
        <f t="shared" si="36"/>
        <v>0.12812568993937323</v>
      </c>
    </row>
    <row r="54" spans="25:41" ht="14.25">
      <c r="Y54" s="66" t="s">
        <v>74</v>
      </c>
      <c r="Z54" s="75"/>
      <c r="AA54" s="96" t="s">
        <v>67</v>
      </c>
      <c r="AB54" s="96" t="s">
        <v>67</v>
      </c>
      <c r="AC54" s="96" t="s">
        <v>67</v>
      </c>
      <c r="AD54" s="96" t="s">
        <v>67</v>
      </c>
      <c r="AE54" s="75"/>
      <c r="AF54" s="90">
        <f aca="true" t="shared" si="37" ref="AF54:AO54">AF13/AE13-1</f>
        <v>0.2185467889417574</v>
      </c>
      <c r="AG54" s="90">
        <f t="shared" si="37"/>
        <v>0.2471580389918102</v>
      </c>
      <c r="AH54" s="90">
        <f t="shared" si="37"/>
        <v>0.019992262205595468</v>
      </c>
      <c r="AI54" s="90">
        <f t="shared" si="37"/>
        <v>0.07426336812360601</v>
      </c>
      <c r="AJ54" s="90">
        <f t="shared" si="37"/>
        <v>0.07601154449430148</v>
      </c>
      <c r="AK54" s="90">
        <f t="shared" si="37"/>
        <v>-0.22513224459707282</v>
      </c>
      <c r="AL54" s="90">
        <f t="shared" si="37"/>
        <v>-0.003722807975547915</v>
      </c>
      <c r="AM54" s="90">
        <f t="shared" si="37"/>
        <v>-0.025986443567526996</v>
      </c>
      <c r="AN54" s="90">
        <f t="shared" si="37"/>
        <v>0.05280844113511596</v>
      </c>
      <c r="AO54" s="90">
        <f t="shared" si="37"/>
        <v>-0.16306779860313592</v>
      </c>
    </row>
    <row r="55" spans="25:41" ht="14.25">
      <c r="Y55" s="66" t="s">
        <v>75</v>
      </c>
      <c r="Z55" s="75"/>
      <c r="AA55" s="96" t="s">
        <v>67</v>
      </c>
      <c r="AB55" s="96" t="s">
        <v>67</v>
      </c>
      <c r="AC55" s="96" t="s">
        <v>67</v>
      </c>
      <c r="AD55" s="96" t="s">
        <v>67</v>
      </c>
      <c r="AE55" s="75"/>
      <c r="AF55" s="90">
        <f aca="true" t="shared" si="38" ref="AF55:AO55">AF14/AE14-1</f>
        <v>0.07017162719965242</v>
      </c>
      <c r="AG55" s="90">
        <f t="shared" si="38"/>
        <v>-0.12505075111652453</v>
      </c>
      <c r="AH55" s="90">
        <f t="shared" si="38"/>
        <v>-0.11693735498839908</v>
      </c>
      <c r="AI55" s="90">
        <f t="shared" si="38"/>
        <v>-0.45428271150814503</v>
      </c>
      <c r="AJ55" s="90">
        <f t="shared" si="38"/>
        <v>-0.4371689937409725</v>
      </c>
      <c r="AK55" s="90">
        <f t="shared" si="38"/>
        <v>-0.2727972626176218</v>
      </c>
      <c r="AL55" s="90">
        <f t="shared" si="38"/>
        <v>-0.24008940124691214</v>
      </c>
      <c r="AM55" s="90">
        <f t="shared" si="38"/>
        <v>-0.2198142414860682</v>
      </c>
      <c r="AN55" s="90">
        <f t="shared" si="38"/>
        <v>-0.2043650793650773</v>
      </c>
      <c r="AO55" s="90">
        <f t="shared" si="38"/>
        <v>-0.2743142144638422</v>
      </c>
    </row>
    <row r="56" spans="25:41" ht="15" hidden="1" thickBot="1">
      <c r="Y56" s="67" t="s">
        <v>76</v>
      </c>
      <c r="Z56" s="94"/>
      <c r="AA56" s="97" t="s">
        <v>67</v>
      </c>
      <c r="AB56" s="97" t="s">
        <v>67</v>
      </c>
      <c r="AC56" s="97" t="s">
        <v>67</v>
      </c>
      <c r="AD56" s="97" t="s">
        <v>67</v>
      </c>
      <c r="AE56" s="94"/>
      <c r="AF56" s="91" t="e">
        <f>#REF!/#REF!-1</f>
        <v>#REF!</v>
      </c>
      <c r="AG56" s="91" t="e">
        <f>#REF!/#REF!-1</f>
        <v>#REF!</v>
      </c>
      <c r="AH56" s="91" t="e">
        <f>#REF!/#REF!-1</f>
        <v>#REF!</v>
      </c>
      <c r="AI56" s="91" t="e">
        <f>#REF!/#REF!-1</f>
        <v>#REF!</v>
      </c>
      <c r="AJ56" s="91" t="e">
        <f>#REF!/#REF!-1</f>
        <v>#REF!</v>
      </c>
      <c r="AK56" s="91" t="e">
        <f>#REF!/#REF!-1</f>
        <v>#REF!</v>
      </c>
      <c r="AL56" s="91" t="e">
        <f>#REF!/#REF!-1</f>
        <v>#REF!</v>
      </c>
      <c r="AM56" s="91" t="e">
        <f>#REF!/#REF!-1</f>
        <v>#REF!</v>
      </c>
      <c r="AN56" s="91" t="e">
        <f>#REF!/#REF!-1</f>
        <v>#REF!</v>
      </c>
      <c r="AO56" s="91" t="e">
        <f>#REF!/#REF!-1</f>
        <v>#REF!</v>
      </c>
    </row>
    <row r="57" spans="25:41" ht="14.25">
      <c r="Y57" s="68" t="s">
        <v>68</v>
      </c>
      <c r="Z57" s="95"/>
      <c r="AA57" s="98" t="s">
        <v>67</v>
      </c>
      <c r="AB57" s="98" t="s">
        <v>67</v>
      </c>
      <c r="AC57" s="98" t="s">
        <v>67</v>
      </c>
      <c r="AD57" s="98" t="s">
        <v>67</v>
      </c>
      <c r="AE57" s="95"/>
      <c r="AF57" s="92">
        <f aca="true" t="shared" si="39" ref="AF57:AO57">AF15/AE15-1</f>
        <v>0.012004857756598541</v>
      </c>
      <c r="AG57" s="92">
        <f t="shared" si="39"/>
        <v>-0.03329221333287935</v>
      </c>
      <c r="AH57" s="92">
        <f t="shared" si="39"/>
        <v>-0.09576096778033139</v>
      </c>
      <c r="AI57" s="92">
        <f t="shared" si="39"/>
        <v>-0.1469229535501304</v>
      </c>
      <c r="AJ57" s="92">
        <f t="shared" si="39"/>
        <v>-0.11931677458134449</v>
      </c>
      <c r="AK57" s="92">
        <f t="shared" si="39"/>
        <v>-0.1561555557839176</v>
      </c>
      <c r="AL57" s="92">
        <f t="shared" si="39"/>
        <v>-0.12996006629733547</v>
      </c>
      <c r="AM57" s="92">
        <f t="shared" si="39"/>
        <v>-0.06072853845383008</v>
      </c>
      <c r="AN57" s="92">
        <f t="shared" si="39"/>
        <v>-0.18401873658367884</v>
      </c>
      <c r="AO57" s="92">
        <f t="shared" si="39"/>
        <v>-0.11587688500107285</v>
      </c>
    </row>
    <row r="61" ht="19.5" customHeight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648" customWidth="1"/>
    <col min="2" max="2" width="1.625" style="648" customWidth="1"/>
    <col min="3" max="3" width="2.00390625" style="648" customWidth="1"/>
    <col min="4" max="4" width="12.375" style="648" customWidth="1"/>
    <col min="5" max="5" width="11.625" style="648" customWidth="1"/>
    <col min="6" max="6" width="2.375" style="648" customWidth="1"/>
    <col min="7" max="7" width="13.25390625" style="648" customWidth="1"/>
    <col min="8" max="16384" width="9.00390625" style="648" customWidth="1"/>
  </cols>
  <sheetData>
    <row r="3" spans="3:7" ht="14.25">
      <c r="C3" s="648" t="s">
        <v>348</v>
      </c>
      <c r="E3" s="650"/>
      <c r="G3" s="649"/>
    </row>
    <row r="5" spans="4:5" ht="14.25">
      <c r="D5" s="650" t="s">
        <v>220</v>
      </c>
      <c r="E5" s="648" t="s">
        <v>7</v>
      </c>
    </row>
    <row r="6" spans="3:5" ht="14.25">
      <c r="C6" s="651" t="s">
        <v>104</v>
      </c>
      <c r="D6" s="652"/>
      <c r="E6" s="653">
        <f>SUM(E7:E16)</f>
        <v>5457.377369655253</v>
      </c>
    </row>
    <row r="7" spans="3:5" ht="14.25">
      <c r="C7" s="654"/>
      <c r="D7" s="655" t="s">
        <v>221</v>
      </c>
      <c r="E7" s="723">
        <v>0</v>
      </c>
    </row>
    <row r="8" spans="3:5" ht="14.25">
      <c r="C8" s="654"/>
      <c r="D8" s="656" t="s">
        <v>206</v>
      </c>
      <c r="E8" s="724">
        <v>632.9695121383941</v>
      </c>
    </row>
    <row r="9" spans="3:5" ht="14.25">
      <c r="C9" s="654"/>
      <c r="D9" s="657" t="s">
        <v>207</v>
      </c>
      <c r="E9" s="724">
        <v>275.3339188555708</v>
      </c>
    </row>
    <row r="10" spans="3:5" ht="14.25">
      <c r="C10" s="654"/>
      <c r="D10" s="658" t="s">
        <v>208</v>
      </c>
      <c r="E10" s="723">
        <v>437.0335736518419</v>
      </c>
    </row>
    <row r="11" spans="3:5" ht="14.25">
      <c r="C11" s="654"/>
      <c r="D11" s="656" t="s">
        <v>222</v>
      </c>
      <c r="E11" s="724">
        <v>2112.1666328527785</v>
      </c>
    </row>
    <row r="12" spans="3:5" ht="14.25">
      <c r="C12" s="654"/>
      <c r="D12" s="656" t="s">
        <v>223</v>
      </c>
      <c r="E12" s="724">
        <v>1.4888424944495813</v>
      </c>
    </row>
    <row r="13" spans="3:5" ht="14.25">
      <c r="C13" s="654"/>
      <c r="D13" s="656" t="s">
        <v>209</v>
      </c>
      <c r="E13" s="724">
        <v>1471.5628680058712</v>
      </c>
    </row>
    <row r="14" spans="3:5" ht="14.25">
      <c r="C14" s="654"/>
      <c r="D14" s="659" t="s">
        <v>210</v>
      </c>
      <c r="E14" s="724">
        <v>111.00474451348748</v>
      </c>
    </row>
    <row r="15" spans="3:5" ht="14.25">
      <c r="C15" s="654"/>
      <c r="D15" s="658" t="s">
        <v>211</v>
      </c>
      <c r="E15" s="723">
        <v>300.8478299697649</v>
      </c>
    </row>
    <row r="16" spans="3:5" ht="14.25">
      <c r="C16" s="660"/>
      <c r="D16" s="661" t="s">
        <v>212</v>
      </c>
      <c r="E16" s="725">
        <v>114.96944717309314</v>
      </c>
    </row>
    <row r="17" ht="14.25">
      <c r="N17" s="662"/>
    </row>
    <row r="19" spans="4:5" ht="14.25">
      <c r="D19" s="650" t="s">
        <v>224</v>
      </c>
      <c r="E19" s="648" t="s">
        <v>8</v>
      </c>
    </row>
    <row r="20" spans="3:5" ht="14.25">
      <c r="C20" s="651" t="s">
        <v>104</v>
      </c>
      <c r="D20" s="663"/>
      <c r="E20" s="664">
        <f>SUM(E21:E30)</f>
        <v>1</v>
      </c>
    </row>
    <row r="21" spans="3:5" ht="14.25">
      <c r="C21" s="654"/>
      <c r="D21" s="651" t="s">
        <v>221</v>
      </c>
      <c r="E21" s="665">
        <f>+E7/$E$6</f>
        <v>0</v>
      </c>
    </row>
    <row r="22" spans="3:5" ht="14.25">
      <c r="C22" s="654"/>
      <c r="D22" s="661" t="s">
        <v>206</v>
      </c>
      <c r="E22" s="666">
        <f aca="true" t="shared" si="0" ref="E22:E30">+E8/$E$6</f>
        <v>0.1159841933705932</v>
      </c>
    </row>
    <row r="23" spans="3:5" ht="14.25">
      <c r="C23" s="654"/>
      <c r="D23" s="667" t="s">
        <v>207</v>
      </c>
      <c r="E23" s="666">
        <f t="shared" si="0"/>
        <v>0.050451691390541294</v>
      </c>
    </row>
    <row r="24" spans="3:5" ht="14.25">
      <c r="C24" s="654"/>
      <c r="D24" s="668" t="s">
        <v>208</v>
      </c>
      <c r="E24" s="665">
        <f t="shared" si="0"/>
        <v>0.08008124490013958</v>
      </c>
    </row>
    <row r="25" spans="3:5" ht="14.25">
      <c r="C25" s="654"/>
      <c r="D25" s="661" t="s">
        <v>222</v>
      </c>
      <c r="E25" s="666">
        <f t="shared" si="0"/>
        <v>0.3870296096064557</v>
      </c>
    </row>
    <row r="26" spans="3:5" ht="14.25">
      <c r="C26" s="654"/>
      <c r="D26" s="661" t="s">
        <v>223</v>
      </c>
      <c r="E26" s="666">
        <f>+E12/$E$6</f>
        <v>0.00027281281714693534</v>
      </c>
    </row>
    <row r="27" spans="3:5" ht="14.25">
      <c r="C27" s="654"/>
      <c r="D27" s="661" t="s">
        <v>209</v>
      </c>
      <c r="E27" s="666">
        <f t="shared" si="0"/>
        <v>0.26964652951951373</v>
      </c>
    </row>
    <row r="28" spans="3:5" ht="14.25">
      <c r="C28" s="654"/>
      <c r="D28" s="669" t="s">
        <v>210</v>
      </c>
      <c r="E28" s="666">
        <f t="shared" si="0"/>
        <v>0.02034030945536386</v>
      </c>
    </row>
    <row r="29" spans="3:5" ht="14.25">
      <c r="C29" s="654"/>
      <c r="D29" s="668" t="s">
        <v>211</v>
      </c>
      <c r="E29" s="665">
        <f t="shared" si="0"/>
        <v>0.05512681451031299</v>
      </c>
    </row>
    <row r="30" spans="3:5" ht="14.25">
      <c r="C30" s="660"/>
      <c r="D30" s="661" t="s">
        <v>212</v>
      </c>
      <c r="E30" s="666">
        <f t="shared" si="0"/>
        <v>0.021066794429932534</v>
      </c>
    </row>
    <row r="35" spans="4:5" ht="14.25">
      <c r="D35" s="650" t="s">
        <v>213</v>
      </c>
      <c r="E35" s="648" t="s">
        <v>388</v>
      </c>
    </row>
    <row r="36" spans="3:5" ht="14.25">
      <c r="C36" s="651" t="s">
        <v>104</v>
      </c>
      <c r="D36" s="663"/>
      <c r="E36" s="653">
        <f>SUM(E37:E44)</f>
        <v>5457.377369655251</v>
      </c>
    </row>
    <row r="37" spans="3:5" ht="14.25">
      <c r="C37" s="654"/>
      <c r="D37" s="651" t="s">
        <v>214</v>
      </c>
      <c r="E37" s="723">
        <v>754.8559287200645</v>
      </c>
    </row>
    <row r="38" spans="3:5" ht="14.25">
      <c r="C38" s="654"/>
      <c r="D38" s="661" t="s">
        <v>215</v>
      </c>
      <c r="E38" s="724">
        <v>117.48926895243581</v>
      </c>
    </row>
    <row r="39" spans="3:5" ht="14.25">
      <c r="C39" s="654"/>
      <c r="D39" s="668" t="s">
        <v>216</v>
      </c>
      <c r="E39" s="723">
        <v>747.6229750352929</v>
      </c>
    </row>
    <row r="40" spans="3:5" ht="14.25">
      <c r="C40" s="654"/>
      <c r="D40" s="661" t="s">
        <v>217</v>
      </c>
      <c r="E40" s="724">
        <v>220.57662486180016</v>
      </c>
    </row>
    <row r="41" spans="3:5" ht="14.25">
      <c r="C41" s="654"/>
      <c r="D41" s="668" t="s">
        <v>6</v>
      </c>
      <c r="E41" s="723">
        <v>1618.4476824234416</v>
      </c>
    </row>
    <row r="42" spans="3:5" ht="14.25">
      <c r="C42" s="654"/>
      <c r="D42" s="661" t="s">
        <v>218</v>
      </c>
      <c r="E42" s="724">
        <v>1582.5676125193586</v>
      </c>
    </row>
    <row r="43" spans="3:5" ht="14.25">
      <c r="C43" s="654"/>
      <c r="D43" s="668" t="s">
        <v>211</v>
      </c>
      <c r="E43" s="723">
        <v>300.8478299697649</v>
      </c>
    </row>
    <row r="44" spans="3:5" ht="14.25">
      <c r="C44" s="660"/>
      <c r="D44" s="661" t="s">
        <v>212</v>
      </c>
      <c r="E44" s="724">
        <v>114.96944717309314</v>
      </c>
    </row>
    <row r="50" spans="4:5" ht="14.25">
      <c r="D50" s="650" t="s">
        <v>225</v>
      </c>
      <c r="E50" s="648" t="s">
        <v>226</v>
      </c>
    </row>
    <row r="51" spans="3:7" ht="14.25">
      <c r="C51" s="651" t="s">
        <v>104</v>
      </c>
      <c r="D51" s="663"/>
      <c r="E51" s="666">
        <f>SUM(E52:E59)</f>
        <v>1.0000000000000002</v>
      </c>
      <c r="G51" s="670"/>
    </row>
    <row r="52" spans="3:7" ht="14.25">
      <c r="C52" s="654"/>
      <c r="D52" s="651" t="s">
        <v>214</v>
      </c>
      <c r="E52" s="665">
        <f>+E37/$E$36</f>
        <v>0.1383184408168845</v>
      </c>
      <c r="G52" s="670"/>
    </row>
    <row r="53" spans="3:7" ht="14.25">
      <c r="C53" s="654"/>
      <c r="D53" s="661" t="s">
        <v>215</v>
      </c>
      <c r="E53" s="666">
        <f aca="true" t="shared" si="1" ref="E53:E59">+E38/$E$36</f>
        <v>0.021528522034359107</v>
      </c>
      <c r="G53" s="670"/>
    </row>
    <row r="54" spans="3:7" ht="14.25">
      <c r="C54" s="654"/>
      <c r="D54" s="668" t="s">
        <v>216</v>
      </c>
      <c r="E54" s="665">
        <f t="shared" si="1"/>
        <v>0.13699308741087135</v>
      </c>
      <c r="G54" s="670"/>
    </row>
    <row r="55" spans="3:7" ht="14.25">
      <c r="C55" s="654"/>
      <c r="D55" s="661" t="s">
        <v>217</v>
      </c>
      <c r="E55" s="666">
        <f t="shared" si="1"/>
        <v>0.04041806346181522</v>
      </c>
      <c r="G55" s="670"/>
    </row>
    <row r="56" spans="3:7" ht="14.25">
      <c r="C56" s="654"/>
      <c r="D56" s="668" t="s">
        <v>6</v>
      </c>
      <c r="E56" s="665">
        <f t="shared" si="1"/>
        <v>0.2965614383609468</v>
      </c>
      <c r="G56" s="670"/>
    </row>
    <row r="57" spans="3:7" ht="14.25">
      <c r="C57" s="654"/>
      <c r="D57" s="661" t="s">
        <v>218</v>
      </c>
      <c r="E57" s="666">
        <f t="shared" si="1"/>
        <v>0.28998683897487765</v>
      </c>
      <c r="G57" s="670"/>
    </row>
    <row r="58" spans="3:7" ht="14.25">
      <c r="C58" s="654"/>
      <c r="D58" s="668" t="s">
        <v>211</v>
      </c>
      <c r="E58" s="665">
        <f t="shared" si="1"/>
        <v>0.05512681451031301</v>
      </c>
      <c r="G58" s="670"/>
    </row>
    <row r="59" spans="3:7" ht="14.25">
      <c r="C59" s="660"/>
      <c r="D59" s="661" t="s">
        <v>212</v>
      </c>
      <c r="E59" s="666">
        <f t="shared" si="1"/>
        <v>0.02106679442993254</v>
      </c>
      <c r="G59" s="670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48" customWidth="1"/>
    <col min="2" max="2" width="4.125" style="648" customWidth="1"/>
    <col min="3" max="4" width="9.75390625" style="648" customWidth="1"/>
    <col min="5" max="9" width="9.00390625" style="648" customWidth="1"/>
    <col min="10" max="10" width="3.25390625" style="648" customWidth="1"/>
    <col min="11" max="11" width="14.75390625" style="648" customWidth="1"/>
    <col min="12" max="12" width="9.625" style="648" customWidth="1"/>
    <col min="13" max="13" width="9.125" style="648" customWidth="1"/>
    <col min="14" max="14" width="9.625" style="648" customWidth="1"/>
    <col min="15" max="15" width="4.625" style="648" customWidth="1"/>
    <col min="16" max="16" width="9.00390625" style="648" customWidth="1"/>
    <col min="17" max="17" width="11.25390625" style="648" customWidth="1"/>
    <col min="18" max="18" width="9.00390625" style="648" customWidth="1"/>
    <col min="19" max="19" width="9.375" style="648" customWidth="1"/>
    <col min="20" max="16384" width="9.00390625" style="648" customWidth="1"/>
  </cols>
  <sheetData>
    <row r="2" ht="18" customHeight="1">
      <c r="D2" s="650"/>
    </row>
    <row r="3" ht="14.25">
      <c r="C3" s="648" t="s">
        <v>348</v>
      </c>
    </row>
    <row r="4" spans="2:4" ht="14.25">
      <c r="B4" s="650" t="s">
        <v>220</v>
      </c>
      <c r="D4" s="648" t="s">
        <v>227</v>
      </c>
    </row>
    <row r="5" spans="2:4" ht="14.25">
      <c r="B5" s="651" t="s">
        <v>104</v>
      </c>
      <c r="C5" s="663"/>
      <c r="D5" s="653">
        <f>SUM(D6:D15)</f>
        <v>2154.7113080275676</v>
      </c>
    </row>
    <row r="6" spans="2:5" ht="14.25">
      <c r="B6" s="654"/>
      <c r="C6" s="651" t="s">
        <v>221</v>
      </c>
      <c r="D6" s="723">
        <v>0</v>
      </c>
      <c r="E6" s="671"/>
    </row>
    <row r="7" spans="2:4" ht="14.25">
      <c r="B7" s="654"/>
      <c r="C7" s="661" t="s">
        <v>206</v>
      </c>
      <c r="D7" s="724">
        <v>249.91245300807324</v>
      </c>
    </row>
    <row r="8" spans="2:4" ht="14.25">
      <c r="B8" s="654"/>
      <c r="C8" s="667" t="s">
        <v>207</v>
      </c>
      <c r="D8" s="724">
        <v>108.70882994831642</v>
      </c>
    </row>
    <row r="9" spans="2:4" ht="14.25">
      <c r="B9" s="654"/>
      <c r="C9" s="668" t="s">
        <v>208</v>
      </c>
      <c r="D9" s="723">
        <v>172.55196394725576</v>
      </c>
    </row>
    <row r="10" spans="2:4" ht="14.25">
      <c r="B10" s="654"/>
      <c r="C10" s="661" t="s">
        <v>222</v>
      </c>
      <c r="D10" s="724">
        <v>833.937076360525</v>
      </c>
    </row>
    <row r="11" spans="2:4" ht="14.25">
      <c r="B11" s="654"/>
      <c r="C11" s="661" t="s">
        <v>223</v>
      </c>
      <c r="D11" s="724">
        <v>0.5878328620813587</v>
      </c>
    </row>
    <row r="12" spans="2:4" ht="14.25">
      <c r="B12" s="654"/>
      <c r="C12" s="661" t="s">
        <v>209</v>
      </c>
      <c r="D12" s="724">
        <v>581.0104263260856</v>
      </c>
    </row>
    <row r="13" spans="2:4" ht="14.25">
      <c r="B13" s="654"/>
      <c r="C13" s="669" t="s">
        <v>210</v>
      </c>
      <c r="D13" s="724">
        <v>43.827494792252566</v>
      </c>
    </row>
    <row r="14" spans="2:4" ht="14.25">
      <c r="B14" s="654"/>
      <c r="C14" s="668" t="s">
        <v>211</v>
      </c>
      <c r="D14" s="723">
        <v>118.78237060090959</v>
      </c>
    </row>
    <row r="15" spans="2:4" ht="14.25">
      <c r="B15" s="660"/>
      <c r="C15" s="661" t="s">
        <v>212</v>
      </c>
      <c r="D15" s="725">
        <v>45.392860182067814</v>
      </c>
    </row>
    <row r="18" spans="2:4" ht="14.25">
      <c r="B18" s="650" t="s">
        <v>224</v>
      </c>
      <c r="D18" s="648" t="s">
        <v>8</v>
      </c>
    </row>
    <row r="19" spans="2:4" ht="14.25">
      <c r="B19" s="651" t="s">
        <v>104</v>
      </c>
      <c r="C19" s="663"/>
      <c r="D19" s="664">
        <f>SUM(D20:D29)</f>
        <v>1.0000000000000002</v>
      </c>
    </row>
    <row r="20" spans="2:4" ht="14.25">
      <c r="B20" s="654"/>
      <c r="C20" s="651" t="s">
        <v>221</v>
      </c>
      <c r="D20" s="665">
        <f>+D6/$D$5</f>
        <v>0</v>
      </c>
    </row>
    <row r="21" spans="2:4" ht="14.25">
      <c r="B21" s="654"/>
      <c r="C21" s="661" t="s">
        <v>206</v>
      </c>
      <c r="D21" s="666">
        <f aca="true" t="shared" si="0" ref="D21:D29">+D7/$D$5</f>
        <v>0.11598419337059322</v>
      </c>
    </row>
    <row r="22" spans="2:4" ht="14.25">
      <c r="B22" s="654"/>
      <c r="C22" s="667" t="s">
        <v>207</v>
      </c>
      <c r="D22" s="666">
        <f t="shared" si="0"/>
        <v>0.0504516913905413</v>
      </c>
    </row>
    <row r="23" spans="2:4" ht="14.25">
      <c r="B23" s="654"/>
      <c r="C23" s="668" t="s">
        <v>208</v>
      </c>
      <c r="D23" s="665">
        <f t="shared" si="0"/>
        <v>0.0800812449001396</v>
      </c>
    </row>
    <row r="24" spans="2:4" ht="14.25">
      <c r="B24" s="654"/>
      <c r="C24" s="661" t="s">
        <v>222</v>
      </c>
      <c r="D24" s="666">
        <f t="shared" si="0"/>
        <v>0.3870296096064557</v>
      </c>
    </row>
    <row r="25" spans="2:4" ht="14.25">
      <c r="B25" s="654"/>
      <c r="C25" s="661" t="s">
        <v>223</v>
      </c>
      <c r="D25" s="666">
        <f t="shared" si="0"/>
        <v>0.00027281281714693534</v>
      </c>
    </row>
    <row r="26" spans="2:4" ht="14.25">
      <c r="B26" s="654"/>
      <c r="C26" s="661" t="s">
        <v>209</v>
      </c>
      <c r="D26" s="666">
        <f t="shared" si="0"/>
        <v>0.2696465295195138</v>
      </c>
    </row>
    <row r="27" spans="2:4" ht="14.25">
      <c r="B27" s="654"/>
      <c r="C27" s="669" t="s">
        <v>210</v>
      </c>
      <c r="D27" s="666">
        <f t="shared" si="0"/>
        <v>0.020340309455363862</v>
      </c>
    </row>
    <row r="28" spans="2:4" ht="14.25">
      <c r="B28" s="654"/>
      <c r="C28" s="668" t="s">
        <v>211</v>
      </c>
      <c r="D28" s="665">
        <f t="shared" si="0"/>
        <v>0.05512681451031298</v>
      </c>
    </row>
    <row r="29" spans="2:4" ht="14.25">
      <c r="B29" s="660"/>
      <c r="C29" s="661" t="s">
        <v>212</v>
      </c>
      <c r="D29" s="666">
        <f t="shared" si="0"/>
        <v>0.021066794429932537</v>
      </c>
    </row>
    <row r="42" ht="14.25">
      <c r="I42" s="650" t="s">
        <v>219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zoomScaleSheetLayoutView="70" zoomScalePageLayoutView="0" workbookViewId="0" topLeftCell="A1">
      <selection activeCell="AB15" sqref="AB15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27" width="9.375" style="20" bestFit="1" customWidth="1"/>
    <col min="28" max="42" width="9.00390625" style="20" customWidth="1"/>
    <col min="43" max="57" width="8.62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246</v>
      </c>
      <c r="V3" s="2"/>
      <c r="W3" s="2"/>
      <c r="X3" s="449" t="s">
        <v>247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16"/>
      <c r="AM4" s="4"/>
      <c r="AN4" s="528"/>
      <c r="AO4" s="528" t="s">
        <v>248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249</v>
      </c>
      <c r="V5" s="6" t="s">
        <v>78</v>
      </c>
      <c r="W5" s="7" t="s">
        <v>250</v>
      </c>
      <c r="X5" s="215"/>
      <c r="Y5" s="208" t="s">
        <v>78</v>
      </c>
      <c r="Z5" s="198" t="s">
        <v>80</v>
      </c>
      <c r="AA5" s="206">
        <v>1990</v>
      </c>
      <c r="AB5" s="206">
        <v>1991</v>
      </c>
      <c r="AC5" s="206">
        <v>1992</v>
      </c>
      <c r="AD5" s="206">
        <v>1993</v>
      </c>
      <c r="AE5" s="206">
        <v>1994</v>
      </c>
      <c r="AF5" s="206">
        <v>1995</v>
      </c>
      <c r="AG5" s="206">
        <v>1996</v>
      </c>
      <c r="AH5" s="206">
        <v>1997</v>
      </c>
      <c r="AI5" s="206">
        <v>1998</v>
      </c>
      <c r="AJ5" s="207">
        <v>1999</v>
      </c>
      <c r="AK5" s="207">
        <v>2000</v>
      </c>
      <c r="AL5" s="207">
        <f aca="true" t="shared" si="0" ref="AL5:BE5">AK5+1</f>
        <v>2001</v>
      </c>
      <c r="AM5" s="207">
        <f t="shared" si="0"/>
        <v>2002</v>
      </c>
      <c r="AN5" s="206">
        <f t="shared" si="0"/>
        <v>2003</v>
      </c>
      <c r="AO5" s="206">
        <f t="shared" si="0"/>
        <v>2004</v>
      </c>
      <c r="AP5" s="540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251</v>
      </c>
      <c r="V6" s="13">
        <v>1</v>
      </c>
      <c r="W6" s="14">
        <f>$AA6</f>
        <v>1144.1973786207495</v>
      </c>
      <c r="X6" s="209" t="s">
        <v>144</v>
      </c>
      <c r="Y6" s="210">
        <v>1</v>
      </c>
      <c r="Z6" s="685">
        <v>1144.129508797115</v>
      </c>
      <c r="AA6" s="605">
        <v>1144.1973786207495</v>
      </c>
      <c r="AB6" s="605">
        <v>1153.630698723956</v>
      </c>
      <c r="AC6" s="605">
        <v>1161.839560286395</v>
      </c>
      <c r="AD6" s="605">
        <v>1154.5593905378123</v>
      </c>
      <c r="AE6" s="605">
        <v>1214.4945979179279</v>
      </c>
      <c r="AF6" s="605">
        <v>1228.0530300507448</v>
      </c>
      <c r="AG6" s="605">
        <v>1241.1476935392818</v>
      </c>
      <c r="AH6" s="605">
        <v>1236.7684007765495</v>
      </c>
      <c r="AI6" s="605">
        <v>1200.4800830805814</v>
      </c>
      <c r="AJ6" s="605">
        <v>1235.7800551742578</v>
      </c>
      <c r="AK6" s="605">
        <v>1256.7356222498272</v>
      </c>
      <c r="AL6" s="605">
        <v>1241.0268868562705</v>
      </c>
      <c r="AM6" s="605">
        <v>1278.6178691215414</v>
      </c>
      <c r="AN6" s="605">
        <v>1286.1524195031736</v>
      </c>
      <c r="AO6" s="605">
        <v>1287.6019257765095</v>
      </c>
      <c r="AP6" s="607">
        <v>1293.4688987354596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684"/>
      <c r="BH6" s="19"/>
      <c r="BI6" s="19"/>
    </row>
    <row r="7" spans="21:61" ht="39.75" customHeight="1">
      <c r="U7" s="12" t="s">
        <v>81</v>
      </c>
      <c r="V7" s="13">
        <v>21</v>
      </c>
      <c r="W7" s="14">
        <f>$AA7</f>
        <v>33.37214852647293</v>
      </c>
      <c r="X7" s="209" t="s">
        <v>252</v>
      </c>
      <c r="Y7" s="210">
        <v>21</v>
      </c>
      <c r="Z7" s="686">
        <v>33.382334767766</v>
      </c>
      <c r="AA7" s="605">
        <v>33.37214852647293</v>
      </c>
      <c r="AB7" s="605">
        <v>33.134765593755574</v>
      </c>
      <c r="AC7" s="605">
        <v>32.875726196172685</v>
      </c>
      <c r="AD7" s="605">
        <v>32.60194015568187</v>
      </c>
      <c r="AE7" s="605">
        <v>31.909198056884133</v>
      </c>
      <c r="AF7" s="605">
        <v>30.953954651169774</v>
      </c>
      <c r="AG7" s="605">
        <v>30.244269368965934</v>
      </c>
      <c r="AH7" s="605">
        <v>29.151481395761163</v>
      </c>
      <c r="AI7" s="605">
        <v>28.31104052536552</v>
      </c>
      <c r="AJ7" s="605">
        <v>27.658453121564953</v>
      </c>
      <c r="AK7" s="605">
        <v>26.97521161073627</v>
      </c>
      <c r="AL7" s="605">
        <v>26.18046390092262</v>
      </c>
      <c r="AM7" s="605">
        <v>25.219926751366373</v>
      </c>
      <c r="AN7" s="605">
        <v>24.73579747801752</v>
      </c>
      <c r="AO7" s="605">
        <v>24.339095385891483</v>
      </c>
      <c r="AP7" s="607">
        <v>24.071246071622856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684"/>
      <c r="BH7" s="19"/>
      <c r="BI7" s="19"/>
    </row>
    <row r="8" spans="21:61" ht="39.75" customHeight="1">
      <c r="U8" s="12" t="s">
        <v>83</v>
      </c>
      <c r="V8" s="13">
        <v>310</v>
      </c>
      <c r="W8" s="14">
        <f>$AA8</f>
        <v>32.633494664772314</v>
      </c>
      <c r="X8" s="209" t="s">
        <v>145</v>
      </c>
      <c r="Y8" s="210">
        <v>310</v>
      </c>
      <c r="Z8" s="686">
        <v>32.633050080185285</v>
      </c>
      <c r="AA8" s="605">
        <v>32.633494664772314</v>
      </c>
      <c r="AB8" s="605">
        <v>32.113133074703605</v>
      </c>
      <c r="AC8" s="605">
        <v>32.23730931846226</v>
      </c>
      <c r="AD8" s="605">
        <v>31.951067033363056</v>
      </c>
      <c r="AE8" s="605">
        <v>33.11975285938458</v>
      </c>
      <c r="AF8" s="605">
        <v>33.44214979226722</v>
      </c>
      <c r="AG8" s="605">
        <v>34.52377890886487</v>
      </c>
      <c r="AH8" s="605">
        <v>35.161895912808916</v>
      </c>
      <c r="AI8" s="605">
        <v>33.72009902312086</v>
      </c>
      <c r="AJ8" s="605">
        <v>27.34261287130876</v>
      </c>
      <c r="AK8" s="605">
        <v>29.891641158495723</v>
      </c>
      <c r="AL8" s="605">
        <v>26.448602836233363</v>
      </c>
      <c r="AM8" s="605">
        <v>26.107715196936656</v>
      </c>
      <c r="AN8" s="605">
        <v>25.88190871729083</v>
      </c>
      <c r="AO8" s="605">
        <v>25.905945345973194</v>
      </c>
      <c r="AP8" s="607">
        <v>25.449843484841463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684"/>
      <c r="BH8" s="684"/>
      <c r="BI8" s="19"/>
    </row>
    <row r="9" spans="21:61" ht="39.75" customHeight="1">
      <c r="U9" s="21" t="s">
        <v>85</v>
      </c>
      <c r="V9" s="22" t="s">
        <v>86</v>
      </c>
      <c r="W9" s="14">
        <f>$AF9</f>
        <v>20.211802792901597</v>
      </c>
      <c r="X9" s="199" t="s">
        <v>253</v>
      </c>
      <c r="Y9" s="201" t="s">
        <v>142</v>
      </c>
      <c r="Z9" s="685">
        <v>20.21180279290161</v>
      </c>
      <c r="AA9" s="203"/>
      <c r="AB9" s="203"/>
      <c r="AC9" s="203"/>
      <c r="AD9" s="203"/>
      <c r="AE9" s="203"/>
      <c r="AF9" s="605">
        <v>20.211802792901597</v>
      </c>
      <c r="AG9" s="605">
        <v>19.8443723365236</v>
      </c>
      <c r="AH9" s="605">
        <v>19.808454215112402</v>
      </c>
      <c r="AI9" s="605">
        <v>19.2931184123202</v>
      </c>
      <c r="AJ9" s="606">
        <v>19.7859980435744</v>
      </c>
      <c r="AK9" s="606">
        <v>18.585389032471298</v>
      </c>
      <c r="AL9" s="606">
        <v>15.8370035684877</v>
      </c>
      <c r="AM9" s="606">
        <v>13.147941005202199</v>
      </c>
      <c r="AN9" s="605">
        <v>12.5190882390473</v>
      </c>
      <c r="AO9" s="605">
        <v>8.34996346873012</v>
      </c>
      <c r="AP9" s="607">
        <v>7.1381147516896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684"/>
      <c r="BH9" s="19"/>
      <c r="BI9" s="19"/>
    </row>
    <row r="10" spans="21:61" ht="39.75" customHeight="1">
      <c r="U10" s="21" t="s">
        <v>88</v>
      </c>
      <c r="V10" s="22" t="s">
        <v>89</v>
      </c>
      <c r="W10" s="14">
        <f>$AF10</f>
        <v>14.0459304838948</v>
      </c>
      <c r="X10" s="199" t="s">
        <v>254</v>
      </c>
      <c r="Y10" s="201" t="s">
        <v>143</v>
      </c>
      <c r="Z10" s="685">
        <v>14.045930483894749</v>
      </c>
      <c r="AA10" s="203"/>
      <c r="AB10" s="203"/>
      <c r="AC10" s="203"/>
      <c r="AD10" s="203"/>
      <c r="AE10" s="203"/>
      <c r="AF10" s="605">
        <v>14.0459304838948</v>
      </c>
      <c r="AG10" s="605">
        <v>14.461860715389799</v>
      </c>
      <c r="AH10" s="605">
        <v>15.489633945752699</v>
      </c>
      <c r="AI10" s="605">
        <v>12.581061494657702</v>
      </c>
      <c r="AJ10" s="606">
        <v>9.7364683832019</v>
      </c>
      <c r="AK10" s="606">
        <v>8.610585742288361</v>
      </c>
      <c r="AL10" s="606">
        <v>7.191296953555661</v>
      </c>
      <c r="AM10" s="606">
        <v>6.52139073320648</v>
      </c>
      <c r="AN10" s="605">
        <v>6.19438843760718</v>
      </c>
      <c r="AO10" s="605">
        <v>6.318167861900011</v>
      </c>
      <c r="AP10" s="607">
        <v>5.67252536787808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684"/>
      <c r="BH10" s="19"/>
      <c r="BI10" s="19"/>
    </row>
    <row r="11" spans="21:61" ht="39.75" customHeight="1" thickBot="1">
      <c r="U11" s="24" t="s">
        <v>92</v>
      </c>
      <c r="V11" s="25">
        <v>23900</v>
      </c>
      <c r="W11" s="26">
        <f>$AF11</f>
        <v>16.928791416991</v>
      </c>
      <c r="X11" s="211" t="s">
        <v>146</v>
      </c>
      <c r="Y11" s="212">
        <v>23900</v>
      </c>
      <c r="Z11" s="687">
        <v>16.928791416990993</v>
      </c>
      <c r="AA11" s="200"/>
      <c r="AB11" s="200"/>
      <c r="AC11" s="200"/>
      <c r="AD11" s="200"/>
      <c r="AE11" s="200"/>
      <c r="AF11" s="608">
        <v>16.928791416991</v>
      </c>
      <c r="AG11" s="608">
        <v>17.4947785898775</v>
      </c>
      <c r="AH11" s="608">
        <v>14.7783531504883</v>
      </c>
      <c r="AI11" s="608">
        <v>13.406892921405401</v>
      </c>
      <c r="AJ11" s="609">
        <v>9.10577744174236</v>
      </c>
      <c r="AK11" s="609">
        <v>6.823271627625689</v>
      </c>
      <c r="AL11" s="609">
        <v>5.678651551027451</v>
      </c>
      <c r="AM11" s="609">
        <v>5.3068629400514205</v>
      </c>
      <c r="AN11" s="608">
        <v>4.74595020284445</v>
      </c>
      <c r="AO11" s="672">
        <v>4.4743214535261995</v>
      </c>
      <c r="AP11" s="610">
        <v>4.1136448646805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684"/>
      <c r="BH11" s="19"/>
      <c r="BI11" s="19"/>
    </row>
    <row r="12" spans="21:61" ht="39.75" customHeight="1" thickBot="1" thickTop="1">
      <c r="U12" s="31" t="s">
        <v>255</v>
      </c>
      <c r="V12" s="32"/>
      <c r="W12" s="33"/>
      <c r="X12" s="213" t="s">
        <v>97</v>
      </c>
      <c r="Y12" s="202"/>
      <c r="Z12" s="688">
        <v>1261.33141833885</v>
      </c>
      <c r="AA12" s="204">
        <f>SUM(AA6,AA7:AA11)</f>
        <v>1210.2030218119949</v>
      </c>
      <c r="AB12" s="204">
        <f aca="true" t="shared" si="1" ref="AB12:AO12">SUM(AB6,AB7:AB11)</f>
        <v>1218.8785973924153</v>
      </c>
      <c r="AC12" s="204">
        <f t="shared" si="1"/>
        <v>1226.95259580103</v>
      </c>
      <c r="AD12" s="204">
        <f t="shared" si="1"/>
        <v>1219.1123977268571</v>
      </c>
      <c r="AE12" s="204">
        <f t="shared" si="1"/>
        <v>1279.5235488341966</v>
      </c>
      <c r="AF12" s="204">
        <f t="shared" si="1"/>
        <v>1343.6356591879694</v>
      </c>
      <c r="AG12" s="204">
        <f t="shared" si="1"/>
        <v>1357.7167534589034</v>
      </c>
      <c r="AH12" s="204">
        <f t="shared" si="1"/>
        <v>1351.158219396473</v>
      </c>
      <c r="AI12" s="204">
        <f t="shared" si="1"/>
        <v>1307.792295457451</v>
      </c>
      <c r="AJ12" s="205">
        <f t="shared" si="1"/>
        <v>1329.4093650356501</v>
      </c>
      <c r="AK12" s="205">
        <f t="shared" si="1"/>
        <v>1347.6217214214446</v>
      </c>
      <c r="AL12" s="205">
        <f t="shared" si="1"/>
        <v>1322.3629056664975</v>
      </c>
      <c r="AM12" s="205">
        <f t="shared" si="1"/>
        <v>1354.9217057483045</v>
      </c>
      <c r="AN12" s="204">
        <f>SUM(AN6,AN7:AN11)</f>
        <v>1360.2295525779807</v>
      </c>
      <c r="AO12" s="204">
        <f t="shared" si="1"/>
        <v>1356.9894192925303</v>
      </c>
      <c r="AP12" s="541">
        <f>SUM(AP6,AP7:AP11)</f>
        <v>1359.914273276172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503"/>
      <c r="V13" s="50"/>
      <c r="W13" s="504"/>
      <c r="X13" s="602" t="s">
        <v>332</v>
      </c>
      <c r="Y13" s="466"/>
      <c r="Z13" s="461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503"/>
      <c r="V14" s="50"/>
      <c r="W14" s="504"/>
      <c r="X14" s="465"/>
      <c r="Y14" s="505"/>
      <c r="Z14" s="461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471"/>
      <c r="BH15" s="19"/>
    </row>
    <row r="16" spans="21:60" ht="21.75" customHeight="1" thickBot="1">
      <c r="U16" s="1" t="s">
        <v>256</v>
      </c>
      <c r="X16" s="498" t="s">
        <v>95</v>
      </c>
      <c r="Z16" s="472"/>
      <c r="BF16" s="217"/>
      <c r="BH16" s="19"/>
    </row>
    <row r="17" spans="21:60" ht="27">
      <c r="U17" s="5"/>
      <c r="V17" s="6" t="s">
        <v>78</v>
      </c>
      <c r="W17" s="7" t="s">
        <v>257</v>
      </c>
      <c r="X17" s="5"/>
      <c r="Y17" s="6" t="s">
        <v>78</v>
      </c>
      <c r="Z17" s="7" t="s">
        <v>80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8">
        <f t="shared" si="2"/>
        <v>2004</v>
      </c>
      <c r="AP17" s="542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258</v>
      </c>
      <c r="V18" s="13">
        <v>1</v>
      </c>
      <c r="W18" s="14"/>
      <c r="X18" s="15" t="s">
        <v>93</v>
      </c>
      <c r="Y18" s="13">
        <v>1</v>
      </c>
      <c r="Z18" s="506">
        <f aca="true" t="shared" si="3" ref="Z18:AO18">IF(ISTEXT(Z6),Z6,Z6/$Z6-1)</f>
        <v>0</v>
      </c>
      <c r="AA18" s="507">
        <f t="shared" si="3"/>
        <v>5.932005346664937E-05</v>
      </c>
      <c r="AB18" s="507">
        <f t="shared" si="3"/>
        <v>0.00830429584569492</v>
      </c>
      <c r="AC18" s="507">
        <f t="shared" si="3"/>
        <v>0.015479061900867785</v>
      </c>
      <c r="AD18" s="507">
        <f t="shared" si="3"/>
        <v>0.009115997498974293</v>
      </c>
      <c r="AE18" s="507">
        <f t="shared" si="3"/>
        <v>0.06150098269451276</v>
      </c>
      <c r="AF18" s="507">
        <f t="shared" si="3"/>
        <v>0.07335141748232954</v>
      </c>
      <c r="AG18" s="507">
        <f t="shared" si="3"/>
        <v>0.0847965059866056</v>
      </c>
      <c r="AH18" s="507">
        <f t="shared" si="3"/>
        <v>0.08096888618564746</v>
      </c>
      <c r="AI18" s="507">
        <f t="shared" si="3"/>
        <v>0.04925191934146578</v>
      </c>
      <c r="AJ18" s="508">
        <f t="shared" si="3"/>
        <v>0.08010504551490838</v>
      </c>
      <c r="AK18" s="508">
        <f t="shared" si="3"/>
        <v>0.0984207754339812</v>
      </c>
      <c r="AL18" s="509">
        <f t="shared" si="3"/>
        <v>0.08469091769255122</v>
      </c>
      <c r="AM18" s="509">
        <f t="shared" si="3"/>
        <v>0.11754644844867368</v>
      </c>
      <c r="AN18" s="521">
        <f t="shared" si="3"/>
        <v>0.12413184837385671</v>
      </c>
      <c r="AO18" s="521">
        <f t="shared" si="3"/>
        <v>0.12539875588930016</v>
      </c>
      <c r="AP18" s="543">
        <f aca="true" t="shared" si="4" ref="AP18:AP24">IF(ISTEXT(AP6),AP6,AP6/$Z6-1)</f>
        <v>0.13052664824225446</v>
      </c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81</v>
      </c>
      <c r="V19" s="13">
        <v>21</v>
      </c>
      <c r="W19" s="54"/>
      <c r="X19" s="15" t="s">
        <v>82</v>
      </c>
      <c r="Y19" s="13">
        <v>21</v>
      </c>
      <c r="Z19" s="506">
        <f aca="true" t="shared" si="5" ref="Z19:AO19">IF(ISTEXT(Z7),Z7,Z7/$Z7-1)</f>
        <v>0</v>
      </c>
      <c r="AA19" s="507">
        <f t="shared" si="5"/>
        <v>-0.0003051386718134763</v>
      </c>
      <c r="AB19" s="507">
        <f t="shared" si="5"/>
        <v>-0.0074161731266764175</v>
      </c>
      <c r="AC19" s="507">
        <f t="shared" si="5"/>
        <v>-0.015175947851391536</v>
      </c>
      <c r="AD19" s="507">
        <f t="shared" si="5"/>
        <v>-0.023377472471987626</v>
      </c>
      <c r="AE19" s="507">
        <f t="shared" si="5"/>
        <v>-0.04412922946013731</v>
      </c>
      <c r="AF19" s="507">
        <f t="shared" si="5"/>
        <v>-0.07274446600245199</v>
      </c>
      <c r="AG19" s="507">
        <f t="shared" si="5"/>
        <v>-0.09400377237335056</v>
      </c>
      <c r="AH19" s="507">
        <f t="shared" si="5"/>
        <v>-0.12673928895141717</v>
      </c>
      <c r="AI19" s="507">
        <f t="shared" si="5"/>
        <v>-0.15191550494237216</v>
      </c>
      <c r="AJ19" s="508">
        <f t="shared" si="5"/>
        <v>-0.1714643893550557</v>
      </c>
      <c r="AK19" s="508">
        <f t="shared" si="5"/>
        <v>-0.19193154707730176</v>
      </c>
      <c r="AL19" s="509">
        <f t="shared" si="5"/>
        <v>-0.21573898042019235</v>
      </c>
      <c r="AM19" s="509">
        <f t="shared" si="5"/>
        <v>-0.24451279615951993</v>
      </c>
      <c r="AN19" s="521">
        <f t="shared" si="5"/>
        <v>-0.2590153549744393</v>
      </c>
      <c r="AO19" s="521">
        <f t="shared" si="5"/>
        <v>-0.27089894834457984</v>
      </c>
      <c r="AP19" s="543">
        <f t="shared" si="4"/>
        <v>-0.2789226326114833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467"/>
      <c r="BM19" s="467"/>
      <c r="BN19" s="468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11"/>
    </row>
    <row r="20" spans="21:79" ht="18.75">
      <c r="U20" s="12" t="s">
        <v>83</v>
      </c>
      <c r="V20" s="13">
        <v>310</v>
      </c>
      <c r="W20" s="54"/>
      <c r="X20" s="15" t="s">
        <v>84</v>
      </c>
      <c r="Y20" s="13">
        <v>310</v>
      </c>
      <c r="Z20" s="506">
        <f aca="true" t="shared" si="6" ref="Z20:AO20">IF(ISTEXT(Z8),Z8,Z8/$Z8-1)</f>
        <v>0</v>
      </c>
      <c r="AA20" s="507">
        <f t="shared" si="6"/>
        <v>1.3623752175728754E-05</v>
      </c>
      <c r="AB20" s="507">
        <f t="shared" si="6"/>
        <v>-0.0159322222165611</v>
      </c>
      <c r="AC20" s="507">
        <f t="shared" si="6"/>
        <v>-0.012126992749700638</v>
      </c>
      <c r="AD20" s="507">
        <f t="shared" si="6"/>
        <v>-0.020898538296189706</v>
      </c>
      <c r="AE20" s="507">
        <f t="shared" si="6"/>
        <v>0.014914412781011244</v>
      </c>
      <c r="AF20" s="507">
        <f t="shared" si="6"/>
        <v>0.024793873391970145</v>
      </c>
      <c r="AG20" s="507">
        <f t="shared" si="6"/>
        <v>0.05793907783776642</v>
      </c>
      <c r="AH20" s="507">
        <f t="shared" si="6"/>
        <v>0.07749339477645512</v>
      </c>
      <c r="AI20" s="507">
        <f t="shared" si="6"/>
        <v>0.03331128841050712</v>
      </c>
      <c r="AJ20" s="508">
        <f t="shared" si="6"/>
        <v>-0.16211899273518615</v>
      </c>
      <c r="AK20" s="508">
        <f t="shared" si="6"/>
        <v>-0.0840071312658004</v>
      </c>
      <c r="AL20" s="509">
        <f t="shared" si="6"/>
        <v>-0.1895148393654783</v>
      </c>
      <c r="AM20" s="509">
        <f t="shared" si="6"/>
        <v>-0.1999609251116492</v>
      </c>
      <c r="AN20" s="521">
        <f t="shared" si="6"/>
        <v>-0.20688048914538126</v>
      </c>
      <c r="AO20" s="521">
        <f t="shared" si="6"/>
        <v>-0.20614391598953763</v>
      </c>
      <c r="AP20" s="543">
        <f t="shared" si="4"/>
        <v>-0.22012060097641473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459"/>
      <c r="BM20" s="460"/>
      <c r="BN20" s="461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19"/>
    </row>
    <row r="21" spans="21:79" ht="28.5">
      <c r="U21" s="21" t="s">
        <v>85</v>
      </c>
      <c r="V21" s="22" t="s">
        <v>86</v>
      </c>
      <c r="W21" s="54"/>
      <c r="X21" s="23" t="s">
        <v>259</v>
      </c>
      <c r="Y21" s="22" t="s">
        <v>87</v>
      </c>
      <c r="Z21" s="506">
        <f>IF(ISTEXT(Z9),Z9,Z9/$Z9-1)</f>
        <v>0</v>
      </c>
      <c r="AA21" s="510"/>
      <c r="AB21" s="510"/>
      <c r="AC21" s="510"/>
      <c r="AD21" s="510"/>
      <c r="AE21" s="510"/>
      <c r="AF21" s="507">
        <f aca="true" t="shared" si="7" ref="AF21:AO21">IF(ISTEXT(AF9),AF9,AF9/$Z9-1)</f>
        <v>-6.661338147750939E-16</v>
      </c>
      <c r="AG21" s="507">
        <f t="shared" si="7"/>
        <v>-0.018179004621351802</v>
      </c>
      <c r="AH21" s="507">
        <f t="shared" si="7"/>
        <v>-0.019956091097963147</v>
      </c>
      <c r="AI21" s="507">
        <f t="shared" si="7"/>
        <v>-0.04545286682215466</v>
      </c>
      <c r="AJ21" s="508">
        <f t="shared" si="7"/>
        <v>-0.0210671335798287</v>
      </c>
      <c r="AK21" s="508">
        <f t="shared" si="7"/>
        <v>-0.08046851520842613</v>
      </c>
      <c r="AL21" s="509">
        <f t="shared" si="7"/>
        <v>-0.21644774932943345</v>
      </c>
      <c r="AM21" s="509">
        <f t="shared" si="7"/>
        <v>-0.3494919211353201</v>
      </c>
      <c r="AN21" s="521">
        <f t="shared" si="7"/>
        <v>-0.3806050668847806</v>
      </c>
      <c r="AO21" s="521">
        <f t="shared" si="7"/>
        <v>-0.5868768583244525</v>
      </c>
      <c r="AP21" s="543">
        <f t="shared" si="4"/>
        <v>-0.6468343361139212</v>
      </c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459"/>
      <c r="BM21" s="460"/>
      <c r="BN21" s="531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19"/>
    </row>
    <row r="22" spans="21:79" ht="28.5">
      <c r="U22" s="21" t="s">
        <v>88</v>
      </c>
      <c r="V22" s="22" t="s">
        <v>89</v>
      </c>
      <c r="W22" s="54"/>
      <c r="X22" s="23" t="s">
        <v>90</v>
      </c>
      <c r="Y22" s="22" t="s">
        <v>91</v>
      </c>
      <c r="Z22" s="506">
        <f>IF(ISTEXT(Z10),Z10,Z10/$Z10-1)</f>
        <v>0</v>
      </c>
      <c r="AA22" s="510"/>
      <c r="AB22" s="510"/>
      <c r="AC22" s="510"/>
      <c r="AD22" s="510"/>
      <c r="AE22" s="510"/>
      <c r="AF22" s="507">
        <f aca="true" t="shared" si="8" ref="AF22:AO22">IF(ISTEXT(AF10),AF10,AF10/$Z10-1)</f>
        <v>3.774758283725532E-15</v>
      </c>
      <c r="AG22" s="507">
        <f t="shared" si="8"/>
        <v>0.029612152215330978</v>
      </c>
      <c r="AH22" s="507">
        <f t="shared" si="8"/>
        <v>0.10278446582896872</v>
      </c>
      <c r="AI22" s="507">
        <f t="shared" si="8"/>
        <v>-0.10429134551937913</v>
      </c>
      <c r="AJ22" s="508">
        <f t="shared" si="8"/>
        <v>-0.3068121478768626</v>
      </c>
      <c r="AK22" s="508">
        <f t="shared" si="8"/>
        <v>-0.38696936082936095</v>
      </c>
      <c r="AL22" s="509">
        <f t="shared" si="8"/>
        <v>-0.4880156240413337</v>
      </c>
      <c r="AM22" s="509">
        <f t="shared" si="8"/>
        <v>-0.5357095964070167</v>
      </c>
      <c r="AN22" s="521">
        <f t="shared" si="8"/>
        <v>-0.5589905243579449</v>
      </c>
      <c r="AO22" s="521">
        <f t="shared" si="8"/>
        <v>-0.5501780484287242</v>
      </c>
      <c r="AP22" s="543">
        <f t="shared" si="4"/>
        <v>-0.5961445648344712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459"/>
      <c r="BM22" s="460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19"/>
    </row>
    <row r="23" spans="21:79" ht="21" customHeight="1" thickBot="1">
      <c r="U23" s="24" t="s">
        <v>92</v>
      </c>
      <c r="V23" s="25">
        <v>23900</v>
      </c>
      <c r="W23" s="55"/>
      <c r="X23" s="27" t="s">
        <v>94</v>
      </c>
      <c r="Y23" s="25">
        <v>23900</v>
      </c>
      <c r="Z23" s="511">
        <f>IF(ISTEXT(Z11),Z11,Z11/$Z11-1)</f>
        <v>0</v>
      </c>
      <c r="AA23" s="512"/>
      <c r="AB23" s="512"/>
      <c r="AC23" s="512"/>
      <c r="AD23" s="512"/>
      <c r="AE23" s="512"/>
      <c r="AF23" s="513">
        <f aca="true" t="shared" si="9" ref="AF23:AO23">IF(ISTEXT(AF11),AF11,AF11/$Z11-1)</f>
        <v>4.440892098500626E-16</v>
      </c>
      <c r="AG23" s="513">
        <f t="shared" si="9"/>
        <v>0.0334334069659834</v>
      </c>
      <c r="AH23" s="513">
        <f t="shared" si="9"/>
        <v>-0.12702845782270988</v>
      </c>
      <c r="AI23" s="513">
        <f t="shared" si="9"/>
        <v>-0.20804193334503218</v>
      </c>
      <c r="AJ23" s="514">
        <f t="shared" si="9"/>
        <v>-0.46211296379946387</v>
      </c>
      <c r="AK23" s="514">
        <f t="shared" si="9"/>
        <v>-0.5969427787516275</v>
      </c>
      <c r="AL23" s="515">
        <f t="shared" si="9"/>
        <v>-0.6645565881727425</v>
      </c>
      <c r="AM23" s="515">
        <f t="shared" si="9"/>
        <v>-0.6865184992045529</v>
      </c>
      <c r="AN23" s="525">
        <f t="shared" si="9"/>
        <v>-0.7196521543716901</v>
      </c>
      <c r="AO23" s="525">
        <f t="shared" si="9"/>
        <v>-0.7356975259890415</v>
      </c>
      <c r="AP23" s="544">
        <f t="shared" si="4"/>
        <v>-0.757003039180237</v>
      </c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463"/>
      <c r="BM23" s="464"/>
      <c r="BN23" s="461"/>
      <c r="BO23" s="469"/>
      <c r="BP23" s="469"/>
      <c r="BQ23" s="469"/>
      <c r="BR23" s="469"/>
      <c r="BS23" s="469"/>
      <c r="BT23" s="462"/>
      <c r="BU23" s="462"/>
      <c r="BV23" s="462"/>
      <c r="BW23" s="462"/>
      <c r="BX23" s="462"/>
      <c r="BY23" s="462"/>
      <c r="BZ23" s="462"/>
      <c r="CA23" s="19"/>
    </row>
    <row r="24" spans="21:79" ht="23.25" customHeight="1" thickBot="1" thickTop="1">
      <c r="U24" s="48" t="s">
        <v>77</v>
      </c>
      <c r="V24" s="44"/>
      <c r="W24" s="56"/>
      <c r="X24" s="43" t="s">
        <v>79</v>
      </c>
      <c r="Y24" s="44"/>
      <c r="Z24" s="516">
        <f>IF(ISTEXT(Z12),Z12,Z12/$Z12-1)</f>
        <v>0</v>
      </c>
      <c r="AA24" s="517">
        <f>IF(ISTEXT(AA12),AA12,AA12/$Z12-1)</f>
        <v>-0.04053525963397486</v>
      </c>
      <c r="AB24" s="517">
        <f>IF(ISTEXT(AB12),AB12,AB12/$Z12-1)</f>
        <v>-0.03365715015831783</v>
      </c>
      <c r="AC24" s="517">
        <f>IF(ISTEXT(AC12),AC12,AC12/$Z12-1)</f>
        <v>-0.027255978910837197</v>
      </c>
      <c r="AD24" s="517">
        <f>IF(ISTEXT(AD12),AD12,AD12/$Z12-1)</f>
        <v>-0.03347179020371549</v>
      </c>
      <c r="AE24" s="517">
        <f>IF(ISTEXT(AE12),AE12,AE12/$Z12-1)</f>
        <v>0.014422958336600677</v>
      </c>
      <c r="AF24" s="517">
        <f aca="true" t="shared" si="10" ref="AF24:AO24">IF(ISTEXT(AF12),AF12,AF12/$Z12-1)</f>
        <v>0.06525187563908674</v>
      </c>
      <c r="AG24" s="517">
        <f t="shared" si="10"/>
        <v>0.07641555083674301</v>
      </c>
      <c r="AH24" s="517">
        <f t="shared" si="10"/>
        <v>0.0712158594891128</v>
      </c>
      <c r="AI24" s="517">
        <f t="shared" si="10"/>
        <v>0.036834789368672904</v>
      </c>
      <c r="AJ24" s="517">
        <f t="shared" si="10"/>
        <v>0.0539730840816266</v>
      </c>
      <c r="AK24" s="518">
        <f t="shared" si="10"/>
        <v>0.06841207776798064</v>
      </c>
      <c r="AL24" s="519">
        <f t="shared" si="10"/>
        <v>0.04838655918681933</v>
      </c>
      <c r="AM24" s="519">
        <f t="shared" si="10"/>
        <v>0.07419960055598329</v>
      </c>
      <c r="AN24" s="527">
        <f t="shared" si="10"/>
        <v>0.07840773075277685</v>
      </c>
      <c r="AO24" s="527">
        <f t="shared" si="10"/>
        <v>0.07583891082302552</v>
      </c>
      <c r="AP24" s="545">
        <f t="shared" si="4"/>
        <v>0.07815777321011619</v>
      </c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463"/>
      <c r="BM24" s="464"/>
      <c r="BN24" s="461"/>
      <c r="BO24" s="469"/>
      <c r="BP24" s="469"/>
      <c r="BQ24" s="469"/>
      <c r="BR24" s="469"/>
      <c r="BS24" s="469"/>
      <c r="BT24" s="462"/>
      <c r="BU24" s="462"/>
      <c r="BV24" s="462"/>
      <c r="BW24" s="462"/>
      <c r="BX24" s="462"/>
      <c r="BY24" s="462"/>
      <c r="BZ24" s="462"/>
      <c r="CA24" s="19"/>
    </row>
    <row r="25" spans="24:79" ht="15">
      <c r="X25" s="49"/>
      <c r="Y25" s="50"/>
      <c r="Z25" s="47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459"/>
      <c r="BM25" s="460"/>
      <c r="BN25" s="461"/>
      <c r="BO25" s="469"/>
      <c r="BP25" s="469"/>
      <c r="BQ25" s="469"/>
      <c r="BR25" s="469"/>
      <c r="BS25" s="469"/>
      <c r="BT25" s="462"/>
      <c r="BU25" s="462"/>
      <c r="BV25" s="462"/>
      <c r="BW25" s="462"/>
      <c r="BX25" s="462"/>
      <c r="BY25" s="462"/>
      <c r="BZ25" s="462"/>
      <c r="CA25" s="19"/>
    </row>
    <row r="26" spans="38:79" ht="15">
      <c r="AL26" s="486"/>
      <c r="AM26" s="474"/>
      <c r="BL26" s="465"/>
      <c r="BM26" s="466"/>
      <c r="BN26" s="461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19"/>
    </row>
    <row r="27" spans="24:79" ht="21.75" customHeight="1" thickBot="1">
      <c r="X27" s="498" t="s">
        <v>96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78</v>
      </c>
      <c r="Z28" s="7" t="s">
        <v>80</v>
      </c>
      <c r="AA28" s="8">
        <v>1990</v>
      </c>
      <c r="AB28" s="8">
        <f aca="true" t="shared" si="11" ref="AB28:AP28">AA28+1</f>
        <v>1991</v>
      </c>
      <c r="AC28" s="8">
        <f t="shared" si="11"/>
        <v>1992</v>
      </c>
      <c r="AD28" s="8">
        <f t="shared" si="11"/>
        <v>1993</v>
      </c>
      <c r="AE28" s="8">
        <f t="shared" si="11"/>
        <v>1994</v>
      </c>
      <c r="AF28" s="8">
        <f t="shared" si="11"/>
        <v>1995</v>
      </c>
      <c r="AG28" s="8">
        <f t="shared" si="11"/>
        <v>1996</v>
      </c>
      <c r="AH28" s="8">
        <f t="shared" si="11"/>
        <v>1997</v>
      </c>
      <c r="AI28" s="8">
        <f t="shared" si="11"/>
        <v>1998</v>
      </c>
      <c r="AJ28" s="9">
        <f t="shared" si="11"/>
        <v>1999</v>
      </c>
      <c r="AK28" s="9">
        <f t="shared" si="11"/>
        <v>2000</v>
      </c>
      <c r="AL28" s="9">
        <f t="shared" si="11"/>
        <v>2001</v>
      </c>
      <c r="AM28" s="9">
        <f t="shared" si="11"/>
        <v>2002</v>
      </c>
      <c r="AN28" s="8">
        <f t="shared" si="11"/>
        <v>2003</v>
      </c>
      <c r="AO28" s="8">
        <f t="shared" si="11"/>
        <v>2004</v>
      </c>
      <c r="AP28" s="542">
        <f t="shared" si="11"/>
        <v>2005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93</v>
      </c>
      <c r="Y29" s="13">
        <v>1</v>
      </c>
      <c r="Z29" s="520"/>
      <c r="AA29" s="520"/>
      <c r="AB29" s="521">
        <f aca="true" t="shared" si="12" ref="AB29:AO29">IF(ISTEXT(AA6),AA6,AB6/AA6-1)</f>
        <v>0.008244486728834932</v>
      </c>
      <c r="AC29" s="521">
        <f t="shared" si="12"/>
        <v>0.007115675381661468</v>
      </c>
      <c r="AD29" s="521">
        <f t="shared" si="12"/>
        <v>-0.006266071493372216</v>
      </c>
      <c r="AE29" s="521">
        <f t="shared" si="12"/>
        <v>0.051911757741796904</v>
      </c>
      <c r="AF29" s="521">
        <f t="shared" si="12"/>
        <v>0.011163847213532918</v>
      </c>
      <c r="AG29" s="521">
        <f t="shared" si="12"/>
        <v>0.010662946280093344</v>
      </c>
      <c r="AH29" s="521">
        <f t="shared" si="12"/>
        <v>-0.0035284219481117596</v>
      </c>
      <c r="AI29" s="521">
        <f t="shared" si="12"/>
        <v>-0.029341239372855266</v>
      </c>
      <c r="AJ29" s="509">
        <f t="shared" si="12"/>
        <v>0.02940487942381531</v>
      </c>
      <c r="AK29" s="509">
        <f t="shared" si="12"/>
        <v>0.016957359837478814</v>
      </c>
      <c r="AL29" s="509">
        <f t="shared" si="12"/>
        <v>-0.012499634064191412</v>
      </c>
      <c r="AM29" s="509">
        <f t="shared" si="12"/>
        <v>0.030290223897159185</v>
      </c>
      <c r="AN29" s="521">
        <f t="shared" si="12"/>
        <v>0.0058927303955236265</v>
      </c>
      <c r="AO29" s="521">
        <f t="shared" si="12"/>
        <v>0.0011270097162323633</v>
      </c>
      <c r="AP29" s="543">
        <f>IF(ISTEXT(AO6),AO6,AP6/AO6-1)</f>
        <v>0.004556511481925485</v>
      </c>
      <c r="BL29" s="19"/>
      <c r="BM29" s="19"/>
      <c r="BN29" s="19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19"/>
    </row>
    <row r="30" spans="24:79" ht="18.75">
      <c r="X30" s="15" t="s">
        <v>82</v>
      </c>
      <c r="Y30" s="13">
        <v>21</v>
      </c>
      <c r="Z30" s="520"/>
      <c r="AA30" s="520"/>
      <c r="AB30" s="521">
        <f aca="true" t="shared" si="13" ref="AB30:AP30">IF(ISTEXT(AA7),AA7,AB7/AA7-1)</f>
        <v>-0.00711320496877943</v>
      </c>
      <c r="AC30" s="521">
        <f t="shared" si="13"/>
        <v>-0.007817752530946076</v>
      </c>
      <c r="AD30" s="521">
        <f t="shared" si="13"/>
        <v>-0.008327908526099326</v>
      </c>
      <c r="AE30" s="521">
        <f t="shared" si="13"/>
        <v>-0.021248493049485284</v>
      </c>
      <c r="AF30" s="521">
        <f t="shared" si="13"/>
        <v>-0.029936302504734225</v>
      </c>
      <c r="AG30" s="521">
        <f t="shared" si="13"/>
        <v>-0.02292712805848285</v>
      </c>
      <c r="AH30" s="521">
        <f t="shared" si="13"/>
        <v>-0.03613206719835982</v>
      </c>
      <c r="AI30" s="521">
        <f t="shared" si="13"/>
        <v>-0.028830125611312818</v>
      </c>
      <c r="AJ30" s="509">
        <f t="shared" si="13"/>
        <v>-0.02305063295769283</v>
      </c>
      <c r="AK30" s="509">
        <f t="shared" si="13"/>
        <v>-0.024702809944782023</v>
      </c>
      <c r="AL30" s="509">
        <f t="shared" si="13"/>
        <v>-0.029462149223598133</v>
      </c>
      <c r="AM30" s="509">
        <f t="shared" si="13"/>
        <v>-0.03668908057516884</v>
      </c>
      <c r="AN30" s="521">
        <f t="shared" si="13"/>
        <v>-0.01919629974034809</v>
      </c>
      <c r="AO30" s="521">
        <f t="shared" si="13"/>
        <v>-0.01603757034632025</v>
      </c>
      <c r="AP30" s="543">
        <f t="shared" si="13"/>
        <v>-0.011004900142011387</v>
      </c>
      <c r="BL30" s="19"/>
      <c r="BM30" s="19"/>
      <c r="BN30" s="19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19"/>
    </row>
    <row r="31" spans="24:79" ht="18.75">
      <c r="X31" s="15" t="s">
        <v>84</v>
      </c>
      <c r="Y31" s="13">
        <v>310</v>
      </c>
      <c r="Z31" s="520"/>
      <c r="AA31" s="520"/>
      <c r="AB31" s="521">
        <f aca="true" t="shared" si="14" ref="AB31:AP31">IF(ISTEXT(AA8),AA8,AB8/AA8-1)</f>
        <v>-0.015945628729442718</v>
      </c>
      <c r="AC31" s="521">
        <f t="shared" si="14"/>
        <v>0.003866836769548021</v>
      </c>
      <c r="AD31" s="521">
        <f t="shared" si="14"/>
        <v>-0.008879223829492244</v>
      </c>
      <c r="AE31" s="521">
        <f t="shared" si="14"/>
        <v>0.03657736453061777</v>
      </c>
      <c r="AF31" s="521">
        <f t="shared" si="14"/>
        <v>0.009734279547659375</v>
      </c>
      <c r="AG31" s="521">
        <f t="shared" si="14"/>
        <v>0.032343289032445766</v>
      </c>
      <c r="AH31" s="521">
        <f t="shared" si="14"/>
        <v>0.01848340547043059</v>
      </c>
      <c r="AI31" s="521">
        <f t="shared" si="14"/>
        <v>-0.04100452641300356</v>
      </c>
      <c r="AJ31" s="509">
        <f t="shared" si="14"/>
        <v>-0.1891301133914005</v>
      </c>
      <c r="AK31" s="509">
        <f t="shared" si="14"/>
        <v>0.0932254828455592</v>
      </c>
      <c r="AL31" s="509">
        <f t="shared" si="14"/>
        <v>-0.11518398417825881</v>
      </c>
      <c r="AM31" s="509">
        <f t="shared" si="14"/>
        <v>-0.012888682302329646</v>
      </c>
      <c r="AN31" s="521">
        <f t="shared" si="14"/>
        <v>-0.008649032592186412</v>
      </c>
      <c r="AO31" s="521">
        <f t="shared" si="14"/>
        <v>0.000928703865890057</v>
      </c>
      <c r="AP31" s="543">
        <f t="shared" si="14"/>
        <v>-0.01760606899460737</v>
      </c>
      <c r="BL31" s="19"/>
      <c r="BM31" s="19"/>
      <c r="BN31" s="19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19"/>
    </row>
    <row r="32" spans="24:79" ht="28.5">
      <c r="X32" s="23" t="s">
        <v>259</v>
      </c>
      <c r="Y32" s="22" t="s">
        <v>87</v>
      </c>
      <c r="Z32" s="520"/>
      <c r="AA32" s="510"/>
      <c r="AB32" s="510"/>
      <c r="AC32" s="510"/>
      <c r="AD32" s="510"/>
      <c r="AE32" s="510"/>
      <c r="AF32" s="522" t="s">
        <v>260</v>
      </c>
      <c r="AG32" s="521">
        <f aca="true" t="shared" si="15" ref="AG32:AP32">IF(ISTEXT(AF9),AF9,AG9/AF9-1)</f>
        <v>-0.018179004621351136</v>
      </c>
      <c r="AH32" s="521">
        <f t="shared" si="15"/>
        <v>-0.0018099902986143945</v>
      </c>
      <c r="AI32" s="521">
        <f t="shared" si="15"/>
        <v>-0.02601595244110655</v>
      </c>
      <c r="AJ32" s="509">
        <f t="shared" si="15"/>
        <v>0.025546913708851537</v>
      </c>
      <c r="AK32" s="509">
        <f t="shared" si="15"/>
        <v>-0.06067972959761836</v>
      </c>
      <c r="AL32" s="509">
        <f t="shared" si="15"/>
        <v>-0.1478788234769678</v>
      </c>
      <c r="AM32" s="509">
        <f t="shared" si="15"/>
        <v>-0.16979617082591114</v>
      </c>
      <c r="AN32" s="521">
        <f t="shared" si="15"/>
        <v>-0.04782899207610403</v>
      </c>
      <c r="AO32" s="521">
        <f t="shared" si="15"/>
        <v>-0.3330214381997557</v>
      </c>
      <c r="AP32" s="543">
        <f t="shared" si="15"/>
        <v>-0.14513221783290275</v>
      </c>
      <c r="BL32" s="19"/>
      <c r="BM32" s="19"/>
      <c r="BN32" s="19"/>
      <c r="BO32" s="469"/>
      <c r="BP32" s="469"/>
      <c r="BQ32" s="469"/>
      <c r="BR32" s="469"/>
      <c r="BS32" s="469"/>
      <c r="BT32" s="462"/>
      <c r="BU32" s="462"/>
      <c r="BV32" s="462"/>
      <c r="BW32" s="462"/>
      <c r="BX32" s="462"/>
      <c r="BY32" s="462"/>
      <c r="BZ32" s="462"/>
      <c r="CA32" s="19"/>
    </row>
    <row r="33" spans="24:79" ht="28.5">
      <c r="X33" s="23" t="s">
        <v>90</v>
      </c>
      <c r="Y33" s="22" t="s">
        <v>91</v>
      </c>
      <c r="Z33" s="520"/>
      <c r="AA33" s="510"/>
      <c r="AB33" s="510"/>
      <c r="AC33" s="510"/>
      <c r="AD33" s="510"/>
      <c r="AE33" s="510"/>
      <c r="AF33" s="522" t="s">
        <v>194</v>
      </c>
      <c r="AG33" s="521">
        <f aca="true" t="shared" si="16" ref="AG33:AP33">IF(ISTEXT(AF10),AF10,AG10/AF10-1)</f>
        <v>0.029612152215327203</v>
      </c>
      <c r="AH33" s="521">
        <f t="shared" si="16"/>
        <v>0.07106784186278192</v>
      </c>
      <c r="AI33" s="521">
        <f t="shared" si="16"/>
        <v>-0.18777541556380917</v>
      </c>
      <c r="AJ33" s="509">
        <f t="shared" si="16"/>
        <v>-0.22610120081391394</v>
      </c>
      <c r="AK33" s="509">
        <f t="shared" si="16"/>
        <v>-0.11563562850530062</v>
      </c>
      <c r="AL33" s="509">
        <f t="shared" si="16"/>
        <v>-0.16483068994508476</v>
      </c>
      <c r="AM33" s="509">
        <f t="shared" si="16"/>
        <v>-0.09315513247133433</v>
      </c>
      <c r="AN33" s="521">
        <f t="shared" si="16"/>
        <v>-0.05014303067813841</v>
      </c>
      <c r="AO33" s="521">
        <f t="shared" si="16"/>
        <v>0.01998250925649825</v>
      </c>
      <c r="AP33" s="543">
        <f t="shared" si="16"/>
        <v>-0.10218824636099044</v>
      </c>
      <c r="BL33" s="19"/>
      <c r="BM33" s="19"/>
      <c r="BN33" s="19"/>
      <c r="BO33" s="469"/>
      <c r="BP33" s="469"/>
      <c r="BQ33" s="469"/>
      <c r="BR33" s="469"/>
      <c r="BS33" s="469"/>
      <c r="BT33" s="462"/>
      <c r="BU33" s="462"/>
      <c r="BV33" s="462"/>
      <c r="BW33" s="462"/>
      <c r="BX33" s="462"/>
      <c r="BY33" s="462"/>
      <c r="BZ33" s="462"/>
      <c r="CA33" s="19"/>
    </row>
    <row r="34" spans="24:79" ht="22.5" customHeight="1" thickBot="1">
      <c r="X34" s="27" t="s">
        <v>94</v>
      </c>
      <c r="Y34" s="25">
        <v>23900</v>
      </c>
      <c r="Z34" s="523"/>
      <c r="AA34" s="512"/>
      <c r="AB34" s="512"/>
      <c r="AC34" s="512"/>
      <c r="AD34" s="512"/>
      <c r="AE34" s="512"/>
      <c r="AF34" s="524" t="s">
        <v>194</v>
      </c>
      <c r="AG34" s="525">
        <f aca="true" t="shared" si="17" ref="AG34:AP34">IF(ISTEXT(AF11),AF11,AG11/AF11-1)</f>
        <v>0.03343340696598318</v>
      </c>
      <c r="AH34" s="525">
        <f t="shared" si="17"/>
        <v>-0.15527063834697108</v>
      </c>
      <c r="AI34" s="525">
        <f t="shared" si="17"/>
        <v>-0.09280196616749437</v>
      </c>
      <c r="AJ34" s="515">
        <f t="shared" si="17"/>
        <v>-0.3208137414744243</v>
      </c>
      <c r="AK34" s="515">
        <f t="shared" si="17"/>
        <v>-0.2506656711873161</v>
      </c>
      <c r="AL34" s="515">
        <f t="shared" si="17"/>
        <v>-0.16775238317700314</v>
      </c>
      <c r="AM34" s="515">
        <f t="shared" si="17"/>
        <v>-0.06547128444758366</v>
      </c>
      <c r="AN34" s="525">
        <f t="shared" si="17"/>
        <v>-0.10569572712604014</v>
      </c>
      <c r="AO34" s="525">
        <f t="shared" si="17"/>
        <v>-0.05723379675485263</v>
      </c>
      <c r="AP34" s="544">
        <f t="shared" si="17"/>
        <v>-0.08061034339887474</v>
      </c>
      <c r="BL34" s="19"/>
      <c r="BM34" s="19"/>
      <c r="BN34" s="19"/>
      <c r="BO34" s="469"/>
      <c r="BP34" s="469"/>
      <c r="BQ34" s="469"/>
      <c r="BR34" s="469"/>
      <c r="BS34" s="469"/>
      <c r="BT34" s="462"/>
      <c r="BU34" s="462"/>
      <c r="BV34" s="462"/>
      <c r="BW34" s="462"/>
      <c r="BX34" s="462"/>
      <c r="BY34" s="462"/>
      <c r="BZ34" s="462"/>
      <c r="CA34" s="19"/>
    </row>
    <row r="35" spans="24:79" ht="21.75" customHeight="1" thickBot="1" thickTop="1">
      <c r="X35" s="43" t="s">
        <v>79</v>
      </c>
      <c r="Y35" s="44"/>
      <c r="Z35" s="526"/>
      <c r="AA35" s="526"/>
      <c r="AB35" s="527">
        <f>IF(ISTEXT(AA12),AA12,AB12/AA12-1)</f>
        <v>0.0071686943628934685</v>
      </c>
      <c r="AC35" s="527">
        <f>IF(ISTEXT(AB12),AB12,AC12/AB12-1)</f>
        <v>0.0066241202576595715</v>
      </c>
      <c r="AD35" s="527">
        <f>IF(ISTEXT(AC12),AC12,AD12/AC12-1)</f>
        <v>-0.006389976353613158</v>
      </c>
      <c r="AE35" s="527">
        <f>IF(ISTEXT(AD12),AD12,AE12/AD12-1)</f>
        <v>0.04955338918706875</v>
      </c>
      <c r="AF35" s="527">
        <f>IF(ISTEXT(AE12),AE12,AF12/AE12-1)</f>
        <v>0.0501062371319283</v>
      </c>
      <c r="AG35" s="527">
        <f aca="true" t="shared" si="18" ref="AG35:AP35">IF(ISTEXT(AF12),AF12,AG12/AF12-1)</f>
        <v>0.010479845614877581</v>
      </c>
      <c r="AH35" s="527">
        <f t="shared" si="18"/>
        <v>-0.004830561341842454</v>
      </c>
      <c r="AI35" s="527">
        <f t="shared" si="18"/>
        <v>-0.032095370709725124</v>
      </c>
      <c r="AJ35" s="527">
        <f t="shared" si="18"/>
        <v>0.016529436404607134</v>
      </c>
      <c r="AK35" s="519">
        <f t="shared" si="18"/>
        <v>0.01369958484180378</v>
      </c>
      <c r="AL35" s="519">
        <f t="shared" si="18"/>
        <v>-0.018743253654523007</v>
      </c>
      <c r="AM35" s="519">
        <f t="shared" si="18"/>
        <v>0.0246216828544481</v>
      </c>
      <c r="AN35" s="527">
        <f t="shared" si="18"/>
        <v>0.003917456490037496</v>
      </c>
      <c r="AO35" s="527">
        <f t="shared" si="18"/>
        <v>-0.0023820488823445007</v>
      </c>
      <c r="AP35" s="545">
        <f t="shared" si="18"/>
        <v>0.0021553992551883727</v>
      </c>
      <c r="BL35" s="19"/>
      <c r="BM35" s="19"/>
      <c r="BN35" s="19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31496062992125984" bottom="0.5511811023622047" header="0.1968503937007874" footer="0.5118110236220472"/>
  <pageSetup horizontalDpi="600" verticalDpi="600" orientation="portrait" paperSize="9" scale="50" r:id="rId2"/>
  <colBreaks count="1" manualBreakCount="1">
    <brk id="5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7"/>
  <sheetViews>
    <sheetView zoomScale="85" zoomScaleNormal="85" zoomScalePageLayoutView="0" workbookViewId="0" topLeftCell="AM16">
      <selection activeCell="V35" sqref="A35:IV3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434"/>
      <c r="AA1" s="434" t="s">
        <v>190</v>
      </c>
    </row>
    <row r="2" ht="15" thickBot="1">
      <c r="Y2" s="1" t="s">
        <v>261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3" ht="14.25">
      <c r="W4" s="170" t="s">
        <v>137</v>
      </c>
      <c r="X4" s="172"/>
      <c r="Y4" s="173"/>
      <c r="Z4" s="690">
        <v>1059075.8665464697</v>
      </c>
      <c r="AA4" s="174">
        <v>1059143.736370106</v>
      </c>
      <c r="AB4" s="174">
        <v>1066628.0507543075</v>
      </c>
      <c r="AC4" s="174">
        <v>1073684.8991008913</v>
      </c>
      <c r="AD4" s="174">
        <v>1067559.8252931128</v>
      </c>
      <c r="AE4" s="174">
        <v>1122949.9094915595</v>
      </c>
      <c r="AF4" s="174">
        <v>1135267.3650631707</v>
      </c>
      <c r="AG4" s="174">
        <v>1147124.4587456048</v>
      </c>
      <c r="AH4" s="174">
        <v>1143366.8661195375</v>
      </c>
      <c r="AI4" s="174">
        <v>1113061.0502362747</v>
      </c>
      <c r="AJ4" s="174">
        <v>1147913.3842791454</v>
      </c>
      <c r="AK4" s="174">
        <v>1166918.1816102753</v>
      </c>
      <c r="AL4" s="174">
        <v>1153298.520876356</v>
      </c>
      <c r="AM4" s="174">
        <v>1193018.551862472</v>
      </c>
      <c r="AN4" s="174">
        <v>1198285.4973701648</v>
      </c>
      <c r="AO4" s="174">
        <v>1198693.9727524763</v>
      </c>
      <c r="AP4" s="174">
        <v>1202827.5248670443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6"/>
      <c r="BI4" s="677"/>
      <c r="BJ4" s="676"/>
      <c r="BK4" s="675"/>
    </row>
    <row r="5" spans="23:63" ht="14.25">
      <c r="W5" s="171"/>
      <c r="X5" s="122" t="s">
        <v>108</v>
      </c>
      <c r="Y5" s="124"/>
      <c r="Z5" s="691">
        <v>317760.4781841786</v>
      </c>
      <c r="AA5" s="127">
        <v>317760.4781841786</v>
      </c>
      <c r="AB5" s="127">
        <v>320303.87668561906</v>
      </c>
      <c r="AC5" s="127">
        <v>327020.0023028581</v>
      </c>
      <c r="AD5" s="127">
        <v>308959.259325829</v>
      </c>
      <c r="AE5" s="127">
        <v>349637.32499823987</v>
      </c>
      <c r="AF5" s="127">
        <v>337867.68730731175</v>
      </c>
      <c r="AG5" s="127">
        <v>337751.04555694584</v>
      </c>
      <c r="AH5" s="127">
        <v>334252.9181682451</v>
      </c>
      <c r="AI5" s="127">
        <v>324060.5164172776</v>
      </c>
      <c r="AJ5" s="127">
        <v>341336.25229672686</v>
      </c>
      <c r="AK5" s="127">
        <v>348484.02764106094</v>
      </c>
      <c r="AL5" s="127">
        <v>340210.6961154515</v>
      </c>
      <c r="AM5" s="127">
        <v>371369.4204996565</v>
      </c>
      <c r="AN5" s="127">
        <v>385208.3631586062</v>
      </c>
      <c r="AO5" s="127">
        <v>381734.5765552206</v>
      </c>
      <c r="AP5" s="127">
        <v>396922.6278942085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  <c r="BH5" s="676"/>
      <c r="BI5" s="677"/>
      <c r="BJ5" s="676"/>
      <c r="BK5" s="675"/>
    </row>
    <row r="6" spans="23:63" ht="14.25">
      <c r="W6" s="171"/>
      <c r="X6" s="219"/>
      <c r="Y6" s="221" t="s">
        <v>168</v>
      </c>
      <c r="Z6" s="692">
        <v>290009.52564138314</v>
      </c>
      <c r="AA6" s="614">
        <v>290009.52564138314</v>
      </c>
      <c r="AB6" s="614">
        <v>292439.9900342933</v>
      </c>
      <c r="AC6" s="614">
        <v>299980.6035291525</v>
      </c>
      <c r="AD6" s="614">
        <v>282291.306899373</v>
      </c>
      <c r="AE6" s="614">
        <v>319307.3683115373</v>
      </c>
      <c r="AF6" s="614">
        <v>307579.2247801886</v>
      </c>
      <c r="AG6" s="614">
        <v>308999.94370842725</v>
      </c>
      <c r="AH6" s="614">
        <v>302237.6985130533</v>
      </c>
      <c r="AI6" s="614">
        <v>292423.6383148639</v>
      </c>
      <c r="AJ6" s="614">
        <v>312245.52851819777</v>
      </c>
      <c r="AK6" s="614">
        <v>320871.6558537985</v>
      </c>
      <c r="AL6" s="614">
        <v>313536.4190728003</v>
      </c>
      <c r="AM6" s="614">
        <v>340576.39816028625</v>
      </c>
      <c r="AN6" s="614">
        <v>357840.3422938311</v>
      </c>
      <c r="AO6" s="614">
        <v>353275.37504229933</v>
      </c>
      <c r="AP6" s="614">
        <v>368893.91762154305</v>
      </c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220"/>
      <c r="BH6" s="676"/>
      <c r="BI6" s="676"/>
      <c r="BJ6" s="676"/>
      <c r="BK6" s="675"/>
    </row>
    <row r="7" spans="23:63" ht="14.25">
      <c r="W7" s="171"/>
      <c r="X7" s="219"/>
      <c r="Y7" s="223" t="s">
        <v>169</v>
      </c>
      <c r="Z7" s="693">
        <v>571.3802016670321</v>
      </c>
      <c r="AA7" s="615">
        <v>571.3802016670321</v>
      </c>
      <c r="AB7" s="615">
        <v>557.6479307684623</v>
      </c>
      <c r="AC7" s="615">
        <v>589.5078921721699</v>
      </c>
      <c r="AD7" s="615">
        <v>636.8196886482708</v>
      </c>
      <c r="AE7" s="615">
        <v>729.7380302914114</v>
      </c>
      <c r="AF7" s="615">
        <v>739.5481454273395</v>
      </c>
      <c r="AG7" s="615">
        <v>761.206616337598</v>
      </c>
      <c r="AH7" s="615">
        <v>789.474682824386</v>
      </c>
      <c r="AI7" s="615">
        <v>835.3489358436811</v>
      </c>
      <c r="AJ7" s="615">
        <v>901.0476099964656</v>
      </c>
      <c r="AK7" s="615">
        <v>916.3237182516609</v>
      </c>
      <c r="AL7" s="615">
        <v>871.128704368587</v>
      </c>
      <c r="AM7" s="615">
        <v>920.3683683815369</v>
      </c>
      <c r="AN7" s="615">
        <v>870.7702325446351</v>
      </c>
      <c r="AO7" s="615">
        <v>939.2101163588604</v>
      </c>
      <c r="AP7" s="615">
        <v>1039.0469960137211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222"/>
      <c r="BH7" s="676"/>
      <c r="BI7" s="676"/>
      <c r="BJ7" s="676"/>
      <c r="BK7" s="675"/>
    </row>
    <row r="8" spans="23:63" ht="13.5" customHeight="1">
      <c r="W8" s="171"/>
      <c r="X8" s="123"/>
      <c r="Y8" s="61" t="s">
        <v>141</v>
      </c>
      <c r="Z8" s="694">
        <v>15893.24194428691</v>
      </c>
      <c r="AA8" s="616">
        <v>15893.24194428691</v>
      </c>
      <c r="AB8" s="616">
        <v>15943.333460838738</v>
      </c>
      <c r="AC8" s="616">
        <v>16399.556242983148</v>
      </c>
      <c r="AD8" s="616">
        <v>17008.608798732406</v>
      </c>
      <c r="AE8" s="616">
        <v>17378.62042059257</v>
      </c>
      <c r="AF8" s="616">
        <v>16956.41688983841</v>
      </c>
      <c r="AG8" s="616">
        <v>17132.1127058852</v>
      </c>
      <c r="AH8" s="616">
        <v>18602.210302104457</v>
      </c>
      <c r="AI8" s="616">
        <v>18300.433896585404</v>
      </c>
      <c r="AJ8" s="616">
        <v>17937.298574318003</v>
      </c>
      <c r="AK8" s="616">
        <v>17284.550492505015</v>
      </c>
      <c r="AL8" s="616">
        <v>16545.2515565966</v>
      </c>
      <c r="AM8" s="616">
        <v>16039.429504896116</v>
      </c>
      <c r="AN8" s="616">
        <v>15997.465568298101</v>
      </c>
      <c r="AO8" s="616">
        <v>15834.234746288535</v>
      </c>
      <c r="AP8" s="616">
        <v>16549.03758582274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30"/>
      <c r="BG8" s="131"/>
      <c r="BH8" s="676"/>
      <c r="BI8" s="676"/>
      <c r="BJ8" s="676"/>
      <c r="BK8" s="675"/>
    </row>
    <row r="9" spans="23:63" ht="14.25">
      <c r="W9" s="171"/>
      <c r="X9" s="123"/>
      <c r="Y9" s="62" t="s">
        <v>333</v>
      </c>
      <c r="Z9" s="695">
        <v>11286.33039684152</v>
      </c>
      <c r="AA9" s="617">
        <v>11286.33039684152</v>
      </c>
      <c r="AB9" s="617">
        <v>11362.905259718575</v>
      </c>
      <c r="AC9" s="617">
        <v>10050.3346385503</v>
      </c>
      <c r="AD9" s="617">
        <v>9022.523939075281</v>
      </c>
      <c r="AE9" s="617">
        <v>12221.598235818608</v>
      </c>
      <c r="AF9" s="617">
        <v>12592.49749185745</v>
      </c>
      <c r="AG9" s="617">
        <v>10857.782526295829</v>
      </c>
      <c r="AH9" s="617">
        <v>12623.534670262974</v>
      </c>
      <c r="AI9" s="617">
        <v>12501.095269984633</v>
      </c>
      <c r="AJ9" s="617">
        <v>10252.377594214651</v>
      </c>
      <c r="AK9" s="617">
        <v>9411.497576505773</v>
      </c>
      <c r="AL9" s="617">
        <v>9257.896781685979</v>
      </c>
      <c r="AM9" s="617">
        <v>13833.224466092666</v>
      </c>
      <c r="AN9" s="617">
        <v>10499.785063932388</v>
      </c>
      <c r="AO9" s="617">
        <v>11685.756650273846</v>
      </c>
      <c r="AP9" s="617">
        <v>10440.625690828923</v>
      </c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34"/>
      <c r="BH9" s="676"/>
      <c r="BI9" s="676"/>
      <c r="BJ9" s="676"/>
      <c r="BK9" s="675"/>
    </row>
    <row r="10" spans="23:63" ht="14.25">
      <c r="W10" s="171"/>
      <c r="X10" s="146" t="s">
        <v>109</v>
      </c>
      <c r="Y10" s="149"/>
      <c r="Z10" s="696">
        <v>389990.9721001921</v>
      </c>
      <c r="AA10" s="150">
        <v>390068.0296477943</v>
      </c>
      <c r="AB10" s="150">
        <v>385983.0518790047</v>
      </c>
      <c r="AC10" s="150">
        <v>377196.8755306749</v>
      </c>
      <c r="AD10" s="150">
        <v>375411.02797521226</v>
      </c>
      <c r="AE10" s="150">
        <v>382516.71066850994</v>
      </c>
      <c r="AF10" s="150">
        <v>386640.52565273613</v>
      </c>
      <c r="AG10" s="150">
        <v>395632.4369482161</v>
      </c>
      <c r="AH10" s="150">
        <v>396834.0982803063</v>
      </c>
      <c r="AI10" s="150">
        <v>373062.3980759342</v>
      </c>
      <c r="AJ10" s="150">
        <v>379482.3639265637</v>
      </c>
      <c r="AK10" s="150">
        <v>389013.3700256939</v>
      </c>
      <c r="AL10" s="150">
        <v>378211.7741336238</v>
      </c>
      <c r="AM10" s="150">
        <v>384899.7175266695</v>
      </c>
      <c r="AN10" s="150">
        <v>384438.6345780026</v>
      </c>
      <c r="AO10" s="150">
        <v>389506.31674497394</v>
      </c>
      <c r="AP10" s="150">
        <v>381079.3527580184</v>
      </c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1"/>
      <c r="BH10" s="676"/>
      <c r="BI10" s="677"/>
      <c r="BJ10" s="676"/>
      <c r="BK10" s="675"/>
    </row>
    <row r="11" spans="23:63" ht="14.25">
      <c r="W11" s="171"/>
      <c r="X11" s="147"/>
      <c r="Y11" s="60" t="s">
        <v>148</v>
      </c>
      <c r="Z11" s="697">
        <v>6310.494455050711</v>
      </c>
      <c r="AA11" s="613">
        <v>6283.827922398749</v>
      </c>
      <c r="AB11" s="613">
        <v>6550.608131600043</v>
      </c>
      <c r="AC11" s="613">
        <v>6717.613203410535</v>
      </c>
      <c r="AD11" s="613">
        <v>6813.336784893609</v>
      </c>
      <c r="AE11" s="613">
        <v>7416.1555711208075</v>
      </c>
      <c r="AF11" s="613">
        <v>7312.141063777759</v>
      </c>
      <c r="AG11" s="613">
        <v>7599.011946210182</v>
      </c>
      <c r="AH11" s="613">
        <v>7631.752633288416</v>
      </c>
      <c r="AI11" s="613">
        <v>8223.249274654576</v>
      </c>
      <c r="AJ11" s="613">
        <v>8262.877192121687</v>
      </c>
      <c r="AK11" s="613">
        <v>8377.16750535405</v>
      </c>
      <c r="AL11" s="613">
        <v>8358.717685297932</v>
      </c>
      <c r="AM11" s="613">
        <v>8618.087750378685</v>
      </c>
      <c r="AN11" s="613">
        <v>8686.654232689754</v>
      </c>
      <c r="AO11" s="613">
        <v>8584.319756959676</v>
      </c>
      <c r="AP11" s="613">
        <v>8276.412613369235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  <c r="BH11" s="678"/>
      <c r="BI11" s="679"/>
      <c r="BJ11" s="677"/>
      <c r="BK11" s="675"/>
    </row>
    <row r="12" spans="23:63" ht="14.25">
      <c r="W12" s="171"/>
      <c r="X12" s="147"/>
      <c r="Y12" s="61" t="s">
        <v>149</v>
      </c>
      <c r="Z12" s="697">
        <v>15094.270498019569</v>
      </c>
      <c r="AA12" s="613">
        <v>15095.876637494044</v>
      </c>
      <c r="AB12" s="613">
        <v>15890.007505607506</v>
      </c>
      <c r="AC12" s="613">
        <v>15162.09535531951</v>
      </c>
      <c r="AD12" s="613">
        <v>14009.803365257787</v>
      </c>
      <c r="AE12" s="613">
        <v>12709.421395188589</v>
      </c>
      <c r="AF12" s="613">
        <v>12213.448923813085</v>
      </c>
      <c r="AG12" s="613">
        <v>12633.701731998435</v>
      </c>
      <c r="AH12" s="613">
        <v>11799.657324744381</v>
      </c>
      <c r="AI12" s="613">
        <v>10599.754809657723</v>
      </c>
      <c r="AJ12" s="613">
        <v>9901.149371008347</v>
      </c>
      <c r="AK12" s="613">
        <v>7732.224500997879</v>
      </c>
      <c r="AL12" s="613">
        <v>7041.551828541418</v>
      </c>
      <c r="AM12" s="613">
        <v>6608.828359187024</v>
      </c>
      <c r="AN12" s="613">
        <v>5757.229916025211</v>
      </c>
      <c r="AO12" s="613">
        <v>5451.199112927801</v>
      </c>
      <c r="AP12" s="613">
        <v>5004.52423814696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  <c r="BH12" s="678"/>
      <c r="BI12" s="676"/>
      <c r="BJ12" s="676"/>
      <c r="BK12" s="675"/>
    </row>
    <row r="13" spans="23:63" ht="14.25">
      <c r="W13" s="171"/>
      <c r="X13" s="147"/>
      <c r="Y13" s="61" t="s">
        <v>150</v>
      </c>
      <c r="Z13" s="697">
        <v>1009.6981248357117</v>
      </c>
      <c r="AA13" s="613">
        <v>1007.1573727978125</v>
      </c>
      <c r="AB13" s="613">
        <v>1000.0670656714582</v>
      </c>
      <c r="AC13" s="613">
        <v>982.4975422378111</v>
      </c>
      <c r="AD13" s="613">
        <v>915.4033491796482</v>
      </c>
      <c r="AE13" s="613">
        <v>860.1261829462306</v>
      </c>
      <c r="AF13" s="613">
        <v>868.9800872101258</v>
      </c>
      <c r="AG13" s="613">
        <v>917.7436991247105</v>
      </c>
      <c r="AH13" s="613">
        <v>913.6214148637004</v>
      </c>
      <c r="AI13" s="613">
        <v>865.9454461443577</v>
      </c>
      <c r="AJ13" s="613">
        <v>828.9395137144962</v>
      </c>
      <c r="AK13" s="613">
        <v>860.534360570985</v>
      </c>
      <c r="AL13" s="613">
        <v>886.5740914335597</v>
      </c>
      <c r="AM13" s="613">
        <v>869.495060123349</v>
      </c>
      <c r="AN13" s="613">
        <v>868.0359740253786</v>
      </c>
      <c r="AO13" s="613">
        <v>834.4483725817321</v>
      </c>
      <c r="AP13" s="613">
        <v>881.3817946818666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  <c r="BH13" s="678"/>
      <c r="BI13" s="676"/>
      <c r="BJ13" s="676"/>
      <c r="BK13" s="675"/>
    </row>
    <row r="14" spans="23:63" ht="14.25">
      <c r="W14" s="171"/>
      <c r="X14" s="147"/>
      <c r="Y14" s="61" t="s">
        <v>151</v>
      </c>
      <c r="Z14" s="697">
        <v>13990.650302927248</v>
      </c>
      <c r="AA14" s="613">
        <v>14027.439172108654</v>
      </c>
      <c r="AB14" s="613">
        <v>15141.530689307416</v>
      </c>
      <c r="AC14" s="613">
        <v>15922.142172733564</v>
      </c>
      <c r="AD14" s="613">
        <v>16648.60206830579</v>
      </c>
      <c r="AE14" s="613">
        <v>16678.173496300216</v>
      </c>
      <c r="AF14" s="613">
        <v>16261.574223135432</v>
      </c>
      <c r="AG14" s="613">
        <v>16253.797486311696</v>
      </c>
      <c r="AH14" s="613">
        <v>16045.640771609262</v>
      </c>
      <c r="AI14" s="613">
        <v>15145.599455638903</v>
      </c>
      <c r="AJ14" s="613">
        <v>14587.759863317235</v>
      </c>
      <c r="AK14" s="613">
        <v>14010.999107303043</v>
      </c>
      <c r="AL14" s="613">
        <v>13298.771196693357</v>
      </c>
      <c r="AM14" s="613">
        <v>12563.7074251064</v>
      </c>
      <c r="AN14" s="613">
        <v>12050.997282294085</v>
      </c>
      <c r="AO14" s="613">
        <v>11975.083570211082</v>
      </c>
      <c r="AP14" s="613">
        <v>11655.050878610358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  <c r="BH14" s="676"/>
      <c r="BI14" s="676"/>
      <c r="BJ14" s="676"/>
      <c r="BK14" s="675"/>
    </row>
    <row r="15" spans="23:63" ht="14.25">
      <c r="W15" s="171"/>
      <c r="X15" s="147"/>
      <c r="Y15" s="61" t="s">
        <v>152</v>
      </c>
      <c r="Z15" s="697">
        <v>13129.142297550536</v>
      </c>
      <c r="AA15" s="613">
        <v>13129.142297550536</v>
      </c>
      <c r="AB15" s="613">
        <v>13817.714440440177</v>
      </c>
      <c r="AC15" s="613">
        <v>14574.52598008081</v>
      </c>
      <c r="AD15" s="613">
        <v>14551.668297111757</v>
      </c>
      <c r="AE15" s="613">
        <v>14516.409298124034</v>
      </c>
      <c r="AF15" s="613">
        <v>14407.326013040267</v>
      </c>
      <c r="AG15" s="613">
        <v>13997.695671755118</v>
      </c>
      <c r="AH15" s="613">
        <v>13860.741279604812</v>
      </c>
      <c r="AI15" s="613">
        <v>13778.823580024924</v>
      </c>
      <c r="AJ15" s="613">
        <v>13622.518335877692</v>
      </c>
      <c r="AK15" s="613">
        <v>13054.816149010489</v>
      </c>
      <c r="AL15" s="613">
        <v>12368.936820843404</v>
      </c>
      <c r="AM15" s="613">
        <v>11630.772827311997</v>
      </c>
      <c r="AN15" s="613">
        <v>10831.519236081573</v>
      </c>
      <c r="AO15" s="613">
        <v>10091.583594839578</v>
      </c>
      <c r="AP15" s="613">
        <v>9437.504503814367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  <c r="BH15" s="676"/>
      <c r="BI15" s="676"/>
      <c r="BJ15" s="676"/>
      <c r="BK15" s="675"/>
    </row>
    <row r="16" spans="23:63" ht="14.25">
      <c r="W16" s="171"/>
      <c r="X16" s="147"/>
      <c r="Y16" s="61" t="s">
        <v>153</v>
      </c>
      <c r="Z16" s="697">
        <v>25825.233380269172</v>
      </c>
      <c r="AA16" s="613">
        <v>25825.233380269172</v>
      </c>
      <c r="AB16" s="613">
        <v>26033.75125829962</v>
      </c>
      <c r="AC16" s="613">
        <v>25782.437254465352</v>
      </c>
      <c r="AD16" s="613">
        <v>26418.40701554084</v>
      </c>
      <c r="AE16" s="613">
        <v>27684.165643182194</v>
      </c>
      <c r="AF16" s="613">
        <v>29393.539864426275</v>
      </c>
      <c r="AG16" s="613">
        <v>29348.143794649222</v>
      </c>
      <c r="AH16" s="613">
        <v>29213.850293732536</v>
      </c>
      <c r="AI16" s="613">
        <v>27945.808759410396</v>
      </c>
      <c r="AJ16" s="613">
        <v>28308.546345339197</v>
      </c>
      <c r="AK16" s="613">
        <v>28921.94237154784</v>
      </c>
      <c r="AL16" s="613">
        <v>28267.424241604735</v>
      </c>
      <c r="AM16" s="613">
        <v>27813.715932540446</v>
      </c>
      <c r="AN16" s="613">
        <v>27342.295056372008</v>
      </c>
      <c r="AO16" s="613">
        <v>27117.218250819635</v>
      </c>
      <c r="AP16" s="613">
        <v>25592.42599573486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  <c r="BH16" s="676"/>
      <c r="BI16" s="676"/>
      <c r="BJ16" s="676"/>
      <c r="BK16" s="675"/>
    </row>
    <row r="17" spans="23:63" ht="14.25">
      <c r="W17" s="171"/>
      <c r="X17" s="147"/>
      <c r="Y17" s="115" t="s">
        <v>154</v>
      </c>
      <c r="Z17" s="697">
        <v>9674.15929143969</v>
      </c>
      <c r="AA17" s="613">
        <v>9674.15929143969</v>
      </c>
      <c r="AB17" s="613">
        <v>9664.860869818527</v>
      </c>
      <c r="AC17" s="613">
        <v>9760.186694916625</v>
      </c>
      <c r="AD17" s="613">
        <v>9961.073996847004</v>
      </c>
      <c r="AE17" s="613">
        <v>10018.385675462305</v>
      </c>
      <c r="AF17" s="613">
        <v>10166.642063935633</v>
      </c>
      <c r="AG17" s="613">
        <v>10259.583507491512</v>
      </c>
      <c r="AH17" s="613">
        <v>10385.491860351089</v>
      </c>
      <c r="AI17" s="613">
        <v>10721.71410696468</v>
      </c>
      <c r="AJ17" s="613">
        <v>10631.564438489197</v>
      </c>
      <c r="AK17" s="613">
        <v>10415.384995113718</v>
      </c>
      <c r="AL17" s="613">
        <v>9977.618222137713</v>
      </c>
      <c r="AM17" s="613">
        <v>9749.82457740307</v>
      </c>
      <c r="AN17" s="613">
        <v>9819.442947608968</v>
      </c>
      <c r="AO17" s="613">
        <v>9347.498184579086</v>
      </c>
      <c r="AP17" s="613">
        <v>7738.6612967401215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  <c r="BH17" s="676"/>
      <c r="BI17" s="676"/>
      <c r="BJ17" s="676"/>
      <c r="BK17" s="675"/>
    </row>
    <row r="18" spans="23:63" ht="14.25">
      <c r="W18" s="171"/>
      <c r="X18" s="147"/>
      <c r="Y18" s="115" t="s">
        <v>155</v>
      </c>
      <c r="Z18" s="697">
        <v>10634.049679501972</v>
      </c>
      <c r="AA18" s="613">
        <v>10634.049679501972</v>
      </c>
      <c r="AB18" s="613">
        <v>10968.257975208899</v>
      </c>
      <c r="AC18" s="613">
        <v>11213.27325405985</v>
      </c>
      <c r="AD18" s="613">
        <v>12010.222743665616</v>
      </c>
      <c r="AE18" s="613">
        <v>12107.43045720168</v>
      </c>
      <c r="AF18" s="613">
        <v>12453.342556473684</v>
      </c>
      <c r="AG18" s="613">
        <v>13270.762962864994</v>
      </c>
      <c r="AH18" s="613">
        <v>13366.554067767776</v>
      </c>
      <c r="AI18" s="613">
        <v>13925.943625399057</v>
      </c>
      <c r="AJ18" s="613">
        <v>14615.632667495154</v>
      </c>
      <c r="AK18" s="613">
        <v>15313.110180148882</v>
      </c>
      <c r="AL18" s="613">
        <v>14890.980178355056</v>
      </c>
      <c r="AM18" s="613">
        <v>15586.746553173354</v>
      </c>
      <c r="AN18" s="613">
        <v>18145.230635634416</v>
      </c>
      <c r="AO18" s="613">
        <v>19817.12622257474</v>
      </c>
      <c r="AP18" s="613">
        <v>19875.07279150958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  <c r="BH18" s="676"/>
      <c r="BI18" s="676"/>
      <c r="BJ18" s="676"/>
      <c r="BK18" s="675"/>
    </row>
    <row r="19" spans="23:63" ht="14.25">
      <c r="W19" s="171"/>
      <c r="X19" s="147"/>
      <c r="Y19" s="115" t="s">
        <v>156</v>
      </c>
      <c r="Z19" s="697">
        <v>55048.283053807594</v>
      </c>
      <c r="AA19" s="613">
        <v>55048.283053807594</v>
      </c>
      <c r="AB19" s="613">
        <v>57923.02403732641</v>
      </c>
      <c r="AC19" s="613">
        <v>58880.45295462207</v>
      </c>
      <c r="AD19" s="613">
        <v>60785.24925627564</v>
      </c>
      <c r="AE19" s="613">
        <v>63599.32007093952</v>
      </c>
      <c r="AF19" s="613">
        <v>64575.38102892913</v>
      </c>
      <c r="AG19" s="613">
        <v>66417.62244616705</v>
      </c>
      <c r="AH19" s="613">
        <v>64695.36024341399</v>
      </c>
      <c r="AI19" s="613">
        <v>53118.838915338856</v>
      </c>
      <c r="AJ19" s="613">
        <v>55544.97954346979</v>
      </c>
      <c r="AK19" s="613">
        <v>56712.29076330655</v>
      </c>
      <c r="AL19" s="613">
        <v>54571.066533594756</v>
      </c>
      <c r="AM19" s="613">
        <v>53455.593227759775</v>
      </c>
      <c r="AN19" s="613">
        <v>51626.516522585254</v>
      </c>
      <c r="AO19" s="613">
        <v>51888.71463544344</v>
      </c>
      <c r="AP19" s="613">
        <v>54172.95647704779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  <c r="BH19" s="676"/>
      <c r="BI19" s="676"/>
      <c r="BJ19" s="676"/>
      <c r="BK19" s="675"/>
    </row>
    <row r="20" spans="23:63" ht="14.25">
      <c r="W20" s="171"/>
      <c r="X20" s="147"/>
      <c r="Y20" s="115" t="s">
        <v>157</v>
      </c>
      <c r="Z20" s="697">
        <v>3169.0911672321618</v>
      </c>
      <c r="AA20" s="613">
        <v>3169.0911672321618</v>
      </c>
      <c r="AB20" s="613">
        <v>3126.5150420060627</v>
      </c>
      <c r="AC20" s="613">
        <v>3027.491954328895</v>
      </c>
      <c r="AD20" s="613">
        <v>3038.6198722556474</v>
      </c>
      <c r="AE20" s="613">
        <v>3123.641868494307</v>
      </c>
      <c r="AF20" s="613">
        <v>3084.9941929809115</v>
      </c>
      <c r="AG20" s="613">
        <v>3022.010957465072</v>
      </c>
      <c r="AH20" s="613">
        <v>2780.0841967761557</v>
      </c>
      <c r="AI20" s="613">
        <v>2129.0325957655186</v>
      </c>
      <c r="AJ20" s="613">
        <v>2012.03353024212</v>
      </c>
      <c r="AK20" s="613">
        <v>1990.7815645174958</v>
      </c>
      <c r="AL20" s="613">
        <v>1915.1605853406727</v>
      </c>
      <c r="AM20" s="613">
        <v>1887.6382252500605</v>
      </c>
      <c r="AN20" s="613">
        <v>1758.7941512440011</v>
      </c>
      <c r="AO20" s="613">
        <v>1753.2872564673244</v>
      </c>
      <c r="AP20" s="613">
        <v>1685.4449719402749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  <c r="BH20" s="676"/>
      <c r="BI20" s="676"/>
      <c r="BJ20" s="676"/>
      <c r="BK20" s="675"/>
    </row>
    <row r="21" spans="23:63" ht="14.25">
      <c r="W21" s="171"/>
      <c r="X21" s="147"/>
      <c r="Y21" s="115" t="s">
        <v>158</v>
      </c>
      <c r="Z21" s="697">
        <v>40397.228133212404</v>
      </c>
      <c r="AA21" s="613">
        <v>40397.228133212404</v>
      </c>
      <c r="AB21" s="613">
        <v>41525.28465192056</v>
      </c>
      <c r="AC21" s="613">
        <v>41481.42726737278</v>
      </c>
      <c r="AD21" s="613">
        <v>41759.89657820259</v>
      </c>
      <c r="AE21" s="613">
        <v>42721.29047346857</v>
      </c>
      <c r="AF21" s="613">
        <v>43177.883260351984</v>
      </c>
      <c r="AG21" s="613">
        <v>43423.37450018369</v>
      </c>
      <c r="AH21" s="613">
        <v>43007.0586844609</v>
      </c>
      <c r="AI21" s="613">
        <v>36302.40448380976</v>
      </c>
      <c r="AJ21" s="613">
        <v>36688.6426566411</v>
      </c>
      <c r="AK21" s="613">
        <v>37766.66770803397</v>
      </c>
      <c r="AL21" s="613">
        <v>36563.8912886347</v>
      </c>
      <c r="AM21" s="613">
        <v>36144.59439102984</v>
      </c>
      <c r="AN21" s="613">
        <v>37484.84216492952</v>
      </c>
      <c r="AO21" s="613">
        <v>35627.815625287396</v>
      </c>
      <c r="AP21" s="613">
        <v>35115.96827032463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  <c r="BH21" s="676"/>
      <c r="BI21" s="676"/>
      <c r="BJ21" s="676"/>
      <c r="BK21" s="675"/>
    </row>
    <row r="22" spans="23:63" ht="14.25">
      <c r="W22" s="171"/>
      <c r="X22" s="147"/>
      <c r="Y22" s="115" t="s">
        <v>159</v>
      </c>
      <c r="Z22" s="697">
        <v>149600.28627090732</v>
      </c>
      <c r="AA22" s="613">
        <v>149600.28627090732</v>
      </c>
      <c r="AB22" s="613">
        <v>145196.64157467306</v>
      </c>
      <c r="AC22" s="613">
        <v>138306.54925687588</v>
      </c>
      <c r="AD22" s="613">
        <v>138049.69378679644</v>
      </c>
      <c r="AE22" s="613">
        <v>140473.85899276254</v>
      </c>
      <c r="AF22" s="613">
        <v>141862.01063315404</v>
      </c>
      <c r="AG22" s="613">
        <v>144344.38534304293</v>
      </c>
      <c r="AH22" s="613">
        <v>146735.3086597961</v>
      </c>
      <c r="AI22" s="613">
        <v>138729.45107073223</v>
      </c>
      <c r="AJ22" s="613">
        <v>145598.6148600945</v>
      </c>
      <c r="AK22" s="613">
        <v>150468.3096638245</v>
      </c>
      <c r="AL22" s="613">
        <v>147655.34213139125</v>
      </c>
      <c r="AM22" s="613">
        <v>153369.95759679493</v>
      </c>
      <c r="AN22" s="613">
        <v>154920.7621587436</v>
      </c>
      <c r="AO22" s="613">
        <v>155388.88478082846</v>
      </c>
      <c r="AP22" s="613">
        <v>152059.40991086233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35"/>
      <c r="BG22" s="136"/>
      <c r="BH22" s="676"/>
      <c r="BI22" s="676"/>
      <c r="BJ22" s="676"/>
      <c r="BK22" s="675"/>
    </row>
    <row r="23" spans="23:63" ht="14.25">
      <c r="W23" s="171"/>
      <c r="X23" s="147"/>
      <c r="Y23" s="115" t="s">
        <v>160</v>
      </c>
      <c r="Z23" s="697">
        <v>5973.600608268698</v>
      </c>
      <c r="AA23" s="613">
        <v>5973.600608268698</v>
      </c>
      <c r="AB23" s="613">
        <v>5846.004845359351</v>
      </c>
      <c r="AC23" s="613">
        <v>5811.783680657066</v>
      </c>
      <c r="AD23" s="613">
        <v>5569.207078232656</v>
      </c>
      <c r="AE23" s="613">
        <v>5176.004397569766</v>
      </c>
      <c r="AF23" s="613">
        <v>4707.168823067933</v>
      </c>
      <c r="AG23" s="613">
        <v>4003.2959697651563</v>
      </c>
      <c r="AH23" s="613">
        <v>3773.526425143158</v>
      </c>
      <c r="AI23" s="613">
        <v>3238.430497730366</v>
      </c>
      <c r="AJ23" s="613">
        <v>3065.3431389991083</v>
      </c>
      <c r="AK23" s="613">
        <v>2990.5073069083132</v>
      </c>
      <c r="AL23" s="613">
        <v>2877.406167699061</v>
      </c>
      <c r="AM23" s="613">
        <v>2833.0742128697457</v>
      </c>
      <c r="AN23" s="613">
        <v>2808.769155837534</v>
      </c>
      <c r="AO23" s="613">
        <v>2754.154761096793</v>
      </c>
      <c r="AP23" s="613">
        <v>2614.8297571292073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35"/>
      <c r="BG23" s="136"/>
      <c r="BH23" s="676"/>
      <c r="BI23" s="676"/>
      <c r="BJ23" s="676"/>
      <c r="BK23" s="675"/>
    </row>
    <row r="24" spans="23:63" ht="14.25">
      <c r="W24" s="171"/>
      <c r="X24" s="147"/>
      <c r="Y24" s="115" t="s">
        <v>161</v>
      </c>
      <c r="Z24" s="697">
        <v>17886.248094293594</v>
      </c>
      <c r="AA24" s="613">
        <v>17886.248094293594</v>
      </c>
      <c r="AB24" s="613">
        <v>18061.042974641707</v>
      </c>
      <c r="AC24" s="613">
        <v>17635.531720752973</v>
      </c>
      <c r="AD24" s="613">
        <v>16934.820492921954</v>
      </c>
      <c r="AE24" s="613">
        <v>18118.91602647805</v>
      </c>
      <c r="AF24" s="613">
        <v>18598.210299672064</v>
      </c>
      <c r="AG24" s="613">
        <v>19142.750178698952</v>
      </c>
      <c r="AH24" s="613">
        <v>12611.385106651443</v>
      </c>
      <c r="AI24" s="613">
        <v>8339.939796119423</v>
      </c>
      <c r="AJ24" s="613">
        <v>8222.585299633738</v>
      </c>
      <c r="AK24" s="613">
        <v>8639.199495832669</v>
      </c>
      <c r="AL24" s="613">
        <v>7739.332361378193</v>
      </c>
      <c r="AM24" s="613">
        <v>8493.561474358075</v>
      </c>
      <c r="AN24" s="613">
        <v>8379.968913649198</v>
      </c>
      <c r="AO24" s="613">
        <v>8296.256610933862</v>
      </c>
      <c r="AP24" s="613">
        <v>8820.881020487073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  <c r="BH24" s="676"/>
      <c r="BI24" s="676"/>
      <c r="BJ24" s="676"/>
      <c r="BK24" s="675"/>
    </row>
    <row r="25" spans="23:63" ht="14.25">
      <c r="W25" s="171"/>
      <c r="X25" s="147"/>
      <c r="Y25" s="115" t="s">
        <v>162</v>
      </c>
      <c r="Z25" s="697">
        <v>-29380.684483794303</v>
      </c>
      <c r="AA25" s="613">
        <v>-29312.81466015804</v>
      </c>
      <c r="AB25" s="613">
        <v>-29434.714061809154</v>
      </c>
      <c r="AC25" s="613">
        <v>-29578.85628553855</v>
      </c>
      <c r="AD25" s="613">
        <v>-30392.823220501345</v>
      </c>
      <c r="AE25" s="613">
        <v>-30925.46289907198</v>
      </c>
      <c r="AF25" s="613">
        <v>-29680.749965395233</v>
      </c>
      <c r="AG25" s="613">
        <v>-29585.84078683381</v>
      </c>
      <c r="AH25" s="613">
        <v>-24381.110697281318</v>
      </c>
      <c r="AI25" s="613">
        <v>-16497.51253798085</v>
      </c>
      <c r="AJ25" s="613">
        <v>-18531.335246552066</v>
      </c>
      <c r="AK25" s="613">
        <v>-16157.18052287479</v>
      </c>
      <c r="AL25" s="613">
        <v>-15832.891234246159</v>
      </c>
      <c r="AM25" s="613">
        <v>-16525.475985839625</v>
      </c>
      <c r="AN25" s="613">
        <v>-17392.259606835778</v>
      </c>
      <c r="AO25" s="613">
        <v>-16972.279975640333</v>
      </c>
      <c r="AP25" s="613">
        <v>-18062.333836016944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  <c r="BH25" s="676"/>
      <c r="BI25" s="676"/>
      <c r="BJ25" s="676"/>
      <c r="BK25" s="675"/>
    </row>
    <row r="26" spans="23:63" ht="14.25">
      <c r="W26" s="171"/>
      <c r="X26" s="148"/>
      <c r="Y26" s="115" t="s">
        <v>163</v>
      </c>
      <c r="Z26" s="695">
        <v>51629.22122667003</v>
      </c>
      <c r="AA26" s="617">
        <v>51629.22122667003</v>
      </c>
      <c r="AB26" s="617">
        <v>44672.45487893305</v>
      </c>
      <c r="AC26" s="617">
        <v>41517.723524379704</v>
      </c>
      <c r="AD26" s="617">
        <v>38337.84651022659</v>
      </c>
      <c r="AE26" s="617">
        <v>38238.87401834313</v>
      </c>
      <c r="AF26" s="617">
        <v>37238.6325841631</v>
      </c>
      <c r="AG26" s="617">
        <v>40584.39753932118</v>
      </c>
      <c r="AH26" s="617">
        <v>44395.17601538384</v>
      </c>
      <c r="AI26" s="617">
        <v>46494.974196524294</v>
      </c>
      <c r="AJ26" s="617">
        <v>46122.51241667237</v>
      </c>
      <c r="AK26" s="617">
        <v>47916.61487609837</v>
      </c>
      <c r="AL26" s="617">
        <v>47631.892034924196</v>
      </c>
      <c r="AM26" s="617">
        <v>51799.59589922234</v>
      </c>
      <c r="AN26" s="617">
        <v>51349.83583711788</v>
      </c>
      <c r="AO26" s="617">
        <v>57551.0059850637</v>
      </c>
      <c r="AP26" s="617">
        <v>56211.162073636755</v>
      </c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3"/>
      <c r="BG26" s="134"/>
      <c r="BH26" s="676"/>
      <c r="BI26" s="676"/>
      <c r="BJ26" s="676"/>
      <c r="BK26" s="675"/>
    </row>
    <row r="27" spans="23:63" ht="14.25">
      <c r="W27" s="171"/>
      <c r="X27" s="158" t="s">
        <v>111</v>
      </c>
      <c r="Y27" s="160"/>
      <c r="Z27" s="698">
        <v>211053.69277127297</v>
      </c>
      <c r="AA27" s="161">
        <v>211053.69277127297</v>
      </c>
      <c r="AB27" s="161">
        <v>222466.79120362006</v>
      </c>
      <c r="AC27" s="161">
        <v>226859.69404186204</v>
      </c>
      <c r="AD27" s="161">
        <v>231727.92893898443</v>
      </c>
      <c r="AE27" s="161">
        <v>243681.02662465372</v>
      </c>
      <c r="AF27" s="161">
        <v>251161.42957752632</v>
      </c>
      <c r="AG27" s="161">
        <v>256736.87483336212</v>
      </c>
      <c r="AH27" s="161">
        <v>258735.78915959882</v>
      </c>
      <c r="AI27" s="161">
        <v>257852.2279601263</v>
      </c>
      <c r="AJ27" s="161">
        <v>260040.5885071346</v>
      </c>
      <c r="AK27" s="161">
        <v>259204.38473940414</v>
      </c>
      <c r="AL27" s="161">
        <v>261752.8799293494</v>
      </c>
      <c r="AM27" s="161">
        <v>256577.31662762765</v>
      </c>
      <c r="AN27" s="161">
        <v>254503.20599539462</v>
      </c>
      <c r="AO27" s="161">
        <v>254453.45193018287</v>
      </c>
      <c r="AP27" s="161">
        <v>249643.0120679922</v>
      </c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2"/>
      <c r="BH27" s="676"/>
      <c r="BI27" s="677"/>
      <c r="BJ27" s="676"/>
      <c r="BK27" s="675"/>
    </row>
    <row r="28" spans="23:63" ht="14.25">
      <c r="W28" s="171"/>
      <c r="X28" s="159"/>
      <c r="Y28" s="60" t="s">
        <v>112</v>
      </c>
      <c r="Z28" s="697">
        <v>7162.41373467297</v>
      </c>
      <c r="AA28" s="613">
        <v>7162.41373467297</v>
      </c>
      <c r="AB28" s="613">
        <v>7762.9604814168815</v>
      </c>
      <c r="AC28" s="613">
        <v>8291.47202762135</v>
      </c>
      <c r="AD28" s="613">
        <v>8688.764321731926</v>
      </c>
      <c r="AE28" s="613">
        <v>9153.16177100551</v>
      </c>
      <c r="AF28" s="613">
        <v>10278.29057964515</v>
      </c>
      <c r="AG28" s="613">
        <v>10086.072696871752</v>
      </c>
      <c r="AH28" s="613">
        <v>10744.18944710849</v>
      </c>
      <c r="AI28" s="613">
        <v>10709.47428942512</v>
      </c>
      <c r="AJ28" s="613">
        <v>10531.517510201824</v>
      </c>
      <c r="AK28" s="613">
        <v>10677.130984677187</v>
      </c>
      <c r="AL28" s="613">
        <v>10724.198612064287</v>
      </c>
      <c r="AM28" s="613">
        <v>10933.837362880104</v>
      </c>
      <c r="AN28" s="613">
        <v>11063.177167723012</v>
      </c>
      <c r="AO28" s="613">
        <v>10663.394897683744</v>
      </c>
      <c r="AP28" s="613">
        <v>10798.818155999941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35"/>
      <c r="BG28" s="136"/>
      <c r="BH28" s="676"/>
      <c r="BI28" s="676"/>
      <c r="BJ28" s="676"/>
      <c r="BK28" s="675"/>
    </row>
    <row r="29" spans="23:63" ht="14.25">
      <c r="W29" s="171"/>
      <c r="X29" s="159"/>
      <c r="Y29" s="61" t="s">
        <v>113</v>
      </c>
      <c r="Z29" s="697">
        <v>189227.87638242528</v>
      </c>
      <c r="AA29" s="613">
        <v>189227.87638242528</v>
      </c>
      <c r="AB29" s="613">
        <v>199472.29798322893</v>
      </c>
      <c r="AC29" s="613">
        <v>203591.17181375672</v>
      </c>
      <c r="AD29" s="613">
        <v>208310.41730265506</v>
      </c>
      <c r="AE29" s="613">
        <v>219481.13744861682</v>
      </c>
      <c r="AF29" s="613">
        <v>225376.35241283095</v>
      </c>
      <c r="AG29" s="613">
        <v>230287.9126553825</v>
      </c>
      <c r="AH29" s="613">
        <v>230683.76637612315</v>
      </c>
      <c r="AI29" s="613">
        <v>231668.680616967</v>
      </c>
      <c r="AJ29" s="613">
        <v>234144.80422222402</v>
      </c>
      <c r="AK29" s="613">
        <v>232955.34131451257</v>
      </c>
      <c r="AL29" s="613">
        <v>235953.9851921378</v>
      </c>
      <c r="AM29" s="613">
        <v>230408.08353748277</v>
      </c>
      <c r="AN29" s="613">
        <v>228678.10307030272</v>
      </c>
      <c r="AO29" s="613">
        <v>230234.27937318067</v>
      </c>
      <c r="AP29" s="613">
        <v>225235.80131795516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  <c r="BH29" s="676"/>
      <c r="BI29" s="676"/>
      <c r="BJ29" s="676"/>
      <c r="BK29" s="675"/>
    </row>
    <row r="30" spans="23:63" ht="14.25">
      <c r="W30" s="171"/>
      <c r="X30" s="159"/>
      <c r="Y30" s="61" t="s">
        <v>114</v>
      </c>
      <c r="Z30" s="697">
        <v>932.453527286862</v>
      </c>
      <c r="AA30" s="613">
        <v>932.453527286862</v>
      </c>
      <c r="AB30" s="613">
        <v>921.9811860320139</v>
      </c>
      <c r="AC30" s="613">
        <v>897.4689414513659</v>
      </c>
      <c r="AD30" s="613">
        <v>848.43907496861</v>
      </c>
      <c r="AE30" s="613">
        <v>840.7128676277981</v>
      </c>
      <c r="AF30" s="613">
        <v>819.3642873051282</v>
      </c>
      <c r="AG30" s="613">
        <v>808.0902697248379</v>
      </c>
      <c r="AH30" s="613">
        <v>779.4618914326708</v>
      </c>
      <c r="AI30" s="613">
        <v>773.1811590382168</v>
      </c>
      <c r="AJ30" s="613">
        <v>727.3471038731022</v>
      </c>
      <c r="AK30" s="613">
        <v>707.2796130443122</v>
      </c>
      <c r="AL30" s="613">
        <v>677.3493327449078</v>
      </c>
      <c r="AM30" s="613">
        <v>666.0863291092593</v>
      </c>
      <c r="AN30" s="613">
        <v>628.5254980047489</v>
      </c>
      <c r="AO30" s="613">
        <v>647.8909272768198</v>
      </c>
      <c r="AP30" s="613">
        <v>647.8450013342144</v>
      </c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35"/>
      <c r="BG30" s="136"/>
      <c r="BH30" s="676"/>
      <c r="BI30" s="676"/>
      <c r="BJ30" s="676"/>
      <c r="BK30" s="675"/>
    </row>
    <row r="31" spans="23:63" ht="14.25">
      <c r="W31" s="171"/>
      <c r="X31" s="159"/>
      <c r="Y31" s="61" t="s">
        <v>115</v>
      </c>
      <c r="Z31" s="697">
        <v>13730.949126887857</v>
      </c>
      <c r="AA31" s="613">
        <v>13730.949126887857</v>
      </c>
      <c r="AB31" s="613">
        <v>14309.55155294225</v>
      </c>
      <c r="AC31" s="613">
        <v>14079.581259032582</v>
      </c>
      <c r="AD31" s="613">
        <v>13880.308239628854</v>
      </c>
      <c r="AE31" s="613">
        <v>14206.0145374036</v>
      </c>
      <c r="AF31" s="613">
        <v>14687.422297745108</v>
      </c>
      <c r="AG31" s="613">
        <v>15554.799211383024</v>
      </c>
      <c r="AH31" s="613">
        <v>16528.371444934517</v>
      </c>
      <c r="AI31" s="613">
        <v>14700.89189469596</v>
      </c>
      <c r="AJ31" s="613">
        <v>14636.919670835681</v>
      </c>
      <c r="AK31" s="613">
        <v>14864.632827170071</v>
      </c>
      <c r="AL31" s="613">
        <v>14397.346792402417</v>
      </c>
      <c r="AM31" s="613">
        <v>14569.309398155501</v>
      </c>
      <c r="AN31" s="613">
        <v>14133.400259364136</v>
      </c>
      <c r="AO31" s="613">
        <v>12907.886732041634</v>
      </c>
      <c r="AP31" s="613">
        <v>12960.54759270291</v>
      </c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35"/>
      <c r="BG31" s="136"/>
      <c r="BH31" s="676"/>
      <c r="BI31" s="676"/>
      <c r="BJ31" s="676"/>
      <c r="BK31" s="675"/>
    </row>
    <row r="32" spans="23:63" ht="14.25">
      <c r="W32" s="171"/>
      <c r="X32" s="152" t="s">
        <v>116</v>
      </c>
      <c r="Y32" s="155"/>
      <c r="Z32" s="699">
        <v>140270.72349082615</v>
      </c>
      <c r="AA32" s="156">
        <v>140261.53576686012</v>
      </c>
      <c r="AB32" s="156">
        <v>137874.33098606387</v>
      </c>
      <c r="AC32" s="156">
        <v>142608.32722549624</v>
      </c>
      <c r="AD32" s="156">
        <v>151461.60905308713</v>
      </c>
      <c r="AE32" s="156">
        <v>147114.84720015584</v>
      </c>
      <c r="AF32" s="156">
        <v>159597.72252559656</v>
      </c>
      <c r="AG32" s="156">
        <v>157004.1014070806</v>
      </c>
      <c r="AH32" s="156">
        <v>153544.0605113871</v>
      </c>
      <c r="AI32" s="156">
        <v>158085.90778293667</v>
      </c>
      <c r="AJ32" s="156">
        <v>167054.17954872036</v>
      </c>
      <c r="AK32" s="156">
        <v>170216.39920411626</v>
      </c>
      <c r="AL32" s="156">
        <v>173123.1706979313</v>
      </c>
      <c r="AM32" s="156">
        <v>180172.0972085183</v>
      </c>
      <c r="AN32" s="156">
        <v>174135.29363816138</v>
      </c>
      <c r="AO32" s="156">
        <v>172999.62752209904</v>
      </c>
      <c r="AP32" s="156">
        <v>175182.53214682534</v>
      </c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7"/>
      <c r="BH32" s="676"/>
      <c r="BI32" s="676"/>
      <c r="BJ32" s="676"/>
      <c r="BK32" s="675"/>
    </row>
    <row r="33" spans="23:63" ht="14.25">
      <c r="W33" s="171"/>
      <c r="X33" s="153"/>
      <c r="Y33" s="60" t="s">
        <v>118</v>
      </c>
      <c r="Z33" s="697">
        <v>56668.294375382</v>
      </c>
      <c r="AA33" s="613">
        <v>56668.294375382</v>
      </c>
      <c r="AB33" s="613">
        <v>57181.26893234594</v>
      </c>
      <c r="AC33" s="613">
        <v>60534.94985495847</v>
      </c>
      <c r="AD33" s="613">
        <v>64936.681021597935</v>
      </c>
      <c r="AE33" s="613">
        <v>61687.87904006099</v>
      </c>
      <c r="AF33" s="613">
        <v>66320.35788238638</v>
      </c>
      <c r="AG33" s="613">
        <v>66097.18285266333</v>
      </c>
      <c r="AH33" s="613">
        <v>64981.26035572901</v>
      </c>
      <c r="AI33" s="613">
        <v>64579.57837128149</v>
      </c>
      <c r="AJ33" s="613">
        <v>66528.05644923142</v>
      </c>
      <c r="AK33" s="613">
        <v>68958.27824035782</v>
      </c>
      <c r="AL33" s="613">
        <v>65570.12218267361</v>
      </c>
      <c r="AM33" s="613">
        <v>68113.57754495164</v>
      </c>
      <c r="AN33" s="613">
        <v>65083.413470239095</v>
      </c>
      <c r="AO33" s="613">
        <v>64348.7131162084</v>
      </c>
      <c r="AP33" s="613">
        <v>67780.8779403624</v>
      </c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35"/>
      <c r="BG33" s="136"/>
      <c r="BH33" s="676"/>
      <c r="BI33" s="677"/>
      <c r="BJ33" s="676"/>
      <c r="BK33" s="675"/>
    </row>
    <row r="34" spans="23:63" ht="15" thickBot="1">
      <c r="W34" s="171"/>
      <c r="X34" s="154"/>
      <c r="Y34" s="62" t="s">
        <v>117</v>
      </c>
      <c r="Z34" s="695">
        <v>83602.42911544416</v>
      </c>
      <c r="AA34" s="617">
        <v>83593.24139147814</v>
      </c>
      <c r="AB34" s="617">
        <v>80693.06205371793</v>
      </c>
      <c r="AC34" s="617">
        <v>82073.37737053775</v>
      </c>
      <c r="AD34" s="617">
        <v>86524.9280314892</v>
      </c>
      <c r="AE34" s="617">
        <v>85426.96816009484</v>
      </c>
      <c r="AF34" s="617">
        <v>93277.36464321018</v>
      </c>
      <c r="AG34" s="617">
        <v>90906.91855441728</v>
      </c>
      <c r="AH34" s="617">
        <v>88562.80015565809</v>
      </c>
      <c r="AI34" s="617">
        <v>93506.32941165518</v>
      </c>
      <c r="AJ34" s="617">
        <v>100526.12309948896</v>
      </c>
      <c r="AK34" s="617">
        <v>101258.12096375843</v>
      </c>
      <c r="AL34" s="617">
        <v>107553.04851525767</v>
      </c>
      <c r="AM34" s="617">
        <v>112058.51966356665</v>
      </c>
      <c r="AN34" s="617">
        <v>109051.8801679223</v>
      </c>
      <c r="AO34" s="617">
        <v>108650.91440589064</v>
      </c>
      <c r="AP34" s="617">
        <v>107401.65420646292</v>
      </c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3"/>
      <c r="BG34" s="134"/>
      <c r="BH34" s="676"/>
      <c r="BI34" s="677"/>
      <c r="BJ34" s="676"/>
      <c r="BK34" s="675"/>
    </row>
    <row r="35" spans="23:63" ht="15" thickBot="1">
      <c r="W35" s="381" t="s">
        <v>138</v>
      </c>
      <c r="X35" s="603"/>
      <c r="Y35" s="604"/>
      <c r="Z35" s="700">
        <v>36.6235166957</v>
      </c>
      <c r="AA35" s="619">
        <v>36.6235166957</v>
      </c>
      <c r="AB35" s="619">
        <v>53.6703576382</v>
      </c>
      <c r="AC35" s="619">
        <v>56.9501827061</v>
      </c>
      <c r="AD35" s="619">
        <v>53.2148459695</v>
      </c>
      <c r="AE35" s="619">
        <v>51.1496596169</v>
      </c>
      <c r="AF35" s="619">
        <v>50.9229771525</v>
      </c>
      <c r="AG35" s="619">
        <v>49.3684913846</v>
      </c>
      <c r="AH35" s="619">
        <v>47.9741695963</v>
      </c>
      <c r="AI35" s="619">
        <v>42.7295911884</v>
      </c>
      <c r="AJ35" s="619">
        <v>38.0584885591</v>
      </c>
      <c r="AK35" s="619">
        <v>36.0250175811</v>
      </c>
      <c r="AL35" s="619">
        <v>32.435788266</v>
      </c>
      <c r="AM35" s="619">
        <v>30.9366319654</v>
      </c>
      <c r="AN35" s="619">
        <v>34.4585288725</v>
      </c>
      <c r="AO35" s="619">
        <v>34.9946850009</v>
      </c>
      <c r="AP35" s="619">
        <v>37.5909407473</v>
      </c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611"/>
      <c r="BG35" s="169"/>
      <c r="BH35" s="676"/>
      <c r="BI35" s="676"/>
      <c r="BJ35" s="676"/>
      <c r="BK35" s="675"/>
    </row>
    <row r="36" spans="23:63" ht="14.25">
      <c r="W36" s="177" t="s">
        <v>139</v>
      </c>
      <c r="X36" s="180"/>
      <c r="Y36" s="181"/>
      <c r="Z36" s="701">
        <v>62318.392436324706</v>
      </c>
      <c r="AA36" s="182">
        <v>62318.392436324706</v>
      </c>
      <c r="AB36" s="182">
        <v>63875.922870521885</v>
      </c>
      <c r="AC36" s="182">
        <v>63524.193371914334</v>
      </c>
      <c r="AD36" s="182">
        <v>62767.278691399195</v>
      </c>
      <c r="AE36" s="182">
        <v>64049.23107630727</v>
      </c>
      <c r="AF36" s="182">
        <v>64264.51625602928</v>
      </c>
      <c r="AG36" s="182">
        <v>64029.454730091755</v>
      </c>
      <c r="AH36" s="182">
        <v>62306.04327601939</v>
      </c>
      <c r="AI36" s="182">
        <v>56237.38246239066</v>
      </c>
      <c r="AJ36" s="182">
        <v>56232.57735372473</v>
      </c>
      <c r="AK36" s="182">
        <v>56877.08301453398</v>
      </c>
      <c r="AL36" s="182">
        <v>54745.15248396553</v>
      </c>
      <c r="AM36" s="182">
        <v>52613.114414859185</v>
      </c>
      <c r="AN36" s="182">
        <v>52253.049033787305</v>
      </c>
      <c r="AO36" s="182">
        <v>52598.31498908269</v>
      </c>
      <c r="AP36" s="182">
        <v>53925.95331212286</v>
      </c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3"/>
      <c r="BG36" s="184"/>
      <c r="BH36" s="675"/>
      <c r="BI36" s="675"/>
      <c r="BJ36" s="675"/>
      <c r="BK36" s="675"/>
    </row>
    <row r="37" spans="23:59" ht="14.25">
      <c r="W37" s="178"/>
      <c r="X37" s="59" t="s">
        <v>119</v>
      </c>
      <c r="Y37" s="104"/>
      <c r="Z37" s="692">
        <v>57448.33462845701</v>
      </c>
      <c r="AA37" s="137">
        <v>57448.33462845701</v>
      </c>
      <c r="AB37" s="137">
        <v>59052.7215973915</v>
      </c>
      <c r="AC37" s="137">
        <v>58818.65062872379</v>
      </c>
      <c r="AD37" s="137">
        <v>58279.8699406396</v>
      </c>
      <c r="AE37" s="137">
        <v>59270.163158494695</v>
      </c>
      <c r="AF37" s="137">
        <v>59381.8274173742</v>
      </c>
      <c r="AG37" s="137">
        <v>59153.868450089096</v>
      </c>
      <c r="AH37" s="137">
        <v>57478.4758181941</v>
      </c>
      <c r="AI37" s="137">
        <v>52038.5646933309</v>
      </c>
      <c r="AJ37" s="137">
        <v>51736.108398277</v>
      </c>
      <c r="AK37" s="137">
        <v>52450.6723478476</v>
      </c>
      <c r="AL37" s="137">
        <v>50677.440079552805</v>
      </c>
      <c r="AM37" s="137">
        <v>48735.038241391994</v>
      </c>
      <c r="AN37" s="137">
        <v>48603.045769709206</v>
      </c>
      <c r="AO37" s="137">
        <v>48881.1953201566</v>
      </c>
      <c r="AP37" s="137">
        <v>50479.00743762939</v>
      </c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8"/>
      <c r="BG37" s="139"/>
    </row>
    <row r="38" spans="23:59" ht="14.25">
      <c r="W38" s="178"/>
      <c r="X38" s="121"/>
      <c r="Y38" s="118" t="s">
        <v>164</v>
      </c>
      <c r="Z38" s="702">
        <v>37966.276019987</v>
      </c>
      <c r="AA38" s="620">
        <v>37966.276019987</v>
      </c>
      <c r="AB38" s="620">
        <v>39580.6711482315</v>
      </c>
      <c r="AC38" s="620">
        <v>40874.6724918688</v>
      </c>
      <c r="AD38" s="620">
        <v>40441.7546162546</v>
      </c>
      <c r="AE38" s="620">
        <v>41494.0106355097</v>
      </c>
      <c r="AF38" s="620">
        <v>41341.8661994792</v>
      </c>
      <c r="AG38" s="620">
        <v>41751.4513246991</v>
      </c>
      <c r="AH38" s="620">
        <v>39167.9969964441</v>
      </c>
      <c r="AI38" s="620">
        <v>34691.1609860359</v>
      </c>
      <c r="AJ38" s="620">
        <v>34345.379065182</v>
      </c>
      <c r="AK38" s="620">
        <v>34434.0391100026</v>
      </c>
      <c r="AL38" s="620">
        <v>33718.1278221328</v>
      </c>
      <c r="AM38" s="620">
        <v>31805.165513657</v>
      </c>
      <c r="AN38" s="620">
        <v>31315.6307669392</v>
      </c>
      <c r="AO38" s="620">
        <v>30665.7566601766</v>
      </c>
      <c r="AP38" s="620">
        <v>31654.0051886844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165</v>
      </c>
      <c r="Z39" s="702">
        <v>7371.021</v>
      </c>
      <c r="AA39" s="620">
        <v>7371.021</v>
      </c>
      <c r="AB39" s="620">
        <v>7316.591</v>
      </c>
      <c r="AC39" s="620">
        <v>6526.2135</v>
      </c>
      <c r="AD39" s="620">
        <v>6398.4265</v>
      </c>
      <c r="AE39" s="620">
        <v>6387.56275</v>
      </c>
      <c r="AF39" s="620">
        <v>6351.436</v>
      </c>
      <c r="AG39" s="620">
        <v>6336.2915</v>
      </c>
      <c r="AH39" s="620">
        <v>6632.598</v>
      </c>
      <c r="AI39" s="620">
        <v>6054.714</v>
      </c>
      <c r="AJ39" s="620">
        <v>6297.38</v>
      </c>
      <c r="AK39" s="620">
        <v>6457.91525</v>
      </c>
      <c r="AL39" s="620">
        <v>5840.85575</v>
      </c>
      <c r="AM39" s="620">
        <v>6112.8715</v>
      </c>
      <c r="AN39" s="620">
        <v>6458.27425</v>
      </c>
      <c r="AO39" s="620">
        <v>6962.86825</v>
      </c>
      <c r="AP39" s="620">
        <v>7222.70125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178"/>
      <c r="X40" s="116"/>
      <c r="Y40" s="118" t="s">
        <v>166</v>
      </c>
      <c r="Z40" s="702">
        <v>11527.406667</v>
      </c>
      <c r="AA40" s="620">
        <v>11527.406667</v>
      </c>
      <c r="AB40" s="620">
        <v>11601.274714</v>
      </c>
      <c r="AC40" s="620">
        <v>10874.676656</v>
      </c>
      <c r="AD40" s="620">
        <v>10898.4105</v>
      </c>
      <c r="AE40" s="620">
        <v>10823.089708</v>
      </c>
      <c r="AF40" s="620">
        <v>11155.56001</v>
      </c>
      <c r="AG40" s="620">
        <v>10558.584997</v>
      </c>
      <c r="AH40" s="620">
        <v>11200.207667</v>
      </c>
      <c r="AI40" s="620">
        <v>10868.761699</v>
      </c>
      <c r="AJ40" s="620">
        <v>10659.170609</v>
      </c>
      <c r="AK40" s="620">
        <v>11124.052863</v>
      </c>
      <c r="AL40" s="620">
        <v>10735.948871</v>
      </c>
      <c r="AM40" s="620">
        <v>10428.115016</v>
      </c>
      <c r="AN40" s="620">
        <v>10460.328909</v>
      </c>
      <c r="AO40" s="620">
        <v>10879.821721</v>
      </c>
      <c r="AP40" s="620">
        <v>11245.071579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4.25">
      <c r="W41" s="178"/>
      <c r="X41" s="116"/>
      <c r="Y41" s="118" t="s">
        <v>334</v>
      </c>
      <c r="Z41" s="702">
        <v>583.63094147</v>
      </c>
      <c r="AA41" s="620">
        <v>583.63094147</v>
      </c>
      <c r="AB41" s="620">
        <v>554.18473516</v>
      </c>
      <c r="AC41" s="620">
        <v>543.087980855</v>
      </c>
      <c r="AD41" s="620">
        <v>541.278324385</v>
      </c>
      <c r="AE41" s="620">
        <v>565.500064985</v>
      </c>
      <c r="AF41" s="620">
        <v>532.965207895</v>
      </c>
      <c r="AG41" s="620">
        <v>507.54062839</v>
      </c>
      <c r="AH41" s="620">
        <v>477.67315475</v>
      </c>
      <c r="AI41" s="620">
        <v>423.928008295</v>
      </c>
      <c r="AJ41" s="620">
        <v>434.178724095</v>
      </c>
      <c r="AK41" s="620">
        <v>434.665124845</v>
      </c>
      <c r="AL41" s="620">
        <v>382.50763642</v>
      </c>
      <c r="AM41" s="620">
        <v>388.886211735</v>
      </c>
      <c r="AN41" s="620">
        <v>368.81184377</v>
      </c>
      <c r="AO41" s="620">
        <v>372.74868898</v>
      </c>
      <c r="AP41" s="620">
        <v>357.229419945</v>
      </c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1"/>
      <c r="BG41" s="142"/>
    </row>
    <row r="42" spans="23:59" ht="14.25">
      <c r="W42" s="178"/>
      <c r="X42" s="119" t="s">
        <v>110</v>
      </c>
      <c r="Y42" s="117"/>
      <c r="Z42" s="693">
        <v>4513.96980973425</v>
      </c>
      <c r="AA42" s="140">
        <v>4513.96980973425</v>
      </c>
      <c r="AB42" s="140">
        <v>4500.15744226576</v>
      </c>
      <c r="AC42" s="140">
        <v>4380.49607390231</v>
      </c>
      <c r="AD42" s="140">
        <v>4156.65076989463</v>
      </c>
      <c r="AE42" s="140">
        <v>4433.30991954144</v>
      </c>
      <c r="AF42" s="140">
        <v>4525.46709118938</v>
      </c>
      <c r="AG42" s="140">
        <v>4495.60008753953</v>
      </c>
      <c r="AH42" s="140">
        <v>4443.0872536878</v>
      </c>
      <c r="AI42" s="140">
        <v>3905.70509894786</v>
      </c>
      <c r="AJ42" s="140">
        <v>4241.98189428052</v>
      </c>
      <c r="AK42" s="140">
        <v>4177.98905579267</v>
      </c>
      <c r="AL42" s="140">
        <v>3856.99853201933</v>
      </c>
      <c r="AM42" s="140">
        <v>3657.12784950233</v>
      </c>
      <c r="AN42" s="140">
        <v>3408.431416281</v>
      </c>
      <c r="AO42" s="140">
        <v>3459.28153130533</v>
      </c>
      <c r="AP42" s="140">
        <v>3194.252208128</v>
      </c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1"/>
      <c r="BG42" s="142"/>
    </row>
    <row r="43" spans="23:59" ht="14.25">
      <c r="W43" s="178"/>
      <c r="X43" s="116"/>
      <c r="Y43" s="118" t="s">
        <v>167</v>
      </c>
      <c r="Z43" s="702">
        <v>3384.67796173425</v>
      </c>
      <c r="AA43" s="620">
        <v>3384.67796173425</v>
      </c>
      <c r="AB43" s="620">
        <v>3334.33248226576</v>
      </c>
      <c r="AC43" s="620">
        <v>3363.72278590231</v>
      </c>
      <c r="AD43" s="620">
        <v>3190.01035789463</v>
      </c>
      <c r="AE43" s="620">
        <v>3397.31283354144</v>
      </c>
      <c r="AF43" s="620">
        <v>3435.86415918938</v>
      </c>
      <c r="AG43" s="620">
        <v>3459.01738353953</v>
      </c>
      <c r="AH43" s="620">
        <v>3371.7453796878</v>
      </c>
      <c r="AI43" s="620">
        <v>2993.66978694786</v>
      </c>
      <c r="AJ43" s="620">
        <v>3292.65489628052</v>
      </c>
      <c r="AK43" s="620">
        <v>3187.60877379267</v>
      </c>
      <c r="AL43" s="620">
        <v>2965.40854601933</v>
      </c>
      <c r="AM43" s="620">
        <v>2725.06778550233</v>
      </c>
      <c r="AN43" s="620">
        <v>2446.547692281</v>
      </c>
      <c r="AO43" s="620">
        <v>2458.16709730533</v>
      </c>
      <c r="AP43" s="620">
        <v>2164.760990128</v>
      </c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1"/>
      <c r="BG43" s="142"/>
    </row>
    <row r="44" spans="23:59" ht="14.25">
      <c r="W44" s="546"/>
      <c r="X44" s="547"/>
      <c r="Y44" s="118" t="s">
        <v>262</v>
      </c>
      <c r="Z44" s="702">
        <v>1129.2918479999998</v>
      </c>
      <c r="AA44" s="620">
        <v>1129.2918479999998</v>
      </c>
      <c r="AB44" s="620">
        <v>1165.8249600000004</v>
      </c>
      <c r="AC44" s="620">
        <v>1016.7732879999999</v>
      </c>
      <c r="AD44" s="620">
        <v>966.6404119999997</v>
      </c>
      <c r="AE44" s="620">
        <v>1035.9970859999999</v>
      </c>
      <c r="AF44" s="620">
        <v>1089.6029319999998</v>
      </c>
      <c r="AG44" s="620">
        <v>1036.5827040000004</v>
      </c>
      <c r="AH44" s="620">
        <v>1071.3418739999997</v>
      </c>
      <c r="AI44" s="620">
        <v>912.035312</v>
      </c>
      <c r="AJ44" s="620">
        <v>949.3269979999995</v>
      </c>
      <c r="AK44" s="620">
        <v>990.3802820000001</v>
      </c>
      <c r="AL44" s="620">
        <v>891.589986</v>
      </c>
      <c r="AM44" s="620">
        <v>932.0600639999998</v>
      </c>
      <c r="AN44" s="620">
        <v>961.8837240000003</v>
      </c>
      <c r="AO44" s="620">
        <v>1001.1144340000001</v>
      </c>
      <c r="AP44" s="620">
        <v>1029.4912180000001</v>
      </c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1"/>
      <c r="BG44" s="142"/>
    </row>
    <row r="45" spans="23:59" ht="15" thickBot="1">
      <c r="W45" s="179"/>
      <c r="X45" s="120" t="s">
        <v>233</v>
      </c>
      <c r="Y45" s="548"/>
      <c r="Z45" s="703">
        <v>356.087998133453</v>
      </c>
      <c r="AA45" s="621">
        <v>356.087998133453</v>
      </c>
      <c r="AB45" s="621">
        <v>323.043830864626</v>
      </c>
      <c r="AC45" s="621">
        <v>325.046669288234</v>
      </c>
      <c r="AD45" s="621">
        <v>330.757980864967</v>
      </c>
      <c r="AE45" s="621">
        <v>345.757998271129</v>
      </c>
      <c r="AF45" s="621">
        <v>357.221747465699</v>
      </c>
      <c r="AG45" s="621">
        <v>379.986192463128</v>
      </c>
      <c r="AH45" s="621">
        <v>384.480204137483</v>
      </c>
      <c r="AI45" s="621">
        <v>293.112670111902</v>
      </c>
      <c r="AJ45" s="621">
        <v>254.487061167205</v>
      </c>
      <c r="AK45" s="621">
        <v>248.421610893713</v>
      </c>
      <c r="AL45" s="621">
        <v>210.713872393397</v>
      </c>
      <c r="AM45" s="621">
        <v>220.948323964862</v>
      </c>
      <c r="AN45" s="621">
        <v>241.571847797105</v>
      </c>
      <c r="AO45" s="621">
        <v>257.838137620761</v>
      </c>
      <c r="AP45" s="621">
        <v>252.69366636547</v>
      </c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51"/>
    </row>
    <row r="46" spans="23:59" ht="15" thickBot="1">
      <c r="W46" s="185" t="s">
        <v>140</v>
      </c>
      <c r="X46" s="186"/>
      <c r="Y46" s="187"/>
      <c r="Z46" s="704">
        <v>22698.6262976251</v>
      </c>
      <c r="AA46" s="622">
        <v>22698.626297625</v>
      </c>
      <c r="AB46" s="622">
        <v>23073.054741484</v>
      </c>
      <c r="AC46" s="622">
        <v>24573.5176308808</v>
      </c>
      <c r="AD46" s="622">
        <v>24179.0717073331</v>
      </c>
      <c r="AE46" s="622">
        <v>27444.3076904405</v>
      </c>
      <c r="AF46" s="622">
        <v>28470.2257543956</v>
      </c>
      <c r="AG46" s="622">
        <v>29944.4115722001</v>
      </c>
      <c r="AH46" s="622">
        <v>31047.5172114</v>
      </c>
      <c r="AI46" s="622">
        <v>31138.9207907308</v>
      </c>
      <c r="AJ46" s="622">
        <v>31596.0350528232</v>
      </c>
      <c r="AK46" s="622">
        <v>32904.3326074331</v>
      </c>
      <c r="AL46" s="622">
        <v>32950.7777076849</v>
      </c>
      <c r="AM46" s="622">
        <v>32955.2662122424</v>
      </c>
      <c r="AN46" s="622">
        <v>35579.4145703463</v>
      </c>
      <c r="AO46" s="622">
        <v>36274.6433499466</v>
      </c>
      <c r="AP46" s="622">
        <v>36677.8296155466</v>
      </c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9"/>
      <c r="BG46" s="190"/>
    </row>
    <row r="47" spans="23:59" ht="15.75" thickBot="1" thickTop="1">
      <c r="W47" s="63" t="s">
        <v>120</v>
      </c>
      <c r="X47" s="105"/>
      <c r="Y47" s="106"/>
      <c r="Z47" s="705">
        <v>1144129.5087971152</v>
      </c>
      <c r="AA47" s="191">
        <v>1144197.3786207514</v>
      </c>
      <c r="AB47" s="191">
        <v>1153630.6987239518</v>
      </c>
      <c r="AC47" s="191">
        <v>1161839.5602863925</v>
      </c>
      <c r="AD47" s="191">
        <v>1154559.3905378147</v>
      </c>
      <c r="AE47" s="191">
        <v>1214494.5979179242</v>
      </c>
      <c r="AF47" s="191">
        <v>1228053.030050748</v>
      </c>
      <c r="AG47" s="191">
        <v>1241147.6935392814</v>
      </c>
      <c r="AH47" s="191">
        <v>1236768.4007765532</v>
      </c>
      <c r="AI47" s="191">
        <v>1200480.0830805846</v>
      </c>
      <c r="AJ47" s="191">
        <v>1235780.0551742525</v>
      </c>
      <c r="AK47" s="191">
        <v>1256735.6222498238</v>
      </c>
      <c r="AL47" s="191">
        <v>1241026.8868562724</v>
      </c>
      <c r="AM47" s="191">
        <v>1278617.869121539</v>
      </c>
      <c r="AN47" s="191">
        <v>1286152.419503171</v>
      </c>
      <c r="AO47" s="191">
        <v>1287601.9257765068</v>
      </c>
      <c r="AP47" s="191">
        <v>1293468.8987354613</v>
      </c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2"/>
      <c r="BG47" s="193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6:27" ht="14.25">
      <c r="Z49" s="612"/>
      <c r="AA49" s="612"/>
    </row>
    <row r="50" ht="14.25">
      <c r="Z50" s="714"/>
    </row>
    <row r="52" spans="26:57" ht="14.25"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</row>
    <row r="53" spans="25:57" ht="14.25">
      <c r="Y53" s="1" t="s">
        <v>263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7">
      <c r="Y54" s="64" t="s">
        <v>105</v>
      </c>
      <c r="Z54" s="707" t="s">
        <v>369</v>
      </c>
      <c r="AA54" s="78">
        <v>1990</v>
      </c>
      <c r="AB54" s="78">
        <f aca="true" t="shared" si="1" ref="AB54:BE54">AA54+1</f>
        <v>1991</v>
      </c>
      <c r="AC54" s="78">
        <f t="shared" si="1"/>
        <v>1992</v>
      </c>
      <c r="AD54" s="78">
        <f t="shared" si="1"/>
        <v>1993</v>
      </c>
      <c r="AE54" s="78">
        <f t="shared" si="1"/>
        <v>1994</v>
      </c>
      <c r="AF54" s="78">
        <f t="shared" si="1"/>
        <v>1995</v>
      </c>
      <c r="AG54" s="78">
        <f t="shared" si="1"/>
        <v>1996</v>
      </c>
      <c r="AH54" s="78">
        <f t="shared" si="1"/>
        <v>1997</v>
      </c>
      <c r="AI54" s="78">
        <f t="shared" si="1"/>
        <v>1998</v>
      </c>
      <c r="AJ54" s="78">
        <f t="shared" si="1"/>
        <v>1999</v>
      </c>
      <c r="AK54" s="78">
        <f t="shared" si="1"/>
        <v>2000</v>
      </c>
      <c r="AL54" s="78">
        <f t="shared" si="1"/>
        <v>2001</v>
      </c>
      <c r="AM54" s="78">
        <f t="shared" si="1"/>
        <v>2002</v>
      </c>
      <c r="AN54" s="78">
        <f t="shared" si="1"/>
        <v>2003</v>
      </c>
      <c r="AO54" s="78">
        <f t="shared" si="1"/>
        <v>2004</v>
      </c>
      <c r="AP54" s="78">
        <f t="shared" si="1"/>
        <v>2005</v>
      </c>
      <c r="AQ54" s="78">
        <f t="shared" si="1"/>
        <v>2006</v>
      </c>
      <c r="AR54" s="78">
        <f t="shared" si="1"/>
        <v>2007</v>
      </c>
      <c r="AS54" s="78">
        <f t="shared" si="1"/>
        <v>2008</v>
      </c>
      <c r="AT54" s="78">
        <f t="shared" si="1"/>
        <v>2009</v>
      </c>
      <c r="AU54" s="78">
        <f t="shared" si="1"/>
        <v>2010</v>
      </c>
      <c r="AV54" s="78">
        <f t="shared" si="1"/>
        <v>2011</v>
      </c>
      <c r="AW54" s="78">
        <f t="shared" si="1"/>
        <v>2012</v>
      </c>
      <c r="AX54" s="78">
        <f t="shared" si="1"/>
        <v>2013</v>
      </c>
      <c r="AY54" s="78">
        <f t="shared" si="1"/>
        <v>2014</v>
      </c>
      <c r="AZ54" s="78">
        <f t="shared" si="1"/>
        <v>2015</v>
      </c>
      <c r="BA54" s="78">
        <f t="shared" si="1"/>
        <v>2016</v>
      </c>
      <c r="BB54" s="78">
        <f t="shared" si="1"/>
        <v>2017</v>
      </c>
      <c r="BC54" s="78">
        <f t="shared" si="1"/>
        <v>2018</v>
      </c>
      <c r="BD54" s="78">
        <f t="shared" si="1"/>
        <v>2019</v>
      </c>
      <c r="BE54" s="78">
        <f t="shared" si="1"/>
        <v>2020</v>
      </c>
      <c r="BF54" s="65" t="s">
        <v>106</v>
      </c>
      <c r="BG54" s="78" t="s">
        <v>107</v>
      </c>
    </row>
    <row r="55" spans="1:59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108</v>
      </c>
      <c r="Z55" s="79">
        <f>Z5/10^3</f>
        <v>317.76047818417857</v>
      </c>
      <c r="AA55" s="79">
        <f>AA5/10^3</f>
        <v>317.76047818417857</v>
      </c>
      <c r="AB55" s="79">
        <f aca="true" t="shared" si="2" ref="AB55:AP55">AB5/10^3</f>
        <v>320.30387668561906</v>
      </c>
      <c r="AC55" s="79">
        <f t="shared" si="2"/>
        <v>327.02000230285813</v>
      </c>
      <c r="AD55" s="79">
        <f t="shared" si="2"/>
        <v>308.959259325829</v>
      </c>
      <c r="AE55" s="79">
        <f t="shared" si="2"/>
        <v>349.6373249982399</v>
      </c>
      <c r="AF55" s="79">
        <f t="shared" si="2"/>
        <v>337.86768730731177</v>
      </c>
      <c r="AG55" s="79">
        <f t="shared" si="2"/>
        <v>337.7510455569458</v>
      </c>
      <c r="AH55" s="79">
        <f t="shared" si="2"/>
        <v>334.2529181682451</v>
      </c>
      <c r="AI55" s="79">
        <f t="shared" si="2"/>
        <v>324.06051641727765</v>
      </c>
      <c r="AJ55" s="79">
        <f t="shared" si="2"/>
        <v>341.33625229672685</v>
      </c>
      <c r="AK55" s="79">
        <f t="shared" si="2"/>
        <v>348.48402764106095</v>
      </c>
      <c r="AL55" s="79">
        <f t="shared" si="2"/>
        <v>340.2106961154515</v>
      </c>
      <c r="AM55" s="79">
        <f t="shared" si="2"/>
        <v>371.36942049965654</v>
      </c>
      <c r="AN55" s="79">
        <f t="shared" si="2"/>
        <v>385.20836315860623</v>
      </c>
      <c r="AO55" s="79">
        <f t="shared" si="2"/>
        <v>381.7345765552206</v>
      </c>
      <c r="AP55" s="79">
        <f t="shared" si="2"/>
        <v>396.92262789420846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</row>
    <row r="56" spans="1:59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109</v>
      </c>
      <c r="Z56" s="79">
        <f>Z10/10^3</f>
        <v>389.9909721001921</v>
      </c>
      <c r="AA56" s="79">
        <f>AA10/10^3</f>
        <v>390.06802964779433</v>
      </c>
      <c r="AB56" s="79">
        <f aca="true" t="shared" si="3" ref="AB56:AP56">AB10/10^3</f>
        <v>385.9830518790047</v>
      </c>
      <c r="AC56" s="79">
        <f t="shared" si="3"/>
        <v>377.1968755306749</v>
      </c>
      <c r="AD56" s="79">
        <f t="shared" si="3"/>
        <v>375.4110279752123</v>
      </c>
      <c r="AE56" s="79">
        <f t="shared" si="3"/>
        <v>382.5167106685099</v>
      </c>
      <c r="AF56" s="79">
        <f t="shared" si="3"/>
        <v>386.64052565273613</v>
      </c>
      <c r="AG56" s="79">
        <f t="shared" si="3"/>
        <v>395.63243694821614</v>
      </c>
      <c r="AH56" s="79">
        <f t="shared" si="3"/>
        <v>396.8340982803063</v>
      </c>
      <c r="AI56" s="79">
        <f t="shared" si="3"/>
        <v>373.0623980759342</v>
      </c>
      <c r="AJ56" s="79">
        <f t="shared" si="3"/>
        <v>379.4823639265637</v>
      </c>
      <c r="AK56" s="79">
        <f t="shared" si="3"/>
        <v>389.0133700256939</v>
      </c>
      <c r="AL56" s="79">
        <f t="shared" si="3"/>
        <v>378.2117741336238</v>
      </c>
      <c r="AM56" s="79">
        <f t="shared" si="3"/>
        <v>384.8997175266695</v>
      </c>
      <c r="AN56" s="79">
        <f t="shared" si="3"/>
        <v>384.4386345780026</v>
      </c>
      <c r="AO56" s="79">
        <f t="shared" si="3"/>
        <v>389.50631674497396</v>
      </c>
      <c r="AP56" s="79">
        <f t="shared" si="3"/>
        <v>381.07935275801844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</row>
    <row r="57" spans="1:59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111</v>
      </c>
      <c r="Z57" s="79">
        <f>Z27/10^3</f>
        <v>211.05369277127298</v>
      </c>
      <c r="AA57" s="79">
        <f>AA27/10^3</f>
        <v>211.05369277127298</v>
      </c>
      <c r="AB57" s="79">
        <f aca="true" t="shared" si="4" ref="AB57:AP57">AB27/10^3</f>
        <v>222.46679120362006</v>
      </c>
      <c r="AC57" s="79">
        <f t="shared" si="4"/>
        <v>226.85969404186204</v>
      </c>
      <c r="AD57" s="79">
        <f t="shared" si="4"/>
        <v>231.72792893898443</v>
      </c>
      <c r="AE57" s="79">
        <f t="shared" si="4"/>
        <v>243.68102662465373</v>
      </c>
      <c r="AF57" s="79">
        <f t="shared" si="4"/>
        <v>251.16142957752632</v>
      </c>
      <c r="AG57" s="79">
        <f t="shared" si="4"/>
        <v>256.7368748333621</v>
      </c>
      <c r="AH57" s="79">
        <f t="shared" si="4"/>
        <v>258.7357891595988</v>
      </c>
      <c r="AI57" s="79">
        <f t="shared" si="4"/>
        <v>257.8522279601263</v>
      </c>
      <c r="AJ57" s="79">
        <f t="shared" si="4"/>
        <v>260.0405885071346</v>
      </c>
      <c r="AK57" s="79">
        <f t="shared" si="4"/>
        <v>259.20438473940413</v>
      </c>
      <c r="AL57" s="79">
        <f t="shared" si="4"/>
        <v>261.75287992934943</v>
      </c>
      <c r="AM57" s="79">
        <f t="shared" si="4"/>
        <v>256.5773166276276</v>
      </c>
      <c r="AN57" s="79">
        <f t="shared" si="4"/>
        <v>254.5032059953946</v>
      </c>
      <c r="AO57" s="79">
        <f t="shared" si="4"/>
        <v>254.45345193018287</v>
      </c>
      <c r="AP57" s="79">
        <f t="shared" si="4"/>
        <v>249.6430120679922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</row>
    <row r="58" spans="1:59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6" t="s">
        <v>170</v>
      </c>
      <c r="Z58" s="79">
        <f>(Z34)/10^3</f>
        <v>83.60242911544415</v>
      </c>
      <c r="AA58" s="79">
        <f>(AA34)/10^3</f>
        <v>83.59324139147813</v>
      </c>
      <c r="AB58" s="79">
        <f aca="true" t="shared" si="5" ref="AB58:AP58">(AB34)/10^3</f>
        <v>80.69306205371794</v>
      </c>
      <c r="AC58" s="79">
        <f t="shared" si="5"/>
        <v>82.07337737053776</v>
      </c>
      <c r="AD58" s="79">
        <f t="shared" si="5"/>
        <v>86.5249280314892</v>
      </c>
      <c r="AE58" s="79">
        <f t="shared" si="5"/>
        <v>85.42696816009484</v>
      </c>
      <c r="AF58" s="79">
        <f t="shared" si="5"/>
        <v>93.27736464321018</v>
      </c>
      <c r="AG58" s="79">
        <f t="shared" si="5"/>
        <v>90.90691855441727</v>
      </c>
      <c r="AH58" s="79">
        <f t="shared" si="5"/>
        <v>88.56280015565808</v>
      </c>
      <c r="AI58" s="79">
        <f t="shared" si="5"/>
        <v>93.50632941165519</v>
      </c>
      <c r="AJ58" s="79">
        <f t="shared" si="5"/>
        <v>100.52612309948896</v>
      </c>
      <c r="AK58" s="79">
        <f t="shared" si="5"/>
        <v>101.25812096375843</v>
      </c>
      <c r="AL58" s="79">
        <f t="shared" si="5"/>
        <v>107.55304851525767</v>
      </c>
      <c r="AM58" s="79">
        <f t="shared" si="5"/>
        <v>112.05851966356666</v>
      </c>
      <c r="AN58" s="79">
        <f t="shared" si="5"/>
        <v>109.05188016792229</v>
      </c>
      <c r="AO58" s="79">
        <f t="shared" si="5"/>
        <v>108.65091440589063</v>
      </c>
      <c r="AP58" s="79">
        <f t="shared" si="5"/>
        <v>107.40165420646292</v>
      </c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</row>
    <row r="59" spans="1:59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6" t="s">
        <v>121</v>
      </c>
      <c r="Z59" s="79">
        <f>Z33/10^3</f>
        <v>56.668294375382</v>
      </c>
      <c r="AA59" s="79">
        <f>AA33/10^3</f>
        <v>56.668294375382</v>
      </c>
      <c r="AB59" s="79">
        <f aca="true" t="shared" si="6" ref="AB59:AP59">AB33/10^3</f>
        <v>57.181268932345944</v>
      </c>
      <c r="AC59" s="79">
        <f t="shared" si="6"/>
        <v>60.53494985495847</v>
      </c>
      <c r="AD59" s="79">
        <f t="shared" si="6"/>
        <v>64.93668102159793</v>
      </c>
      <c r="AE59" s="79">
        <f t="shared" si="6"/>
        <v>61.687879040060984</v>
      </c>
      <c r="AF59" s="79">
        <f t="shared" si="6"/>
        <v>66.32035788238638</v>
      </c>
      <c r="AG59" s="79">
        <f t="shared" si="6"/>
        <v>66.09718285266334</v>
      </c>
      <c r="AH59" s="79">
        <f t="shared" si="6"/>
        <v>64.981260355729</v>
      </c>
      <c r="AI59" s="79">
        <f t="shared" si="6"/>
        <v>64.57957837128149</v>
      </c>
      <c r="AJ59" s="79">
        <f t="shared" si="6"/>
        <v>66.52805644923141</v>
      </c>
      <c r="AK59" s="79">
        <f t="shared" si="6"/>
        <v>68.95827824035781</v>
      </c>
      <c r="AL59" s="79">
        <f t="shared" si="6"/>
        <v>65.57012218267361</v>
      </c>
      <c r="AM59" s="79">
        <f t="shared" si="6"/>
        <v>68.11357754495164</v>
      </c>
      <c r="AN59" s="79">
        <f t="shared" si="6"/>
        <v>65.0834134702391</v>
      </c>
      <c r="AO59" s="79">
        <f t="shared" si="6"/>
        <v>64.3487131162084</v>
      </c>
      <c r="AP59" s="79">
        <f t="shared" si="6"/>
        <v>67.7808779403624</v>
      </c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</row>
    <row r="60" spans="1:59" s="10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 t="s">
        <v>122</v>
      </c>
      <c r="Z60" s="79">
        <f>Z36/10^3</f>
        <v>62.31839243632471</v>
      </c>
      <c r="AA60" s="79">
        <f>AA36/10^3</f>
        <v>62.31839243632471</v>
      </c>
      <c r="AB60" s="79">
        <f aca="true" t="shared" si="7" ref="AB60:AP60">AB36/10^3</f>
        <v>63.87592287052188</v>
      </c>
      <c r="AC60" s="79">
        <f t="shared" si="7"/>
        <v>63.524193371914336</v>
      </c>
      <c r="AD60" s="79">
        <f t="shared" si="7"/>
        <v>62.7672786913992</v>
      </c>
      <c r="AE60" s="79">
        <f t="shared" si="7"/>
        <v>64.04923107630727</v>
      </c>
      <c r="AF60" s="79">
        <f t="shared" si="7"/>
        <v>64.26451625602928</v>
      </c>
      <c r="AG60" s="79">
        <f t="shared" si="7"/>
        <v>64.02945473009176</v>
      </c>
      <c r="AH60" s="79">
        <f t="shared" si="7"/>
        <v>62.30604327601939</v>
      </c>
      <c r="AI60" s="79">
        <f t="shared" si="7"/>
        <v>56.23738246239066</v>
      </c>
      <c r="AJ60" s="79">
        <f t="shared" si="7"/>
        <v>56.23257735372473</v>
      </c>
      <c r="AK60" s="79">
        <f t="shared" si="7"/>
        <v>56.87708301453398</v>
      </c>
      <c r="AL60" s="79">
        <f t="shared" si="7"/>
        <v>54.74515248396553</v>
      </c>
      <c r="AM60" s="79">
        <f t="shared" si="7"/>
        <v>52.61311441485918</v>
      </c>
      <c r="AN60" s="79">
        <f t="shared" si="7"/>
        <v>52.253049033787306</v>
      </c>
      <c r="AO60" s="79">
        <f t="shared" si="7"/>
        <v>52.59831498908269</v>
      </c>
      <c r="AP60" s="79">
        <f t="shared" si="7"/>
        <v>53.92595331212286</v>
      </c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</row>
    <row r="61" spans="1:59" s="10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 t="s">
        <v>123</v>
      </c>
      <c r="Z61" s="79">
        <f>Z46/10^3</f>
        <v>22.698626297625097</v>
      </c>
      <c r="AA61" s="79">
        <f>AA46/10^3</f>
        <v>22.698626297625</v>
      </c>
      <c r="AB61" s="79">
        <f aca="true" t="shared" si="8" ref="AB61:AP61">AB46/10^3</f>
        <v>23.073054741484</v>
      </c>
      <c r="AC61" s="79">
        <f t="shared" si="8"/>
        <v>24.5735176308808</v>
      </c>
      <c r="AD61" s="79">
        <f t="shared" si="8"/>
        <v>24.1790717073331</v>
      </c>
      <c r="AE61" s="79">
        <f t="shared" si="8"/>
        <v>27.4443076904405</v>
      </c>
      <c r="AF61" s="79">
        <f t="shared" si="8"/>
        <v>28.4702257543956</v>
      </c>
      <c r="AG61" s="79">
        <f t="shared" si="8"/>
        <v>29.9444115722001</v>
      </c>
      <c r="AH61" s="79">
        <f t="shared" si="8"/>
        <v>31.047517211400002</v>
      </c>
      <c r="AI61" s="79">
        <f t="shared" si="8"/>
        <v>31.1389207907308</v>
      </c>
      <c r="AJ61" s="79">
        <f t="shared" si="8"/>
        <v>31.5960350528232</v>
      </c>
      <c r="AK61" s="79">
        <f t="shared" si="8"/>
        <v>32.9043326074331</v>
      </c>
      <c r="AL61" s="79">
        <f t="shared" si="8"/>
        <v>32.9507777076849</v>
      </c>
      <c r="AM61" s="79">
        <f t="shared" si="8"/>
        <v>32.9552662122424</v>
      </c>
      <c r="AN61" s="79">
        <f t="shared" si="8"/>
        <v>35.5794145703463</v>
      </c>
      <c r="AO61" s="79">
        <f t="shared" si="8"/>
        <v>36.2746433499466</v>
      </c>
      <c r="AP61" s="79">
        <f t="shared" si="8"/>
        <v>36.6778296155466</v>
      </c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</row>
    <row r="62" spans="1:59" s="109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7" t="s">
        <v>171</v>
      </c>
      <c r="Z62" s="80">
        <f>Z35/10^3</f>
        <v>0.0366235166957</v>
      </c>
      <c r="AA62" s="80">
        <f>AA35/10^3</f>
        <v>0.0366235166957</v>
      </c>
      <c r="AB62" s="80">
        <f aca="true" t="shared" si="9" ref="AB62:AP62">AB35/10^3</f>
        <v>0.0536703576382</v>
      </c>
      <c r="AC62" s="80">
        <f t="shared" si="9"/>
        <v>0.0569501827061</v>
      </c>
      <c r="AD62" s="80">
        <f t="shared" si="9"/>
        <v>0.0532148459695</v>
      </c>
      <c r="AE62" s="80">
        <f t="shared" si="9"/>
        <v>0.0511496596169</v>
      </c>
      <c r="AF62" s="80">
        <f t="shared" si="9"/>
        <v>0.0509229771525</v>
      </c>
      <c r="AG62" s="80">
        <f t="shared" si="9"/>
        <v>0.0493684913846</v>
      </c>
      <c r="AH62" s="80">
        <f t="shared" si="9"/>
        <v>0.0479741695963</v>
      </c>
      <c r="AI62" s="80">
        <f t="shared" si="9"/>
        <v>0.0427295911884</v>
      </c>
      <c r="AJ62" s="80">
        <f t="shared" si="9"/>
        <v>0.0380584885591</v>
      </c>
      <c r="AK62" s="80">
        <f t="shared" si="9"/>
        <v>0.0360250175811</v>
      </c>
      <c r="AL62" s="80">
        <f t="shared" si="9"/>
        <v>0.032435788266</v>
      </c>
      <c r="AM62" s="80">
        <f t="shared" si="9"/>
        <v>0.0309366319654</v>
      </c>
      <c r="AN62" s="80">
        <f t="shared" si="9"/>
        <v>0.0344585288725</v>
      </c>
      <c r="AO62" s="80">
        <f t="shared" si="9"/>
        <v>0.0349946850009</v>
      </c>
      <c r="AP62" s="80">
        <f t="shared" si="9"/>
        <v>0.0375909407473</v>
      </c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</row>
    <row r="63" spans="1:59" s="109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8" t="s">
        <v>120</v>
      </c>
      <c r="Z63" s="81">
        <f aca="true" t="shared" si="10" ref="Z63:AP63">SUM(Z55:Z62)</f>
        <v>1144.1295087971155</v>
      </c>
      <c r="AA63" s="81">
        <f t="shared" si="10"/>
        <v>1144.1973786207516</v>
      </c>
      <c r="AB63" s="81">
        <f t="shared" si="10"/>
        <v>1153.6306987239518</v>
      </c>
      <c r="AC63" s="81">
        <f t="shared" si="10"/>
        <v>1161.8395602863925</v>
      </c>
      <c r="AD63" s="81">
        <f t="shared" si="10"/>
        <v>1154.5593905378148</v>
      </c>
      <c r="AE63" s="81">
        <f t="shared" si="10"/>
        <v>1214.4945979179242</v>
      </c>
      <c r="AF63" s="81">
        <f t="shared" si="10"/>
        <v>1228.0530300507482</v>
      </c>
      <c r="AG63" s="81">
        <f t="shared" si="10"/>
        <v>1241.1476935392814</v>
      </c>
      <c r="AH63" s="81">
        <f t="shared" si="10"/>
        <v>1236.768400776553</v>
      </c>
      <c r="AI63" s="81">
        <f t="shared" si="10"/>
        <v>1200.4800830805846</v>
      </c>
      <c r="AJ63" s="81">
        <f t="shared" si="10"/>
        <v>1235.7800551742525</v>
      </c>
      <c r="AK63" s="81">
        <f t="shared" si="10"/>
        <v>1256.7356222498238</v>
      </c>
      <c r="AL63" s="81">
        <f t="shared" si="10"/>
        <v>1241.0268868562725</v>
      </c>
      <c r="AM63" s="81">
        <f t="shared" si="10"/>
        <v>1278.617869121539</v>
      </c>
      <c r="AN63" s="81">
        <f t="shared" si="10"/>
        <v>1286.152419503171</v>
      </c>
      <c r="AO63" s="81">
        <f t="shared" si="10"/>
        <v>1287.6019257765067</v>
      </c>
      <c r="AP63" s="81">
        <f t="shared" si="10"/>
        <v>1293.4688987354614</v>
      </c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</row>
    <row r="64" spans="26:27" ht="14.25">
      <c r="Z64" s="194"/>
      <c r="AA64" s="194"/>
    </row>
    <row r="65" ht="14.25">
      <c r="Y65" s="3" t="s">
        <v>371</v>
      </c>
    </row>
    <row r="66" spans="25:59" ht="27">
      <c r="Y66" s="64" t="s">
        <v>105</v>
      </c>
      <c r="Z66" s="707" t="s">
        <v>369</v>
      </c>
      <c r="AA66" s="78">
        <v>1990</v>
      </c>
      <c r="AB66" s="78">
        <f aca="true" t="shared" si="11" ref="AB66:BE66">AA66+1</f>
        <v>1991</v>
      </c>
      <c r="AC66" s="78">
        <f t="shared" si="11"/>
        <v>1992</v>
      </c>
      <c r="AD66" s="78">
        <f t="shared" si="11"/>
        <v>1993</v>
      </c>
      <c r="AE66" s="78">
        <f t="shared" si="11"/>
        <v>1994</v>
      </c>
      <c r="AF66" s="78">
        <f t="shared" si="11"/>
        <v>1995</v>
      </c>
      <c r="AG66" s="78">
        <f t="shared" si="11"/>
        <v>1996</v>
      </c>
      <c r="AH66" s="78">
        <f t="shared" si="11"/>
        <v>1997</v>
      </c>
      <c r="AI66" s="78">
        <f t="shared" si="11"/>
        <v>1998</v>
      </c>
      <c r="AJ66" s="78">
        <f t="shared" si="11"/>
        <v>1999</v>
      </c>
      <c r="AK66" s="78">
        <f t="shared" si="11"/>
        <v>2000</v>
      </c>
      <c r="AL66" s="78">
        <f t="shared" si="11"/>
        <v>2001</v>
      </c>
      <c r="AM66" s="78">
        <f t="shared" si="11"/>
        <v>2002</v>
      </c>
      <c r="AN66" s="78">
        <f t="shared" si="11"/>
        <v>2003</v>
      </c>
      <c r="AO66" s="78">
        <f t="shared" si="11"/>
        <v>2004</v>
      </c>
      <c r="AP66" s="78">
        <f t="shared" si="11"/>
        <v>2005</v>
      </c>
      <c r="AQ66" s="78">
        <f t="shared" si="11"/>
        <v>2006</v>
      </c>
      <c r="AR66" s="78">
        <f t="shared" si="11"/>
        <v>2007</v>
      </c>
      <c r="AS66" s="78">
        <f t="shared" si="11"/>
        <v>2008</v>
      </c>
      <c r="AT66" s="78">
        <f t="shared" si="11"/>
        <v>2009</v>
      </c>
      <c r="AU66" s="78">
        <f t="shared" si="11"/>
        <v>2010</v>
      </c>
      <c r="AV66" s="78">
        <f t="shared" si="11"/>
        <v>2011</v>
      </c>
      <c r="AW66" s="78">
        <f t="shared" si="11"/>
        <v>2012</v>
      </c>
      <c r="AX66" s="78">
        <f t="shared" si="11"/>
        <v>2013</v>
      </c>
      <c r="AY66" s="78">
        <f t="shared" si="11"/>
        <v>2014</v>
      </c>
      <c r="AZ66" s="78">
        <f t="shared" si="11"/>
        <v>2015</v>
      </c>
      <c r="BA66" s="78">
        <f t="shared" si="11"/>
        <v>2016</v>
      </c>
      <c r="BB66" s="78">
        <f t="shared" si="11"/>
        <v>2017</v>
      </c>
      <c r="BC66" s="78">
        <f t="shared" si="11"/>
        <v>2018</v>
      </c>
      <c r="BD66" s="78">
        <f t="shared" si="11"/>
        <v>2019</v>
      </c>
      <c r="BE66" s="78">
        <f t="shared" si="11"/>
        <v>2020</v>
      </c>
      <c r="BF66" s="65" t="s">
        <v>106</v>
      </c>
      <c r="BG66" s="78" t="s">
        <v>107</v>
      </c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108</v>
      </c>
      <c r="Z67" s="112"/>
      <c r="AA67" s="90">
        <f aca="true" t="shared" si="12" ref="AA67:AA75">AA55/$Z55-1</f>
        <v>0</v>
      </c>
      <c r="AB67" s="90">
        <f aca="true" t="shared" si="13" ref="AB67:AP67">AB55/$Z55-1</f>
        <v>0.008004137317436655</v>
      </c>
      <c r="AC67" s="90">
        <f t="shared" si="13"/>
        <v>0.02913994896908667</v>
      </c>
      <c r="AD67" s="90">
        <f t="shared" si="13"/>
        <v>-0.02769765110073963</v>
      </c>
      <c r="AE67" s="90">
        <f t="shared" si="13"/>
        <v>0.10031721690570028</v>
      </c>
      <c r="AF67" s="90">
        <f t="shared" si="13"/>
        <v>0.06327787910577976</v>
      </c>
      <c r="AG67" s="90">
        <f t="shared" si="13"/>
        <v>0.06291080466331755</v>
      </c>
      <c r="AH67" s="90">
        <f t="shared" si="13"/>
        <v>0.05190211217679286</v>
      </c>
      <c r="AI67" s="90">
        <f t="shared" si="13"/>
        <v>0.019826374472685426</v>
      </c>
      <c r="AJ67" s="90">
        <f t="shared" si="13"/>
        <v>0.07419353799840223</v>
      </c>
      <c r="AK67" s="90">
        <f t="shared" si="13"/>
        <v>0.09668776190308526</v>
      </c>
      <c r="AL67" s="90">
        <f t="shared" si="13"/>
        <v>0.07065138515514335</v>
      </c>
      <c r="AM67" s="90">
        <f t="shared" si="13"/>
        <v>0.16870865320263473</v>
      </c>
      <c r="AN67" s="90">
        <f t="shared" si="13"/>
        <v>0.21226014436991725</v>
      </c>
      <c r="AO67" s="90">
        <f t="shared" si="13"/>
        <v>0.20132805293036382</v>
      </c>
      <c r="AP67" s="90">
        <f t="shared" si="13"/>
        <v>0.2491252221245286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109</v>
      </c>
      <c r="Z68" s="112"/>
      <c r="AA68" s="90">
        <f t="shared" si="12"/>
        <v>0.00019758802924907393</v>
      </c>
      <c r="AB68" s="90">
        <f aca="true" t="shared" si="14" ref="AB68:AP68">AB56/$Z56-1</f>
        <v>-0.010276956411590321</v>
      </c>
      <c r="AC68" s="90">
        <f t="shared" si="14"/>
        <v>-0.03280613523081832</v>
      </c>
      <c r="AD68" s="90">
        <f t="shared" si="14"/>
        <v>-0.03738533752836237</v>
      </c>
      <c r="AE68" s="90">
        <f t="shared" si="14"/>
        <v>-0.01916521654701786</v>
      </c>
      <c r="AF68" s="90">
        <f t="shared" si="14"/>
        <v>-0.008591087197257541</v>
      </c>
      <c r="AG68" s="90">
        <f t="shared" si="14"/>
        <v>0.014465629339170283</v>
      </c>
      <c r="AH68" s="90">
        <f t="shared" si="14"/>
        <v>0.017546883568259064</v>
      </c>
      <c r="AI68" s="90">
        <f t="shared" si="14"/>
        <v>-0.04340760488145046</v>
      </c>
      <c r="AJ68" s="90">
        <f t="shared" si="14"/>
        <v>-0.026945772916324384</v>
      </c>
      <c r="AK68" s="90">
        <f t="shared" si="14"/>
        <v>-0.002506730012834857</v>
      </c>
      <c r="AL68" s="90">
        <f t="shared" si="14"/>
        <v>-0.030203770879963066</v>
      </c>
      <c r="AM68" s="90">
        <f t="shared" si="14"/>
        <v>-0.013054801105022995</v>
      </c>
      <c r="AN68" s="90">
        <f t="shared" si="14"/>
        <v>-0.014237092444188804</v>
      </c>
      <c r="AO68" s="90">
        <f t="shared" si="14"/>
        <v>-0.0012427348064191213</v>
      </c>
      <c r="AP68" s="90">
        <f t="shared" si="14"/>
        <v>-0.02285083496723661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111</v>
      </c>
      <c r="Z69" s="112"/>
      <c r="AA69" s="90">
        <f t="shared" si="12"/>
        <v>0</v>
      </c>
      <c r="AB69" s="90">
        <f aca="true" t="shared" si="15" ref="AB69:AP69">AB57/$Z57-1</f>
        <v>0.05407675308821003</v>
      </c>
      <c r="AC69" s="90">
        <f t="shared" si="15"/>
        <v>0.07489090128225628</v>
      </c>
      <c r="AD69" s="90">
        <f t="shared" si="15"/>
        <v>0.09795723493981656</v>
      </c>
      <c r="AE69" s="90">
        <f t="shared" si="15"/>
        <v>0.15459257511660907</v>
      </c>
      <c r="AF69" s="90">
        <f t="shared" si="15"/>
        <v>0.190035702666997</v>
      </c>
      <c r="AG69" s="90">
        <f t="shared" si="15"/>
        <v>0.2164528914999737</v>
      </c>
      <c r="AH69" s="90">
        <f t="shared" si="15"/>
        <v>0.22592400901509357</v>
      </c>
      <c r="AI69" s="90">
        <f t="shared" si="15"/>
        <v>0.22173758049128622</v>
      </c>
      <c r="AJ69" s="90">
        <f t="shared" si="15"/>
        <v>0.23210631897803657</v>
      </c>
      <c r="AK69" s="90">
        <f t="shared" si="15"/>
        <v>0.22814427615968746</v>
      </c>
      <c r="AL69" s="90">
        <f t="shared" si="15"/>
        <v>0.24021937968657636</v>
      </c>
      <c r="AM69" s="90">
        <f t="shared" si="15"/>
        <v>0.21569688385263341</v>
      </c>
      <c r="AN69" s="90">
        <f t="shared" si="15"/>
        <v>0.20586947640480058</v>
      </c>
      <c r="AO69" s="90">
        <f t="shared" si="15"/>
        <v>0.20563373513650807</v>
      </c>
      <c r="AP69" s="90">
        <f t="shared" si="15"/>
        <v>0.18284124191344975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170</v>
      </c>
      <c r="Z70" s="112"/>
      <c r="AA70" s="90">
        <f t="shared" si="12"/>
        <v>-0.00010989781114301156</v>
      </c>
      <c r="AB70" s="90">
        <f aca="true" t="shared" si="16" ref="AB70:AP70">AB58/$Z58-1</f>
        <v>-0.03480003024444123</v>
      </c>
      <c r="AC70" s="90">
        <f t="shared" si="16"/>
        <v>-0.018289561213526206</v>
      </c>
      <c r="AD70" s="90">
        <f t="shared" si="16"/>
        <v>0.034957105277520606</v>
      </c>
      <c r="AE70" s="90">
        <f t="shared" si="16"/>
        <v>0.021823995593851064</v>
      </c>
      <c r="AF70" s="90">
        <f t="shared" si="16"/>
        <v>0.11572553130491214</v>
      </c>
      <c r="AG70" s="90">
        <f t="shared" si="16"/>
        <v>0.08737173687724509</v>
      </c>
      <c r="AH70" s="90">
        <f t="shared" si="16"/>
        <v>0.05933285782120401</v>
      </c>
      <c r="AI70" s="90">
        <f t="shared" si="16"/>
        <v>0.11846426474684169</v>
      </c>
      <c r="AJ70" s="90">
        <f t="shared" si="16"/>
        <v>0.20243064900273855</v>
      </c>
      <c r="AK70" s="90">
        <f t="shared" si="16"/>
        <v>0.21118634990777663</v>
      </c>
      <c r="AL70" s="90">
        <f t="shared" si="16"/>
        <v>0.28648233853038896</v>
      </c>
      <c r="AM70" s="90">
        <f t="shared" si="16"/>
        <v>0.3403739681873157</v>
      </c>
      <c r="AN70" s="90">
        <f t="shared" si="16"/>
        <v>0.3044104258900866</v>
      </c>
      <c r="AO70" s="90">
        <f t="shared" si="16"/>
        <v>0.29961432407493516</v>
      </c>
      <c r="AP70" s="90">
        <f t="shared" si="16"/>
        <v>0.284671454440099</v>
      </c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</row>
    <row r="71" spans="1:59" s="10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6" t="s">
        <v>121</v>
      </c>
      <c r="Z71" s="112"/>
      <c r="AA71" s="90">
        <f t="shared" si="12"/>
        <v>0</v>
      </c>
      <c r="AB71" s="90">
        <f aca="true" t="shared" si="17" ref="AB71:AP71">AB59/$Z59-1</f>
        <v>0.00905223216294293</v>
      </c>
      <c r="AC71" s="90">
        <f t="shared" si="17"/>
        <v>0.06823313675126652</v>
      </c>
      <c r="AD71" s="90">
        <f t="shared" si="17"/>
        <v>0.14590851440568353</v>
      </c>
      <c r="AE71" s="90">
        <f t="shared" si="17"/>
        <v>0.08857836149837617</v>
      </c>
      <c r="AF71" s="90">
        <f t="shared" si="17"/>
        <v>0.1703256399966302</v>
      </c>
      <c r="AG71" s="90">
        <f t="shared" si="17"/>
        <v>0.16638737024309425</v>
      </c>
      <c r="AH71" s="90">
        <f t="shared" si="17"/>
        <v>0.14669518594084163</v>
      </c>
      <c r="AI71" s="90">
        <f t="shared" si="17"/>
        <v>0.13960688393925502</v>
      </c>
      <c r="AJ71" s="90">
        <f t="shared" si="17"/>
        <v>0.17399080354415464</v>
      </c>
      <c r="AK71" s="90">
        <f t="shared" si="17"/>
        <v>0.21687583860499715</v>
      </c>
      <c r="AL71" s="90">
        <f t="shared" si="17"/>
        <v>0.15708656675502097</v>
      </c>
      <c r="AM71" s="90">
        <f t="shared" si="17"/>
        <v>0.2019697839104495</v>
      </c>
      <c r="AN71" s="90">
        <f t="shared" si="17"/>
        <v>0.14849783618179302</v>
      </c>
      <c r="AO71" s="90">
        <f t="shared" si="17"/>
        <v>0.13553290822465547</v>
      </c>
      <c r="AP71" s="90">
        <f t="shared" si="17"/>
        <v>0.1960987830579204</v>
      </c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</row>
    <row r="72" spans="1:59" s="10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6" t="s">
        <v>122</v>
      </c>
      <c r="Z72" s="112"/>
      <c r="AA72" s="90">
        <f t="shared" si="12"/>
        <v>0</v>
      </c>
      <c r="AB72" s="90">
        <f aca="true" t="shared" si="18" ref="AB72:AP72">AB60/$Z60-1</f>
        <v>0.024993109952067938</v>
      </c>
      <c r="AC72" s="90">
        <f t="shared" si="18"/>
        <v>0.01934903787548259</v>
      </c>
      <c r="AD72" s="90">
        <f t="shared" si="18"/>
        <v>0.007203110310221028</v>
      </c>
      <c r="AE72" s="90">
        <f t="shared" si="18"/>
        <v>0.02777412209005692</v>
      </c>
      <c r="AF72" s="90">
        <f t="shared" si="18"/>
        <v>0.03122872307229474</v>
      </c>
      <c r="AG72" s="90">
        <f t="shared" si="18"/>
        <v>0.02745677843849026</v>
      </c>
      <c r="AH72" s="90">
        <f t="shared" si="18"/>
        <v>-0.00019816236944714127</v>
      </c>
      <c r="AI72" s="90">
        <f t="shared" si="18"/>
        <v>-0.09757969896523666</v>
      </c>
      <c r="AJ72" s="90">
        <f t="shared" si="18"/>
        <v>-0.09765680475179628</v>
      </c>
      <c r="AK72" s="90">
        <f t="shared" si="18"/>
        <v>-0.08731466279959832</v>
      </c>
      <c r="AL72" s="90">
        <f t="shared" si="18"/>
        <v>-0.12152495685920195</v>
      </c>
      <c r="AM72" s="90">
        <f t="shared" si="18"/>
        <v>-0.15573697654961371</v>
      </c>
      <c r="AN72" s="90">
        <f t="shared" si="18"/>
        <v>-0.1615148114229985</v>
      </c>
      <c r="AO72" s="90">
        <f t="shared" si="18"/>
        <v>-0.15597445741518023</v>
      </c>
      <c r="AP72" s="90">
        <f t="shared" si="18"/>
        <v>-0.134670340426015</v>
      </c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59" s="10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6" t="s">
        <v>123</v>
      </c>
      <c r="Z73" s="112"/>
      <c r="AA73" s="90">
        <f t="shared" si="12"/>
        <v>-4.218847493575595E-15</v>
      </c>
      <c r="AB73" s="90">
        <f aca="true" t="shared" si="19" ref="AB73:AP73">AB61/$Z61-1</f>
        <v>0.016495643346402744</v>
      </c>
      <c r="AC73" s="90">
        <f t="shared" si="19"/>
        <v>0.0825993304031738</v>
      </c>
      <c r="AD73" s="90">
        <f t="shared" si="19"/>
        <v>0.06522180639023523</v>
      </c>
      <c r="AE73" s="90">
        <f t="shared" si="19"/>
        <v>0.20907350650166578</v>
      </c>
      <c r="AF73" s="90">
        <f t="shared" si="19"/>
        <v>0.2542708700118286</v>
      </c>
      <c r="AG73" s="90">
        <f t="shared" si="19"/>
        <v>0.319216906766429</v>
      </c>
      <c r="AH73" s="90">
        <f t="shared" si="19"/>
        <v>0.367814809773243</v>
      </c>
      <c r="AI73" s="90">
        <f t="shared" si="19"/>
        <v>0.3718416428569862</v>
      </c>
      <c r="AJ73" s="90">
        <f t="shared" si="19"/>
        <v>0.3919800537061142</v>
      </c>
      <c r="AK73" s="90">
        <f t="shared" si="19"/>
        <v>0.4496177951912359</v>
      </c>
      <c r="AL73" s="90">
        <f t="shared" si="19"/>
        <v>0.4516639586745592</v>
      </c>
      <c r="AM73" s="90">
        <f t="shared" si="19"/>
        <v>0.4518617021194111</v>
      </c>
      <c r="AN73" s="90">
        <f t="shared" si="19"/>
        <v>0.5674699474685343</v>
      </c>
      <c r="AO73" s="90">
        <f t="shared" si="19"/>
        <v>0.5980986194632374</v>
      </c>
      <c r="AP73" s="90">
        <f t="shared" si="19"/>
        <v>0.6158612038731222</v>
      </c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59" s="109" customFormat="1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7" t="s">
        <v>171</v>
      </c>
      <c r="Z74" s="113"/>
      <c r="AA74" s="91">
        <f t="shared" si="12"/>
        <v>0</v>
      </c>
      <c r="AB74" s="91">
        <f aca="true" t="shared" si="20" ref="AB74:AP74">AB62/$Z62-1</f>
        <v>0.4654616072000941</v>
      </c>
      <c r="AC74" s="91">
        <f t="shared" si="20"/>
        <v>0.5550167718543144</v>
      </c>
      <c r="AD74" s="91">
        <f t="shared" si="20"/>
        <v>0.453023924809165</v>
      </c>
      <c r="AE74" s="91">
        <f t="shared" si="20"/>
        <v>0.3966343003566757</v>
      </c>
      <c r="AF74" s="91">
        <f t="shared" si="20"/>
        <v>0.39044476737753886</v>
      </c>
      <c r="AG74" s="91">
        <f t="shared" si="20"/>
        <v>0.34799975094681157</v>
      </c>
      <c r="AH74" s="91">
        <f t="shared" si="20"/>
        <v>0.3099279895732321</v>
      </c>
      <c r="AI74" s="91">
        <f t="shared" si="20"/>
        <v>0.16672550982568324</v>
      </c>
      <c r="AJ74" s="91">
        <f t="shared" si="20"/>
        <v>0.039181705987521465</v>
      </c>
      <c r="AK74" s="91">
        <f t="shared" si="20"/>
        <v>-0.016341934598276042</v>
      </c>
      <c r="AL74" s="91">
        <f t="shared" si="20"/>
        <v>-0.11434533893878318</v>
      </c>
      <c r="AM74" s="91">
        <f t="shared" si="20"/>
        <v>-0.15527959200509278</v>
      </c>
      <c r="AN74" s="91">
        <f t="shared" si="20"/>
        <v>-0.05911468964568867</v>
      </c>
      <c r="AO74" s="91">
        <f t="shared" si="20"/>
        <v>-0.04447502156425198</v>
      </c>
      <c r="AP74" s="91">
        <f t="shared" si="20"/>
        <v>0.026415378393020106</v>
      </c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59" s="109" customFormat="1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120</v>
      </c>
      <c r="Z75" s="114"/>
      <c r="AA75" s="92">
        <f t="shared" si="12"/>
        <v>5.932005346798164E-05</v>
      </c>
      <c r="AB75" s="92">
        <f aca="true" t="shared" si="21" ref="AB75:AP75">AB63/$Z63-1</f>
        <v>0.008304295845690923</v>
      </c>
      <c r="AC75" s="92">
        <f t="shared" si="21"/>
        <v>0.015479061900865121</v>
      </c>
      <c r="AD75" s="92">
        <f t="shared" si="21"/>
        <v>0.00911599749897607</v>
      </c>
      <c r="AE75" s="92">
        <f t="shared" si="21"/>
        <v>0.06150098269450921</v>
      </c>
      <c r="AF75" s="92">
        <f t="shared" si="21"/>
        <v>0.0733514174823322</v>
      </c>
      <c r="AG75" s="92">
        <f t="shared" si="21"/>
        <v>0.08479650598660493</v>
      </c>
      <c r="AH75" s="92">
        <f t="shared" si="21"/>
        <v>0.08096888618565035</v>
      </c>
      <c r="AI75" s="92">
        <f t="shared" si="21"/>
        <v>0.04925191934146822</v>
      </c>
      <c r="AJ75" s="92">
        <f t="shared" si="21"/>
        <v>0.0801050455149035</v>
      </c>
      <c r="AK75" s="92">
        <f t="shared" si="21"/>
        <v>0.09842077543397787</v>
      </c>
      <c r="AL75" s="92">
        <f t="shared" si="21"/>
        <v>0.08469091769255255</v>
      </c>
      <c r="AM75" s="92">
        <f t="shared" si="21"/>
        <v>0.11754644844867101</v>
      </c>
      <c r="AN75" s="92">
        <f t="shared" si="21"/>
        <v>0.12413184837385383</v>
      </c>
      <c r="AO75" s="92">
        <f t="shared" si="21"/>
        <v>0.1253987558892975</v>
      </c>
      <c r="AP75" s="92">
        <f t="shared" si="21"/>
        <v>0.1305266482422558</v>
      </c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7" ht="14.25">
      <c r="Y77" s="3" t="s">
        <v>124</v>
      </c>
    </row>
    <row r="78" spans="25:59" ht="27">
      <c r="Y78" s="64" t="s">
        <v>105</v>
      </c>
      <c r="Z78" s="707" t="s">
        <v>369</v>
      </c>
      <c r="AA78" s="78">
        <v>1990</v>
      </c>
      <c r="AB78" s="78">
        <f aca="true" t="shared" si="22" ref="AB78:BE78">AA78+1</f>
        <v>1991</v>
      </c>
      <c r="AC78" s="78">
        <f t="shared" si="22"/>
        <v>1992</v>
      </c>
      <c r="AD78" s="78">
        <f t="shared" si="22"/>
        <v>1993</v>
      </c>
      <c r="AE78" s="78">
        <f t="shared" si="22"/>
        <v>1994</v>
      </c>
      <c r="AF78" s="78">
        <f t="shared" si="22"/>
        <v>1995</v>
      </c>
      <c r="AG78" s="78">
        <f t="shared" si="22"/>
        <v>1996</v>
      </c>
      <c r="AH78" s="78">
        <f t="shared" si="22"/>
        <v>1997</v>
      </c>
      <c r="AI78" s="78">
        <f t="shared" si="22"/>
        <v>1998</v>
      </c>
      <c r="AJ78" s="78">
        <f t="shared" si="22"/>
        <v>1999</v>
      </c>
      <c r="AK78" s="78">
        <f t="shared" si="22"/>
        <v>2000</v>
      </c>
      <c r="AL78" s="78">
        <f t="shared" si="22"/>
        <v>2001</v>
      </c>
      <c r="AM78" s="78">
        <f t="shared" si="22"/>
        <v>2002</v>
      </c>
      <c r="AN78" s="78">
        <f t="shared" si="22"/>
        <v>2003</v>
      </c>
      <c r="AO78" s="78">
        <f t="shared" si="22"/>
        <v>2004</v>
      </c>
      <c r="AP78" s="78">
        <f t="shared" si="22"/>
        <v>2005</v>
      </c>
      <c r="AQ78" s="78">
        <f t="shared" si="22"/>
        <v>2006</v>
      </c>
      <c r="AR78" s="78">
        <f t="shared" si="22"/>
        <v>2007</v>
      </c>
      <c r="AS78" s="78">
        <f t="shared" si="22"/>
        <v>2008</v>
      </c>
      <c r="AT78" s="78">
        <f t="shared" si="22"/>
        <v>2009</v>
      </c>
      <c r="AU78" s="78">
        <f t="shared" si="22"/>
        <v>2010</v>
      </c>
      <c r="AV78" s="78">
        <f t="shared" si="22"/>
        <v>2011</v>
      </c>
      <c r="AW78" s="78">
        <f t="shared" si="22"/>
        <v>2012</v>
      </c>
      <c r="AX78" s="78">
        <f t="shared" si="22"/>
        <v>2013</v>
      </c>
      <c r="AY78" s="78">
        <f t="shared" si="22"/>
        <v>2014</v>
      </c>
      <c r="AZ78" s="78">
        <f t="shared" si="22"/>
        <v>2015</v>
      </c>
      <c r="BA78" s="78">
        <f t="shared" si="22"/>
        <v>2016</v>
      </c>
      <c r="BB78" s="78">
        <f t="shared" si="22"/>
        <v>2017</v>
      </c>
      <c r="BC78" s="78">
        <f t="shared" si="22"/>
        <v>2018</v>
      </c>
      <c r="BD78" s="78">
        <f t="shared" si="22"/>
        <v>2019</v>
      </c>
      <c r="BE78" s="78">
        <f t="shared" si="22"/>
        <v>2020</v>
      </c>
      <c r="BF78" s="65" t="s">
        <v>106</v>
      </c>
      <c r="BG78" s="78" t="s">
        <v>107</v>
      </c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108</v>
      </c>
      <c r="Z79" s="112"/>
      <c r="AA79" s="112"/>
      <c r="AB79" s="90">
        <f aca="true" t="shared" si="23" ref="AB79:AB87">AB55/AA55-1</f>
        <v>0.008004137317436655</v>
      </c>
      <c r="AC79" s="90">
        <f aca="true" t="shared" si="24" ref="AC79:AC87">AC55/AB55-1</f>
        <v>0.02096798105204023</v>
      </c>
      <c r="AD79" s="90">
        <f aca="true" t="shared" si="25" ref="AD79:AD87">AD55/AC55-1</f>
        <v>-0.05522825163551559</v>
      </c>
      <c r="AE79" s="90">
        <f aca="true" t="shared" si="26" ref="AE79:AE87">AE55/AD55-1</f>
        <v>0.1316615846412026</v>
      </c>
      <c r="AF79" s="90">
        <f aca="true" t="shared" si="27" ref="AF79:AF87">AF55/AE55-1</f>
        <v>-0.033662417738115846</v>
      </c>
      <c r="AG79" s="90">
        <f aca="true" t="shared" si="28" ref="AG79:AG87">AG55/AF55-1</f>
        <v>-0.00034522907856482377</v>
      </c>
      <c r="AH79" s="90">
        <f aca="true" t="shared" si="29" ref="AH79:AH87">AH55/AG55-1</f>
        <v>-0.010357117867488386</v>
      </c>
      <c r="AI79" s="90">
        <f aca="true" t="shared" si="30" ref="AI79:AI87">AI55/AH55-1</f>
        <v>-0.030493082324675957</v>
      </c>
      <c r="AJ79" s="90">
        <f aca="true" t="shared" si="31" ref="AJ79:AJ87">AJ55/AI55-1</f>
        <v>0.053310215235243374</v>
      </c>
      <c r="AK79" s="90">
        <f aca="true" t="shared" si="32" ref="AK79:AK87">AK55/AJ55-1</f>
        <v>0.020940569002674936</v>
      </c>
      <c r="AL79" s="90">
        <f aca="true" t="shared" si="33" ref="AL79:AL87">AL55/AK55-1</f>
        <v>-0.023740920298737422</v>
      </c>
      <c r="AM79" s="90">
        <f aca="true" t="shared" si="34" ref="AM79:AM87">AM55/AL55-1</f>
        <v>0.09158655133415095</v>
      </c>
      <c r="AN79" s="90">
        <f aca="true" t="shared" si="35" ref="AN79:AN87">AN55/AM55-1</f>
        <v>0.03726462625902305</v>
      </c>
      <c r="AO79" s="90">
        <f aca="true" t="shared" si="36" ref="AO79:AO87">AO55/AN55-1</f>
        <v>-0.009017941809210783</v>
      </c>
      <c r="AP79" s="90">
        <f aca="true" t="shared" si="37" ref="AP79:AP87">AP55/AO55-1</f>
        <v>0.0397869416913843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109</v>
      </c>
      <c r="Z80" s="112"/>
      <c r="AA80" s="112"/>
      <c r="AB80" s="90">
        <f t="shared" si="23"/>
        <v>-0.010472475205102305</v>
      </c>
      <c r="AC80" s="90">
        <f t="shared" si="24"/>
        <v>-0.022763114353228198</v>
      </c>
      <c r="AD80" s="90">
        <f t="shared" si="25"/>
        <v>-0.004734523723056161</v>
      </c>
      <c r="AE80" s="90">
        <f t="shared" si="26"/>
        <v>0.018927740966008022</v>
      </c>
      <c r="AF80" s="90">
        <f t="shared" si="27"/>
        <v>0.010780744655623398</v>
      </c>
      <c r="AG80" s="90">
        <f t="shared" si="28"/>
        <v>0.023256515287163992</v>
      </c>
      <c r="AH80" s="90">
        <f t="shared" si="29"/>
        <v>0.0030373175196640734</v>
      </c>
      <c r="AI80" s="90">
        <f t="shared" si="30"/>
        <v>-0.05990337097388443</v>
      </c>
      <c r="AJ80" s="90">
        <f t="shared" si="31"/>
        <v>0.017208825879371448</v>
      </c>
      <c r="AK80" s="90">
        <f t="shared" si="32"/>
        <v>0.02511580775588973</v>
      </c>
      <c r="AL80" s="90">
        <f t="shared" si="33"/>
        <v>-0.027766644347870795</v>
      </c>
      <c r="AM80" s="90">
        <f t="shared" si="34"/>
        <v>0.017683065019236555</v>
      </c>
      <c r="AN80" s="90">
        <f t="shared" si="35"/>
        <v>-0.0011979300780727842</v>
      </c>
      <c r="AO80" s="90">
        <f t="shared" si="36"/>
        <v>0.013182031437954045</v>
      </c>
      <c r="AP80" s="90">
        <f t="shared" si="37"/>
        <v>-0.02163498671184072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111</v>
      </c>
      <c r="Z81" s="112"/>
      <c r="AA81" s="112"/>
      <c r="AB81" s="90">
        <f t="shared" si="23"/>
        <v>0.05407675308821003</v>
      </c>
      <c r="AC81" s="90">
        <f t="shared" si="24"/>
        <v>0.019746330742107077</v>
      </c>
      <c r="AD81" s="90">
        <f t="shared" si="25"/>
        <v>0.02145923240213876</v>
      </c>
      <c r="AE81" s="90">
        <f t="shared" si="26"/>
        <v>0.051582464575586906</v>
      </c>
      <c r="AF81" s="90">
        <f t="shared" si="27"/>
        <v>0.03069751903333362</v>
      </c>
      <c r="AG81" s="90">
        <f t="shared" si="28"/>
        <v>0.022198652337718006</v>
      </c>
      <c r="AH81" s="90">
        <f t="shared" si="29"/>
        <v>0.007785848166665277</v>
      </c>
      <c r="AI81" s="90">
        <f t="shared" si="30"/>
        <v>-0.0034149168243884365</v>
      </c>
      <c r="AJ81" s="90">
        <f t="shared" si="31"/>
        <v>0.00848687856731134</v>
      </c>
      <c r="AK81" s="90">
        <f t="shared" si="32"/>
        <v>-0.00321566634090098</v>
      </c>
      <c r="AL81" s="90">
        <f t="shared" si="33"/>
        <v>0.009831991046399535</v>
      </c>
      <c r="AM81" s="90">
        <f t="shared" si="34"/>
        <v>-0.019772708147924756</v>
      </c>
      <c r="AN81" s="90">
        <f t="shared" si="35"/>
        <v>-0.008083764611363509</v>
      </c>
      <c r="AO81" s="90">
        <f t="shared" si="36"/>
        <v>-0.00019549484658609728</v>
      </c>
      <c r="AP81" s="90">
        <f t="shared" si="37"/>
        <v>-0.018904989599082156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170</v>
      </c>
      <c r="Z82" s="112"/>
      <c r="AA82" s="112"/>
      <c r="AB82" s="90">
        <f t="shared" si="23"/>
        <v>-0.03469394522193814</v>
      </c>
      <c r="AC82" s="90">
        <f t="shared" si="24"/>
        <v>0.01710574963558731</v>
      </c>
      <c r="AD82" s="90">
        <f t="shared" si="25"/>
        <v>0.05423866792826093</v>
      </c>
      <c r="AE82" s="90">
        <f t="shared" si="26"/>
        <v>-0.012689520770185037</v>
      </c>
      <c r="AF82" s="90">
        <f t="shared" si="27"/>
        <v>0.09189599785870017</v>
      </c>
      <c r="AG82" s="90">
        <f t="shared" si="28"/>
        <v>-0.02541287586607921</v>
      </c>
      <c r="AH82" s="90">
        <f t="shared" si="29"/>
        <v>-0.025785918564118937</v>
      </c>
      <c r="AI82" s="90">
        <f t="shared" si="30"/>
        <v>0.055819477786478666</v>
      </c>
      <c r="AJ82" s="90">
        <f t="shared" si="31"/>
        <v>0.07507292535171195</v>
      </c>
      <c r="AK82" s="90">
        <f t="shared" si="32"/>
        <v>0.00728166810476738</v>
      </c>
      <c r="AL82" s="90">
        <f t="shared" si="33"/>
        <v>0.06216713772273419</v>
      </c>
      <c r="AM82" s="90">
        <f t="shared" si="34"/>
        <v>0.0418906875305336</v>
      </c>
      <c r="AN82" s="90">
        <f t="shared" si="35"/>
        <v>-0.02683097639225651</v>
      </c>
      <c r="AO82" s="90">
        <f t="shared" si="36"/>
        <v>-0.0036768349286068203</v>
      </c>
      <c r="AP82" s="90">
        <f t="shared" si="37"/>
        <v>-0.01149792623705681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s="10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6" t="s">
        <v>121</v>
      </c>
      <c r="Z83" s="112"/>
      <c r="AA83" s="112"/>
      <c r="AB83" s="90">
        <f t="shared" si="23"/>
        <v>0.00905223216294293</v>
      </c>
      <c r="AC83" s="90">
        <f t="shared" si="24"/>
        <v>0.05864999125116355</v>
      </c>
      <c r="AD83" s="90">
        <f t="shared" si="25"/>
        <v>0.07271388143850777</v>
      </c>
      <c r="AE83" s="90">
        <f t="shared" si="26"/>
        <v>-0.05003030537480657</v>
      </c>
      <c r="AF83" s="90">
        <f t="shared" si="27"/>
        <v>0.07509544685945513</v>
      </c>
      <c r="AG83" s="90">
        <f t="shared" si="28"/>
        <v>-0.003365105932009893</v>
      </c>
      <c r="AH83" s="90">
        <f t="shared" si="29"/>
        <v>-0.016883056868275625</v>
      </c>
      <c r="AI83" s="90">
        <f t="shared" si="30"/>
        <v>-0.006181504979259844</v>
      </c>
      <c r="AJ83" s="90">
        <f t="shared" si="31"/>
        <v>0.030171737367929552</v>
      </c>
      <c r="AK83" s="90">
        <f t="shared" si="32"/>
        <v>0.0365292768319625</v>
      </c>
      <c r="AL83" s="90">
        <f t="shared" si="33"/>
        <v>-0.04913342015116151</v>
      </c>
      <c r="AM83" s="90">
        <f t="shared" si="34"/>
        <v>0.0387898524146737</v>
      </c>
      <c r="AN83" s="90">
        <f t="shared" si="35"/>
        <v>-0.044486931738577096</v>
      </c>
      <c r="AO83" s="90">
        <f t="shared" si="36"/>
        <v>-0.01128859589343223</v>
      </c>
      <c r="AP83" s="90">
        <f t="shared" si="37"/>
        <v>0.05333696134615473</v>
      </c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s="10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6" t="s">
        <v>122</v>
      </c>
      <c r="Z84" s="112"/>
      <c r="AA84" s="112"/>
      <c r="AB84" s="90">
        <f t="shared" si="23"/>
        <v>0.024993109952067938</v>
      </c>
      <c r="AC84" s="90">
        <f t="shared" si="24"/>
        <v>-0.0055064487963721875</v>
      </c>
      <c r="AD84" s="90">
        <f t="shared" si="25"/>
        <v>-0.011915376494175067</v>
      </c>
      <c r="AE84" s="90">
        <f t="shared" si="26"/>
        <v>0.020423896202524494</v>
      </c>
      <c r="AF84" s="90">
        <f t="shared" si="27"/>
        <v>0.0033612453436877576</v>
      </c>
      <c r="AG84" s="90">
        <f t="shared" si="28"/>
        <v>-0.003657718747948624</v>
      </c>
      <c r="AH84" s="90">
        <f t="shared" si="29"/>
        <v>-0.026915916453407185</v>
      </c>
      <c r="AI84" s="90">
        <f t="shared" si="30"/>
        <v>-0.09740083777658948</v>
      </c>
      <c r="AJ84" s="90">
        <f t="shared" si="31"/>
        <v>-8.544332000426369E-05</v>
      </c>
      <c r="AK84" s="90">
        <f t="shared" si="32"/>
        <v>0.011461428430624032</v>
      </c>
      <c r="AL84" s="90">
        <f t="shared" si="33"/>
        <v>-0.03748312004720189</v>
      </c>
      <c r="AM84" s="90">
        <f t="shared" si="34"/>
        <v>-0.0389447827317827</v>
      </c>
      <c r="AN84" s="90">
        <f t="shared" si="35"/>
        <v>-0.006843643169129443</v>
      </c>
      <c r="AO84" s="90">
        <f t="shared" si="36"/>
        <v>0.006607575283733791</v>
      </c>
      <c r="AP84" s="90">
        <f t="shared" si="37"/>
        <v>0.025241080884734313</v>
      </c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s="10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6" t="s">
        <v>123</v>
      </c>
      <c r="Z85" s="112"/>
      <c r="AA85" s="112"/>
      <c r="AB85" s="90">
        <f t="shared" si="23"/>
        <v>0.016495643346407185</v>
      </c>
      <c r="AC85" s="90">
        <f t="shared" si="24"/>
        <v>0.06503095954169669</v>
      </c>
      <c r="AD85" s="90">
        <f t="shared" si="25"/>
        <v>-0.01605166706178085</v>
      </c>
      <c r="AE85" s="90">
        <f t="shared" si="26"/>
        <v>0.13504389343934609</v>
      </c>
      <c r="AF85" s="90">
        <f t="shared" si="27"/>
        <v>0.03738181613203717</v>
      </c>
      <c r="AG85" s="90">
        <f t="shared" si="28"/>
        <v>0.05177991318094466</v>
      </c>
      <c r="AH85" s="90">
        <f t="shared" si="29"/>
        <v>0.03683844768631239</v>
      </c>
      <c r="AI85" s="90">
        <f t="shared" si="30"/>
        <v>0.0029439899721590557</v>
      </c>
      <c r="AJ85" s="90">
        <f t="shared" si="31"/>
        <v>0.014679836374691169</v>
      </c>
      <c r="AK85" s="90">
        <f t="shared" si="32"/>
        <v>0.041407016811528585</v>
      </c>
      <c r="AL85" s="90">
        <f t="shared" si="33"/>
        <v>0.0014115192915753472</v>
      </c>
      <c r="AM85" s="90">
        <f t="shared" si="34"/>
        <v>0.00013621847099698492</v>
      </c>
      <c r="AN85" s="90">
        <f t="shared" si="35"/>
        <v>0.07962758793097136</v>
      </c>
      <c r="AO85" s="90">
        <f t="shared" si="36"/>
        <v>0.019540197274064752</v>
      </c>
      <c r="AP85" s="90">
        <f t="shared" si="37"/>
        <v>0.011114823699585497</v>
      </c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s="109" customFormat="1" ht="1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7" t="s">
        <v>171</v>
      </c>
      <c r="Z86" s="113"/>
      <c r="AA86" s="113"/>
      <c r="AB86" s="91">
        <f t="shared" si="23"/>
        <v>0.4654616072000941</v>
      </c>
      <c r="AC86" s="91">
        <f t="shared" si="24"/>
        <v>0.06111054988695619</v>
      </c>
      <c r="AD86" s="91">
        <f t="shared" si="25"/>
        <v>-0.06558954790148386</v>
      </c>
      <c r="AE86" s="91">
        <f t="shared" si="26"/>
        <v>-0.03880846246898195</v>
      </c>
      <c r="AF86" s="91">
        <f t="shared" si="27"/>
        <v>-0.004431749225660697</v>
      </c>
      <c r="AG86" s="91">
        <f t="shared" si="28"/>
        <v>-0.030526215371201815</v>
      </c>
      <c r="AH86" s="91">
        <f t="shared" si="29"/>
        <v>-0.02824315163770519</v>
      </c>
      <c r="AI86" s="91">
        <f t="shared" si="30"/>
        <v>-0.109320879382235</v>
      </c>
      <c r="AJ86" s="91">
        <f t="shared" si="31"/>
        <v>-0.1093177467742329</v>
      </c>
      <c r="AK86" s="91">
        <f t="shared" si="32"/>
        <v>-0.05343015592545863</v>
      </c>
      <c r="AL86" s="91">
        <f t="shared" si="33"/>
        <v>-0.09963157705669068</v>
      </c>
      <c r="AM86" s="91">
        <f t="shared" si="34"/>
        <v>-0.04621920356322751</v>
      </c>
      <c r="AN86" s="91">
        <f t="shared" si="35"/>
        <v>0.11384228609756031</v>
      </c>
      <c r="AO86" s="91">
        <f t="shared" si="36"/>
        <v>0.015559460776280787</v>
      </c>
      <c r="AP86" s="91">
        <f t="shared" si="37"/>
        <v>0.0741900018912367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s="109" customFormat="1" ht="1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8" t="s">
        <v>120</v>
      </c>
      <c r="Z87" s="114"/>
      <c r="AA87" s="114"/>
      <c r="AB87" s="92">
        <f t="shared" si="23"/>
        <v>0.008244486728829381</v>
      </c>
      <c r="AC87" s="92">
        <f t="shared" si="24"/>
        <v>0.0071156753816630225</v>
      </c>
      <c r="AD87" s="92">
        <f t="shared" si="25"/>
        <v>-0.006266071493367886</v>
      </c>
      <c r="AE87" s="92">
        <f t="shared" si="26"/>
        <v>0.05191175774179135</v>
      </c>
      <c r="AF87" s="92">
        <f t="shared" si="27"/>
        <v>0.011163847213538913</v>
      </c>
      <c r="AG87" s="92">
        <f t="shared" si="28"/>
        <v>0.010662946280090235</v>
      </c>
      <c r="AH87" s="92">
        <f t="shared" si="29"/>
        <v>-0.00352842194810854</v>
      </c>
      <c r="AI87" s="92">
        <f t="shared" si="30"/>
        <v>-0.029341239372855488</v>
      </c>
      <c r="AJ87" s="92">
        <f t="shared" si="31"/>
        <v>0.029404879423808206</v>
      </c>
      <c r="AK87" s="92">
        <f t="shared" si="32"/>
        <v>0.016957359837480368</v>
      </c>
      <c r="AL87" s="92">
        <f t="shared" si="33"/>
        <v>-0.012499634064187082</v>
      </c>
      <c r="AM87" s="92">
        <f t="shared" si="34"/>
        <v>0.03029022389715541</v>
      </c>
      <c r="AN87" s="92">
        <f t="shared" si="35"/>
        <v>0.0058927303955236265</v>
      </c>
      <c r="AO87" s="92">
        <f t="shared" si="36"/>
        <v>0.0011270097162323633</v>
      </c>
      <c r="AP87" s="92">
        <f t="shared" si="37"/>
        <v>0.0045565114819290375</v>
      </c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2"/>
  <sheetViews>
    <sheetView zoomScale="75" zoomScaleNormal="75" zoomScalePageLayoutView="0" workbookViewId="0" topLeftCell="AM1">
      <selection activeCell="Y111" sqref="Y11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434"/>
      <c r="AA1" s="434" t="s">
        <v>179</v>
      </c>
    </row>
    <row r="2" ht="15" thickBot="1">
      <c r="Y2" s="1" t="s">
        <v>136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>AO3+1</f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0" ht="14.25">
      <c r="W4" s="170" t="s">
        <v>137</v>
      </c>
      <c r="X4" s="172"/>
      <c r="Y4" s="173"/>
      <c r="Z4" s="174">
        <v>1059075.8665464697</v>
      </c>
      <c r="AA4" s="174">
        <v>1059143.7363701062</v>
      </c>
      <c r="AB4" s="174">
        <v>1066628.0507543078</v>
      </c>
      <c r="AC4" s="174">
        <v>1073684.899100891</v>
      </c>
      <c r="AD4" s="174">
        <v>1067559.8252931125</v>
      </c>
      <c r="AE4" s="174">
        <v>1122949.9094915593</v>
      </c>
      <c r="AF4" s="174">
        <v>1135267.3650631711</v>
      </c>
      <c r="AG4" s="174">
        <v>1147124.4587456046</v>
      </c>
      <c r="AH4" s="174">
        <v>1143366.8661195373</v>
      </c>
      <c r="AI4" s="174">
        <v>1113061.0502362747</v>
      </c>
      <c r="AJ4" s="174">
        <v>1147913.3842791456</v>
      </c>
      <c r="AK4" s="174">
        <v>1166918.1816102753</v>
      </c>
      <c r="AL4" s="174">
        <v>1153298.5208763562</v>
      </c>
      <c r="AM4" s="174">
        <v>1193018.551862472</v>
      </c>
      <c r="AN4" s="174">
        <v>1198285.4973701646</v>
      </c>
      <c r="AO4" s="174">
        <v>1198693.9727524763</v>
      </c>
      <c r="AP4" s="174">
        <v>1202827.5248670445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3"/>
    </row>
    <row r="5" spans="23:59" ht="14.25">
      <c r="W5" s="171"/>
      <c r="X5" s="122" t="s">
        <v>108</v>
      </c>
      <c r="Y5" s="124"/>
      <c r="Z5" s="127">
        <v>67857.73000644741</v>
      </c>
      <c r="AA5" s="127">
        <v>67833.95308720844</v>
      </c>
      <c r="AB5" s="127">
        <v>68776.8917375803</v>
      </c>
      <c r="AC5" s="127">
        <v>68979.31439545099</v>
      </c>
      <c r="AD5" s="127">
        <v>67176.67798400903</v>
      </c>
      <c r="AE5" s="127">
        <v>73975.1436468286</v>
      </c>
      <c r="AF5" s="127">
        <v>72991.76006212854</v>
      </c>
      <c r="AG5" s="127">
        <v>71474.0110424466</v>
      </c>
      <c r="AH5" s="127">
        <v>72270.06287011108</v>
      </c>
      <c r="AI5" s="127">
        <v>73146.0689923676</v>
      </c>
      <c r="AJ5" s="127">
        <v>72093.99005527748</v>
      </c>
      <c r="AK5" s="127">
        <v>70766.46210211515</v>
      </c>
      <c r="AL5" s="127">
        <v>68937.50291194604</v>
      </c>
      <c r="AM5" s="127">
        <v>76654.13055932405</v>
      </c>
      <c r="AN5" s="127">
        <v>73792.82766049192</v>
      </c>
      <c r="AO5" s="127">
        <v>73888.81012288854</v>
      </c>
      <c r="AP5" s="127">
        <v>78479.32337219291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</row>
    <row r="6" spans="23:59" ht="14.25">
      <c r="W6" s="171"/>
      <c r="X6" s="146" t="s">
        <v>109</v>
      </c>
      <c r="Y6" s="149"/>
      <c r="Z6" s="150">
        <v>482111.7640299221</v>
      </c>
      <c r="AA6" s="150">
        <v>482168.914464574</v>
      </c>
      <c r="AB6" s="150">
        <v>476070.85077485745</v>
      </c>
      <c r="AC6" s="150">
        <v>466385.68607030145</v>
      </c>
      <c r="AD6" s="150">
        <v>455314.49201192276</v>
      </c>
      <c r="AE6" s="150">
        <v>472931.84308146324</v>
      </c>
      <c r="AF6" s="150">
        <v>471456.14735260594</v>
      </c>
      <c r="AG6" s="150">
        <v>480149.3825990425</v>
      </c>
      <c r="AH6" s="150">
        <v>480429.9869780903</v>
      </c>
      <c r="AI6" s="150">
        <v>444845.75139412284</v>
      </c>
      <c r="AJ6" s="150">
        <v>456432.65683398733</v>
      </c>
      <c r="AK6" s="150">
        <v>467272.42654302256</v>
      </c>
      <c r="AL6" s="150">
        <v>450102.7913492732</v>
      </c>
      <c r="AM6" s="150">
        <v>462013.949714769</v>
      </c>
      <c r="AN6" s="150">
        <v>466354.9792875507</v>
      </c>
      <c r="AO6" s="150">
        <v>466748.2528424575</v>
      </c>
      <c r="AP6" s="150">
        <v>455642.5285398441</v>
      </c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1"/>
    </row>
    <row r="7" spans="23:59" ht="14.25">
      <c r="W7" s="171"/>
      <c r="X7" s="147"/>
      <c r="Y7" s="60" t="s">
        <v>148</v>
      </c>
      <c r="Z7" s="613">
        <v>6942.028561888066</v>
      </c>
      <c r="AA7" s="613">
        <v>6915.426524383303</v>
      </c>
      <c r="AB7" s="613">
        <v>7103.314539689027</v>
      </c>
      <c r="AC7" s="613">
        <v>7339.55834754219</v>
      </c>
      <c r="AD7" s="613">
        <v>7332.052205424158</v>
      </c>
      <c r="AE7" s="613">
        <v>8185.060715907291</v>
      </c>
      <c r="AF7" s="613">
        <v>7916.539806666817</v>
      </c>
      <c r="AG7" s="613">
        <v>8237.163503599317</v>
      </c>
      <c r="AH7" s="613">
        <v>8202.081902907606</v>
      </c>
      <c r="AI7" s="613">
        <v>8742.631962470106</v>
      </c>
      <c r="AJ7" s="613">
        <v>8825.900586678446</v>
      </c>
      <c r="AK7" s="613">
        <v>8926.96907307261</v>
      </c>
      <c r="AL7" s="613">
        <v>8914.0291848071</v>
      </c>
      <c r="AM7" s="613">
        <v>9210.622898426805</v>
      </c>
      <c r="AN7" s="613">
        <v>9251.433821734845</v>
      </c>
      <c r="AO7" s="613">
        <v>9144.60338227955</v>
      </c>
      <c r="AP7" s="613">
        <v>8640.579167438533</v>
      </c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35"/>
      <c r="BG7" s="136"/>
    </row>
    <row r="8" spans="23:59" ht="14.25">
      <c r="W8" s="171"/>
      <c r="X8" s="147"/>
      <c r="Y8" s="61" t="s">
        <v>149</v>
      </c>
      <c r="Z8" s="613">
        <v>15094.270498019569</v>
      </c>
      <c r="AA8" s="613">
        <v>15095.876637494046</v>
      </c>
      <c r="AB8" s="613">
        <v>15890.007505607507</v>
      </c>
      <c r="AC8" s="613">
        <v>15162.095355319509</v>
      </c>
      <c r="AD8" s="613">
        <v>14009.803365257787</v>
      </c>
      <c r="AE8" s="613">
        <v>12709.421395188585</v>
      </c>
      <c r="AF8" s="613">
        <v>12213.448923813086</v>
      </c>
      <c r="AG8" s="613">
        <v>12633.701731998435</v>
      </c>
      <c r="AH8" s="613">
        <v>11799.657324744381</v>
      </c>
      <c r="AI8" s="613">
        <v>10599.754809657721</v>
      </c>
      <c r="AJ8" s="613">
        <v>9901.149371008345</v>
      </c>
      <c r="AK8" s="613">
        <v>7732.224500997879</v>
      </c>
      <c r="AL8" s="613">
        <v>7041.551828541418</v>
      </c>
      <c r="AM8" s="613">
        <v>6608.828359187024</v>
      </c>
      <c r="AN8" s="613">
        <v>5757.229916025211</v>
      </c>
      <c r="AO8" s="613">
        <v>5451.199112927802</v>
      </c>
      <c r="AP8" s="613">
        <v>5004.52423814696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35"/>
      <c r="BG8" s="136"/>
    </row>
    <row r="9" spans="23:59" ht="14.25">
      <c r="W9" s="171"/>
      <c r="X9" s="147"/>
      <c r="Y9" s="61" t="s">
        <v>150</v>
      </c>
      <c r="Z9" s="613">
        <v>1622.5861809455157</v>
      </c>
      <c r="AA9" s="613">
        <v>1627.3053633300415</v>
      </c>
      <c r="AB9" s="613">
        <v>1589.8267147881834</v>
      </c>
      <c r="AC9" s="613">
        <v>1574.2137886905375</v>
      </c>
      <c r="AD9" s="613">
        <v>1454.3674630953014</v>
      </c>
      <c r="AE9" s="613">
        <v>1437.3563285786245</v>
      </c>
      <c r="AF9" s="613">
        <v>1401.8348561574944</v>
      </c>
      <c r="AG9" s="613">
        <v>1444.6962500737118</v>
      </c>
      <c r="AH9" s="613">
        <v>1378.9592262826284</v>
      </c>
      <c r="AI9" s="613">
        <v>1296.1795447795112</v>
      </c>
      <c r="AJ9" s="613">
        <v>1269.93284864315</v>
      </c>
      <c r="AK9" s="613">
        <v>1303.6038383658358</v>
      </c>
      <c r="AL9" s="613">
        <v>1289.7308387839926</v>
      </c>
      <c r="AM9" s="613">
        <v>1239.1892578836244</v>
      </c>
      <c r="AN9" s="613">
        <v>1227.2485639446934</v>
      </c>
      <c r="AO9" s="613">
        <v>1182.931548449471</v>
      </c>
      <c r="AP9" s="613">
        <v>1243.454486924291</v>
      </c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35"/>
      <c r="BG9" s="136"/>
    </row>
    <row r="10" spans="23:59" ht="14.25">
      <c r="W10" s="171"/>
      <c r="X10" s="147"/>
      <c r="Y10" s="61" t="s">
        <v>151</v>
      </c>
      <c r="Z10" s="613">
        <v>14880.940019465417</v>
      </c>
      <c r="AA10" s="613">
        <v>14917.819809098608</v>
      </c>
      <c r="AB10" s="613">
        <v>15979.278512812645</v>
      </c>
      <c r="AC10" s="613">
        <v>16835.770520886654</v>
      </c>
      <c r="AD10" s="613">
        <v>17463.021823449344</v>
      </c>
      <c r="AE10" s="613">
        <v>17513.840937656238</v>
      </c>
      <c r="AF10" s="613">
        <v>17066.694353225106</v>
      </c>
      <c r="AG10" s="613">
        <v>17176.630256580702</v>
      </c>
      <c r="AH10" s="613">
        <v>16778.129527439927</v>
      </c>
      <c r="AI10" s="613">
        <v>15785.85853624932</v>
      </c>
      <c r="AJ10" s="613">
        <v>15309.118753564004</v>
      </c>
      <c r="AK10" s="613">
        <v>14642.810963057598</v>
      </c>
      <c r="AL10" s="613">
        <v>13897.934963846921</v>
      </c>
      <c r="AM10" s="613">
        <v>13179.82642476769</v>
      </c>
      <c r="AN10" s="613">
        <v>12667.582056110581</v>
      </c>
      <c r="AO10" s="613">
        <v>12514.453573823128</v>
      </c>
      <c r="AP10" s="613">
        <v>12065.655679189396</v>
      </c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35"/>
      <c r="BG10" s="136"/>
    </row>
    <row r="11" spans="23:59" ht="14.25">
      <c r="W11" s="171"/>
      <c r="X11" s="147"/>
      <c r="Y11" s="61" t="s">
        <v>152</v>
      </c>
      <c r="Z11" s="613">
        <v>17478.278362317473</v>
      </c>
      <c r="AA11" s="613">
        <v>17478.722515954858</v>
      </c>
      <c r="AB11" s="613">
        <v>18242.036775476256</v>
      </c>
      <c r="AC11" s="613">
        <v>19149.218568436663</v>
      </c>
      <c r="AD11" s="613">
        <v>18922.55480394949</v>
      </c>
      <c r="AE11" s="613">
        <v>19419.915350642994</v>
      </c>
      <c r="AF11" s="613">
        <v>19109.21481365975</v>
      </c>
      <c r="AG11" s="613">
        <v>18790.29341713377</v>
      </c>
      <c r="AH11" s="613">
        <v>18603.369224196067</v>
      </c>
      <c r="AI11" s="613">
        <v>18516.99853719487</v>
      </c>
      <c r="AJ11" s="613">
        <v>18701.373235599436</v>
      </c>
      <c r="AK11" s="613">
        <v>18295.315327319953</v>
      </c>
      <c r="AL11" s="613">
        <v>17684.40118746117</v>
      </c>
      <c r="AM11" s="613">
        <v>17306.782901762544</v>
      </c>
      <c r="AN11" s="613">
        <v>16844.76974345119</v>
      </c>
      <c r="AO11" s="613">
        <v>15894.385785753355</v>
      </c>
      <c r="AP11" s="613">
        <v>15263.722929819385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</row>
    <row r="12" spans="23:59" ht="14.25">
      <c r="W12" s="171"/>
      <c r="X12" s="147"/>
      <c r="Y12" s="61" t="s">
        <v>153</v>
      </c>
      <c r="Z12" s="613">
        <v>30022.75118162293</v>
      </c>
      <c r="AA12" s="613">
        <v>30023.216832440856</v>
      </c>
      <c r="AB12" s="613">
        <v>29896.57447029136</v>
      </c>
      <c r="AC12" s="613">
        <v>29305.24883366104</v>
      </c>
      <c r="AD12" s="613">
        <v>29243.943099132084</v>
      </c>
      <c r="AE12" s="613">
        <v>30535.18041588045</v>
      </c>
      <c r="AF12" s="613">
        <v>31678.463592073953</v>
      </c>
      <c r="AG12" s="613">
        <v>31844.579244628367</v>
      </c>
      <c r="AH12" s="613">
        <v>31640.662345178083</v>
      </c>
      <c r="AI12" s="613">
        <v>30035.282766827073</v>
      </c>
      <c r="AJ12" s="613">
        <v>30639.733582439898</v>
      </c>
      <c r="AK12" s="613">
        <v>31304.61787921608</v>
      </c>
      <c r="AL12" s="613">
        <v>30489.170689950573</v>
      </c>
      <c r="AM12" s="613">
        <v>30292.828817262554</v>
      </c>
      <c r="AN12" s="613">
        <v>29961.557240804977</v>
      </c>
      <c r="AO12" s="613">
        <v>29413.09665922929</v>
      </c>
      <c r="AP12" s="613">
        <v>27995.20658653722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</row>
    <row r="13" spans="23:59" ht="14.25">
      <c r="W13" s="171"/>
      <c r="X13" s="147"/>
      <c r="Y13" s="115" t="s">
        <v>154</v>
      </c>
      <c r="Z13" s="613">
        <v>11595.490587720997</v>
      </c>
      <c r="AA13" s="613">
        <v>11595.758599115066</v>
      </c>
      <c r="AB13" s="613">
        <v>11593.081636017469</v>
      </c>
      <c r="AC13" s="613">
        <v>11581.046896238237</v>
      </c>
      <c r="AD13" s="613">
        <v>11374.754178598047</v>
      </c>
      <c r="AE13" s="613">
        <v>11492.760494829348</v>
      </c>
      <c r="AF13" s="613">
        <v>11321.763998595037</v>
      </c>
      <c r="AG13" s="613">
        <v>11287.98958066742</v>
      </c>
      <c r="AH13" s="613">
        <v>11219.011080147928</v>
      </c>
      <c r="AI13" s="613">
        <v>11159.820446475864</v>
      </c>
      <c r="AJ13" s="613">
        <v>11064.111493842564</v>
      </c>
      <c r="AK13" s="613">
        <v>10845.45820036186</v>
      </c>
      <c r="AL13" s="613">
        <v>10334.485173474219</v>
      </c>
      <c r="AM13" s="613">
        <v>9997.822099404515</v>
      </c>
      <c r="AN13" s="613">
        <v>9913.547850755978</v>
      </c>
      <c r="AO13" s="613">
        <v>9442.16275462682</v>
      </c>
      <c r="AP13" s="613">
        <v>8288.245331614246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</row>
    <row r="14" spans="23:59" ht="14.25">
      <c r="W14" s="171"/>
      <c r="X14" s="147"/>
      <c r="Y14" s="115" t="s">
        <v>155</v>
      </c>
      <c r="Z14" s="613">
        <v>625.2475495112172</v>
      </c>
      <c r="AA14" s="613">
        <v>625.2475495112171</v>
      </c>
      <c r="AB14" s="613">
        <v>753.3314699246864</v>
      </c>
      <c r="AC14" s="613">
        <v>820.3708739662744</v>
      </c>
      <c r="AD14" s="613">
        <v>917.5655614541822</v>
      </c>
      <c r="AE14" s="613">
        <v>1232.0908517936489</v>
      </c>
      <c r="AF14" s="613">
        <v>1374.8897144227622</v>
      </c>
      <c r="AG14" s="613">
        <v>1660.0784382018335</v>
      </c>
      <c r="AH14" s="613">
        <v>1801.707572876855</v>
      </c>
      <c r="AI14" s="613">
        <v>739.9575993535128</v>
      </c>
      <c r="AJ14" s="613">
        <v>763.8384809307563</v>
      </c>
      <c r="AK14" s="613">
        <v>528.2507166786563</v>
      </c>
      <c r="AL14" s="613">
        <v>315.1686209222192</v>
      </c>
      <c r="AM14" s="613">
        <v>410.2171588082149</v>
      </c>
      <c r="AN14" s="613">
        <v>632.8180781950107</v>
      </c>
      <c r="AO14" s="613">
        <v>709.5182016368838</v>
      </c>
      <c r="AP14" s="613">
        <v>669.2866528652721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</row>
    <row r="15" spans="23:59" ht="14.25">
      <c r="W15" s="171"/>
      <c r="X15" s="147"/>
      <c r="Y15" s="115" t="s">
        <v>156</v>
      </c>
      <c r="Z15" s="613">
        <v>60570.73438429285</v>
      </c>
      <c r="AA15" s="613">
        <v>60571.71296775696</v>
      </c>
      <c r="AB15" s="613">
        <v>63483.83081074628</v>
      </c>
      <c r="AC15" s="613">
        <v>64082.70165032526</v>
      </c>
      <c r="AD15" s="613">
        <v>65417.613510632866</v>
      </c>
      <c r="AE15" s="613">
        <v>69055.98472652875</v>
      </c>
      <c r="AF15" s="613">
        <v>69983.1268924512</v>
      </c>
      <c r="AG15" s="613">
        <v>71190.76040919965</v>
      </c>
      <c r="AH15" s="613">
        <v>71971.75857007795</v>
      </c>
      <c r="AI15" s="613">
        <v>56115.36903790952</v>
      </c>
      <c r="AJ15" s="613">
        <v>59222.447846255985</v>
      </c>
      <c r="AK15" s="613">
        <v>60973.518319798066</v>
      </c>
      <c r="AL15" s="613">
        <v>57991.87511570463</v>
      </c>
      <c r="AM15" s="613">
        <v>58228.87037101199</v>
      </c>
      <c r="AN15" s="613">
        <v>57323.76369753453</v>
      </c>
      <c r="AO15" s="613">
        <v>57586.69945357462</v>
      </c>
      <c r="AP15" s="613">
        <v>60344.95187290265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</row>
    <row r="16" spans="23:59" ht="14.25">
      <c r="W16" s="171"/>
      <c r="X16" s="147"/>
      <c r="Y16" s="115" t="s">
        <v>157</v>
      </c>
      <c r="Z16" s="613">
        <v>4178.564455977655</v>
      </c>
      <c r="AA16" s="613">
        <v>4178.667861342213</v>
      </c>
      <c r="AB16" s="613">
        <v>4108.447689764626</v>
      </c>
      <c r="AC16" s="613">
        <v>3980.7132370048425</v>
      </c>
      <c r="AD16" s="613">
        <v>3948.7874411078133</v>
      </c>
      <c r="AE16" s="613">
        <v>4103.87175924486</v>
      </c>
      <c r="AF16" s="613">
        <v>4013.4878640815045</v>
      </c>
      <c r="AG16" s="613">
        <v>3958.817061465498</v>
      </c>
      <c r="AH16" s="613">
        <v>3611.971929334752</v>
      </c>
      <c r="AI16" s="613">
        <v>2752.7089245442553</v>
      </c>
      <c r="AJ16" s="613">
        <v>2659.630950494594</v>
      </c>
      <c r="AK16" s="613">
        <v>2663.0830261245537</v>
      </c>
      <c r="AL16" s="613">
        <v>2498.925259608556</v>
      </c>
      <c r="AM16" s="613">
        <v>2476.8362061896587</v>
      </c>
      <c r="AN16" s="613">
        <v>2358.5255876178794</v>
      </c>
      <c r="AO16" s="613">
        <v>2356.3666778851684</v>
      </c>
      <c r="AP16" s="613">
        <v>2292.208393799639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</row>
    <row r="17" spans="23:59" ht="14.25">
      <c r="W17" s="171"/>
      <c r="X17" s="147"/>
      <c r="Y17" s="115" t="s">
        <v>158</v>
      </c>
      <c r="Z17" s="613">
        <v>43718.25453533313</v>
      </c>
      <c r="AA17" s="613">
        <v>43718.737570774334</v>
      </c>
      <c r="AB17" s="613">
        <v>44715.847687838206</v>
      </c>
      <c r="AC17" s="613">
        <v>44789.60518686853</v>
      </c>
      <c r="AD17" s="613">
        <v>45098.174511572965</v>
      </c>
      <c r="AE17" s="613">
        <v>46222.306950531085</v>
      </c>
      <c r="AF17" s="613">
        <v>46358.28253724126</v>
      </c>
      <c r="AG17" s="613">
        <v>46530.8455729252</v>
      </c>
      <c r="AH17" s="613">
        <v>45688.37590608589</v>
      </c>
      <c r="AI17" s="613">
        <v>36932.93075060437</v>
      </c>
      <c r="AJ17" s="613">
        <v>37527.64765946874</v>
      </c>
      <c r="AK17" s="613">
        <v>38929.02743984091</v>
      </c>
      <c r="AL17" s="613">
        <v>37259.861855242794</v>
      </c>
      <c r="AM17" s="613">
        <v>36883.93169061461</v>
      </c>
      <c r="AN17" s="613">
        <v>38395.85934979286</v>
      </c>
      <c r="AO17" s="613">
        <v>36187.17721475393</v>
      </c>
      <c r="AP17" s="613">
        <v>35618.59657532877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</row>
    <row r="18" spans="23:59" ht="14.25">
      <c r="W18" s="171"/>
      <c r="X18" s="147"/>
      <c r="Y18" s="115" t="s">
        <v>159</v>
      </c>
      <c r="Z18" s="613">
        <v>169872.01511485662</v>
      </c>
      <c r="AA18" s="613">
        <v>169873.63364599066</v>
      </c>
      <c r="AB18" s="613">
        <v>164666.66701387728</v>
      </c>
      <c r="AC18" s="613">
        <v>157420.03309761945</v>
      </c>
      <c r="AD18" s="613">
        <v>155344.94410648642</v>
      </c>
      <c r="AE18" s="613">
        <v>159193.25166299852</v>
      </c>
      <c r="AF18" s="613">
        <v>159603.88154999499</v>
      </c>
      <c r="AG18" s="613">
        <v>160838.76828605917</v>
      </c>
      <c r="AH18" s="613">
        <v>162782.55536051746</v>
      </c>
      <c r="AI18" s="613">
        <v>151264.8557635374</v>
      </c>
      <c r="AJ18" s="613">
        <v>158746.8407920049</v>
      </c>
      <c r="AK18" s="613">
        <v>164123.03826835385</v>
      </c>
      <c r="AL18" s="613">
        <v>159567.90704152937</v>
      </c>
      <c r="AM18" s="613">
        <v>166242.07719880974</v>
      </c>
      <c r="AN18" s="613">
        <v>168728.16063646757</v>
      </c>
      <c r="AO18" s="613">
        <v>168214.05552579887</v>
      </c>
      <c r="AP18" s="613">
        <v>166085.85970623605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</row>
    <row r="19" spans="23:59" ht="14.25">
      <c r="W19" s="171"/>
      <c r="X19" s="147"/>
      <c r="Y19" s="115" t="s">
        <v>160</v>
      </c>
      <c r="Z19" s="613">
        <v>10895.848367306604</v>
      </c>
      <c r="AA19" s="613">
        <v>10896.328755193043</v>
      </c>
      <c r="AB19" s="613">
        <v>10760.186293329602</v>
      </c>
      <c r="AC19" s="613">
        <v>10740.931295128734</v>
      </c>
      <c r="AD19" s="613">
        <v>10293.751888710265</v>
      </c>
      <c r="AE19" s="613">
        <v>10290.440649539476</v>
      </c>
      <c r="AF19" s="613">
        <v>9670.793720100604</v>
      </c>
      <c r="AG19" s="613">
        <v>8965.286090315773</v>
      </c>
      <c r="AH19" s="613">
        <v>8826.804421763758</v>
      </c>
      <c r="AI19" s="613">
        <v>7570.479211162301</v>
      </c>
      <c r="AJ19" s="613">
        <v>7849.824095235898</v>
      </c>
      <c r="AK19" s="613">
        <v>8033.002638583064</v>
      </c>
      <c r="AL19" s="613">
        <v>7482.647130233867</v>
      </c>
      <c r="AM19" s="613">
        <v>7810.620460180948</v>
      </c>
      <c r="AN19" s="613">
        <v>8149.569350657939</v>
      </c>
      <c r="AO19" s="613">
        <v>8018.46183979803</v>
      </c>
      <c r="AP19" s="613">
        <v>8210.787320934713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</row>
    <row r="20" spans="23:59" ht="14.25">
      <c r="W20" s="171"/>
      <c r="X20" s="147"/>
      <c r="Y20" s="115" t="s">
        <v>161</v>
      </c>
      <c r="Z20" s="613">
        <v>31337.491092380522</v>
      </c>
      <c r="AA20" s="613">
        <v>31339.73708356748</v>
      </c>
      <c r="AB20" s="613">
        <v>32020.34073675669</v>
      </c>
      <c r="AC20" s="613">
        <v>31996.2440136085</v>
      </c>
      <c r="AD20" s="613">
        <v>29905.97813577613</v>
      </c>
      <c r="AE20" s="613">
        <v>33272.61434042782</v>
      </c>
      <c r="AF20" s="613">
        <v>32968.127743681354</v>
      </c>
      <c r="AG20" s="613">
        <v>34232.79996589945</v>
      </c>
      <c r="AH20" s="613">
        <v>31360.739915824153</v>
      </c>
      <c r="AI20" s="613">
        <v>26609.015267380684</v>
      </c>
      <c r="AJ20" s="613">
        <v>27631.976597412275</v>
      </c>
      <c r="AK20" s="613">
        <v>29299.391787975983</v>
      </c>
      <c r="AL20" s="613">
        <v>27426.72203053359</v>
      </c>
      <c r="AM20" s="613">
        <v>30020.901768231244</v>
      </c>
      <c r="AN20" s="613">
        <v>32170.175464414122</v>
      </c>
      <c r="AO20" s="613">
        <v>32450.087056739732</v>
      </c>
      <c r="AP20" s="613">
        <v>33783.006042963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</row>
    <row r="21" spans="23:59" ht="14.25">
      <c r="W21" s="171"/>
      <c r="X21" s="147"/>
      <c r="Y21" s="115" t="s">
        <v>162</v>
      </c>
      <c r="Z21" s="613">
        <v>-24063.915752283516</v>
      </c>
      <c r="AA21" s="613">
        <v>-23477.45449987139</v>
      </c>
      <c r="AB21" s="613">
        <v>-23640.762950684555</v>
      </c>
      <c r="AC21" s="613">
        <v>-23660.11088429654</v>
      </c>
      <c r="AD21" s="613">
        <v>-24670.958579394635</v>
      </c>
      <c r="AE21" s="613">
        <v>-23660.487637735394</v>
      </c>
      <c r="AF21" s="613">
        <v>-23326.138457471217</v>
      </c>
      <c r="AG21" s="613">
        <v>-22422.91445489815</v>
      </c>
      <c r="AH21" s="613">
        <v>-16441.689279145427</v>
      </c>
      <c r="AI21" s="613">
        <v>-15274.134940681255</v>
      </c>
      <c r="AJ21" s="613">
        <v>-15601.084253840254</v>
      </c>
      <c r="AK21" s="613">
        <v>-13951.15963554821</v>
      </c>
      <c r="AL21" s="613">
        <v>-13436.215928444699</v>
      </c>
      <c r="AM21" s="613">
        <v>-13980.731724791054</v>
      </c>
      <c r="AN21" s="613">
        <v>-13748.022236245735</v>
      </c>
      <c r="AO21" s="613">
        <v>-11928.393221101021</v>
      </c>
      <c r="AP21" s="613">
        <v>-10935.418069028743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</row>
    <row r="22" spans="23:59" ht="14.25">
      <c r="W22" s="171"/>
      <c r="X22" s="148"/>
      <c r="Y22" s="115" t="s">
        <v>163</v>
      </c>
      <c r="Z22" s="617">
        <v>87341.17889056701</v>
      </c>
      <c r="AA22" s="617">
        <v>86788.17724849281</v>
      </c>
      <c r="AB22" s="617">
        <v>78908.84186862217</v>
      </c>
      <c r="AC22" s="617">
        <v>75268.04528930163</v>
      </c>
      <c r="AD22" s="617">
        <v>69258.13849667051</v>
      </c>
      <c r="AE22" s="617">
        <v>71928.23413945094</v>
      </c>
      <c r="AF22" s="617">
        <v>70101.73544391224</v>
      </c>
      <c r="AG22" s="617">
        <v>73779.88724519231</v>
      </c>
      <c r="AH22" s="617">
        <v>71205.89194985824</v>
      </c>
      <c r="AI22" s="617">
        <v>81998.0431766577</v>
      </c>
      <c r="AJ22" s="617">
        <v>81920.21479424868</v>
      </c>
      <c r="AK22" s="617">
        <v>83623.27419882394</v>
      </c>
      <c r="AL22" s="617">
        <v>81344.5963570775</v>
      </c>
      <c r="AM22" s="617">
        <v>86085.3258270189</v>
      </c>
      <c r="AN22" s="617">
        <v>86720.76016628908</v>
      </c>
      <c r="AO22" s="617">
        <v>90111.44727628186</v>
      </c>
      <c r="AP22" s="617">
        <v>81071.86162417264</v>
      </c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3"/>
      <c r="BG22" s="134"/>
    </row>
    <row r="23" spans="23:59" ht="14.25">
      <c r="W23" s="171"/>
      <c r="X23" s="158" t="s">
        <v>111</v>
      </c>
      <c r="Y23" s="160"/>
      <c r="Z23" s="161">
        <v>217371.30450071915</v>
      </c>
      <c r="AA23" s="161">
        <v>217379.28690536457</v>
      </c>
      <c r="AB23" s="161">
        <v>228856.83908643314</v>
      </c>
      <c r="AC23" s="161">
        <v>233454.9471533094</v>
      </c>
      <c r="AD23" s="161">
        <v>237970.6204333717</v>
      </c>
      <c r="AE23" s="161">
        <v>250403.711288546</v>
      </c>
      <c r="AF23" s="161">
        <v>257574.35245237002</v>
      </c>
      <c r="AG23" s="161">
        <v>263019.1356842098</v>
      </c>
      <c r="AH23" s="161">
        <v>264795.4712193605</v>
      </c>
      <c r="AI23" s="161">
        <v>263741.87716153555</v>
      </c>
      <c r="AJ23" s="161">
        <v>266209.5931569448</v>
      </c>
      <c r="AK23" s="161">
        <v>265448.61817450105</v>
      </c>
      <c r="AL23" s="161">
        <v>267995.81647832243</v>
      </c>
      <c r="AM23" s="161">
        <v>263359.0372018077</v>
      </c>
      <c r="AN23" s="161">
        <v>261699.9422391048</v>
      </c>
      <c r="AO23" s="161">
        <v>261518.4713212704</v>
      </c>
      <c r="AP23" s="161">
        <v>256809.48799267877</v>
      </c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2"/>
    </row>
    <row r="24" spans="23:59" ht="14.25">
      <c r="W24" s="171"/>
      <c r="X24" s="159"/>
      <c r="Y24" s="60" t="s">
        <v>112</v>
      </c>
      <c r="Z24" s="613">
        <v>7162.41373467297</v>
      </c>
      <c r="AA24" s="613">
        <v>7162.41373467297</v>
      </c>
      <c r="AB24" s="613">
        <v>7762.960481416881</v>
      </c>
      <c r="AC24" s="613">
        <v>8291.472027621348</v>
      </c>
      <c r="AD24" s="613">
        <v>8688.764321731926</v>
      </c>
      <c r="AE24" s="613">
        <v>9153.16177100551</v>
      </c>
      <c r="AF24" s="613">
        <v>10278.29057964515</v>
      </c>
      <c r="AG24" s="613">
        <v>10086.072696871752</v>
      </c>
      <c r="AH24" s="613">
        <v>10744.189447108492</v>
      </c>
      <c r="AI24" s="613">
        <v>10709.474289425121</v>
      </c>
      <c r="AJ24" s="613">
        <v>10531.517510201822</v>
      </c>
      <c r="AK24" s="613">
        <v>10677.13098467719</v>
      </c>
      <c r="AL24" s="613">
        <v>10724.198612064289</v>
      </c>
      <c r="AM24" s="613">
        <v>10933.837362880104</v>
      </c>
      <c r="AN24" s="613">
        <v>11063.17716772301</v>
      </c>
      <c r="AO24" s="613">
        <v>10663.394897683744</v>
      </c>
      <c r="AP24" s="613">
        <v>10798.818155999941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</row>
    <row r="25" spans="23:59" ht="14.25">
      <c r="W25" s="171"/>
      <c r="X25" s="159"/>
      <c r="Y25" s="61" t="s">
        <v>113</v>
      </c>
      <c r="Z25" s="613">
        <v>189227.8763824253</v>
      </c>
      <c r="AA25" s="613">
        <v>189227.8763824253</v>
      </c>
      <c r="AB25" s="613">
        <v>199472.29798322887</v>
      </c>
      <c r="AC25" s="613">
        <v>203591.17181375672</v>
      </c>
      <c r="AD25" s="613">
        <v>208310.41730265503</v>
      </c>
      <c r="AE25" s="613">
        <v>219481.13744861685</v>
      </c>
      <c r="AF25" s="613">
        <v>225376.35241283098</v>
      </c>
      <c r="AG25" s="613">
        <v>230287.91265538242</v>
      </c>
      <c r="AH25" s="613">
        <v>230683.76637612315</v>
      </c>
      <c r="AI25" s="613">
        <v>231668.68061696697</v>
      </c>
      <c r="AJ25" s="613">
        <v>234144.804222224</v>
      </c>
      <c r="AK25" s="613">
        <v>232955.34131451265</v>
      </c>
      <c r="AL25" s="613">
        <v>235953.98519213783</v>
      </c>
      <c r="AM25" s="613">
        <v>230408.0835374827</v>
      </c>
      <c r="AN25" s="613">
        <v>228678.1030703027</v>
      </c>
      <c r="AO25" s="613">
        <v>230234.27937318067</v>
      </c>
      <c r="AP25" s="613">
        <v>225235.80131795516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</row>
    <row r="26" spans="23:59" ht="14.25">
      <c r="W26" s="171"/>
      <c r="X26" s="159"/>
      <c r="Y26" s="61" t="s">
        <v>114</v>
      </c>
      <c r="Z26" s="613">
        <v>7250.065256733024</v>
      </c>
      <c r="AA26" s="613">
        <v>7258.047661378403</v>
      </c>
      <c r="AB26" s="613">
        <v>7312.029068845143</v>
      </c>
      <c r="AC26" s="613">
        <v>7492.722052898713</v>
      </c>
      <c r="AD26" s="613">
        <v>7091.130569355865</v>
      </c>
      <c r="AE26" s="613">
        <v>7563.397531520066</v>
      </c>
      <c r="AF26" s="613">
        <v>7232.287162148774</v>
      </c>
      <c r="AG26" s="613">
        <v>7090.351120572602</v>
      </c>
      <c r="AH26" s="613">
        <v>6839.143951194342</v>
      </c>
      <c r="AI26" s="613">
        <v>6662.8303604474895</v>
      </c>
      <c r="AJ26" s="613">
        <v>6896.351753683261</v>
      </c>
      <c r="AK26" s="613">
        <v>6951.51304814122</v>
      </c>
      <c r="AL26" s="613">
        <v>6920.285881717886</v>
      </c>
      <c r="AM26" s="613">
        <v>7447.806903289414</v>
      </c>
      <c r="AN26" s="613">
        <v>7825.261741714969</v>
      </c>
      <c r="AO26" s="613">
        <v>7712.910318364283</v>
      </c>
      <c r="AP26" s="613">
        <v>7814.320926020741</v>
      </c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35"/>
      <c r="BG26" s="136"/>
    </row>
    <row r="27" spans="23:59" ht="14.25">
      <c r="W27" s="171"/>
      <c r="X27" s="159"/>
      <c r="Y27" s="61" t="s">
        <v>115</v>
      </c>
      <c r="Z27" s="613">
        <v>13730.94912688786</v>
      </c>
      <c r="AA27" s="613">
        <v>13730.94912688786</v>
      </c>
      <c r="AB27" s="613">
        <v>14309.55155294225</v>
      </c>
      <c r="AC27" s="613">
        <v>14079.581259032584</v>
      </c>
      <c r="AD27" s="613">
        <v>13880.308239628856</v>
      </c>
      <c r="AE27" s="613">
        <v>14206.014537403604</v>
      </c>
      <c r="AF27" s="613">
        <v>14687.422297745108</v>
      </c>
      <c r="AG27" s="613">
        <v>15554.799211383024</v>
      </c>
      <c r="AH27" s="613">
        <v>16528.371444934513</v>
      </c>
      <c r="AI27" s="613">
        <v>14700.891894695958</v>
      </c>
      <c r="AJ27" s="613">
        <v>14636.919670835683</v>
      </c>
      <c r="AK27" s="613">
        <v>14864.632827170073</v>
      </c>
      <c r="AL27" s="613">
        <v>14397.346792402419</v>
      </c>
      <c r="AM27" s="613">
        <v>14569.309398155503</v>
      </c>
      <c r="AN27" s="613">
        <v>14133.400259364134</v>
      </c>
      <c r="AO27" s="613">
        <v>12907.886732041636</v>
      </c>
      <c r="AP27" s="613">
        <v>12960.547592702911</v>
      </c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35"/>
      <c r="BG27" s="136"/>
    </row>
    <row r="28" spans="23:59" ht="14.25">
      <c r="W28" s="171"/>
      <c r="X28" s="152" t="s">
        <v>116</v>
      </c>
      <c r="Y28" s="155"/>
      <c r="Z28" s="156">
        <v>291735.06800938107</v>
      </c>
      <c r="AA28" s="156">
        <v>291761.58191295917</v>
      </c>
      <c r="AB28" s="156">
        <v>292923.46915543685</v>
      </c>
      <c r="AC28" s="156">
        <v>304864.9514818293</v>
      </c>
      <c r="AD28" s="156">
        <v>307098.03486380907</v>
      </c>
      <c r="AE28" s="156">
        <v>325639.2114747215</v>
      </c>
      <c r="AF28" s="156">
        <v>333245.10519606667</v>
      </c>
      <c r="AG28" s="156">
        <v>332481.9294199056</v>
      </c>
      <c r="AH28" s="156">
        <v>325871.3450519752</v>
      </c>
      <c r="AI28" s="156">
        <v>331327.3526882487</v>
      </c>
      <c r="AJ28" s="156">
        <v>353177.144232936</v>
      </c>
      <c r="AK28" s="156">
        <v>363430.6747906366</v>
      </c>
      <c r="AL28" s="156">
        <v>366262.4101368146</v>
      </c>
      <c r="AM28" s="156">
        <v>390991.4343865713</v>
      </c>
      <c r="AN28" s="156">
        <v>396437.74818301725</v>
      </c>
      <c r="AO28" s="156">
        <v>396538.43846586</v>
      </c>
      <c r="AP28" s="156">
        <v>411896.1849623289</v>
      </c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7"/>
    </row>
    <row r="29" spans="23:59" ht="14.25">
      <c r="W29" s="171"/>
      <c r="X29" s="153"/>
      <c r="Y29" s="60" t="s">
        <v>118</v>
      </c>
      <c r="Z29" s="613">
        <v>127443.16412664075</v>
      </c>
      <c r="AA29" s="613">
        <v>127450.38312484743</v>
      </c>
      <c r="AB29" s="613">
        <v>129371.49400324654</v>
      </c>
      <c r="AC29" s="613">
        <v>136409.14097138605</v>
      </c>
      <c r="AD29" s="613">
        <v>137919.7751580533</v>
      </c>
      <c r="AE29" s="613">
        <v>145018.45841853172</v>
      </c>
      <c r="AF29" s="613">
        <v>148104.5548603369</v>
      </c>
      <c r="AG29" s="613">
        <v>147826.19565475726</v>
      </c>
      <c r="AH29" s="613">
        <v>144308.59074110608</v>
      </c>
      <c r="AI29" s="613">
        <v>143927.5645343129</v>
      </c>
      <c r="AJ29" s="613">
        <v>151915.26462304834</v>
      </c>
      <c r="AK29" s="613">
        <v>157537.10268925026</v>
      </c>
      <c r="AL29" s="613">
        <v>153726.3868357272</v>
      </c>
      <c r="AM29" s="613">
        <v>165441.0202361352</v>
      </c>
      <c r="AN29" s="613">
        <v>167524.489369353</v>
      </c>
      <c r="AO29" s="613">
        <v>167557.80430786152</v>
      </c>
      <c r="AP29" s="613">
        <v>174271.23930539997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</row>
    <row r="30" spans="23:59" ht="15" thickBot="1">
      <c r="W30" s="171"/>
      <c r="X30" s="154"/>
      <c r="Y30" s="62" t="s">
        <v>231</v>
      </c>
      <c r="Z30" s="617">
        <v>164291.9038827403</v>
      </c>
      <c r="AA30" s="617">
        <v>164311.19878811174</v>
      </c>
      <c r="AB30" s="617">
        <v>163551.97515219034</v>
      </c>
      <c r="AC30" s="617">
        <v>168455.81051044326</v>
      </c>
      <c r="AD30" s="617">
        <v>169178.25970575574</v>
      </c>
      <c r="AE30" s="617">
        <v>180620.75305618977</v>
      </c>
      <c r="AF30" s="617">
        <v>185140.55033572976</v>
      </c>
      <c r="AG30" s="617">
        <v>184655.7337651483</v>
      </c>
      <c r="AH30" s="617">
        <v>181562.75431086918</v>
      </c>
      <c r="AI30" s="617">
        <v>187399.78815393575</v>
      </c>
      <c r="AJ30" s="617">
        <v>201261.8796098877</v>
      </c>
      <c r="AK30" s="617">
        <v>205893.57210138626</v>
      </c>
      <c r="AL30" s="617">
        <v>212536.02330108732</v>
      </c>
      <c r="AM30" s="617">
        <v>225550.41415043623</v>
      </c>
      <c r="AN30" s="617">
        <v>228913.2588136643</v>
      </c>
      <c r="AO30" s="617">
        <v>228980.63415799843</v>
      </c>
      <c r="AP30" s="617">
        <v>237624.945656929</v>
      </c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3"/>
      <c r="BG30" s="134"/>
    </row>
    <row r="31" spans="23:59" ht="15" thickBot="1">
      <c r="W31" s="164" t="s">
        <v>138</v>
      </c>
      <c r="X31" s="165"/>
      <c r="Y31" s="166"/>
      <c r="Z31" s="167">
        <v>36.6235166957</v>
      </c>
      <c r="AA31" s="167">
        <v>36.6235166957</v>
      </c>
      <c r="AB31" s="167">
        <v>53.6703576382</v>
      </c>
      <c r="AC31" s="167">
        <v>56.9501827061</v>
      </c>
      <c r="AD31" s="167">
        <v>53.2148459695</v>
      </c>
      <c r="AE31" s="167">
        <v>51.1496596169</v>
      </c>
      <c r="AF31" s="167">
        <v>50.9229771525</v>
      </c>
      <c r="AG31" s="167">
        <v>49.3684913846</v>
      </c>
      <c r="AH31" s="167">
        <v>47.9741695963</v>
      </c>
      <c r="AI31" s="167">
        <v>42.7295911884</v>
      </c>
      <c r="AJ31" s="167">
        <v>38.0584885591</v>
      </c>
      <c r="AK31" s="167">
        <v>36.0250175811</v>
      </c>
      <c r="AL31" s="167">
        <v>32.435788266</v>
      </c>
      <c r="AM31" s="167">
        <v>30.9366319654</v>
      </c>
      <c r="AN31" s="167">
        <v>34.4585288725</v>
      </c>
      <c r="AO31" s="167">
        <v>34.9946850009</v>
      </c>
      <c r="AP31" s="167">
        <v>37.5909407473</v>
      </c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8"/>
      <c r="BG31" s="169"/>
    </row>
    <row r="32" spans="23:59" ht="14.25">
      <c r="W32" s="177" t="s">
        <v>139</v>
      </c>
      <c r="X32" s="180"/>
      <c r="Y32" s="181"/>
      <c r="Z32" s="182">
        <v>62318.392436324706</v>
      </c>
      <c r="AA32" s="182">
        <v>62318.392436324706</v>
      </c>
      <c r="AB32" s="182">
        <v>63875.922870521885</v>
      </c>
      <c r="AC32" s="182">
        <v>63524.193371914334</v>
      </c>
      <c r="AD32" s="182">
        <v>62767.278691399195</v>
      </c>
      <c r="AE32" s="182">
        <v>64049.23107630727</v>
      </c>
      <c r="AF32" s="182">
        <v>64264.51625602928</v>
      </c>
      <c r="AG32" s="182">
        <v>64029.454730091755</v>
      </c>
      <c r="AH32" s="182">
        <v>62306.04327601939</v>
      </c>
      <c r="AI32" s="182">
        <v>56237.38246239066</v>
      </c>
      <c r="AJ32" s="182">
        <v>56232.57735372473</v>
      </c>
      <c r="AK32" s="182">
        <v>56877.08301453398</v>
      </c>
      <c r="AL32" s="182">
        <v>54745.15248396553</v>
      </c>
      <c r="AM32" s="182">
        <v>52613.114414859185</v>
      </c>
      <c r="AN32" s="182">
        <v>52253.049033787305</v>
      </c>
      <c r="AO32" s="182">
        <v>52598.31498908269</v>
      </c>
      <c r="AP32" s="182">
        <v>53925.95331212286</v>
      </c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3"/>
      <c r="BG32" s="184"/>
    </row>
    <row r="33" spans="23:59" ht="14.25">
      <c r="W33" s="178"/>
      <c r="X33" s="59" t="s">
        <v>119</v>
      </c>
      <c r="Y33" s="104"/>
      <c r="Z33" s="137">
        <v>57448.33462845701</v>
      </c>
      <c r="AA33" s="137">
        <v>57448.33462845701</v>
      </c>
      <c r="AB33" s="137">
        <v>59052.7215973915</v>
      </c>
      <c r="AC33" s="137">
        <v>58818.65062872379</v>
      </c>
      <c r="AD33" s="137">
        <v>58279.8699406396</v>
      </c>
      <c r="AE33" s="137">
        <v>59270.163158494695</v>
      </c>
      <c r="AF33" s="137">
        <v>59381.8274173742</v>
      </c>
      <c r="AG33" s="137">
        <v>59153.868450089096</v>
      </c>
      <c r="AH33" s="137">
        <v>57478.4758181941</v>
      </c>
      <c r="AI33" s="137">
        <v>52038.5646933309</v>
      </c>
      <c r="AJ33" s="137">
        <v>51736.108398277</v>
      </c>
      <c r="AK33" s="137">
        <v>52450.6723478476</v>
      </c>
      <c r="AL33" s="137">
        <v>50677.440079552805</v>
      </c>
      <c r="AM33" s="137">
        <v>48735.038241391994</v>
      </c>
      <c r="AN33" s="137">
        <v>48603.045769709206</v>
      </c>
      <c r="AO33" s="137">
        <v>48881.1953201566</v>
      </c>
      <c r="AP33" s="137">
        <v>50479.00743762939</v>
      </c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8"/>
      <c r="BG33" s="139"/>
    </row>
    <row r="34" spans="23:59" ht="14.25">
      <c r="W34" s="178"/>
      <c r="X34" s="121"/>
      <c r="Y34" s="118" t="s">
        <v>164</v>
      </c>
      <c r="Z34" s="140">
        <v>37966.276019987</v>
      </c>
      <c r="AA34" s="140">
        <v>37966.276019987</v>
      </c>
      <c r="AB34" s="140">
        <v>39580.6711482315</v>
      </c>
      <c r="AC34" s="140">
        <v>40874.6724918688</v>
      </c>
      <c r="AD34" s="140">
        <v>40441.7546162546</v>
      </c>
      <c r="AE34" s="140">
        <v>41494.0106355097</v>
      </c>
      <c r="AF34" s="140">
        <v>41341.8661994792</v>
      </c>
      <c r="AG34" s="140">
        <v>41751.4513246991</v>
      </c>
      <c r="AH34" s="140">
        <v>39167.9969964441</v>
      </c>
      <c r="AI34" s="140">
        <v>34691.1609860359</v>
      </c>
      <c r="AJ34" s="140">
        <v>34345.379065182</v>
      </c>
      <c r="AK34" s="140">
        <v>34434.0391100026</v>
      </c>
      <c r="AL34" s="140">
        <v>33718.1278221328</v>
      </c>
      <c r="AM34" s="140">
        <v>31805.165513657</v>
      </c>
      <c r="AN34" s="140">
        <v>31315.6307669392</v>
      </c>
      <c r="AO34" s="140">
        <v>30665.7566601766</v>
      </c>
      <c r="AP34" s="140">
        <v>31654.0051886844</v>
      </c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1"/>
      <c r="BG34" s="142"/>
    </row>
    <row r="35" spans="23:59" ht="14.25">
      <c r="W35" s="178"/>
      <c r="X35" s="116"/>
      <c r="Y35" s="118" t="s">
        <v>165</v>
      </c>
      <c r="Z35" s="140">
        <v>7371.021</v>
      </c>
      <c r="AA35" s="140">
        <v>7371.021</v>
      </c>
      <c r="AB35" s="140">
        <v>7316.591</v>
      </c>
      <c r="AC35" s="140">
        <v>6526.2135</v>
      </c>
      <c r="AD35" s="140">
        <v>6398.4265</v>
      </c>
      <c r="AE35" s="140">
        <v>6387.56275</v>
      </c>
      <c r="AF35" s="140">
        <v>6351.436</v>
      </c>
      <c r="AG35" s="140">
        <v>6336.2915</v>
      </c>
      <c r="AH35" s="140">
        <v>6632.598</v>
      </c>
      <c r="AI35" s="140">
        <v>6054.714</v>
      </c>
      <c r="AJ35" s="140">
        <v>6297.38</v>
      </c>
      <c r="AK35" s="140">
        <v>6457.91525</v>
      </c>
      <c r="AL35" s="140">
        <v>5840.85575</v>
      </c>
      <c r="AM35" s="140">
        <v>6112.8715</v>
      </c>
      <c r="AN35" s="140">
        <v>6458.27425</v>
      </c>
      <c r="AO35" s="140">
        <v>6962.86825</v>
      </c>
      <c r="AP35" s="140">
        <v>7222.70125</v>
      </c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1"/>
      <c r="BG35" s="142"/>
    </row>
    <row r="36" spans="23:59" ht="14.25">
      <c r="W36" s="178"/>
      <c r="X36" s="116"/>
      <c r="Y36" s="118" t="s">
        <v>166</v>
      </c>
      <c r="Z36" s="140">
        <v>11527.406667</v>
      </c>
      <c r="AA36" s="140">
        <v>11527.406667</v>
      </c>
      <c r="AB36" s="140">
        <v>11601.274714</v>
      </c>
      <c r="AC36" s="140">
        <v>10874.676656</v>
      </c>
      <c r="AD36" s="140">
        <v>10898.4105</v>
      </c>
      <c r="AE36" s="140">
        <v>10823.089708</v>
      </c>
      <c r="AF36" s="140">
        <v>11155.56001</v>
      </c>
      <c r="AG36" s="140">
        <v>10558.584997</v>
      </c>
      <c r="AH36" s="140">
        <v>11200.207667</v>
      </c>
      <c r="AI36" s="140">
        <v>10868.761699</v>
      </c>
      <c r="AJ36" s="140">
        <v>10659.170609</v>
      </c>
      <c r="AK36" s="140">
        <v>11124.052863</v>
      </c>
      <c r="AL36" s="140">
        <v>10735.948871</v>
      </c>
      <c r="AM36" s="140">
        <v>10428.115016</v>
      </c>
      <c r="AN36" s="140">
        <v>10460.328909</v>
      </c>
      <c r="AO36" s="140">
        <v>10879.821721</v>
      </c>
      <c r="AP36" s="140">
        <v>11245.071579</v>
      </c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1"/>
      <c r="BG36" s="142"/>
    </row>
    <row r="37" spans="23:59" ht="14.25">
      <c r="W37" s="178"/>
      <c r="X37" s="116"/>
      <c r="Y37" s="118" t="s">
        <v>232</v>
      </c>
      <c r="Z37" s="140">
        <v>583.63094147</v>
      </c>
      <c r="AA37" s="140">
        <v>583.63094147</v>
      </c>
      <c r="AB37" s="140">
        <v>554.18473516</v>
      </c>
      <c r="AC37" s="140">
        <v>543.087980855</v>
      </c>
      <c r="AD37" s="140">
        <v>541.278324385</v>
      </c>
      <c r="AE37" s="140">
        <v>565.500064985</v>
      </c>
      <c r="AF37" s="140">
        <v>532.965207895</v>
      </c>
      <c r="AG37" s="140">
        <v>507.54062839</v>
      </c>
      <c r="AH37" s="140">
        <v>477.67315475</v>
      </c>
      <c r="AI37" s="140">
        <v>423.928008295</v>
      </c>
      <c r="AJ37" s="140">
        <v>434.178724095</v>
      </c>
      <c r="AK37" s="140">
        <v>434.665124845</v>
      </c>
      <c r="AL37" s="140">
        <v>382.50763642</v>
      </c>
      <c r="AM37" s="140">
        <v>388.886211735</v>
      </c>
      <c r="AN37" s="140">
        <v>368.81184377</v>
      </c>
      <c r="AO37" s="140">
        <v>372.74868898</v>
      </c>
      <c r="AP37" s="140">
        <v>357.229419945</v>
      </c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1"/>
      <c r="BG37" s="142"/>
    </row>
    <row r="38" spans="23:59" ht="14.25">
      <c r="W38" s="178"/>
      <c r="X38" s="119" t="s">
        <v>110</v>
      </c>
      <c r="Y38" s="117"/>
      <c r="Z38" s="140">
        <v>4513.96980973425</v>
      </c>
      <c r="AA38" s="140">
        <v>4513.96980973425</v>
      </c>
      <c r="AB38" s="140">
        <v>4500.15744226576</v>
      </c>
      <c r="AC38" s="140">
        <v>4380.49607390231</v>
      </c>
      <c r="AD38" s="140">
        <v>4156.65076989463</v>
      </c>
      <c r="AE38" s="140">
        <v>4433.30991954144</v>
      </c>
      <c r="AF38" s="140">
        <v>4525.46709118938</v>
      </c>
      <c r="AG38" s="140">
        <v>4495.60008753953</v>
      </c>
      <c r="AH38" s="140">
        <v>4443.0872536878</v>
      </c>
      <c r="AI38" s="140">
        <v>3905.70509894786</v>
      </c>
      <c r="AJ38" s="140">
        <v>4241.98189428052</v>
      </c>
      <c r="AK38" s="140">
        <v>4177.98905579267</v>
      </c>
      <c r="AL38" s="140">
        <v>3856.99853201933</v>
      </c>
      <c r="AM38" s="140">
        <v>3657.12784950233</v>
      </c>
      <c r="AN38" s="140">
        <v>3408.431416281</v>
      </c>
      <c r="AO38" s="140">
        <v>3459.28153130533</v>
      </c>
      <c r="AP38" s="140">
        <v>3194.252208128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167</v>
      </c>
      <c r="Z39" s="140">
        <v>3384.67796173425</v>
      </c>
      <c r="AA39" s="140">
        <v>3384.67796173425</v>
      </c>
      <c r="AB39" s="140">
        <v>3334.33248226576</v>
      </c>
      <c r="AC39" s="140">
        <v>3363.72278590231</v>
      </c>
      <c r="AD39" s="140">
        <v>3190.01035789463</v>
      </c>
      <c r="AE39" s="140">
        <v>3397.31283354144</v>
      </c>
      <c r="AF39" s="140">
        <v>3435.86415918938</v>
      </c>
      <c r="AG39" s="140">
        <v>3459.01738353953</v>
      </c>
      <c r="AH39" s="140">
        <v>3371.7453796878</v>
      </c>
      <c r="AI39" s="140">
        <v>2993.66978694786</v>
      </c>
      <c r="AJ39" s="140">
        <v>3292.65489628052</v>
      </c>
      <c r="AK39" s="140">
        <v>3187.60877379267</v>
      </c>
      <c r="AL39" s="140">
        <v>2965.40854601933</v>
      </c>
      <c r="AM39" s="140">
        <v>2725.06778550233</v>
      </c>
      <c r="AN39" s="140">
        <v>2446.547692281</v>
      </c>
      <c r="AO39" s="140">
        <v>2458.16709730533</v>
      </c>
      <c r="AP39" s="140">
        <v>2164.760990128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546"/>
      <c r="X40" s="547"/>
      <c r="Y40" s="118" t="s">
        <v>262</v>
      </c>
      <c r="Z40" s="140">
        <v>1129.2918479999998</v>
      </c>
      <c r="AA40" s="140">
        <v>1129.2918479999998</v>
      </c>
      <c r="AB40" s="140">
        <v>1165.8249600000004</v>
      </c>
      <c r="AC40" s="140">
        <v>1016.7732879999999</v>
      </c>
      <c r="AD40" s="140">
        <v>966.6404119999997</v>
      </c>
      <c r="AE40" s="140">
        <v>1035.9970859999999</v>
      </c>
      <c r="AF40" s="140">
        <v>1089.6029319999998</v>
      </c>
      <c r="AG40" s="140">
        <v>1036.5827040000004</v>
      </c>
      <c r="AH40" s="140">
        <v>1071.3418739999997</v>
      </c>
      <c r="AI40" s="140">
        <v>912.035312</v>
      </c>
      <c r="AJ40" s="140">
        <v>949.3269979999995</v>
      </c>
      <c r="AK40" s="140">
        <v>990.3802820000001</v>
      </c>
      <c r="AL40" s="140">
        <v>891.589986</v>
      </c>
      <c r="AM40" s="140">
        <v>932.0600639999998</v>
      </c>
      <c r="AN40" s="140">
        <v>961.8837240000003</v>
      </c>
      <c r="AO40" s="140">
        <v>1001.1144340000001</v>
      </c>
      <c r="AP40" s="140">
        <v>1029.4912180000001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5" thickBot="1">
      <c r="W41" s="179"/>
      <c r="X41" s="120" t="s">
        <v>233</v>
      </c>
      <c r="Y41" s="548"/>
      <c r="Z41" s="549">
        <v>356.087998133453</v>
      </c>
      <c r="AA41" s="549">
        <v>356.087998133453</v>
      </c>
      <c r="AB41" s="549">
        <v>323.043830864626</v>
      </c>
      <c r="AC41" s="549">
        <v>325.046669288234</v>
      </c>
      <c r="AD41" s="549">
        <v>330.757980864967</v>
      </c>
      <c r="AE41" s="549">
        <v>345.757998271129</v>
      </c>
      <c r="AF41" s="549">
        <v>357.221747465699</v>
      </c>
      <c r="AG41" s="549">
        <v>379.986192463128</v>
      </c>
      <c r="AH41" s="549">
        <v>384.480204137483</v>
      </c>
      <c r="AI41" s="549">
        <v>293.112670111902</v>
      </c>
      <c r="AJ41" s="549">
        <v>254.487061167205</v>
      </c>
      <c r="AK41" s="549">
        <v>248.421610893713</v>
      </c>
      <c r="AL41" s="549">
        <v>210.713872393397</v>
      </c>
      <c r="AM41" s="549">
        <v>220.948323964862</v>
      </c>
      <c r="AN41" s="549">
        <v>241.571847797105</v>
      </c>
      <c r="AO41" s="549">
        <v>257.838137620761</v>
      </c>
      <c r="AP41" s="549">
        <v>252.69366636547</v>
      </c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51"/>
    </row>
    <row r="42" spans="23:59" ht="15" thickBot="1">
      <c r="W42" s="185" t="s">
        <v>140</v>
      </c>
      <c r="X42" s="186"/>
      <c r="Y42" s="187"/>
      <c r="Z42" s="188">
        <v>22698.6262976251</v>
      </c>
      <c r="AA42" s="188">
        <v>22698.626297625</v>
      </c>
      <c r="AB42" s="188">
        <v>23073.054741484</v>
      </c>
      <c r="AC42" s="188">
        <v>24573.5176308808</v>
      </c>
      <c r="AD42" s="188">
        <v>24179.0717073331</v>
      </c>
      <c r="AE42" s="188">
        <v>27444.3076904405</v>
      </c>
      <c r="AF42" s="188">
        <v>28470.2257543956</v>
      </c>
      <c r="AG42" s="188">
        <v>29944.4115722001</v>
      </c>
      <c r="AH42" s="188">
        <v>31047.5172114</v>
      </c>
      <c r="AI42" s="188">
        <v>31138.9207907308</v>
      </c>
      <c r="AJ42" s="188">
        <v>31596.0350528232</v>
      </c>
      <c r="AK42" s="188">
        <v>32904.3326074331</v>
      </c>
      <c r="AL42" s="188">
        <v>32950.7777076849</v>
      </c>
      <c r="AM42" s="188">
        <v>32955.2662122424</v>
      </c>
      <c r="AN42" s="188">
        <v>35579.4145703463</v>
      </c>
      <c r="AO42" s="188">
        <v>36274.6433499466</v>
      </c>
      <c r="AP42" s="188">
        <v>36677.8296155466</v>
      </c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9"/>
      <c r="BG42" s="190"/>
    </row>
    <row r="43" spans="23:59" ht="15.75" thickBot="1" thickTop="1">
      <c r="W43" s="63" t="s">
        <v>120</v>
      </c>
      <c r="X43" s="105"/>
      <c r="Y43" s="106"/>
      <c r="Z43" s="191">
        <v>1144129.5087971152</v>
      </c>
      <c r="AA43" s="191">
        <v>1144197.3786207517</v>
      </c>
      <c r="AB43" s="191">
        <v>1153630.698723952</v>
      </c>
      <c r="AC43" s="191">
        <v>1161839.5602863922</v>
      </c>
      <c r="AD43" s="191">
        <v>1154559.3905378145</v>
      </c>
      <c r="AE43" s="191">
        <v>1214494.597917924</v>
      </c>
      <c r="AF43" s="191">
        <v>1228053.0300507485</v>
      </c>
      <c r="AG43" s="191">
        <v>1241147.6935392811</v>
      </c>
      <c r="AH43" s="191">
        <v>1236768.400776553</v>
      </c>
      <c r="AI43" s="191">
        <v>1200480.0830805846</v>
      </c>
      <c r="AJ43" s="191">
        <v>1235780.0551742527</v>
      </c>
      <c r="AK43" s="191">
        <v>1256735.6222498238</v>
      </c>
      <c r="AL43" s="191">
        <v>1241026.8868562724</v>
      </c>
      <c r="AM43" s="191">
        <v>1278617.869121539</v>
      </c>
      <c r="AN43" s="191">
        <v>1286152.4195031708</v>
      </c>
      <c r="AO43" s="191">
        <v>1287601.9257765068</v>
      </c>
      <c r="AP43" s="191">
        <v>1293468.8987354615</v>
      </c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2"/>
      <c r="BG43" s="193"/>
    </row>
    <row r="44" spans="26:57" ht="14.25"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</row>
    <row r="45" spans="26:57" ht="14.25"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</row>
    <row r="46" spans="26:57" ht="14.25"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</row>
    <row r="47" spans="26:57" ht="14.25"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5:57" ht="14.25">
      <c r="Y49" s="1" t="s">
        <v>264</v>
      </c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</row>
    <row r="50" spans="25:59" ht="27">
      <c r="Y50" s="64" t="s">
        <v>105</v>
      </c>
      <c r="Z50" s="707" t="s">
        <v>369</v>
      </c>
      <c r="AA50" s="78">
        <v>1990</v>
      </c>
      <c r="AB50" s="78">
        <f aca="true" t="shared" si="1" ref="AB50:BE50">AA50+1</f>
        <v>1991</v>
      </c>
      <c r="AC50" s="78">
        <f t="shared" si="1"/>
        <v>1992</v>
      </c>
      <c r="AD50" s="78">
        <f t="shared" si="1"/>
        <v>1993</v>
      </c>
      <c r="AE50" s="78">
        <f t="shared" si="1"/>
        <v>1994</v>
      </c>
      <c r="AF50" s="78">
        <f t="shared" si="1"/>
        <v>1995</v>
      </c>
      <c r="AG50" s="78">
        <f t="shared" si="1"/>
        <v>1996</v>
      </c>
      <c r="AH50" s="78">
        <f t="shared" si="1"/>
        <v>1997</v>
      </c>
      <c r="AI50" s="78">
        <f t="shared" si="1"/>
        <v>1998</v>
      </c>
      <c r="AJ50" s="78">
        <f t="shared" si="1"/>
        <v>1999</v>
      </c>
      <c r="AK50" s="78">
        <f t="shared" si="1"/>
        <v>2000</v>
      </c>
      <c r="AL50" s="78">
        <f t="shared" si="1"/>
        <v>2001</v>
      </c>
      <c r="AM50" s="78">
        <f t="shared" si="1"/>
        <v>2002</v>
      </c>
      <c r="AN50" s="78">
        <f t="shared" si="1"/>
        <v>2003</v>
      </c>
      <c r="AO50" s="78">
        <f t="shared" si="1"/>
        <v>2004</v>
      </c>
      <c r="AP50" s="78">
        <f>AO50+1</f>
        <v>2005</v>
      </c>
      <c r="AQ50" s="78">
        <f t="shared" si="1"/>
        <v>2006</v>
      </c>
      <c r="AR50" s="78">
        <f t="shared" si="1"/>
        <v>2007</v>
      </c>
      <c r="AS50" s="78">
        <f t="shared" si="1"/>
        <v>2008</v>
      </c>
      <c r="AT50" s="78">
        <f t="shared" si="1"/>
        <v>2009</v>
      </c>
      <c r="AU50" s="78">
        <f t="shared" si="1"/>
        <v>2010</v>
      </c>
      <c r="AV50" s="78">
        <f t="shared" si="1"/>
        <v>2011</v>
      </c>
      <c r="AW50" s="78">
        <f t="shared" si="1"/>
        <v>2012</v>
      </c>
      <c r="AX50" s="78">
        <f t="shared" si="1"/>
        <v>2013</v>
      </c>
      <c r="AY50" s="78">
        <f t="shared" si="1"/>
        <v>2014</v>
      </c>
      <c r="AZ50" s="78">
        <f t="shared" si="1"/>
        <v>2015</v>
      </c>
      <c r="BA50" s="78">
        <f t="shared" si="1"/>
        <v>2016</v>
      </c>
      <c r="BB50" s="78">
        <f t="shared" si="1"/>
        <v>2017</v>
      </c>
      <c r="BC50" s="78">
        <f t="shared" si="1"/>
        <v>2018</v>
      </c>
      <c r="BD50" s="78">
        <f t="shared" si="1"/>
        <v>2019</v>
      </c>
      <c r="BE50" s="78">
        <f t="shared" si="1"/>
        <v>2020</v>
      </c>
      <c r="BF50" s="65" t="s">
        <v>106</v>
      </c>
      <c r="BG50" s="78" t="s">
        <v>107</v>
      </c>
    </row>
    <row r="51" spans="1:60" s="109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6" t="s">
        <v>108</v>
      </c>
      <c r="Z51" s="16">
        <f>Z5/10^3</f>
        <v>67.85773000644741</v>
      </c>
      <c r="AA51" s="16">
        <f aca="true" t="shared" si="2" ref="AA51:AO51">AA5/10^3</f>
        <v>67.83395308720844</v>
      </c>
      <c r="AB51" s="16">
        <f t="shared" si="2"/>
        <v>68.7768917375803</v>
      </c>
      <c r="AC51" s="16">
        <f t="shared" si="2"/>
        <v>68.97931439545098</v>
      </c>
      <c r="AD51" s="16">
        <f t="shared" si="2"/>
        <v>67.17667798400903</v>
      </c>
      <c r="AE51" s="16">
        <f t="shared" si="2"/>
        <v>73.9751436468286</v>
      </c>
      <c r="AF51" s="16">
        <f t="shared" si="2"/>
        <v>72.99176006212853</v>
      </c>
      <c r="AG51" s="16">
        <f t="shared" si="2"/>
        <v>71.47401104244659</v>
      </c>
      <c r="AH51" s="16">
        <f t="shared" si="2"/>
        <v>72.27006287011109</v>
      </c>
      <c r="AI51" s="16">
        <f t="shared" si="2"/>
        <v>73.1460689923676</v>
      </c>
      <c r="AJ51" s="16">
        <f t="shared" si="2"/>
        <v>72.09399005527747</v>
      </c>
      <c r="AK51" s="16">
        <f t="shared" si="2"/>
        <v>70.76646210211516</v>
      </c>
      <c r="AL51" s="618">
        <f t="shared" si="2"/>
        <v>68.93750291194604</v>
      </c>
      <c r="AM51" s="618">
        <f t="shared" si="2"/>
        <v>76.65413055932406</v>
      </c>
      <c r="AN51" s="618">
        <f t="shared" si="2"/>
        <v>73.79282766049192</v>
      </c>
      <c r="AO51" s="618">
        <f t="shared" si="2"/>
        <v>73.88881012288853</v>
      </c>
      <c r="AP51" s="618">
        <f>AP5/10^3</f>
        <v>78.47932337219291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529"/>
    </row>
    <row r="52" spans="1:60" s="109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6" t="s">
        <v>109</v>
      </c>
      <c r="Z52" s="79">
        <f>Z6/10^3</f>
        <v>482.1117640299221</v>
      </c>
      <c r="AA52" s="79">
        <f aca="true" t="shared" si="3" ref="AA52:AO52">AA6/10^3</f>
        <v>482.168914464574</v>
      </c>
      <c r="AB52" s="79">
        <f t="shared" si="3"/>
        <v>476.07085077485743</v>
      </c>
      <c r="AC52" s="79">
        <f t="shared" si="3"/>
        <v>466.38568607030146</v>
      </c>
      <c r="AD52" s="79">
        <f t="shared" si="3"/>
        <v>455.31449201192277</v>
      </c>
      <c r="AE52" s="79">
        <f t="shared" si="3"/>
        <v>472.9318430814632</v>
      </c>
      <c r="AF52" s="79">
        <f t="shared" si="3"/>
        <v>471.45614735260597</v>
      </c>
      <c r="AG52" s="79">
        <f t="shared" si="3"/>
        <v>480.1493825990425</v>
      </c>
      <c r="AH52" s="79">
        <f t="shared" si="3"/>
        <v>480.4299869780903</v>
      </c>
      <c r="AI52" s="79">
        <f t="shared" si="3"/>
        <v>444.84575139412283</v>
      </c>
      <c r="AJ52" s="79">
        <f t="shared" si="3"/>
        <v>456.4326568339873</v>
      </c>
      <c r="AK52" s="79">
        <f t="shared" si="3"/>
        <v>467.27242654302256</v>
      </c>
      <c r="AL52" s="126">
        <f t="shared" si="3"/>
        <v>450.10279134927316</v>
      </c>
      <c r="AM52" s="126">
        <f t="shared" si="3"/>
        <v>462.013949714769</v>
      </c>
      <c r="AN52" s="126">
        <f t="shared" si="3"/>
        <v>466.35497928755075</v>
      </c>
      <c r="AO52" s="126">
        <f t="shared" si="3"/>
        <v>466.7482528424575</v>
      </c>
      <c r="AP52" s="126">
        <f>AP6/10^3</f>
        <v>455.6425285398441</v>
      </c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529"/>
    </row>
    <row r="53" spans="1:60" s="109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6" t="s">
        <v>111</v>
      </c>
      <c r="Z53" s="79">
        <f>Z23/10^3</f>
        <v>217.37130450071916</v>
      </c>
      <c r="AA53" s="79">
        <f aca="true" t="shared" si="4" ref="AA53:AO53">AA23/10^3</f>
        <v>217.37928690536458</v>
      </c>
      <c r="AB53" s="79">
        <f t="shared" si="4"/>
        <v>228.85683908643315</v>
      </c>
      <c r="AC53" s="79">
        <f t="shared" si="4"/>
        <v>233.45494715330938</v>
      </c>
      <c r="AD53" s="79">
        <f t="shared" si="4"/>
        <v>237.9706204333717</v>
      </c>
      <c r="AE53" s="79">
        <f t="shared" si="4"/>
        <v>250.40371128854602</v>
      </c>
      <c r="AF53" s="79">
        <f t="shared" si="4"/>
        <v>257.57435245237</v>
      </c>
      <c r="AG53" s="79">
        <f t="shared" si="4"/>
        <v>263.0191356842098</v>
      </c>
      <c r="AH53" s="79">
        <f t="shared" si="4"/>
        <v>264.7954712193605</v>
      </c>
      <c r="AI53" s="79">
        <f t="shared" si="4"/>
        <v>263.74187716153557</v>
      </c>
      <c r="AJ53" s="79">
        <f t="shared" si="4"/>
        <v>266.2095931569448</v>
      </c>
      <c r="AK53" s="79">
        <f t="shared" si="4"/>
        <v>265.44861817450106</v>
      </c>
      <c r="AL53" s="126">
        <f t="shared" si="4"/>
        <v>267.9958164783224</v>
      </c>
      <c r="AM53" s="126">
        <f t="shared" si="4"/>
        <v>263.3590372018077</v>
      </c>
      <c r="AN53" s="126">
        <f t="shared" si="4"/>
        <v>261.6999422391048</v>
      </c>
      <c r="AO53" s="126">
        <f t="shared" si="4"/>
        <v>261.5184713212704</v>
      </c>
      <c r="AP53" s="126">
        <f>AP23/10^3</f>
        <v>256.8094879926788</v>
      </c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529"/>
    </row>
    <row r="54" spans="1:60" s="10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6" t="s">
        <v>170</v>
      </c>
      <c r="Z54" s="79">
        <f>(Z30)/10^3</f>
        <v>164.29190388274029</v>
      </c>
      <c r="AA54" s="79">
        <f aca="true" t="shared" si="5" ref="AA54:AO54">(AA30)/10^3</f>
        <v>164.31119878811174</v>
      </c>
      <c r="AB54" s="79">
        <f t="shared" si="5"/>
        <v>163.55197515219035</v>
      </c>
      <c r="AC54" s="79">
        <f t="shared" si="5"/>
        <v>168.45581051044326</v>
      </c>
      <c r="AD54" s="79">
        <f t="shared" si="5"/>
        <v>169.17825970575575</v>
      </c>
      <c r="AE54" s="79">
        <f t="shared" si="5"/>
        <v>180.62075305618978</v>
      </c>
      <c r="AF54" s="79">
        <f t="shared" si="5"/>
        <v>185.14055033572976</v>
      </c>
      <c r="AG54" s="79">
        <f t="shared" si="5"/>
        <v>184.65573376514828</v>
      </c>
      <c r="AH54" s="79">
        <f t="shared" si="5"/>
        <v>181.56275431086917</v>
      </c>
      <c r="AI54" s="79">
        <f t="shared" si="5"/>
        <v>187.39978815393576</v>
      </c>
      <c r="AJ54" s="79">
        <f t="shared" si="5"/>
        <v>201.2618796098877</v>
      </c>
      <c r="AK54" s="79">
        <f t="shared" si="5"/>
        <v>205.89357210138627</v>
      </c>
      <c r="AL54" s="126">
        <f t="shared" si="5"/>
        <v>212.5360233010873</v>
      </c>
      <c r="AM54" s="126">
        <f t="shared" si="5"/>
        <v>225.55041415043624</v>
      </c>
      <c r="AN54" s="126">
        <f t="shared" si="5"/>
        <v>228.9132588136643</v>
      </c>
      <c r="AO54" s="126">
        <f t="shared" si="5"/>
        <v>228.98063415799842</v>
      </c>
      <c r="AP54" s="126">
        <f>(AP30)/10^3</f>
        <v>237.624945656929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529"/>
    </row>
    <row r="55" spans="1:60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121</v>
      </c>
      <c r="Z55" s="79">
        <f>Z29/10^3</f>
        <v>127.44316412664075</v>
      </c>
      <c r="AA55" s="79">
        <f aca="true" t="shared" si="6" ref="AA55:AO55">AA29/10^3</f>
        <v>127.45038312484743</v>
      </c>
      <c r="AB55" s="79">
        <f t="shared" si="6"/>
        <v>129.37149400324654</v>
      </c>
      <c r="AC55" s="79">
        <f t="shared" si="6"/>
        <v>136.40914097138605</v>
      </c>
      <c r="AD55" s="79">
        <f t="shared" si="6"/>
        <v>137.91977515805328</v>
      </c>
      <c r="AE55" s="79">
        <f t="shared" si="6"/>
        <v>145.0184584185317</v>
      </c>
      <c r="AF55" s="79">
        <f t="shared" si="6"/>
        <v>148.10455486033692</v>
      </c>
      <c r="AG55" s="79">
        <f t="shared" si="6"/>
        <v>147.82619565475727</v>
      </c>
      <c r="AH55" s="79">
        <f t="shared" si="6"/>
        <v>144.3085907411061</v>
      </c>
      <c r="AI55" s="79">
        <f t="shared" si="6"/>
        <v>143.9275645343129</v>
      </c>
      <c r="AJ55" s="79">
        <f t="shared" si="6"/>
        <v>151.91526462304833</v>
      </c>
      <c r="AK55" s="79">
        <f t="shared" si="6"/>
        <v>157.53710268925025</v>
      </c>
      <c r="AL55" s="126">
        <f t="shared" si="6"/>
        <v>153.7263868357272</v>
      </c>
      <c r="AM55" s="126">
        <f t="shared" si="6"/>
        <v>165.4410202361352</v>
      </c>
      <c r="AN55" s="126">
        <f t="shared" si="6"/>
        <v>167.52448936935298</v>
      </c>
      <c r="AO55" s="126">
        <f t="shared" si="6"/>
        <v>167.55780430786152</v>
      </c>
      <c r="AP55" s="126">
        <f>AP29/10^3</f>
        <v>174.27123930539997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529"/>
    </row>
    <row r="56" spans="1:60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122</v>
      </c>
      <c r="Z56" s="16">
        <f>Z32/10^3</f>
        <v>62.31839243632471</v>
      </c>
      <c r="AA56" s="16">
        <f aca="true" t="shared" si="7" ref="AA56:AO56">AA32/10^3</f>
        <v>62.31839243632471</v>
      </c>
      <c r="AB56" s="16">
        <f t="shared" si="7"/>
        <v>63.87592287052188</v>
      </c>
      <c r="AC56" s="16">
        <f t="shared" si="7"/>
        <v>63.524193371914336</v>
      </c>
      <c r="AD56" s="16">
        <f t="shared" si="7"/>
        <v>62.7672786913992</v>
      </c>
      <c r="AE56" s="16">
        <f t="shared" si="7"/>
        <v>64.04923107630727</v>
      </c>
      <c r="AF56" s="16">
        <f t="shared" si="7"/>
        <v>64.26451625602928</v>
      </c>
      <c r="AG56" s="16">
        <f t="shared" si="7"/>
        <v>64.02945473009176</v>
      </c>
      <c r="AH56" s="16">
        <f t="shared" si="7"/>
        <v>62.30604327601939</v>
      </c>
      <c r="AI56" s="16">
        <f t="shared" si="7"/>
        <v>56.23738246239066</v>
      </c>
      <c r="AJ56" s="16">
        <f t="shared" si="7"/>
        <v>56.23257735372473</v>
      </c>
      <c r="AK56" s="16">
        <f t="shared" si="7"/>
        <v>56.87708301453398</v>
      </c>
      <c r="AL56" s="618">
        <f t="shared" si="7"/>
        <v>54.74515248396553</v>
      </c>
      <c r="AM56" s="618">
        <f t="shared" si="7"/>
        <v>52.61311441485918</v>
      </c>
      <c r="AN56" s="618">
        <f t="shared" si="7"/>
        <v>52.253049033787306</v>
      </c>
      <c r="AO56" s="618">
        <f t="shared" si="7"/>
        <v>52.59831498908269</v>
      </c>
      <c r="AP56" s="618">
        <f>AP32/10^3</f>
        <v>53.92595331212286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529"/>
    </row>
    <row r="57" spans="1:60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123</v>
      </c>
      <c r="Z57" s="16">
        <f>Z42/10^3</f>
        <v>22.698626297625097</v>
      </c>
      <c r="AA57" s="16">
        <f aca="true" t="shared" si="8" ref="AA57:AO57">AA42/10^3</f>
        <v>22.698626297625</v>
      </c>
      <c r="AB57" s="16">
        <f t="shared" si="8"/>
        <v>23.073054741484</v>
      </c>
      <c r="AC57" s="16">
        <f t="shared" si="8"/>
        <v>24.5735176308808</v>
      </c>
      <c r="AD57" s="16">
        <f t="shared" si="8"/>
        <v>24.1790717073331</v>
      </c>
      <c r="AE57" s="16">
        <f t="shared" si="8"/>
        <v>27.4443076904405</v>
      </c>
      <c r="AF57" s="16">
        <f t="shared" si="8"/>
        <v>28.4702257543956</v>
      </c>
      <c r="AG57" s="16">
        <f t="shared" si="8"/>
        <v>29.9444115722001</v>
      </c>
      <c r="AH57" s="16">
        <f t="shared" si="8"/>
        <v>31.047517211400002</v>
      </c>
      <c r="AI57" s="16">
        <f t="shared" si="8"/>
        <v>31.1389207907308</v>
      </c>
      <c r="AJ57" s="16">
        <f t="shared" si="8"/>
        <v>31.5960350528232</v>
      </c>
      <c r="AK57" s="16">
        <f t="shared" si="8"/>
        <v>32.9043326074331</v>
      </c>
      <c r="AL57" s="618">
        <f t="shared" si="8"/>
        <v>32.9507777076849</v>
      </c>
      <c r="AM57" s="618">
        <f t="shared" si="8"/>
        <v>32.9552662122424</v>
      </c>
      <c r="AN57" s="618">
        <f t="shared" si="8"/>
        <v>35.5794145703463</v>
      </c>
      <c r="AO57" s="618">
        <f t="shared" si="8"/>
        <v>36.2746433499466</v>
      </c>
      <c r="AP57" s="618">
        <f>AP42/10^3</f>
        <v>36.6778296155466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529"/>
    </row>
    <row r="58" spans="1:60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6" t="s">
        <v>171</v>
      </c>
      <c r="Z58" s="86">
        <f>Z31/10^3</f>
        <v>0.0366235166957</v>
      </c>
      <c r="AA58" s="86">
        <f aca="true" t="shared" si="9" ref="AA58:AN58">AA31/10^3</f>
        <v>0.0366235166957</v>
      </c>
      <c r="AB58" s="86">
        <f t="shared" si="9"/>
        <v>0.0536703576382</v>
      </c>
      <c r="AC58" s="86">
        <f t="shared" si="9"/>
        <v>0.0569501827061</v>
      </c>
      <c r="AD58" s="86">
        <f t="shared" si="9"/>
        <v>0.0532148459695</v>
      </c>
      <c r="AE58" s="86">
        <f t="shared" si="9"/>
        <v>0.0511496596169</v>
      </c>
      <c r="AF58" s="86">
        <f t="shared" si="9"/>
        <v>0.0509229771525</v>
      </c>
      <c r="AG58" s="86">
        <f t="shared" si="9"/>
        <v>0.0493684913846</v>
      </c>
      <c r="AH58" s="86">
        <f t="shared" si="9"/>
        <v>0.0479741695963</v>
      </c>
      <c r="AI58" s="86">
        <f t="shared" si="9"/>
        <v>0.0427295911884</v>
      </c>
      <c r="AJ58" s="86">
        <f t="shared" si="9"/>
        <v>0.0380584885591</v>
      </c>
      <c r="AK58" s="86">
        <f t="shared" si="9"/>
        <v>0.0360250175811</v>
      </c>
      <c r="AL58" s="86">
        <f t="shared" si="9"/>
        <v>0.032435788266</v>
      </c>
      <c r="AM58" s="86">
        <f t="shared" si="9"/>
        <v>0.0309366319654</v>
      </c>
      <c r="AN58" s="86">
        <f t="shared" si="9"/>
        <v>0.0344585288725</v>
      </c>
      <c r="AO58" s="86">
        <f>AO31/10^3</f>
        <v>0.0349946850009</v>
      </c>
      <c r="AP58" s="86">
        <f>AP31/10^3</f>
        <v>0.0375909407473</v>
      </c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529"/>
    </row>
    <row r="59" spans="1:60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8" t="s">
        <v>120</v>
      </c>
      <c r="Z59" s="683">
        <f>SUM(Z51:Z58)</f>
        <v>1144.1295087971152</v>
      </c>
      <c r="AA59" s="683">
        <f aca="true" t="shared" si="10" ref="AA59:AO59">SUM(AA51:AA58)</f>
        <v>1144.1973786207516</v>
      </c>
      <c r="AB59" s="683">
        <f t="shared" si="10"/>
        <v>1153.6306987239518</v>
      </c>
      <c r="AC59" s="683">
        <f t="shared" si="10"/>
        <v>1161.8395602863925</v>
      </c>
      <c r="AD59" s="683">
        <f t="shared" si="10"/>
        <v>1154.5593905378144</v>
      </c>
      <c r="AE59" s="683">
        <f t="shared" si="10"/>
        <v>1214.494597917924</v>
      </c>
      <c r="AF59" s="683">
        <f t="shared" si="10"/>
        <v>1228.0530300507487</v>
      </c>
      <c r="AG59" s="683">
        <f t="shared" si="10"/>
        <v>1241.1476935392811</v>
      </c>
      <c r="AH59" s="683">
        <f t="shared" si="10"/>
        <v>1236.7684007765529</v>
      </c>
      <c r="AI59" s="683">
        <f t="shared" si="10"/>
        <v>1200.4800830805846</v>
      </c>
      <c r="AJ59" s="683">
        <f t="shared" si="10"/>
        <v>1235.7800551742528</v>
      </c>
      <c r="AK59" s="683">
        <f t="shared" si="10"/>
        <v>1256.7356222498238</v>
      </c>
      <c r="AL59" s="683">
        <f t="shared" si="10"/>
        <v>1241.0268868562723</v>
      </c>
      <c r="AM59" s="683">
        <f t="shared" si="10"/>
        <v>1278.6178691215393</v>
      </c>
      <c r="AN59" s="683">
        <f t="shared" si="10"/>
        <v>1286.1524195031704</v>
      </c>
      <c r="AO59" s="683">
        <f t="shared" si="10"/>
        <v>1287.6019257765063</v>
      </c>
      <c r="AP59" s="683">
        <f>SUM(AP51:AP58)</f>
        <v>1293.4688987354616</v>
      </c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529"/>
    </row>
    <row r="60" spans="26:27" ht="14.25">
      <c r="Z60" s="194"/>
      <c r="AA60" s="194"/>
    </row>
    <row r="61" ht="14.25">
      <c r="Y61" s="3" t="s">
        <v>371</v>
      </c>
    </row>
    <row r="62" spans="25:59" ht="27">
      <c r="Y62" s="64" t="s">
        <v>105</v>
      </c>
      <c r="Z62" s="707" t="s">
        <v>369</v>
      </c>
      <c r="AA62" s="78">
        <v>1990</v>
      </c>
      <c r="AB62" s="78">
        <f aca="true" t="shared" si="11" ref="AB62:BE62">AA62+1</f>
        <v>1991</v>
      </c>
      <c r="AC62" s="78">
        <f t="shared" si="11"/>
        <v>1992</v>
      </c>
      <c r="AD62" s="78">
        <f t="shared" si="11"/>
        <v>1993</v>
      </c>
      <c r="AE62" s="78">
        <f t="shared" si="11"/>
        <v>1994</v>
      </c>
      <c r="AF62" s="78">
        <f t="shared" si="11"/>
        <v>1995</v>
      </c>
      <c r="AG62" s="78">
        <f t="shared" si="11"/>
        <v>1996</v>
      </c>
      <c r="AH62" s="78">
        <f t="shared" si="11"/>
        <v>1997</v>
      </c>
      <c r="AI62" s="78">
        <f t="shared" si="11"/>
        <v>1998</v>
      </c>
      <c r="AJ62" s="78">
        <f t="shared" si="11"/>
        <v>1999</v>
      </c>
      <c r="AK62" s="78">
        <f t="shared" si="11"/>
        <v>2000</v>
      </c>
      <c r="AL62" s="78">
        <f t="shared" si="11"/>
        <v>2001</v>
      </c>
      <c r="AM62" s="78">
        <f t="shared" si="11"/>
        <v>2002</v>
      </c>
      <c r="AN62" s="78">
        <f t="shared" si="11"/>
        <v>2003</v>
      </c>
      <c r="AO62" s="78">
        <f t="shared" si="11"/>
        <v>2004</v>
      </c>
      <c r="AP62" s="78">
        <f t="shared" si="11"/>
        <v>2005</v>
      </c>
      <c r="AQ62" s="78">
        <f t="shared" si="11"/>
        <v>2006</v>
      </c>
      <c r="AR62" s="78">
        <f t="shared" si="11"/>
        <v>2007</v>
      </c>
      <c r="AS62" s="78">
        <f t="shared" si="11"/>
        <v>2008</v>
      </c>
      <c r="AT62" s="78">
        <f t="shared" si="11"/>
        <v>2009</v>
      </c>
      <c r="AU62" s="78">
        <f t="shared" si="11"/>
        <v>2010</v>
      </c>
      <c r="AV62" s="78">
        <f t="shared" si="11"/>
        <v>2011</v>
      </c>
      <c r="AW62" s="78">
        <f t="shared" si="11"/>
        <v>2012</v>
      </c>
      <c r="AX62" s="78">
        <f t="shared" si="11"/>
        <v>2013</v>
      </c>
      <c r="AY62" s="78">
        <f t="shared" si="11"/>
        <v>2014</v>
      </c>
      <c r="AZ62" s="78">
        <f t="shared" si="11"/>
        <v>2015</v>
      </c>
      <c r="BA62" s="78">
        <f t="shared" si="11"/>
        <v>2016</v>
      </c>
      <c r="BB62" s="78">
        <f t="shared" si="11"/>
        <v>2017</v>
      </c>
      <c r="BC62" s="78">
        <f t="shared" si="11"/>
        <v>2018</v>
      </c>
      <c r="BD62" s="78">
        <f t="shared" si="11"/>
        <v>2019</v>
      </c>
      <c r="BE62" s="78">
        <f t="shared" si="11"/>
        <v>2020</v>
      </c>
      <c r="BF62" s="65" t="s">
        <v>106</v>
      </c>
      <c r="BG62" s="78" t="s">
        <v>107</v>
      </c>
    </row>
    <row r="63" spans="1:59" s="109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6" t="s">
        <v>108</v>
      </c>
      <c r="Z63" s="112"/>
      <c r="AA63" s="90">
        <f aca="true" t="shared" si="12" ref="AA63:AA70">AA51/$Z51-1</f>
        <v>-0.00035039367271361144</v>
      </c>
      <c r="AB63" s="90">
        <f aca="true" t="shared" si="13" ref="AB63:AP63">AB51/$Z51-1</f>
        <v>0.013545424096054415</v>
      </c>
      <c r="AC63" s="90">
        <f t="shared" si="13"/>
        <v>0.016528469032150106</v>
      </c>
      <c r="AD63" s="90">
        <f t="shared" si="13"/>
        <v>-0.010036469277319937</v>
      </c>
      <c r="AE63" s="90">
        <f t="shared" si="13"/>
        <v>0.09015057886256961</v>
      </c>
      <c r="AF63" s="90">
        <f t="shared" si="13"/>
        <v>0.07565873563989434</v>
      </c>
      <c r="AG63" s="90">
        <f t="shared" si="13"/>
        <v>0.05329210151379349</v>
      </c>
      <c r="AH63" s="90">
        <f t="shared" si="13"/>
        <v>0.06502329009892382</v>
      </c>
      <c r="AI63" s="90">
        <f t="shared" si="13"/>
        <v>0.07793274230390157</v>
      </c>
      <c r="AJ63" s="90">
        <f t="shared" si="13"/>
        <v>0.06242855527922253</v>
      </c>
      <c r="AK63" s="90">
        <f t="shared" si="13"/>
        <v>0.0428651547199026</v>
      </c>
      <c r="AL63" s="90">
        <f t="shared" si="13"/>
        <v>0.015912305133048754</v>
      </c>
      <c r="AM63" s="90">
        <f t="shared" si="13"/>
        <v>0.12963004438906034</v>
      </c>
      <c r="AN63" s="90">
        <f t="shared" si="13"/>
        <v>0.08746384020627573</v>
      </c>
      <c r="AO63" s="90">
        <f t="shared" si="13"/>
        <v>0.08887830636049987</v>
      </c>
      <c r="AP63" s="90">
        <f t="shared" si="13"/>
        <v>0.1565273899485924</v>
      </c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</row>
    <row r="64" spans="1:59" s="109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 t="s">
        <v>109</v>
      </c>
      <c r="Z64" s="112"/>
      <c r="AA64" s="90">
        <f t="shared" si="12"/>
        <v>0.00011854187953064255</v>
      </c>
      <c r="AB64" s="90">
        <f aca="true" t="shared" si="14" ref="AB64:AP64">AB52/$Z52-1</f>
        <v>-0.012530109625555008</v>
      </c>
      <c r="AC64" s="90">
        <f t="shared" si="14"/>
        <v>-0.03261915417323147</v>
      </c>
      <c r="AD64" s="90">
        <f t="shared" si="14"/>
        <v>-0.05558311167104435</v>
      </c>
      <c r="AE64" s="90">
        <f t="shared" si="14"/>
        <v>-0.019041063988409768</v>
      </c>
      <c r="AF64" s="90">
        <f t="shared" si="14"/>
        <v>-0.022101963636495636</v>
      </c>
      <c r="AG64" s="90">
        <f t="shared" si="14"/>
        <v>-0.004070386946122717</v>
      </c>
      <c r="AH64" s="90">
        <f t="shared" si="14"/>
        <v>-0.0034883551435749283</v>
      </c>
      <c r="AI64" s="90">
        <f t="shared" si="14"/>
        <v>-0.07729745552005729</v>
      </c>
      <c r="AJ64" s="90">
        <f t="shared" si="14"/>
        <v>-0.05326380543234577</v>
      </c>
      <c r="AK64" s="90">
        <f t="shared" si="14"/>
        <v>-0.030779870133968656</v>
      </c>
      <c r="AL64" s="90">
        <f t="shared" si="14"/>
        <v>-0.06639326203760154</v>
      </c>
      <c r="AM64" s="90">
        <f t="shared" si="14"/>
        <v>-0.0416870439898781</v>
      </c>
      <c r="AN64" s="90">
        <f t="shared" si="14"/>
        <v>-0.03268284642270913</v>
      </c>
      <c r="AO64" s="90">
        <f t="shared" si="14"/>
        <v>-0.03186711533243369</v>
      </c>
      <c r="AP64" s="90">
        <f t="shared" si="14"/>
        <v>-0.0549026957335047</v>
      </c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</row>
    <row r="65" spans="1:59" s="109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 t="s">
        <v>111</v>
      </c>
      <c r="Z65" s="112"/>
      <c r="AA65" s="90">
        <f t="shared" si="12"/>
        <v>3.672243980745726E-05</v>
      </c>
      <c r="AB65" s="90">
        <f aca="true" t="shared" si="15" ref="AB65:AP65">AB53/$Z53-1</f>
        <v>0.0528383201825795</v>
      </c>
      <c r="AC65" s="90">
        <f t="shared" si="15"/>
        <v>0.07399156337370649</v>
      </c>
      <c r="AD65" s="90">
        <f t="shared" si="15"/>
        <v>0.09476557165614463</v>
      </c>
      <c r="AE65" s="90">
        <f t="shared" si="15"/>
        <v>0.1519630517178847</v>
      </c>
      <c r="AF65" s="90">
        <f t="shared" si="15"/>
        <v>0.18495103594282303</v>
      </c>
      <c r="AG65" s="90">
        <f t="shared" si="15"/>
        <v>0.20999934323594038</v>
      </c>
      <c r="AH65" s="90">
        <f t="shared" si="15"/>
        <v>0.2181712385062511</v>
      </c>
      <c r="AI65" s="90">
        <f t="shared" si="15"/>
        <v>0.21332425992163562</v>
      </c>
      <c r="AJ65" s="90">
        <f t="shared" si="15"/>
        <v>0.22467679792603001</v>
      </c>
      <c r="AK65" s="90">
        <f t="shared" si="15"/>
        <v>0.22117599093500795</v>
      </c>
      <c r="AL65" s="90">
        <f t="shared" si="15"/>
        <v>0.23289418119784866</v>
      </c>
      <c r="AM65" s="90">
        <f t="shared" si="15"/>
        <v>0.21156303407534827</v>
      </c>
      <c r="AN65" s="90">
        <f t="shared" si="15"/>
        <v>0.20393049505869332</v>
      </c>
      <c r="AO65" s="90">
        <f t="shared" si="15"/>
        <v>0.20309565203168378</v>
      </c>
      <c r="AP65" s="90">
        <f t="shared" si="15"/>
        <v>0.1814323357102967</v>
      </c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</row>
    <row r="66" spans="1:59" s="10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 t="s">
        <v>170</v>
      </c>
      <c r="Z66" s="112"/>
      <c r="AA66" s="90">
        <f t="shared" si="12"/>
        <v>0.00011744282533365791</v>
      </c>
      <c r="AB66" s="90">
        <f aca="true" t="shared" si="16" ref="AB66:AP66">AB54/$Z54-1</f>
        <v>-0.004503744329836468</v>
      </c>
      <c r="AC66" s="90">
        <f t="shared" si="16"/>
        <v>0.025344563726493075</v>
      </c>
      <c r="AD66" s="90">
        <f t="shared" si="16"/>
        <v>0.02974191489376743</v>
      </c>
      <c r="AE66" s="90">
        <f t="shared" si="16"/>
        <v>0.09938925039850921</v>
      </c>
      <c r="AF66" s="90">
        <f t="shared" si="16"/>
        <v>0.12690002343554152</v>
      </c>
      <c r="AG66" s="90">
        <f t="shared" si="16"/>
        <v>0.12394907722867599</v>
      </c>
      <c r="AH66" s="90">
        <f t="shared" si="16"/>
        <v>0.10512295505721059</v>
      </c>
      <c r="AI66" s="90">
        <f t="shared" si="16"/>
        <v>0.14065138771347008</v>
      </c>
      <c r="AJ66" s="90">
        <f t="shared" si="16"/>
        <v>0.2250261568186216</v>
      </c>
      <c r="AK66" s="90">
        <f t="shared" si="16"/>
        <v>0.2532180054857618</v>
      </c>
      <c r="AL66" s="90">
        <f t="shared" si="16"/>
        <v>0.29364879387349596</v>
      </c>
      <c r="AM66" s="90">
        <f t="shared" si="16"/>
        <v>0.37286384063951106</v>
      </c>
      <c r="AN66" s="90">
        <f t="shared" si="16"/>
        <v>0.39333255871845085</v>
      </c>
      <c r="AO66" s="90">
        <f t="shared" si="16"/>
        <v>0.3937426540593765</v>
      </c>
      <c r="AP66" s="90">
        <f t="shared" si="16"/>
        <v>0.44635821997977776</v>
      </c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121</v>
      </c>
      <c r="Z67" s="112"/>
      <c r="AA67" s="90">
        <f t="shared" si="12"/>
        <v>5.6644844438347164E-05</v>
      </c>
      <c r="AB67" s="90">
        <f aca="true" t="shared" si="17" ref="AB67:AP67">AB55/$Z55-1</f>
        <v>0.015130900820145898</v>
      </c>
      <c r="AC67" s="90">
        <f t="shared" si="17"/>
        <v>0.07035274827165905</v>
      </c>
      <c r="AD67" s="90">
        <f t="shared" si="17"/>
        <v>0.08220614344604527</v>
      </c>
      <c r="AE67" s="90">
        <f t="shared" si="17"/>
        <v>0.1379069204090564</v>
      </c>
      <c r="AF67" s="90">
        <f t="shared" si="17"/>
        <v>0.16212239295286857</v>
      </c>
      <c r="AG67" s="90">
        <f t="shared" si="17"/>
        <v>0.15993820985064233</v>
      </c>
      <c r="AH67" s="90">
        <f t="shared" si="17"/>
        <v>0.13233684780225707</v>
      </c>
      <c r="AI67" s="90">
        <f t="shared" si="17"/>
        <v>0.12934707420863734</v>
      </c>
      <c r="AJ67" s="90">
        <f t="shared" si="17"/>
        <v>0.1920236417866208</v>
      </c>
      <c r="AK67" s="90">
        <f t="shared" si="17"/>
        <v>0.2361361534676354</v>
      </c>
      <c r="AL67" s="90">
        <f t="shared" si="17"/>
        <v>0.2062348568415071</v>
      </c>
      <c r="AM67" s="90">
        <f t="shared" si="17"/>
        <v>0.29815531001518303</v>
      </c>
      <c r="AN67" s="90">
        <f t="shared" si="17"/>
        <v>0.3145035319656946</v>
      </c>
      <c r="AO67" s="90">
        <f t="shared" si="17"/>
        <v>0.3147649421302714</v>
      </c>
      <c r="AP67" s="90">
        <f t="shared" si="17"/>
        <v>0.3674428165658692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122</v>
      </c>
      <c r="Z68" s="112"/>
      <c r="AA68" s="90">
        <f t="shared" si="12"/>
        <v>0</v>
      </c>
      <c r="AB68" s="90">
        <f aca="true" t="shared" si="18" ref="AB68:AP68">AB56/$Z56-1</f>
        <v>0.024993109952067938</v>
      </c>
      <c r="AC68" s="90">
        <f t="shared" si="18"/>
        <v>0.01934903787548259</v>
      </c>
      <c r="AD68" s="90">
        <f t="shared" si="18"/>
        <v>0.007203110310221028</v>
      </c>
      <c r="AE68" s="90">
        <f t="shared" si="18"/>
        <v>0.02777412209005692</v>
      </c>
      <c r="AF68" s="90">
        <f t="shared" si="18"/>
        <v>0.03122872307229474</v>
      </c>
      <c r="AG68" s="90">
        <f t="shared" si="18"/>
        <v>0.02745677843849026</v>
      </c>
      <c r="AH68" s="90">
        <f t="shared" si="18"/>
        <v>-0.00019816236944714127</v>
      </c>
      <c r="AI68" s="90">
        <f t="shared" si="18"/>
        <v>-0.09757969896523666</v>
      </c>
      <c r="AJ68" s="90">
        <f t="shared" si="18"/>
        <v>-0.09765680475179628</v>
      </c>
      <c r="AK68" s="90">
        <f t="shared" si="18"/>
        <v>-0.08731466279959832</v>
      </c>
      <c r="AL68" s="90">
        <f t="shared" si="18"/>
        <v>-0.12152495685920195</v>
      </c>
      <c r="AM68" s="90">
        <f t="shared" si="18"/>
        <v>-0.15573697654961371</v>
      </c>
      <c r="AN68" s="90">
        <f t="shared" si="18"/>
        <v>-0.1615148114229985</v>
      </c>
      <c r="AO68" s="90">
        <f t="shared" si="18"/>
        <v>-0.15597445741518023</v>
      </c>
      <c r="AP68" s="90">
        <f t="shared" si="18"/>
        <v>-0.134670340426015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123</v>
      </c>
      <c r="Z69" s="112"/>
      <c r="AA69" s="90">
        <f t="shared" si="12"/>
        <v>-4.218847493575595E-15</v>
      </c>
      <c r="AB69" s="90">
        <f aca="true" t="shared" si="19" ref="AB69:AP69">AB57/$Z57-1</f>
        <v>0.016495643346402744</v>
      </c>
      <c r="AC69" s="90">
        <f t="shared" si="19"/>
        <v>0.0825993304031738</v>
      </c>
      <c r="AD69" s="90">
        <f t="shared" si="19"/>
        <v>0.06522180639023523</v>
      </c>
      <c r="AE69" s="90">
        <f t="shared" si="19"/>
        <v>0.20907350650166578</v>
      </c>
      <c r="AF69" s="90">
        <f t="shared" si="19"/>
        <v>0.2542708700118286</v>
      </c>
      <c r="AG69" s="90">
        <f t="shared" si="19"/>
        <v>0.319216906766429</v>
      </c>
      <c r="AH69" s="90">
        <f t="shared" si="19"/>
        <v>0.367814809773243</v>
      </c>
      <c r="AI69" s="90">
        <f t="shared" si="19"/>
        <v>0.3718416428569862</v>
      </c>
      <c r="AJ69" s="90">
        <f t="shared" si="19"/>
        <v>0.3919800537061142</v>
      </c>
      <c r="AK69" s="90">
        <f t="shared" si="19"/>
        <v>0.4496177951912359</v>
      </c>
      <c r="AL69" s="90">
        <f t="shared" si="19"/>
        <v>0.4516639586745592</v>
      </c>
      <c r="AM69" s="90">
        <f t="shared" si="19"/>
        <v>0.4518617021194111</v>
      </c>
      <c r="AN69" s="90">
        <f t="shared" si="19"/>
        <v>0.5674699474685343</v>
      </c>
      <c r="AO69" s="90">
        <f t="shared" si="19"/>
        <v>0.5980986194632374</v>
      </c>
      <c r="AP69" s="90">
        <f t="shared" si="19"/>
        <v>0.6158612038731222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76" t="s">
        <v>171</v>
      </c>
      <c r="Z70" s="112"/>
      <c r="AA70" s="478">
        <f t="shared" si="12"/>
        <v>0</v>
      </c>
      <c r="AB70" s="478">
        <f aca="true" t="shared" si="20" ref="AB70:AP70">AB58/$Z58-1</f>
        <v>0.4654616072000941</v>
      </c>
      <c r="AC70" s="478">
        <f t="shared" si="20"/>
        <v>0.5550167718543144</v>
      </c>
      <c r="AD70" s="478">
        <f t="shared" si="20"/>
        <v>0.453023924809165</v>
      </c>
      <c r="AE70" s="478">
        <f t="shared" si="20"/>
        <v>0.3966343003566757</v>
      </c>
      <c r="AF70" s="478">
        <f t="shared" si="20"/>
        <v>0.39044476737753886</v>
      </c>
      <c r="AG70" s="478">
        <f t="shared" si="20"/>
        <v>0.34799975094681157</v>
      </c>
      <c r="AH70" s="478">
        <f t="shared" si="20"/>
        <v>0.3099279895732321</v>
      </c>
      <c r="AI70" s="478">
        <f t="shared" si="20"/>
        <v>0.16672550982568324</v>
      </c>
      <c r="AJ70" s="478">
        <f t="shared" si="20"/>
        <v>0.039181705987521465</v>
      </c>
      <c r="AK70" s="478">
        <f t="shared" si="20"/>
        <v>-0.016341934598276042</v>
      </c>
      <c r="AL70" s="478">
        <f t="shared" si="20"/>
        <v>-0.11434533893878318</v>
      </c>
      <c r="AM70" s="478">
        <f t="shared" si="20"/>
        <v>-0.15527959200509278</v>
      </c>
      <c r="AN70" s="478">
        <f t="shared" si="20"/>
        <v>-0.05911468964568867</v>
      </c>
      <c r="AO70" s="478">
        <f t="shared" si="20"/>
        <v>-0.04447502156425198</v>
      </c>
      <c r="AP70" s="478">
        <f t="shared" si="20"/>
        <v>0.026415378393020106</v>
      </c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110"/>
    </row>
    <row r="71" spans="1:59" s="109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8" t="s">
        <v>120</v>
      </c>
      <c r="Z71" s="114"/>
      <c r="AA71" s="92">
        <f aca="true" t="shared" si="21" ref="AA71:AP71">AA59/$Z59-1</f>
        <v>5.932005346820368E-05</v>
      </c>
      <c r="AB71" s="92">
        <f t="shared" si="21"/>
        <v>0.008304295845691145</v>
      </c>
      <c r="AC71" s="92">
        <f t="shared" si="21"/>
        <v>0.015479061900865343</v>
      </c>
      <c r="AD71" s="92">
        <f t="shared" si="21"/>
        <v>0.00911599749897607</v>
      </c>
      <c r="AE71" s="92">
        <f t="shared" si="21"/>
        <v>0.06150098269450921</v>
      </c>
      <c r="AF71" s="92">
        <f t="shared" si="21"/>
        <v>0.07335141748233265</v>
      </c>
      <c r="AG71" s="92">
        <f t="shared" si="21"/>
        <v>0.08479650598660493</v>
      </c>
      <c r="AH71" s="92">
        <f t="shared" si="21"/>
        <v>0.08096888618565035</v>
      </c>
      <c r="AI71" s="92">
        <f t="shared" si="21"/>
        <v>0.04925191934146844</v>
      </c>
      <c r="AJ71" s="92">
        <f t="shared" si="21"/>
        <v>0.08010504551490394</v>
      </c>
      <c r="AK71" s="92">
        <f t="shared" si="21"/>
        <v>0.09842077543397809</v>
      </c>
      <c r="AL71" s="92">
        <f t="shared" si="21"/>
        <v>0.08469091769255255</v>
      </c>
      <c r="AM71" s="92">
        <f t="shared" si="21"/>
        <v>0.11754644844867168</v>
      </c>
      <c r="AN71" s="92">
        <f t="shared" si="21"/>
        <v>0.1241318483738536</v>
      </c>
      <c r="AO71" s="92">
        <f t="shared" si="21"/>
        <v>0.12539875588929728</v>
      </c>
      <c r="AP71" s="92">
        <f t="shared" si="21"/>
        <v>0.13052664824225624</v>
      </c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</row>
    <row r="73" ht="14.25">
      <c r="Y73" s="3" t="s">
        <v>124</v>
      </c>
    </row>
    <row r="74" spans="25:59" ht="27">
      <c r="Y74" s="64" t="s">
        <v>105</v>
      </c>
      <c r="Z74" s="707" t="s">
        <v>369</v>
      </c>
      <c r="AA74" s="78">
        <v>1990</v>
      </c>
      <c r="AB74" s="78">
        <f aca="true" t="shared" si="22" ref="AB74:BE74">AA74+1</f>
        <v>1991</v>
      </c>
      <c r="AC74" s="78">
        <f t="shared" si="22"/>
        <v>1992</v>
      </c>
      <c r="AD74" s="78">
        <f t="shared" si="22"/>
        <v>1993</v>
      </c>
      <c r="AE74" s="78">
        <f t="shared" si="22"/>
        <v>1994</v>
      </c>
      <c r="AF74" s="78">
        <f t="shared" si="22"/>
        <v>1995</v>
      </c>
      <c r="AG74" s="78">
        <f t="shared" si="22"/>
        <v>1996</v>
      </c>
      <c r="AH74" s="78">
        <f t="shared" si="22"/>
        <v>1997</v>
      </c>
      <c r="AI74" s="78">
        <f t="shared" si="22"/>
        <v>1998</v>
      </c>
      <c r="AJ74" s="78">
        <f t="shared" si="22"/>
        <v>1999</v>
      </c>
      <c r="AK74" s="78">
        <f t="shared" si="22"/>
        <v>2000</v>
      </c>
      <c r="AL74" s="78">
        <f t="shared" si="22"/>
        <v>2001</v>
      </c>
      <c r="AM74" s="78">
        <f t="shared" si="22"/>
        <v>2002</v>
      </c>
      <c r="AN74" s="78">
        <f t="shared" si="22"/>
        <v>2003</v>
      </c>
      <c r="AO74" s="78">
        <f t="shared" si="22"/>
        <v>2004</v>
      </c>
      <c r="AP74" s="78">
        <f t="shared" si="22"/>
        <v>2005</v>
      </c>
      <c r="AQ74" s="78">
        <f t="shared" si="22"/>
        <v>2006</v>
      </c>
      <c r="AR74" s="78">
        <f t="shared" si="22"/>
        <v>2007</v>
      </c>
      <c r="AS74" s="78">
        <f t="shared" si="22"/>
        <v>2008</v>
      </c>
      <c r="AT74" s="78">
        <f t="shared" si="22"/>
        <v>2009</v>
      </c>
      <c r="AU74" s="78">
        <f t="shared" si="22"/>
        <v>2010</v>
      </c>
      <c r="AV74" s="78">
        <f t="shared" si="22"/>
        <v>2011</v>
      </c>
      <c r="AW74" s="78">
        <f t="shared" si="22"/>
        <v>2012</v>
      </c>
      <c r="AX74" s="78">
        <f t="shared" si="22"/>
        <v>2013</v>
      </c>
      <c r="AY74" s="78">
        <f t="shared" si="22"/>
        <v>2014</v>
      </c>
      <c r="AZ74" s="78">
        <f t="shared" si="22"/>
        <v>2015</v>
      </c>
      <c r="BA74" s="78">
        <f t="shared" si="22"/>
        <v>2016</v>
      </c>
      <c r="BB74" s="78">
        <f t="shared" si="22"/>
        <v>2017</v>
      </c>
      <c r="BC74" s="78">
        <f t="shared" si="22"/>
        <v>2018</v>
      </c>
      <c r="BD74" s="78">
        <f t="shared" si="22"/>
        <v>2019</v>
      </c>
      <c r="BE74" s="78">
        <f t="shared" si="22"/>
        <v>2020</v>
      </c>
      <c r="BF74" s="65" t="s">
        <v>106</v>
      </c>
      <c r="BG74" s="78" t="s">
        <v>107</v>
      </c>
    </row>
    <row r="75" spans="1:59" s="109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6" t="s">
        <v>108</v>
      </c>
      <c r="Z75" s="112"/>
      <c r="AA75" s="112"/>
      <c r="AB75" s="90">
        <f aca="true" t="shared" si="23" ref="AB75:AP75">AB51/AA51-1</f>
        <v>0.013900688482058499</v>
      </c>
      <c r="AC75" s="90">
        <f t="shared" si="23"/>
        <v>0.00294317833732638</v>
      </c>
      <c r="AD75" s="90">
        <f t="shared" si="23"/>
        <v>-0.026132999831045445</v>
      </c>
      <c r="AE75" s="90">
        <f t="shared" si="23"/>
        <v>0.10120276659762628</v>
      </c>
      <c r="AF75" s="90">
        <f t="shared" si="23"/>
        <v>-0.013293432580474884</v>
      </c>
      <c r="AG75" s="90">
        <f t="shared" si="23"/>
        <v>-0.020793429537663943</v>
      </c>
      <c r="AH75" s="90">
        <f t="shared" si="23"/>
        <v>0.011137640326240428</v>
      </c>
      <c r="AI75" s="90">
        <f t="shared" si="23"/>
        <v>0.012121286290160516</v>
      </c>
      <c r="AJ75" s="90">
        <f t="shared" si="23"/>
        <v>-0.014383260120238384</v>
      </c>
      <c r="AK75" s="90">
        <f t="shared" si="23"/>
        <v>-0.018413850476918348</v>
      </c>
      <c r="AL75" s="90">
        <f t="shared" si="23"/>
        <v>-0.025844999676964853</v>
      </c>
      <c r="AM75" s="90">
        <f t="shared" si="23"/>
        <v>0.11193657039238092</v>
      </c>
      <c r="AN75" s="90">
        <f t="shared" si="23"/>
        <v>-0.037327445735200415</v>
      </c>
      <c r="AO75" s="90">
        <f t="shared" si="23"/>
        <v>0.001300701781455027</v>
      </c>
      <c r="AP75" s="90">
        <f t="shared" si="23"/>
        <v>0.06212731321115661</v>
      </c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59" s="109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6" t="s">
        <v>109</v>
      </c>
      <c r="Z76" s="112"/>
      <c r="AA76" s="112"/>
      <c r="AB76" s="90">
        <f aca="true" t="shared" si="24" ref="AB76:AP76">AB52/AA52-1</f>
        <v>-0.012647152287882713</v>
      </c>
      <c r="AC76" s="90">
        <f t="shared" si="24"/>
        <v>-0.0203439565535094</v>
      </c>
      <c r="AD76" s="90">
        <f t="shared" si="24"/>
        <v>-0.02373828011674839</v>
      </c>
      <c r="AE76" s="90">
        <f t="shared" si="24"/>
        <v>0.03869270883888132</v>
      </c>
      <c r="AF76" s="90">
        <f t="shared" si="24"/>
        <v>-0.003120313741705627</v>
      </c>
      <c r="AG76" s="90">
        <f t="shared" si="24"/>
        <v>0.018439117392470505</v>
      </c>
      <c r="AH76" s="90">
        <f t="shared" si="24"/>
        <v>0.000584410579742789</v>
      </c>
      <c r="AI76" s="90">
        <f t="shared" si="24"/>
        <v>-0.07406747403048819</v>
      </c>
      <c r="AJ76" s="90">
        <f t="shared" si="24"/>
        <v>0.026047018328379634</v>
      </c>
      <c r="AK76" s="90">
        <f t="shared" si="24"/>
        <v>0.02374889164203231</v>
      </c>
      <c r="AL76" s="90">
        <f t="shared" si="24"/>
        <v>-0.03674437912113471</v>
      </c>
      <c r="AM76" s="90">
        <f t="shared" si="24"/>
        <v>0.0264631959508399</v>
      </c>
      <c r="AN76" s="90">
        <f t="shared" si="24"/>
        <v>0.009395884205361638</v>
      </c>
      <c r="AO76" s="90">
        <f t="shared" si="24"/>
        <v>0.0008432922824315181</v>
      </c>
      <c r="AP76" s="90">
        <f t="shared" si="24"/>
        <v>-0.023793820833780233</v>
      </c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59" s="109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6" t="s">
        <v>111</v>
      </c>
      <c r="Z77" s="112"/>
      <c r="AA77" s="112"/>
      <c r="AB77" s="90">
        <f aca="true" t="shared" si="25" ref="AB77:AP77">AB53/AA53-1</f>
        <v>0.052799658810479544</v>
      </c>
      <c r="AC77" s="90">
        <f t="shared" si="25"/>
        <v>0.020091634950614834</v>
      </c>
      <c r="AD77" s="90">
        <f t="shared" si="25"/>
        <v>0.019342803976207357</v>
      </c>
      <c r="AE77" s="90">
        <f t="shared" si="25"/>
        <v>0.052246327015209815</v>
      </c>
      <c r="AF77" s="90">
        <f t="shared" si="25"/>
        <v>0.028636321430400402</v>
      </c>
      <c r="AG77" s="90">
        <f t="shared" si="25"/>
        <v>0.02113868550963982</v>
      </c>
      <c r="AH77" s="90">
        <f t="shared" si="25"/>
        <v>0.00675363612054225</v>
      </c>
      <c r="AI77" s="90">
        <f t="shared" si="25"/>
        <v>-0.003978897573184259</v>
      </c>
      <c r="AJ77" s="90">
        <f t="shared" si="25"/>
        <v>0.009356557335404858</v>
      </c>
      <c r="AK77" s="90">
        <f t="shared" si="25"/>
        <v>-0.00285855582219785</v>
      </c>
      <c r="AL77" s="90">
        <f t="shared" si="25"/>
        <v>0.009595824311833034</v>
      </c>
      <c r="AM77" s="90">
        <f t="shared" si="25"/>
        <v>-0.017301685292873792</v>
      </c>
      <c r="AN77" s="90">
        <f t="shared" si="25"/>
        <v>-0.0062997457020302905</v>
      </c>
      <c r="AO77" s="90">
        <f t="shared" si="25"/>
        <v>-0.0006934312490929351</v>
      </c>
      <c r="AP77" s="90">
        <f t="shared" si="25"/>
        <v>-0.01800631253616769</v>
      </c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59" s="10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6" t="s">
        <v>170</v>
      </c>
      <c r="Z78" s="112"/>
      <c r="AA78" s="112"/>
      <c r="AB78" s="90">
        <f aca="true" t="shared" si="26" ref="AB78:AP78">AB54/AA54-1</f>
        <v>-0.0046206444936260915</v>
      </c>
      <c r="AC78" s="90">
        <f t="shared" si="26"/>
        <v>0.029983345378065573</v>
      </c>
      <c r="AD78" s="90">
        <f t="shared" si="26"/>
        <v>0.00428865702597836</v>
      </c>
      <c r="AE78" s="90">
        <f t="shared" si="26"/>
        <v>0.06763571968606041</v>
      </c>
      <c r="AF78" s="90">
        <f t="shared" si="26"/>
        <v>0.025023687494724944</v>
      </c>
      <c r="AG78" s="90">
        <f t="shared" si="26"/>
        <v>-0.0026186406473477364</v>
      </c>
      <c r="AH78" s="90">
        <f t="shared" si="26"/>
        <v>-0.016749977870781252</v>
      </c>
      <c r="AI78" s="90">
        <f t="shared" si="26"/>
        <v>0.0321488504909575</v>
      </c>
      <c r="AJ78" s="90">
        <f t="shared" si="26"/>
        <v>0.07397068904136228</v>
      </c>
      <c r="AK78" s="90">
        <f t="shared" si="26"/>
        <v>0.023013262623186925</v>
      </c>
      <c r="AL78" s="90">
        <f t="shared" si="26"/>
        <v>0.03226157636640625</v>
      </c>
      <c r="AM78" s="90">
        <f t="shared" si="26"/>
        <v>0.06123381178969467</v>
      </c>
      <c r="AN78" s="90">
        <f t="shared" si="26"/>
        <v>0.014909503384840317</v>
      </c>
      <c r="AO78" s="90">
        <f t="shared" si="26"/>
        <v>0.0002943269633366441</v>
      </c>
      <c r="AP78" s="90">
        <f t="shared" si="26"/>
        <v>0.03775127766030173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121</v>
      </c>
      <c r="Z79" s="112"/>
      <c r="AA79" s="112"/>
      <c r="AB79" s="90">
        <f aca="true" t="shared" si="27" ref="AB79:AP79">AB55/AA55-1</f>
        <v>0.01507340214518793</v>
      </c>
      <c r="AC79" s="90">
        <f t="shared" si="27"/>
        <v>0.054398745429676376</v>
      </c>
      <c r="AD79" s="90">
        <f t="shared" si="27"/>
        <v>0.0110742885404147</v>
      </c>
      <c r="AE79" s="90">
        <f t="shared" si="27"/>
        <v>0.05146965511177415</v>
      </c>
      <c r="AF79" s="90">
        <f t="shared" si="27"/>
        <v>0.02128071471356119</v>
      </c>
      <c r="AG79" s="90">
        <f t="shared" si="27"/>
        <v>-0.00187947768279062</v>
      </c>
      <c r="AH79" s="90">
        <f t="shared" si="27"/>
        <v>-0.023795545154029596</v>
      </c>
      <c r="AI79" s="90">
        <f t="shared" si="27"/>
        <v>-0.0026403570628499295</v>
      </c>
      <c r="AJ79" s="90">
        <f t="shared" si="27"/>
        <v>0.05549805636314464</v>
      </c>
      <c r="AK79" s="90">
        <f t="shared" si="27"/>
        <v>0.0370064066975202</v>
      </c>
      <c r="AL79" s="90">
        <f t="shared" si="27"/>
        <v>-0.02418932294978071</v>
      </c>
      <c r="AM79" s="90">
        <f t="shared" si="27"/>
        <v>0.07620444116029534</v>
      </c>
      <c r="AN79" s="90">
        <f t="shared" si="27"/>
        <v>0.012593425320056806</v>
      </c>
      <c r="AO79" s="90">
        <f t="shared" si="27"/>
        <v>0.00019886608002184225</v>
      </c>
      <c r="AP79" s="90">
        <f t="shared" si="27"/>
        <v>0.040066382018252966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122</v>
      </c>
      <c r="Z80" s="112"/>
      <c r="AA80" s="112"/>
      <c r="AB80" s="90">
        <f aca="true" t="shared" si="28" ref="AB80:AP80">AB56/AA56-1</f>
        <v>0.024993109952067938</v>
      </c>
      <c r="AC80" s="90">
        <f t="shared" si="28"/>
        <v>-0.0055064487963721875</v>
      </c>
      <c r="AD80" s="90">
        <f t="shared" si="28"/>
        <v>-0.011915376494175067</v>
      </c>
      <c r="AE80" s="90">
        <f t="shared" si="28"/>
        <v>0.020423896202524494</v>
      </c>
      <c r="AF80" s="90">
        <f t="shared" si="28"/>
        <v>0.0033612453436877576</v>
      </c>
      <c r="AG80" s="90">
        <f t="shared" si="28"/>
        <v>-0.003657718747948624</v>
      </c>
      <c r="AH80" s="90">
        <f t="shared" si="28"/>
        <v>-0.026915916453407185</v>
      </c>
      <c r="AI80" s="90">
        <f t="shared" si="28"/>
        <v>-0.09740083777658948</v>
      </c>
      <c r="AJ80" s="90">
        <f t="shared" si="28"/>
        <v>-8.544332000426369E-05</v>
      </c>
      <c r="AK80" s="90">
        <f t="shared" si="28"/>
        <v>0.011461428430624032</v>
      </c>
      <c r="AL80" s="90">
        <f t="shared" si="28"/>
        <v>-0.03748312004720189</v>
      </c>
      <c r="AM80" s="90">
        <f t="shared" si="28"/>
        <v>-0.0389447827317827</v>
      </c>
      <c r="AN80" s="90">
        <f t="shared" si="28"/>
        <v>-0.006843643169129443</v>
      </c>
      <c r="AO80" s="90">
        <f t="shared" si="28"/>
        <v>0.006607575283733791</v>
      </c>
      <c r="AP80" s="90">
        <f t="shared" si="28"/>
        <v>0.025241080884734313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123</v>
      </c>
      <c r="Z81" s="112"/>
      <c r="AA81" s="112"/>
      <c r="AB81" s="90">
        <f aca="true" t="shared" si="29" ref="AB81:AP81">AB57/AA57-1</f>
        <v>0.016495643346407185</v>
      </c>
      <c r="AC81" s="90">
        <f t="shared" si="29"/>
        <v>0.06503095954169669</v>
      </c>
      <c r="AD81" s="90">
        <f t="shared" si="29"/>
        <v>-0.01605166706178085</v>
      </c>
      <c r="AE81" s="90">
        <f t="shared" si="29"/>
        <v>0.13504389343934609</v>
      </c>
      <c r="AF81" s="90">
        <f t="shared" si="29"/>
        <v>0.03738181613203717</v>
      </c>
      <c r="AG81" s="90">
        <f t="shared" si="29"/>
        <v>0.05177991318094466</v>
      </c>
      <c r="AH81" s="90">
        <f t="shared" si="29"/>
        <v>0.03683844768631239</v>
      </c>
      <c r="AI81" s="90">
        <f t="shared" si="29"/>
        <v>0.0029439899721590557</v>
      </c>
      <c r="AJ81" s="90">
        <f t="shared" si="29"/>
        <v>0.014679836374691169</v>
      </c>
      <c r="AK81" s="90">
        <f t="shared" si="29"/>
        <v>0.041407016811528585</v>
      </c>
      <c r="AL81" s="90">
        <f t="shared" si="29"/>
        <v>0.0014115192915753472</v>
      </c>
      <c r="AM81" s="90">
        <f t="shared" si="29"/>
        <v>0.00013621847099698492</v>
      </c>
      <c r="AN81" s="90">
        <f t="shared" si="29"/>
        <v>0.07962758793097136</v>
      </c>
      <c r="AO81" s="90">
        <f t="shared" si="29"/>
        <v>0.019540197274064752</v>
      </c>
      <c r="AP81" s="90">
        <f t="shared" si="29"/>
        <v>0.011114823699585497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171</v>
      </c>
      <c r="Z82" s="112"/>
      <c r="AA82" s="112"/>
      <c r="AB82" s="90">
        <f aca="true" t="shared" si="30" ref="AB82:AP82">AB58/AA58-1</f>
        <v>0.4654616072000941</v>
      </c>
      <c r="AC82" s="90">
        <f t="shared" si="30"/>
        <v>0.06111054988695619</v>
      </c>
      <c r="AD82" s="90">
        <f t="shared" si="30"/>
        <v>-0.06558954790148386</v>
      </c>
      <c r="AE82" s="90">
        <f t="shared" si="30"/>
        <v>-0.03880846246898195</v>
      </c>
      <c r="AF82" s="90">
        <f t="shared" si="30"/>
        <v>-0.004431749225660697</v>
      </c>
      <c r="AG82" s="90">
        <f t="shared" si="30"/>
        <v>-0.030526215371201815</v>
      </c>
      <c r="AH82" s="90">
        <f t="shared" si="30"/>
        <v>-0.02824315163770519</v>
      </c>
      <c r="AI82" s="90">
        <f t="shared" si="30"/>
        <v>-0.109320879382235</v>
      </c>
      <c r="AJ82" s="90">
        <f t="shared" si="30"/>
        <v>-0.1093177467742329</v>
      </c>
      <c r="AK82" s="90">
        <f t="shared" si="30"/>
        <v>-0.05343015592545863</v>
      </c>
      <c r="AL82" s="90">
        <f t="shared" si="30"/>
        <v>-0.09963157705669068</v>
      </c>
      <c r="AM82" s="90">
        <f t="shared" si="30"/>
        <v>-0.04621920356322751</v>
      </c>
      <c r="AN82" s="90">
        <f t="shared" si="30"/>
        <v>0.11384228609756031</v>
      </c>
      <c r="AO82" s="90">
        <f t="shared" si="30"/>
        <v>0.015559460776280787</v>
      </c>
      <c r="AP82" s="90">
        <f t="shared" si="30"/>
        <v>0.0741900018912367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10"/>
    </row>
    <row r="83" spans="1:59" s="109" customFormat="1" ht="15" thickTop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8" t="s">
        <v>120</v>
      </c>
      <c r="Z83" s="114"/>
      <c r="AA83" s="114"/>
      <c r="AB83" s="92">
        <f aca="true" t="shared" si="31" ref="AB83:AN83">AB59/AA59-1</f>
        <v>0.008244486728829381</v>
      </c>
      <c r="AC83" s="92">
        <f t="shared" si="31"/>
        <v>0.0071156753816630225</v>
      </c>
      <c r="AD83" s="92">
        <f t="shared" si="31"/>
        <v>-0.00626607149336833</v>
      </c>
      <c r="AE83" s="92">
        <f t="shared" si="31"/>
        <v>0.051911757741791575</v>
      </c>
      <c r="AF83" s="92">
        <f t="shared" si="31"/>
        <v>0.011163847213539357</v>
      </c>
      <c r="AG83" s="92">
        <f t="shared" si="31"/>
        <v>0.010662946280089569</v>
      </c>
      <c r="AH83" s="92">
        <f t="shared" si="31"/>
        <v>-0.00352842194810854</v>
      </c>
      <c r="AI83" s="92">
        <f t="shared" si="31"/>
        <v>-0.029341239372855377</v>
      </c>
      <c r="AJ83" s="92">
        <f t="shared" si="31"/>
        <v>0.029404879423808428</v>
      </c>
      <c r="AK83" s="92">
        <f t="shared" si="31"/>
        <v>0.016957359837480368</v>
      </c>
      <c r="AL83" s="92">
        <f t="shared" si="31"/>
        <v>-0.012499634064187304</v>
      </c>
      <c r="AM83" s="92">
        <f t="shared" si="31"/>
        <v>0.030290223897156077</v>
      </c>
      <c r="AN83" s="92">
        <f t="shared" si="31"/>
        <v>0.005892730395522738</v>
      </c>
      <c r="AO83" s="92">
        <f>AO59/AN59-1</f>
        <v>0.0011270097162323633</v>
      </c>
      <c r="AP83" s="92">
        <f>AP59/AO59-1</f>
        <v>0.004556511481929704</v>
      </c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92" spans="25:57" ht="14.25">
      <c r="Y92" s="1" t="s">
        <v>264</v>
      </c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</row>
    <row r="93" spans="25:59" ht="27">
      <c r="Y93" s="64" t="s">
        <v>105</v>
      </c>
      <c r="Z93" s="707" t="s">
        <v>369</v>
      </c>
      <c r="AA93" s="78">
        <v>1990</v>
      </c>
      <c r="AB93" s="78">
        <f aca="true" t="shared" si="32" ref="AB93:BE93">AA93+1</f>
        <v>1991</v>
      </c>
      <c r="AC93" s="78">
        <f t="shared" si="32"/>
        <v>1992</v>
      </c>
      <c r="AD93" s="78">
        <f t="shared" si="32"/>
        <v>1993</v>
      </c>
      <c r="AE93" s="78">
        <f t="shared" si="32"/>
        <v>1994</v>
      </c>
      <c r="AF93" s="78">
        <f t="shared" si="32"/>
        <v>1995</v>
      </c>
      <c r="AG93" s="78">
        <f t="shared" si="32"/>
        <v>1996</v>
      </c>
      <c r="AH93" s="78">
        <f t="shared" si="32"/>
        <v>1997</v>
      </c>
      <c r="AI93" s="78">
        <f t="shared" si="32"/>
        <v>1998</v>
      </c>
      <c r="AJ93" s="78">
        <f t="shared" si="32"/>
        <v>1999</v>
      </c>
      <c r="AK93" s="78">
        <f t="shared" si="32"/>
        <v>2000</v>
      </c>
      <c r="AL93" s="78">
        <f t="shared" si="32"/>
        <v>2001</v>
      </c>
      <c r="AM93" s="78">
        <f t="shared" si="32"/>
        <v>2002</v>
      </c>
      <c r="AN93" s="78">
        <f t="shared" si="32"/>
        <v>2003</v>
      </c>
      <c r="AO93" s="78">
        <f t="shared" si="32"/>
        <v>2004</v>
      </c>
      <c r="AP93" s="78">
        <f t="shared" si="32"/>
        <v>2005</v>
      </c>
      <c r="AQ93" s="78">
        <f t="shared" si="32"/>
        <v>2006</v>
      </c>
      <c r="AR93" s="78">
        <f t="shared" si="32"/>
        <v>2007</v>
      </c>
      <c r="AS93" s="78">
        <f t="shared" si="32"/>
        <v>2008</v>
      </c>
      <c r="AT93" s="78">
        <f t="shared" si="32"/>
        <v>2009</v>
      </c>
      <c r="AU93" s="78">
        <f t="shared" si="32"/>
        <v>2010</v>
      </c>
      <c r="AV93" s="78">
        <f t="shared" si="32"/>
        <v>2011</v>
      </c>
      <c r="AW93" s="78">
        <f t="shared" si="32"/>
        <v>2012</v>
      </c>
      <c r="AX93" s="78">
        <f t="shared" si="32"/>
        <v>2013</v>
      </c>
      <c r="AY93" s="78">
        <f t="shared" si="32"/>
        <v>2014</v>
      </c>
      <c r="AZ93" s="78">
        <f t="shared" si="32"/>
        <v>2015</v>
      </c>
      <c r="BA93" s="78">
        <f t="shared" si="32"/>
        <v>2016</v>
      </c>
      <c r="BB93" s="78">
        <f t="shared" si="32"/>
        <v>2017</v>
      </c>
      <c r="BC93" s="78">
        <f t="shared" si="32"/>
        <v>2018</v>
      </c>
      <c r="BD93" s="78">
        <f t="shared" si="32"/>
        <v>2019</v>
      </c>
      <c r="BE93" s="78">
        <f t="shared" si="32"/>
        <v>2020</v>
      </c>
      <c r="BF93" s="65" t="s">
        <v>106</v>
      </c>
      <c r="BG93" s="78" t="s">
        <v>107</v>
      </c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66" t="s">
        <v>109</v>
      </c>
      <c r="Z94" s="79">
        <f>Z52</f>
        <v>482.1117640299221</v>
      </c>
      <c r="AA94" s="79">
        <f aca="true" t="shared" si="33" ref="AA94:AI94">AA52</f>
        <v>482.168914464574</v>
      </c>
      <c r="AB94" s="79">
        <f t="shared" si="33"/>
        <v>476.07085077485743</v>
      </c>
      <c r="AC94" s="79">
        <f t="shared" si="33"/>
        <v>466.38568607030146</v>
      </c>
      <c r="AD94" s="79">
        <f t="shared" si="33"/>
        <v>455.31449201192277</v>
      </c>
      <c r="AE94" s="79">
        <f t="shared" si="33"/>
        <v>472.9318430814632</v>
      </c>
      <c r="AF94" s="79">
        <f t="shared" si="33"/>
        <v>471.45614735260597</v>
      </c>
      <c r="AG94" s="79">
        <f t="shared" si="33"/>
        <v>480.1493825990425</v>
      </c>
      <c r="AH94" s="79">
        <f t="shared" si="33"/>
        <v>480.4299869780903</v>
      </c>
      <c r="AI94" s="79">
        <f t="shared" si="33"/>
        <v>444.84575139412283</v>
      </c>
      <c r="AJ94" s="79">
        <f aca="true" t="shared" si="34" ref="AJ94:AO94">AJ52</f>
        <v>456.4326568339873</v>
      </c>
      <c r="AK94" s="79">
        <f t="shared" si="34"/>
        <v>467.27242654302256</v>
      </c>
      <c r="AL94" s="79">
        <f t="shared" si="34"/>
        <v>450.10279134927316</v>
      </c>
      <c r="AM94" s="79">
        <f t="shared" si="34"/>
        <v>462.013949714769</v>
      </c>
      <c r="AN94" s="79">
        <f t="shared" si="34"/>
        <v>466.35497928755075</v>
      </c>
      <c r="AO94" s="79">
        <f t="shared" si="34"/>
        <v>466.7482528424575</v>
      </c>
      <c r="AP94" s="79">
        <f>AP52</f>
        <v>455.6425285398441</v>
      </c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6" t="s">
        <v>111</v>
      </c>
      <c r="Z95" s="79">
        <f>Z53</f>
        <v>217.37130450071916</v>
      </c>
      <c r="AA95" s="79">
        <f aca="true" t="shared" si="35" ref="AA95:AI95">AA53</f>
        <v>217.37928690536458</v>
      </c>
      <c r="AB95" s="79">
        <f t="shared" si="35"/>
        <v>228.85683908643315</v>
      </c>
      <c r="AC95" s="79">
        <f t="shared" si="35"/>
        <v>233.45494715330938</v>
      </c>
      <c r="AD95" s="79">
        <f t="shared" si="35"/>
        <v>237.9706204333717</v>
      </c>
      <c r="AE95" s="79">
        <f t="shared" si="35"/>
        <v>250.40371128854602</v>
      </c>
      <c r="AF95" s="79">
        <f t="shared" si="35"/>
        <v>257.57435245237</v>
      </c>
      <c r="AG95" s="79">
        <f t="shared" si="35"/>
        <v>263.0191356842098</v>
      </c>
      <c r="AH95" s="79">
        <f t="shared" si="35"/>
        <v>264.7954712193605</v>
      </c>
      <c r="AI95" s="79">
        <f t="shared" si="35"/>
        <v>263.74187716153557</v>
      </c>
      <c r="AJ95" s="79">
        <f aca="true" t="shared" si="36" ref="AJ95:AO95">AJ53</f>
        <v>266.2095931569448</v>
      </c>
      <c r="AK95" s="79">
        <f t="shared" si="36"/>
        <v>265.44861817450106</v>
      </c>
      <c r="AL95" s="79">
        <f t="shared" si="36"/>
        <v>267.9958164783224</v>
      </c>
      <c r="AM95" s="79">
        <f t="shared" si="36"/>
        <v>263.3590372018077</v>
      </c>
      <c r="AN95" s="79">
        <f t="shared" si="36"/>
        <v>261.6999422391048</v>
      </c>
      <c r="AO95" s="79">
        <f t="shared" si="36"/>
        <v>261.5184713212704</v>
      </c>
      <c r="AP95" s="79">
        <f>AP53</f>
        <v>256.8094879926788</v>
      </c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6" t="s">
        <v>170</v>
      </c>
      <c r="Z96" s="79">
        <f>Z54</f>
        <v>164.29190388274029</v>
      </c>
      <c r="AA96" s="79">
        <f aca="true" t="shared" si="37" ref="AA96:AI96">AA54</f>
        <v>164.31119878811174</v>
      </c>
      <c r="AB96" s="79">
        <f t="shared" si="37"/>
        <v>163.55197515219035</v>
      </c>
      <c r="AC96" s="79">
        <f t="shared" si="37"/>
        <v>168.45581051044326</v>
      </c>
      <c r="AD96" s="79">
        <f t="shared" si="37"/>
        <v>169.17825970575575</v>
      </c>
      <c r="AE96" s="79">
        <f t="shared" si="37"/>
        <v>180.62075305618978</v>
      </c>
      <c r="AF96" s="79">
        <f t="shared" si="37"/>
        <v>185.14055033572976</v>
      </c>
      <c r="AG96" s="79">
        <f t="shared" si="37"/>
        <v>184.65573376514828</v>
      </c>
      <c r="AH96" s="79">
        <f t="shared" si="37"/>
        <v>181.56275431086917</v>
      </c>
      <c r="AI96" s="79">
        <f t="shared" si="37"/>
        <v>187.39978815393576</v>
      </c>
      <c r="AJ96" s="79">
        <f aca="true" t="shared" si="38" ref="AJ96:AO96">AJ54</f>
        <v>201.2618796098877</v>
      </c>
      <c r="AK96" s="79">
        <f t="shared" si="38"/>
        <v>205.89357210138627</v>
      </c>
      <c r="AL96" s="79">
        <f t="shared" si="38"/>
        <v>212.5360233010873</v>
      </c>
      <c r="AM96" s="79">
        <f t="shared" si="38"/>
        <v>225.55041415043624</v>
      </c>
      <c r="AN96" s="79">
        <f t="shared" si="38"/>
        <v>228.9132588136643</v>
      </c>
      <c r="AO96" s="79">
        <f t="shared" si="38"/>
        <v>228.98063415799842</v>
      </c>
      <c r="AP96" s="79">
        <f>AP54</f>
        <v>237.624945656929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25:59" ht="14.25">
      <c r="Y97" s="66" t="s">
        <v>121</v>
      </c>
      <c r="Z97" s="79">
        <f>Z55</f>
        <v>127.44316412664075</v>
      </c>
      <c r="AA97" s="79">
        <f>AA55</f>
        <v>127.45038312484743</v>
      </c>
      <c r="AB97" s="79">
        <f aca="true" t="shared" si="39" ref="AB97:AI97">AB55</f>
        <v>129.37149400324654</v>
      </c>
      <c r="AC97" s="79">
        <f t="shared" si="39"/>
        <v>136.40914097138605</v>
      </c>
      <c r="AD97" s="79">
        <f t="shared" si="39"/>
        <v>137.91977515805328</v>
      </c>
      <c r="AE97" s="79">
        <f t="shared" si="39"/>
        <v>145.0184584185317</v>
      </c>
      <c r="AF97" s="79">
        <f t="shared" si="39"/>
        <v>148.10455486033692</v>
      </c>
      <c r="AG97" s="79">
        <f t="shared" si="39"/>
        <v>147.82619565475727</v>
      </c>
      <c r="AH97" s="79">
        <f t="shared" si="39"/>
        <v>144.3085907411061</v>
      </c>
      <c r="AI97" s="79">
        <f t="shared" si="39"/>
        <v>143.9275645343129</v>
      </c>
      <c r="AJ97" s="79">
        <f aca="true" t="shared" si="40" ref="AJ97:AO97">AJ55</f>
        <v>151.91526462304833</v>
      </c>
      <c r="AK97" s="79">
        <f t="shared" si="40"/>
        <v>157.53710268925025</v>
      </c>
      <c r="AL97" s="79">
        <f t="shared" si="40"/>
        <v>153.7263868357272</v>
      </c>
      <c r="AM97" s="79">
        <f t="shared" si="40"/>
        <v>165.4410202361352</v>
      </c>
      <c r="AN97" s="79">
        <f t="shared" si="40"/>
        <v>167.52448936935298</v>
      </c>
      <c r="AO97" s="79">
        <f t="shared" si="40"/>
        <v>167.55780430786152</v>
      </c>
      <c r="AP97" s="79">
        <f>AP55</f>
        <v>174.27123930539997</v>
      </c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9" spans="37:38" ht="14.25">
      <c r="AK99" s="218"/>
      <c r="AL99" s="217"/>
    </row>
    <row r="100" spans="37:39" ht="14.25">
      <c r="AK100" s="218"/>
      <c r="AL100" s="217"/>
      <c r="AM100" s="217"/>
    </row>
    <row r="101" ht="14.25">
      <c r="AM101" s="217"/>
    </row>
    <row r="102" ht="14.25">
      <c r="AM102" s="217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N64">
      <selection activeCell="V125" sqref="A125:IV125"/>
    </sheetView>
  </sheetViews>
  <sheetFormatPr defaultColWidth="9.00390625" defaultRowHeight="13.5"/>
  <cols>
    <col min="1" max="23" width="1.625" style="1" customWidth="1"/>
    <col min="24" max="24" width="12.375" style="1" customWidth="1"/>
    <col min="25" max="25" width="41.375" style="1" customWidth="1"/>
    <col min="26" max="38" width="14.75390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spans="26:27" ht="21">
      <c r="Z1" s="434"/>
      <c r="AA1" s="434" t="s">
        <v>180</v>
      </c>
    </row>
    <row r="2" ht="15" thickBot="1">
      <c r="X2" s="1" t="s">
        <v>136</v>
      </c>
    </row>
    <row r="3" spans="22:59" ht="27.75" thickBot="1">
      <c r="V3" s="57" t="s">
        <v>105</v>
      </c>
      <c r="W3" s="100"/>
      <c r="X3" s="295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2:59" ht="14.25">
      <c r="V4" s="170" t="s">
        <v>137</v>
      </c>
      <c r="W4" s="172"/>
      <c r="X4" s="296"/>
      <c r="Y4" s="173"/>
      <c r="Z4" s="297">
        <v>1059075.8665464697</v>
      </c>
      <c r="AA4" s="297">
        <v>1059143.7363701062</v>
      </c>
      <c r="AB4" s="297">
        <v>1066628.0507543078</v>
      </c>
      <c r="AC4" s="297">
        <v>1073684.899100891</v>
      </c>
      <c r="AD4" s="297">
        <v>1067559.8252931125</v>
      </c>
      <c r="AE4" s="297">
        <v>1122949.9094915593</v>
      </c>
      <c r="AF4" s="297">
        <v>1135267.3650631714</v>
      </c>
      <c r="AG4" s="297">
        <v>1147124.4587456044</v>
      </c>
      <c r="AH4" s="297">
        <v>1143366.866119537</v>
      </c>
      <c r="AI4" s="297">
        <v>1113061.0502362747</v>
      </c>
      <c r="AJ4" s="297">
        <v>1147913.3842791456</v>
      </c>
      <c r="AK4" s="297">
        <v>1166918.1816102755</v>
      </c>
      <c r="AL4" s="297">
        <v>1153298.5208763562</v>
      </c>
      <c r="AM4" s="297">
        <v>1193018.5518624722</v>
      </c>
      <c r="AN4" s="297">
        <v>1198285.4973701648</v>
      </c>
      <c r="AO4" s="297">
        <v>1198693.9727524763</v>
      </c>
      <c r="AP4" s="297">
        <v>1202827.5248670448</v>
      </c>
      <c r="AQ4" s="297" t="e">
        <f>SUM(AQ5,AQ6,AQ26,AQ49,#REF!)</f>
        <v>#REF!</v>
      </c>
      <c r="AR4" s="297" t="e">
        <f>SUM(AR5,AR6,AR26,AR49,#REF!)</f>
        <v>#REF!</v>
      </c>
      <c r="AS4" s="297" t="e">
        <f>SUM(AS5,AS6,AS26,AS49,#REF!)</f>
        <v>#REF!</v>
      </c>
      <c r="AT4" s="297" t="e">
        <f>SUM(AT5,AT6,AT26,AT49,#REF!)</f>
        <v>#REF!</v>
      </c>
      <c r="AU4" s="297" t="e">
        <f>SUM(AU5,AU6,AU26,AU49,#REF!)</f>
        <v>#REF!</v>
      </c>
      <c r="AV4" s="297" t="e">
        <f>SUM(AV5,AV6,AV26,AV49,#REF!)</f>
        <v>#REF!</v>
      </c>
      <c r="AW4" s="297" t="e">
        <f>SUM(AW5,AW6,AW26,AW49,#REF!)</f>
        <v>#REF!</v>
      </c>
      <c r="AX4" s="297" t="e">
        <f>SUM(AX5,AX6,AX26,AX49,#REF!)</f>
        <v>#REF!</v>
      </c>
      <c r="AY4" s="297" t="e">
        <f>SUM(AY5,AY6,AY26,AY49,#REF!)</f>
        <v>#REF!</v>
      </c>
      <c r="AZ4" s="297" t="e">
        <f>SUM(AZ5,AZ6,AZ26,AZ49,#REF!)</f>
        <v>#REF!</v>
      </c>
      <c r="BA4" s="297" t="e">
        <f>SUM(BA5,BA6,BA26,BA49,#REF!)</f>
        <v>#REF!</v>
      </c>
      <c r="BB4" s="297" t="e">
        <f>SUM(BB5,BB6,BB26,BB49,#REF!)</f>
        <v>#REF!</v>
      </c>
      <c r="BC4" s="297" t="e">
        <f>SUM(BC5,BC6,BC26,BC49,#REF!)</f>
        <v>#REF!</v>
      </c>
      <c r="BD4" s="297" t="e">
        <f>SUM(BD5,BD6,BD26,BD49,#REF!)</f>
        <v>#REF!</v>
      </c>
      <c r="BE4" s="297" t="e">
        <f>SUM(BE5,BE6,BE26,BE49,#REF!)</f>
        <v>#REF!</v>
      </c>
      <c r="BF4" s="298"/>
      <c r="BG4" s="299"/>
    </row>
    <row r="5" spans="22:59" ht="14.25">
      <c r="V5" s="171"/>
      <c r="W5" s="122" t="s">
        <v>108</v>
      </c>
      <c r="X5" s="300"/>
      <c r="Y5" s="124"/>
      <c r="Z5" s="301">
        <v>67857.73000644741</v>
      </c>
      <c r="AA5" s="301">
        <v>67833.95308720844</v>
      </c>
      <c r="AB5" s="301">
        <v>68776.8917375803</v>
      </c>
      <c r="AC5" s="301">
        <v>68979.31439545099</v>
      </c>
      <c r="AD5" s="301">
        <v>67176.67798400903</v>
      </c>
      <c r="AE5" s="301">
        <v>73975.1436468286</v>
      </c>
      <c r="AF5" s="301">
        <v>72991.76006212854</v>
      </c>
      <c r="AG5" s="301">
        <v>71474.0110424466</v>
      </c>
      <c r="AH5" s="301">
        <v>72270.06287011108</v>
      </c>
      <c r="AI5" s="301">
        <v>73146.0689923676</v>
      </c>
      <c r="AJ5" s="301">
        <v>72093.99005527748</v>
      </c>
      <c r="AK5" s="301">
        <v>70766.46210211515</v>
      </c>
      <c r="AL5" s="301">
        <v>68937.50291194604</v>
      </c>
      <c r="AM5" s="301">
        <v>76654.13055932405</v>
      </c>
      <c r="AN5" s="301">
        <v>73792.82766049192</v>
      </c>
      <c r="AO5" s="301">
        <v>73888.81012288854</v>
      </c>
      <c r="AP5" s="301">
        <v>78479.32337219291</v>
      </c>
      <c r="AQ5" s="301" t="e">
        <f>SUM(#REF!)</f>
        <v>#REF!</v>
      </c>
      <c r="AR5" s="301" t="e">
        <f>SUM(#REF!)</f>
        <v>#REF!</v>
      </c>
      <c r="AS5" s="301" t="e">
        <f>SUM(#REF!)</f>
        <v>#REF!</v>
      </c>
      <c r="AT5" s="301" t="e">
        <f>SUM(#REF!)</f>
        <v>#REF!</v>
      </c>
      <c r="AU5" s="301" t="e">
        <f>SUM(#REF!)</f>
        <v>#REF!</v>
      </c>
      <c r="AV5" s="301" t="e">
        <f>SUM(#REF!)</f>
        <v>#REF!</v>
      </c>
      <c r="AW5" s="301" t="e">
        <f>SUM(#REF!)</f>
        <v>#REF!</v>
      </c>
      <c r="AX5" s="301" t="e">
        <f>SUM(#REF!)</f>
        <v>#REF!</v>
      </c>
      <c r="AY5" s="301" t="e">
        <f>SUM(#REF!)</f>
        <v>#REF!</v>
      </c>
      <c r="AZ5" s="301" t="e">
        <f>SUM(#REF!)</f>
        <v>#REF!</v>
      </c>
      <c r="BA5" s="301" t="e">
        <f>SUM(#REF!)</f>
        <v>#REF!</v>
      </c>
      <c r="BB5" s="301" t="e">
        <f>SUM(#REF!)</f>
        <v>#REF!</v>
      </c>
      <c r="BC5" s="301" t="e">
        <f>SUM(#REF!)</f>
        <v>#REF!</v>
      </c>
      <c r="BD5" s="301" t="e">
        <f>SUM(#REF!)</f>
        <v>#REF!</v>
      </c>
      <c r="BE5" s="301" t="e">
        <f>SUM(#REF!)</f>
        <v>#REF!</v>
      </c>
      <c r="BF5" s="301"/>
      <c r="BG5" s="302"/>
    </row>
    <row r="6" spans="22:59" ht="14.25">
      <c r="V6" s="171"/>
      <c r="W6" s="146" t="s">
        <v>109</v>
      </c>
      <c r="X6" s="312"/>
      <c r="Y6" s="149"/>
      <c r="Z6" s="313">
        <v>482111.7640299221</v>
      </c>
      <c r="AA6" s="313">
        <v>482168.9144645741</v>
      </c>
      <c r="AB6" s="313">
        <v>476070.85077485745</v>
      </c>
      <c r="AC6" s="313">
        <v>466385.68607030145</v>
      </c>
      <c r="AD6" s="313">
        <v>455314.49201192276</v>
      </c>
      <c r="AE6" s="313">
        <v>472931.84308146324</v>
      </c>
      <c r="AF6" s="313">
        <v>471456.147352606</v>
      </c>
      <c r="AG6" s="313">
        <v>480149.38259904244</v>
      </c>
      <c r="AH6" s="313">
        <v>480429.98697809014</v>
      </c>
      <c r="AI6" s="313">
        <v>444845.75139412296</v>
      </c>
      <c r="AJ6" s="313">
        <v>456432.6568339874</v>
      </c>
      <c r="AK6" s="313">
        <v>467272.4265430226</v>
      </c>
      <c r="AL6" s="313">
        <v>450102.79134927323</v>
      </c>
      <c r="AM6" s="313">
        <v>462013.949714769</v>
      </c>
      <c r="AN6" s="313">
        <v>466354.9792875508</v>
      </c>
      <c r="AO6" s="313">
        <v>466748.2528424575</v>
      </c>
      <c r="AP6" s="313">
        <v>455642.52853984403</v>
      </c>
      <c r="AQ6" s="313">
        <f aca="true" t="shared" si="1" ref="AQ6:BE6">SUM(AQ7:AQ25)</f>
        <v>0</v>
      </c>
      <c r="AR6" s="313">
        <f t="shared" si="1"/>
        <v>0</v>
      </c>
      <c r="AS6" s="313">
        <f t="shared" si="1"/>
        <v>0</v>
      </c>
      <c r="AT6" s="313">
        <f t="shared" si="1"/>
        <v>0</v>
      </c>
      <c r="AU6" s="313">
        <f t="shared" si="1"/>
        <v>0</v>
      </c>
      <c r="AV6" s="313">
        <f t="shared" si="1"/>
        <v>0</v>
      </c>
      <c r="AW6" s="313">
        <f t="shared" si="1"/>
        <v>0</v>
      </c>
      <c r="AX6" s="313">
        <f t="shared" si="1"/>
        <v>0</v>
      </c>
      <c r="AY6" s="313">
        <f t="shared" si="1"/>
        <v>0</v>
      </c>
      <c r="AZ6" s="313">
        <f t="shared" si="1"/>
        <v>0</v>
      </c>
      <c r="BA6" s="313">
        <f t="shared" si="1"/>
        <v>0</v>
      </c>
      <c r="BB6" s="313">
        <f t="shared" si="1"/>
        <v>0</v>
      </c>
      <c r="BC6" s="313">
        <f t="shared" si="1"/>
        <v>0</v>
      </c>
      <c r="BD6" s="313">
        <f t="shared" si="1"/>
        <v>0</v>
      </c>
      <c r="BE6" s="313">
        <f t="shared" si="1"/>
        <v>0</v>
      </c>
      <c r="BF6" s="313"/>
      <c r="BG6" s="314"/>
    </row>
    <row r="7" spans="22:59" ht="14.25">
      <c r="V7" s="171"/>
      <c r="W7" s="147"/>
      <c r="X7" s="278" t="s">
        <v>28</v>
      </c>
      <c r="Y7" s="315"/>
      <c r="Z7" s="317">
        <v>38539.82526031857</v>
      </c>
      <c r="AA7" s="317">
        <v>38556.428334305994</v>
      </c>
      <c r="AB7" s="317">
        <v>40562.42727289736</v>
      </c>
      <c r="AC7" s="317">
        <v>40911.63801243889</v>
      </c>
      <c r="AD7" s="317">
        <v>40259.24485722659</v>
      </c>
      <c r="AE7" s="317">
        <v>39845.67937733074</v>
      </c>
      <c r="AF7" s="317">
        <v>38598.517939862504</v>
      </c>
      <c r="AG7" s="317">
        <v>39492.191742252166</v>
      </c>
      <c r="AH7" s="317">
        <v>38158.82798137455</v>
      </c>
      <c r="AI7" s="317">
        <v>36424.42485315666</v>
      </c>
      <c r="AJ7" s="317">
        <v>35306.10155989395</v>
      </c>
      <c r="AK7" s="317">
        <v>32605.608375493925</v>
      </c>
      <c r="AL7" s="317">
        <v>31143.24681597943</v>
      </c>
      <c r="AM7" s="317">
        <v>30238.46694026514</v>
      </c>
      <c r="AN7" s="317">
        <v>28903.494357815332</v>
      </c>
      <c r="AO7" s="317">
        <v>28293.187617479954</v>
      </c>
      <c r="AP7" s="317">
        <v>26954.21357169918</v>
      </c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7"/>
      <c r="BG7" s="318"/>
    </row>
    <row r="8" spans="22:59" ht="14.25">
      <c r="V8" s="171"/>
      <c r="W8" s="147"/>
      <c r="X8" s="319"/>
      <c r="Y8" s="279" t="s">
        <v>265</v>
      </c>
      <c r="Z8" s="305">
        <v>22036.299059907637</v>
      </c>
      <c r="AA8" s="305">
        <v>22011.30316187735</v>
      </c>
      <c r="AB8" s="305">
        <v>22993.322045296532</v>
      </c>
      <c r="AC8" s="305">
        <v>22501.6537028617</v>
      </c>
      <c r="AD8" s="305">
        <v>21341.855570681946</v>
      </c>
      <c r="AE8" s="305">
        <v>20894.482111095876</v>
      </c>
      <c r="AF8" s="305">
        <v>20129.988730479905</v>
      </c>
      <c r="AG8" s="305">
        <v>20870.865235597754</v>
      </c>
      <c r="AH8" s="305">
        <v>20001.73922765199</v>
      </c>
      <c r="AI8" s="305">
        <v>19342.38677212783</v>
      </c>
      <c r="AJ8" s="305">
        <v>18727.04995768679</v>
      </c>
      <c r="AK8" s="305">
        <v>16659.19357407049</v>
      </c>
      <c r="AL8" s="305">
        <v>15955.581013348517</v>
      </c>
      <c r="AM8" s="305">
        <v>15819.45125761383</v>
      </c>
      <c r="AN8" s="305">
        <v>15008.663737760056</v>
      </c>
      <c r="AO8" s="305">
        <v>14595.802495207354</v>
      </c>
      <c r="AP8" s="305">
        <v>13645.103405585493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5"/>
      <c r="BG8" s="306"/>
    </row>
    <row r="9" spans="22:59" ht="14.25">
      <c r="V9" s="171"/>
      <c r="W9" s="147"/>
      <c r="X9" s="319"/>
      <c r="Y9" s="276" t="s">
        <v>266</v>
      </c>
      <c r="Z9" s="307">
        <v>6942.028561888066</v>
      </c>
      <c r="AA9" s="307">
        <v>6915.426524383303</v>
      </c>
      <c r="AB9" s="307">
        <v>7103.314539689027</v>
      </c>
      <c r="AC9" s="307">
        <v>7339.55834754219</v>
      </c>
      <c r="AD9" s="307">
        <v>7332.052205424158</v>
      </c>
      <c r="AE9" s="307">
        <v>8185.060715907291</v>
      </c>
      <c r="AF9" s="307">
        <v>7916.539806666817</v>
      </c>
      <c r="AG9" s="307">
        <v>8237.163503599317</v>
      </c>
      <c r="AH9" s="307">
        <v>8202.081902907606</v>
      </c>
      <c r="AI9" s="307">
        <v>8742.631962470106</v>
      </c>
      <c r="AJ9" s="307">
        <v>8825.900586678446</v>
      </c>
      <c r="AK9" s="307">
        <v>8926.96907307261</v>
      </c>
      <c r="AL9" s="307">
        <v>8914.0291848071</v>
      </c>
      <c r="AM9" s="307">
        <v>9210.622898426805</v>
      </c>
      <c r="AN9" s="307">
        <v>9251.433821734845</v>
      </c>
      <c r="AO9" s="307">
        <v>9144.60338227955</v>
      </c>
      <c r="AP9" s="307">
        <v>8640.579167438533</v>
      </c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7"/>
      <c r="BG9" s="308"/>
    </row>
    <row r="10" spans="22:59" ht="14.25">
      <c r="V10" s="171"/>
      <c r="W10" s="147"/>
      <c r="X10" s="319"/>
      <c r="Y10" s="280" t="s">
        <v>267</v>
      </c>
      <c r="Z10" s="305">
        <v>15094.270498019569</v>
      </c>
      <c r="AA10" s="305">
        <v>15095.876637494046</v>
      </c>
      <c r="AB10" s="305">
        <v>15890.007505607507</v>
      </c>
      <c r="AC10" s="305">
        <v>15162.095355319509</v>
      </c>
      <c r="AD10" s="305">
        <v>14009.803365257787</v>
      </c>
      <c r="AE10" s="305">
        <v>12709.421395188585</v>
      </c>
      <c r="AF10" s="305">
        <v>12213.448923813086</v>
      </c>
      <c r="AG10" s="305">
        <v>12633.701731998435</v>
      </c>
      <c r="AH10" s="305">
        <v>11799.657324744381</v>
      </c>
      <c r="AI10" s="305">
        <v>10599.754809657721</v>
      </c>
      <c r="AJ10" s="305">
        <v>9901.149371008345</v>
      </c>
      <c r="AK10" s="305">
        <v>7732.224500997879</v>
      </c>
      <c r="AL10" s="305">
        <v>7041.551828541418</v>
      </c>
      <c r="AM10" s="305">
        <v>6608.828359187024</v>
      </c>
      <c r="AN10" s="305">
        <v>5757.229916025211</v>
      </c>
      <c r="AO10" s="305">
        <v>5451.199112927802</v>
      </c>
      <c r="AP10" s="305">
        <v>5004.52423814696</v>
      </c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5"/>
      <c r="BG10" s="306"/>
    </row>
    <row r="11" spans="22:59" ht="14.25">
      <c r="V11" s="171"/>
      <c r="W11" s="147"/>
      <c r="X11" s="319"/>
      <c r="Y11" s="277" t="s">
        <v>268</v>
      </c>
      <c r="Z11" s="307">
        <v>1622.5861809455157</v>
      </c>
      <c r="AA11" s="307">
        <v>1627.3053633300415</v>
      </c>
      <c r="AB11" s="307">
        <v>1589.8267147881834</v>
      </c>
      <c r="AC11" s="307">
        <v>1574.2137886905375</v>
      </c>
      <c r="AD11" s="307">
        <v>1454.3674630953014</v>
      </c>
      <c r="AE11" s="307">
        <v>1437.3563285786245</v>
      </c>
      <c r="AF11" s="307">
        <v>1401.8348561574944</v>
      </c>
      <c r="AG11" s="307">
        <v>1444.6962500737118</v>
      </c>
      <c r="AH11" s="307">
        <v>1378.9592262826284</v>
      </c>
      <c r="AI11" s="307">
        <v>1296.1795447795112</v>
      </c>
      <c r="AJ11" s="307">
        <v>1269.93284864315</v>
      </c>
      <c r="AK11" s="307">
        <v>1303.6038383658358</v>
      </c>
      <c r="AL11" s="307">
        <v>1289.7308387839926</v>
      </c>
      <c r="AM11" s="307">
        <v>1239.1892578836244</v>
      </c>
      <c r="AN11" s="307">
        <v>1227.2485639446934</v>
      </c>
      <c r="AO11" s="307">
        <v>1182.931548449471</v>
      </c>
      <c r="AP11" s="307">
        <v>1243.454486924291</v>
      </c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7"/>
      <c r="BG11" s="308"/>
    </row>
    <row r="12" spans="22:59" ht="14.25">
      <c r="V12" s="171"/>
      <c r="W12" s="147"/>
      <c r="X12" s="319"/>
      <c r="Y12" s="279" t="s">
        <v>269</v>
      </c>
      <c r="Z12" s="305">
        <v>14880.940019465417</v>
      </c>
      <c r="AA12" s="305">
        <v>14917.819809098608</v>
      </c>
      <c r="AB12" s="305">
        <v>15979.278512812645</v>
      </c>
      <c r="AC12" s="305">
        <v>16835.770520886654</v>
      </c>
      <c r="AD12" s="305">
        <v>17463.021823449344</v>
      </c>
      <c r="AE12" s="305">
        <v>17513.840937656238</v>
      </c>
      <c r="AF12" s="305">
        <v>17066.694353225106</v>
      </c>
      <c r="AG12" s="305">
        <v>17176.630256580702</v>
      </c>
      <c r="AH12" s="305">
        <v>16778.129527439927</v>
      </c>
      <c r="AI12" s="305">
        <v>15785.85853624932</v>
      </c>
      <c r="AJ12" s="305">
        <v>15309.118753564004</v>
      </c>
      <c r="AK12" s="305">
        <v>14642.810963057598</v>
      </c>
      <c r="AL12" s="305">
        <v>13897.934963846921</v>
      </c>
      <c r="AM12" s="305">
        <v>13179.82642476769</v>
      </c>
      <c r="AN12" s="305">
        <v>12667.582056110581</v>
      </c>
      <c r="AO12" s="305">
        <v>12514.453573823128</v>
      </c>
      <c r="AP12" s="305">
        <v>12065.655679189396</v>
      </c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5"/>
      <c r="BG12" s="306"/>
    </row>
    <row r="13" spans="22:59" ht="14.25">
      <c r="V13" s="171"/>
      <c r="W13" s="147"/>
      <c r="X13" s="281" t="s">
        <v>29</v>
      </c>
      <c r="Y13" s="320"/>
      <c r="Z13" s="322">
        <v>443571.9387696035</v>
      </c>
      <c r="AA13" s="322">
        <v>443612.4861302681</v>
      </c>
      <c r="AB13" s="322">
        <v>435508.42350196006</v>
      </c>
      <c r="AC13" s="322">
        <v>425474.04805786256</v>
      </c>
      <c r="AD13" s="322">
        <v>415055.24715469615</v>
      </c>
      <c r="AE13" s="322">
        <v>433086.1637041325</v>
      </c>
      <c r="AF13" s="322">
        <v>432857.6294127435</v>
      </c>
      <c r="AG13" s="322">
        <v>440657.1908567903</v>
      </c>
      <c r="AH13" s="322">
        <v>442271.1589967156</v>
      </c>
      <c r="AI13" s="322">
        <v>408421.3265409663</v>
      </c>
      <c r="AJ13" s="322">
        <v>421126.55527409347</v>
      </c>
      <c r="AK13" s="322">
        <v>434666.8181675287</v>
      </c>
      <c r="AL13" s="322">
        <v>418959.5445332938</v>
      </c>
      <c r="AM13" s="322">
        <v>431775.4827745039</v>
      </c>
      <c r="AN13" s="322">
        <v>437451.4849297354</v>
      </c>
      <c r="AO13" s="322">
        <v>438455.06522497756</v>
      </c>
      <c r="AP13" s="322">
        <v>428688.31496814487</v>
      </c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2"/>
      <c r="BG13" s="323"/>
    </row>
    <row r="14" spans="22:59" ht="14.25">
      <c r="V14" s="171"/>
      <c r="W14" s="147"/>
      <c r="X14" s="324"/>
      <c r="Y14" s="275" t="s">
        <v>270</v>
      </c>
      <c r="Z14" s="305">
        <v>17478.278362317473</v>
      </c>
      <c r="AA14" s="305">
        <v>17478.722515954858</v>
      </c>
      <c r="AB14" s="305">
        <v>18242.036775476256</v>
      </c>
      <c r="AC14" s="305">
        <v>19149.218568436663</v>
      </c>
      <c r="AD14" s="305">
        <v>18922.55480394949</v>
      </c>
      <c r="AE14" s="305">
        <v>19419.915350642994</v>
      </c>
      <c r="AF14" s="305">
        <v>19109.21481365975</v>
      </c>
      <c r="AG14" s="305">
        <v>18790.29341713377</v>
      </c>
      <c r="AH14" s="305">
        <v>18603.369224196067</v>
      </c>
      <c r="AI14" s="305">
        <v>18516.99853719487</v>
      </c>
      <c r="AJ14" s="305">
        <v>18701.373235599436</v>
      </c>
      <c r="AK14" s="305">
        <v>18295.315327319953</v>
      </c>
      <c r="AL14" s="305">
        <v>17684.40118746117</v>
      </c>
      <c r="AM14" s="305">
        <v>17306.782901762544</v>
      </c>
      <c r="AN14" s="305">
        <v>16844.76974345119</v>
      </c>
      <c r="AO14" s="305">
        <v>15894.385785753355</v>
      </c>
      <c r="AP14" s="305">
        <v>15263.722929819385</v>
      </c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5"/>
      <c r="BG14" s="306"/>
    </row>
    <row r="15" spans="22:59" ht="14.25">
      <c r="V15" s="171"/>
      <c r="W15" s="147"/>
      <c r="X15" s="324"/>
      <c r="Y15" s="277" t="s">
        <v>271</v>
      </c>
      <c r="Z15" s="307">
        <v>30022.75118162293</v>
      </c>
      <c r="AA15" s="307">
        <v>30023.216832440856</v>
      </c>
      <c r="AB15" s="307">
        <v>29896.57447029136</v>
      </c>
      <c r="AC15" s="307">
        <v>29305.24883366104</v>
      </c>
      <c r="AD15" s="307">
        <v>29243.943099132084</v>
      </c>
      <c r="AE15" s="307">
        <v>30535.18041588045</v>
      </c>
      <c r="AF15" s="307">
        <v>31678.463592073953</v>
      </c>
      <c r="AG15" s="307">
        <v>31844.579244628367</v>
      </c>
      <c r="AH15" s="307">
        <v>31640.662345178083</v>
      </c>
      <c r="AI15" s="307">
        <v>30035.282766827073</v>
      </c>
      <c r="AJ15" s="307">
        <v>30639.733582439898</v>
      </c>
      <c r="AK15" s="307">
        <v>31304.61787921608</v>
      </c>
      <c r="AL15" s="307">
        <v>30489.170689950573</v>
      </c>
      <c r="AM15" s="307">
        <v>30292.828817262554</v>
      </c>
      <c r="AN15" s="307">
        <v>29961.557240804977</v>
      </c>
      <c r="AO15" s="307">
        <v>29413.09665922929</v>
      </c>
      <c r="AP15" s="307">
        <v>27995.20658653722</v>
      </c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7"/>
      <c r="BG15" s="308"/>
    </row>
    <row r="16" spans="22:59" ht="14.25">
      <c r="V16" s="171"/>
      <c r="W16" s="147"/>
      <c r="X16" s="324"/>
      <c r="Y16" s="275" t="s">
        <v>272</v>
      </c>
      <c r="Z16" s="305">
        <v>11595.490587720997</v>
      </c>
      <c r="AA16" s="305">
        <v>11595.758599115066</v>
      </c>
      <c r="AB16" s="305">
        <v>11593.081636017469</v>
      </c>
      <c r="AC16" s="305">
        <v>11581.046896238237</v>
      </c>
      <c r="AD16" s="305">
        <v>11374.754178598047</v>
      </c>
      <c r="AE16" s="305">
        <v>11492.760494829348</v>
      </c>
      <c r="AF16" s="305">
        <v>11321.763998595037</v>
      </c>
      <c r="AG16" s="305">
        <v>11287.98958066742</v>
      </c>
      <c r="AH16" s="305">
        <v>11219.011080147928</v>
      </c>
      <c r="AI16" s="305">
        <v>11159.820446475864</v>
      </c>
      <c r="AJ16" s="305">
        <v>11064.111493842564</v>
      </c>
      <c r="AK16" s="305">
        <v>10845.45820036186</v>
      </c>
      <c r="AL16" s="305">
        <v>10334.485173474219</v>
      </c>
      <c r="AM16" s="305">
        <v>9997.822099404515</v>
      </c>
      <c r="AN16" s="305">
        <v>9913.547850755978</v>
      </c>
      <c r="AO16" s="305">
        <v>9442.16275462682</v>
      </c>
      <c r="AP16" s="305">
        <v>8288.245331614246</v>
      </c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5"/>
      <c r="BG16" s="306"/>
    </row>
    <row r="17" spans="22:59" ht="14.25">
      <c r="V17" s="171"/>
      <c r="W17" s="147"/>
      <c r="X17" s="324"/>
      <c r="Y17" s="277" t="s">
        <v>273</v>
      </c>
      <c r="Z17" s="307">
        <v>625.2475495112172</v>
      </c>
      <c r="AA17" s="307">
        <v>625.2475495112171</v>
      </c>
      <c r="AB17" s="307">
        <v>753.3314699246864</v>
      </c>
      <c r="AC17" s="307">
        <v>820.3708739662744</v>
      </c>
      <c r="AD17" s="307">
        <v>917.5655614541822</v>
      </c>
      <c r="AE17" s="307">
        <v>1232.0908517936489</v>
      </c>
      <c r="AF17" s="307">
        <v>1374.8897144227622</v>
      </c>
      <c r="AG17" s="307">
        <v>1660.0784382018335</v>
      </c>
      <c r="AH17" s="307">
        <v>1801.707572876855</v>
      </c>
      <c r="AI17" s="307">
        <v>739.9575993535128</v>
      </c>
      <c r="AJ17" s="307">
        <v>763.8384809307563</v>
      </c>
      <c r="AK17" s="307">
        <v>528.2507166786563</v>
      </c>
      <c r="AL17" s="307">
        <v>315.1686209222192</v>
      </c>
      <c r="AM17" s="307">
        <v>410.2171588082149</v>
      </c>
      <c r="AN17" s="307">
        <v>632.8180781950107</v>
      </c>
      <c r="AO17" s="307">
        <v>709.5182016368838</v>
      </c>
      <c r="AP17" s="307">
        <v>669.2866528652721</v>
      </c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7"/>
      <c r="BG17" s="308"/>
    </row>
    <row r="18" spans="22:59" ht="14.25">
      <c r="V18" s="171"/>
      <c r="W18" s="147"/>
      <c r="X18" s="324"/>
      <c r="Y18" s="275" t="s">
        <v>274</v>
      </c>
      <c r="Z18" s="305">
        <v>60570.73438429285</v>
      </c>
      <c r="AA18" s="305">
        <v>60571.71296775696</v>
      </c>
      <c r="AB18" s="305">
        <v>63483.83081074628</v>
      </c>
      <c r="AC18" s="305">
        <v>64082.70165032526</v>
      </c>
      <c r="AD18" s="305">
        <v>65417.613510632866</v>
      </c>
      <c r="AE18" s="305">
        <v>69055.98472652875</v>
      </c>
      <c r="AF18" s="305">
        <v>69983.1268924512</v>
      </c>
      <c r="AG18" s="305">
        <v>71190.76040919965</v>
      </c>
      <c r="AH18" s="305">
        <v>71971.75857007795</v>
      </c>
      <c r="AI18" s="305">
        <v>56115.36903790952</v>
      </c>
      <c r="AJ18" s="305">
        <v>59222.447846255985</v>
      </c>
      <c r="AK18" s="305">
        <v>60973.518319798066</v>
      </c>
      <c r="AL18" s="305">
        <v>57991.87511570463</v>
      </c>
      <c r="AM18" s="305">
        <v>58228.87037101199</v>
      </c>
      <c r="AN18" s="305">
        <v>57323.76369753453</v>
      </c>
      <c r="AO18" s="305">
        <v>57586.69945357462</v>
      </c>
      <c r="AP18" s="305">
        <v>60344.95187290265</v>
      </c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5"/>
      <c r="BG18" s="306"/>
    </row>
    <row r="19" spans="22:59" ht="14.25">
      <c r="V19" s="171"/>
      <c r="W19" s="147"/>
      <c r="X19" s="324"/>
      <c r="Y19" s="277" t="s">
        <v>275</v>
      </c>
      <c r="Z19" s="307">
        <v>4178.564455977655</v>
      </c>
      <c r="AA19" s="307">
        <v>4178.667861342213</v>
      </c>
      <c r="AB19" s="307">
        <v>4108.447689764626</v>
      </c>
      <c r="AC19" s="307">
        <v>3980.7132370048425</v>
      </c>
      <c r="AD19" s="307">
        <v>3948.7874411078133</v>
      </c>
      <c r="AE19" s="307">
        <v>4103.87175924486</v>
      </c>
      <c r="AF19" s="307">
        <v>4013.4878640815045</v>
      </c>
      <c r="AG19" s="307">
        <v>3958.817061465498</v>
      </c>
      <c r="AH19" s="307">
        <v>3611.971929334752</v>
      </c>
      <c r="AI19" s="307">
        <v>2752.7089245442553</v>
      </c>
      <c r="AJ19" s="307">
        <v>2659.630950494594</v>
      </c>
      <c r="AK19" s="307">
        <v>2663.0830261245537</v>
      </c>
      <c r="AL19" s="307">
        <v>2498.925259608556</v>
      </c>
      <c r="AM19" s="307">
        <v>2476.8362061896587</v>
      </c>
      <c r="AN19" s="307">
        <v>2358.5255876178794</v>
      </c>
      <c r="AO19" s="307">
        <v>2356.3666778851684</v>
      </c>
      <c r="AP19" s="307">
        <v>2292.208393799639</v>
      </c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7"/>
      <c r="BG19" s="308"/>
    </row>
    <row r="20" spans="22:59" ht="14.25">
      <c r="V20" s="171"/>
      <c r="W20" s="147"/>
      <c r="X20" s="324"/>
      <c r="Y20" s="275" t="s">
        <v>276</v>
      </c>
      <c r="Z20" s="305">
        <v>43718.25453533313</v>
      </c>
      <c r="AA20" s="305">
        <v>43718.737570774334</v>
      </c>
      <c r="AB20" s="305">
        <v>44715.847687838206</v>
      </c>
      <c r="AC20" s="305">
        <v>44789.60518686853</v>
      </c>
      <c r="AD20" s="305">
        <v>45098.174511572965</v>
      </c>
      <c r="AE20" s="305">
        <v>46222.306950531085</v>
      </c>
      <c r="AF20" s="305">
        <v>46358.28253724126</v>
      </c>
      <c r="AG20" s="305">
        <v>46530.8455729252</v>
      </c>
      <c r="AH20" s="305">
        <v>45688.37590608589</v>
      </c>
      <c r="AI20" s="305">
        <v>36932.93075060437</v>
      </c>
      <c r="AJ20" s="305">
        <v>37527.64765946874</v>
      </c>
      <c r="AK20" s="305">
        <v>38929.02743984091</v>
      </c>
      <c r="AL20" s="305">
        <v>37259.861855242794</v>
      </c>
      <c r="AM20" s="305">
        <v>36883.93169061461</v>
      </c>
      <c r="AN20" s="305">
        <v>38395.85934979286</v>
      </c>
      <c r="AO20" s="305">
        <v>36187.17721475393</v>
      </c>
      <c r="AP20" s="305">
        <v>35618.59657532877</v>
      </c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5"/>
      <c r="BG20" s="306"/>
    </row>
    <row r="21" spans="22:59" ht="14.25">
      <c r="V21" s="171"/>
      <c r="W21" s="147"/>
      <c r="X21" s="324"/>
      <c r="Y21" s="277" t="s">
        <v>277</v>
      </c>
      <c r="Z21" s="307">
        <v>169872.01511485662</v>
      </c>
      <c r="AA21" s="307">
        <v>169873.63364599066</v>
      </c>
      <c r="AB21" s="307">
        <v>164666.66701387728</v>
      </c>
      <c r="AC21" s="307">
        <v>157420.03309761945</v>
      </c>
      <c r="AD21" s="307">
        <v>155344.94410648642</v>
      </c>
      <c r="AE21" s="307">
        <v>159193.25166299852</v>
      </c>
      <c r="AF21" s="307">
        <v>159603.88154999499</v>
      </c>
      <c r="AG21" s="307">
        <v>160838.76828605917</v>
      </c>
      <c r="AH21" s="307">
        <v>162782.55536051746</v>
      </c>
      <c r="AI21" s="307">
        <v>151264.8557635374</v>
      </c>
      <c r="AJ21" s="307">
        <v>158746.8407920049</v>
      </c>
      <c r="AK21" s="307">
        <v>164123.03826835385</v>
      </c>
      <c r="AL21" s="307">
        <v>159567.90704152937</v>
      </c>
      <c r="AM21" s="307">
        <v>166242.07719880974</v>
      </c>
      <c r="AN21" s="307">
        <v>168728.16063646757</v>
      </c>
      <c r="AO21" s="307">
        <v>168214.05552579887</v>
      </c>
      <c r="AP21" s="307">
        <v>166085.85970623605</v>
      </c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7"/>
      <c r="BG21" s="308"/>
    </row>
    <row r="22" spans="22:59" ht="14.25">
      <c r="V22" s="171"/>
      <c r="W22" s="147"/>
      <c r="X22" s="324"/>
      <c r="Y22" s="275" t="s">
        <v>278</v>
      </c>
      <c r="Z22" s="305">
        <v>10895.848367306604</v>
      </c>
      <c r="AA22" s="305">
        <v>10896.328755193043</v>
      </c>
      <c r="AB22" s="305">
        <v>10760.186293329602</v>
      </c>
      <c r="AC22" s="305">
        <v>10740.931295128734</v>
      </c>
      <c r="AD22" s="305">
        <v>10293.751888710265</v>
      </c>
      <c r="AE22" s="305">
        <v>10290.440649539476</v>
      </c>
      <c r="AF22" s="305">
        <v>9670.793720100604</v>
      </c>
      <c r="AG22" s="305">
        <v>8965.286090315773</v>
      </c>
      <c r="AH22" s="305">
        <v>8826.804421763758</v>
      </c>
      <c r="AI22" s="305">
        <v>7570.479211162301</v>
      </c>
      <c r="AJ22" s="305">
        <v>7849.824095235898</v>
      </c>
      <c r="AK22" s="305">
        <v>8033.002638583064</v>
      </c>
      <c r="AL22" s="305">
        <v>7482.647130233867</v>
      </c>
      <c r="AM22" s="305">
        <v>7810.620460180948</v>
      </c>
      <c r="AN22" s="305">
        <v>8149.569350657939</v>
      </c>
      <c r="AO22" s="305">
        <v>8018.46183979803</v>
      </c>
      <c r="AP22" s="305">
        <v>8210.787320934713</v>
      </c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5"/>
      <c r="BG22" s="306"/>
    </row>
    <row r="23" spans="22:59" ht="14.25">
      <c r="V23" s="171"/>
      <c r="W23" s="147"/>
      <c r="X23" s="324"/>
      <c r="Y23" s="277" t="s">
        <v>279</v>
      </c>
      <c r="Z23" s="307">
        <v>31337.491092380522</v>
      </c>
      <c r="AA23" s="307">
        <v>31339.73708356748</v>
      </c>
      <c r="AB23" s="307">
        <v>32020.34073675669</v>
      </c>
      <c r="AC23" s="307">
        <v>31996.2440136085</v>
      </c>
      <c r="AD23" s="307">
        <v>29905.97813577613</v>
      </c>
      <c r="AE23" s="307">
        <v>33272.61434042782</v>
      </c>
      <c r="AF23" s="307">
        <v>32968.127743681354</v>
      </c>
      <c r="AG23" s="307">
        <v>34232.79996589945</v>
      </c>
      <c r="AH23" s="307">
        <v>31360.739915824153</v>
      </c>
      <c r="AI23" s="307">
        <v>26609.015267380684</v>
      </c>
      <c r="AJ23" s="307">
        <v>27631.976597412275</v>
      </c>
      <c r="AK23" s="307">
        <v>29299.391787975983</v>
      </c>
      <c r="AL23" s="307">
        <v>27426.72203053359</v>
      </c>
      <c r="AM23" s="307">
        <v>30020.901768231244</v>
      </c>
      <c r="AN23" s="307">
        <v>32170.175464414122</v>
      </c>
      <c r="AO23" s="307">
        <v>32450.087056739732</v>
      </c>
      <c r="AP23" s="307">
        <v>33783.006042963</v>
      </c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7"/>
      <c r="BG23" s="308"/>
    </row>
    <row r="24" spans="22:59" ht="14.25">
      <c r="V24" s="171"/>
      <c r="W24" s="147"/>
      <c r="X24" s="324"/>
      <c r="Y24" s="275" t="s">
        <v>280</v>
      </c>
      <c r="Z24" s="305">
        <v>-24063.915752283516</v>
      </c>
      <c r="AA24" s="305">
        <v>-23477.45449987139</v>
      </c>
      <c r="AB24" s="305">
        <v>-23640.762950684555</v>
      </c>
      <c r="AC24" s="305">
        <v>-23660.11088429654</v>
      </c>
      <c r="AD24" s="305">
        <v>-24670.958579394635</v>
      </c>
      <c r="AE24" s="305">
        <v>-23660.487637735394</v>
      </c>
      <c r="AF24" s="305">
        <v>-23326.138457471217</v>
      </c>
      <c r="AG24" s="305">
        <v>-22422.91445489815</v>
      </c>
      <c r="AH24" s="305">
        <v>-16441.689279145427</v>
      </c>
      <c r="AI24" s="305">
        <v>-15274.134940681255</v>
      </c>
      <c r="AJ24" s="305">
        <v>-15601.084253840254</v>
      </c>
      <c r="AK24" s="305">
        <v>-13951.15963554821</v>
      </c>
      <c r="AL24" s="305">
        <v>-13436.215928444699</v>
      </c>
      <c r="AM24" s="305">
        <v>-13980.731724791054</v>
      </c>
      <c r="AN24" s="305">
        <v>-13748.022236245735</v>
      </c>
      <c r="AO24" s="305">
        <v>-11928.393221101021</v>
      </c>
      <c r="AP24" s="305">
        <v>-10935.418069028743</v>
      </c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5"/>
      <c r="BG24" s="306"/>
    </row>
    <row r="25" spans="22:59" ht="14.25">
      <c r="V25" s="171"/>
      <c r="W25" s="148"/>
      <c r="X25" s="325"/>
      <c r="Y25" s="277" t="s">
        <v>281</v>
      </c>
      <c r="Z25" s="307">
        <v>87341.17889056701</v>
      </c>
      <c r="AA25" s="307">
        <v>86788.17724849281</v>
      </c>
      <c r="AB25" s="307">
        <v>78908.84186862217</v>
      </c>
      <c r="AC25" s="307">
        <v>75268.04528930163</v>
      </c>
      <c r="AD25" s="307">
        <v>69258.13849667051</v>
      </c>
      <c r="AE25" s="307">
        <v>71928.23413945094</v>
      </c>
      <c r="AF25" s="307">
        <v>70101.73544391224</v>
      </c>
      <c r="AG25" s="307">
        <v>73779.88724519231</v>
      </c>
      <c r="AH25" s="307">
        <v>71205.89194985824</v>
      </c>
      <c r="AI25" s="307">
        <v>81998.0431766577</v>
      </c>
      <c r="AJ25" s="307">
        <v>81920.21479424868</v>
      </c>
      <c r="AK25" s="307">
        <v>83623.27419882394</v>
      </c>
      <c r="AL25" s="307">
        <v>81344.5963570775</v>
      </c>
      <c r="AM25" s="307">
        <v>86085.3258270189</v>
      </c>
      <c r="AN25" s="307">
        <v>86720.76016628908</v>
      </c>
      <c r="AO25" s="307">
        <v>90111.44727628186</v>
      </c>
      <c r="AP25" s="307">
        <v>81071.86162417264</v>
      </c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7"/>
      <c r="BG25" s="308"/>
    </row>
    <row r="26" spans="22:59" ht="14.25">
      <c r="V26" s="171"/>
      <c r="W26" s="158" t="s">
        <v>111</v>
      </c>
      <c r="X26" s="326"/>
      <c r="Y26" s="160"/>
      <c r="Z26" s="327">
        <v>217371.30450071915</v>
      </c>
      <c r="AA26" s="327">
        <v>217379.28690536454</v>
      </c>
      <c r="AB26" s="327">
        <v>228856.8390864332</v>
      </c>
      <c r="AC26" s="327">
        <v>233454.94715330936</v>
      </c>
      <c r="AD26" s="327">
        <v>237970.6204333717</v>
      </c>
      <c r="AE26" s="327">
        <v>250403.71128854598</v>
      </c>
      <c r="AF26" s="327">
        <v>257574.35245237</v>
      </c>
      <c r="AG26" s="327">
        <v>263019.1356842099</v>
      </c>
      <c r="AH26" s="327">
        <v>264795.4712193605</v>
      </c>
      <c r="AI26" s="327">
        <v>263741.87716153555</v>
      </c>
      <c r="AJ26" s="327">
        <v>266209.5931569448</v>
      </c>
      <c r="AK26" s="327">
        <v>265448.61817450105</v>
      </c>
      <c r="AL26" s="327">
        <v>267995.81647832243</v>
      </c>
      <c r="AM26" s="327">
        <v>263359.0372018077</v>
      </c>
      <c r="AN26" s="327">
        <v>261699.94223910486</v>
      </c>
      <c r="AO26" s="327">
        <v>261518.47132127028</v>
      </c>
      <c r="AP26" s="327">
        <v>256809.48799267877</v>
      </c>
      <c r="AQ26" s="327">
        <f aca="true" t="shared" si="2" ref="AQ26:BE26">SUM(AQ27:AQ48)</f>
        <v>0</v>
      </c>
      <c r="AR26" s="327">
        <f t="shared" si="2"/>
        <v>0</v>
      </c>
      <c r="AS26" s="327">
        <f t="shared" si="2"/>
        <v>0</v>
      </c>
      <c r="AT26" s="327">
        <f t="shared" si="2"/>
        <v>0</v>
      </c>
      <c r="AU26" s="327">
        <f t="shared" si="2"/>
        <v>0</v>
      </c>
      <c r="AV26" s="327">
        <f t="shared" si="2"/>
        <v>0</v>
      </c>
      <c r="AW26" s="327">
        <f t="shared" si="2"/>
        <v>0</v>
      </c>
      <c r="AX26" s="327">
        <f t="shared" si="2"/>
        <v>0</v>
      </c>
      <c r="AY26" s="327">
        <f t="shared" si="2"/>
        <v>0</v>
      </c>
      <c r="AZ26" s="327">
        <f t="shared" si="2"/>
        <v>0</v>
      </c>
      <c r="BA26" s="327">
        <f t="shared" si="2"/>
        <v>0</v>
      </c>
      <c r="BB26" s="327">
        <f t="shared" si="2"/>
        <v>0</v>
      </c>
      <c r="BC26" s="327">
        <f t="shared" si="2"/>
        <v>0</v>
      </c>
      <c r="BD26" s="327">
        <f t="shared" si="2"/>
        <v>0</v>
      </c>
      <c r="BE26" s="327">
        <f t="shared" si="2"/>
        <v>0</v>
      </c>
      <c r="BF26" s="327"/>
      <c r="BG26" s="328"/>
    </row>
    <row r="27" spans="22:60" ht="14.25">
      <c r="V27" s="171"/>
      <c r="W27" s="159"/>
      <c r="X27" s="282" t="s">
        <v>30</v>
      </c>
      <c r="Y27" s="329"/>
      <c r="Z27" s="331">
        <v>111710.76663533841</v>
      </c>
      <c r="AA27" s="331">
        <v>112067.62397880481</v>
      </c>
      <c r="AB27" s="331">
        <v>119185.9554593049</v>
      </c>
      <c r="AC27" s="331">
        <v>124122.30010324405</v>
      </c>
      <c r="AD27" s="331">
        <v>128335.76818657537</v>
      </c>
      <c r="AE27" s="331">
        <v>136140.11971559282</v>
      </c>
      <c r="AF27" s="331">
        <v>141784.09659561617</v>
      </c>
      <c r="AG27" s="331">
        <v>146746.08236316178</v>
      </c>
      <c r="AH27" s="331">
        <v>151675.0247120185</v>
      </c>
      <c r="AI27" s="331">
        <v>153239.21596699377</v>
      </c>
      <c r="AJ27" s="331">
        <v>156873.95550997794</v>
      </c>
      <c r="AK27" s="331">
        <v>157618.43221911252</v>
      </c>
      <c r="AL27" s="331">
        <v>160661.36858080744</v>
      </c>
      <c r="AM27" s="331">
        <v>160370.261913899</v>
      </c>
      <c r="AN27" s="331">
        <v>160394.73247147398</v>
      </c>
      <c r="AO27" s="331">
        <v>159839.2754452619</v>
      </c>
      <c r="AP27" s="331">
        <v>156068.58514010848</v>
      </c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1"/>
      <c r="BG27" s="332"/>
      <c r="BH27" s="674"/>
    </row>
    <row r="28" spans="22:60" ht="14.25">
      <c r="V28" s="171"/>
      <c r="W28" s="159"/>
      <c r="X28" s="643"/>
      <c r="Y28" s="628" t="s">
        <v>113</v>
      </c>
      <c r="Z28" s="307">
        <v>94655.81974674479</v>
      </c>
      <c r="AA28" s="307">
        <v>94655.8197467448</v>
      </c>
      <c r="AB28" s="307">
        <v>100665.00794501723</v>
      </c>
      <c r="AC28" s="307">
        <v>105064.15062403168</v>
      </c>
      <c r="AD28" s="307">
        <v>109102.84561261241</v>
      </c>
      <c r="AE28" s="307">
        <v>116092.46709460876</v>
      </c>
      <c r="AF28" s="307">
        <v>120811.70578913626</v>
      </c>
      <c r="AG28" s="307">
        <v>125548.22433617407</v>
      </c>
      <c r="AH28" s="307">
        <v>128951.72650785587</v>
      </c>
      <c r="AI28" s="307">
        <v>132174.8630816636</v>
      </c>
      <c r="AJ28" s="307">
        <v>135911.5815761472</v>
      </c>
      <c r="AK28" s="307">
        <v>136504.4868072122</v>
      </c>
      <c r="AL28" s="307">
        <v>140019.81031768408</v>
      </c>
      <c r="AM28" s="307">
        <v>138452.6878005919</v>
      </c>
      <c r="AN28" s="307">
        <v>138047.29364667603</v>
      </c>
      <c r="AO28" s="307">
        <v>138546.01374546438</v>
      </c>
      <c r="AP28" s="307">
        <v>134529.22623052253</v>
      </c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7"/>
      <c r="BG28" s="306"/>
      <c r="BH28" s="674"/>
    </row>
    <row r="29" spans="22:60" ht="14.25">
      <c r="V29" s="171"/>
      <c r="W29" s="159"/>
      <c r="X29" s="643"/>
      <c r="Y29" s="288" t="s">
        <v>335</v>
      </c>
      <c r="Z29" s="305">
        <v>89784.61136027673</v>
      </c>
      <c r="AA29" s="305">
        <v>89784.61136027674</v>
      </c>
      <c r="AB29" s="305">
        <v>95867.02062855256</v>
      </c>
      <c r="AC29" s="305">
        <v>100235.47604302572</v>
      </c>
      <c r="AD29" s="305">
        <v>104215.28566160088</v>
      </c>
      <c r="AE29" s="305">
        <v>111178.37793273223</v>
      </c>
      <c r="AF29" s="305">
        <v>115908.68284585483</v>
      </c>
      <c r="AG29" s="305">
        <v>120673.84454994541</v>
      </c>
      <c r="AH29" s="305">
        <v>124105.51163082613</v>
      </c>
      <c r="AI29" s="305">
        <v>127391.90125722912</v>
      </c>
      <c r="AJ29" s="305">
        <v>131090.85072690772</v>
      </c>
      <c r="AK29" s="305">
        <v>131779.89761142395</v>
      </c>
      <c r="AL29" s="305">
        <v>135268.0290704428</v>
      </c>
      <c r="AM29" s="305">
        <v>133831.35897499655</v>
      </c>
      <c r="AN29" s="305">
        <v>133409.50702440066</v>
      </c>
      <c r="AO29" s="305">
        <v>133981.19348686756</v>
      </c>
      <c r="AP29" s="305">
        <v>130017.03687752473</v>
      </c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5"/>
      <c r="BG29" s="306"/>
      <c r="BH29" s="674"/>
    </row>
    <row r="30" spans="22:60" ht="14.25">
      <c r="V30" s="171"/>
      <c r="W30" s="159"/>
      <c r="X30" s="333"/>
      <c r="Y30" s="624" t="s">
        <v>282</v>
      </c>
      <c r="Z30" s="708" t="s">
        <v>370</v>
      </c>
      <c r="AA30" s="307">
        <v>84822.28491451213</v>
      </c>
      <c r="AB30" s="307">
        <v>90774.47353880199</v>
      </c>
      <c r="AC30" s="307">
        <v>95212.76067939863</v>
      </c>
      <c r="AD30" s="307">
        <v>99255.5891977222</v>
      </c>
      <c r="AE30" s="307">
        <v>106218.70227633681</v>
      </c>
      <c r="AF30" s="307">
        <v>110925.9219151612</v>
      </c>
      <c r="AG30" s="307">
        <v>115733.56094992757</v>
      </c>
      <c r="AH30" s="307">
        <v>119214.33891721437</v>
      </c>
      <c r="AI30" s="307">
        <v>122555.96927647237</v>
      </c>
      <c r="AJ30" s="307">
        <v>126307.5258457116</v>
      </c>
      <c r="AK30" s="307">
        <v>126964.89233799369</v>
      </c>
      <c r="AL30" s="307">
        <v>130519.80185199232</v>
      </c>
      <c r="AM30" s="307">
        <v>129022.71985917733</v>
      </c>
      <c r="AN30" s="307">
        <v>128666.44275296667</v>
      </c>
      <c r="AO30" s="307">
        <v>129493.98976046071</v>
      </c>
      <c r="AP30" s="307">
        <v>125550.29182704446</v>
      </c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7"/>
      <c r="BG30" s="308"/>
      <c r="BH30" s="674"/>
    </row>
    <row r="31" spans="22:60" ht="14.25">
      <c r="V31" s="171"/>
      <c r="W31" s="159"/>
      <c r="X31" s="333"/>
      <c r="Y31" s="626" t="s">
        <v>283</v>
      </c>
      <c r="Z31" s="709" t="s">
        <v>370</v>
      </c>
      <c r="AA31" s="305">
        <v>53949.39034095481</v>
      </c>
      <c r="AB31" s="305">
        <v>55565.56606647083</v>
      </c>
      <c r="AC31" s="305">
        <v>58575.53551778019</v>
      </c>
      <c r="AD31" s="305">
        <v>62798.723647044404</v>
      </c>
      <c r="AE31" s="305">
        <v>71445.7368083873</v>
      </c>
      <c r="AF31" s="305">
        <v>74144.2774175873</v>
      </c>
      <c r="AG31" s="305">
        <v>75250.77158965924</v>
      </c>
      <c r="AH31" s="305">
        <v>72452.27437871846</v>
      </c>
      <c r="AI31" s="305">
        <v>73496.34643289653</v>
      </c>
      <c r="AJ31" s="305">
        <v>73395.04746445043</v>
      </c>
      <c r="AK31" s="305">
        <v>72128.63391473888</v>
      </c>
      <c r="AL31" s="305">
        <v>75462.93532975807</v>
      </c>
      <c r="AM31" s="305">
        <v>78351.70206187568</v>
      </c>
      <c r="AN31" s="305">
        <v>78405.80140142042</v>
      </c>
      <c r="AO31" s="305">
        <v>81052.09056492393</v>
      </c>
      <c r="AP31" s="305">
        <v>79716.56896854615</v>
      </c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5"/>
      <c r="BG31" s="306"/>
      <c r="BH31" s="674"/>
    </row>
    <row r="32" spans="22:60" ht="14.25">
      <c r="V32" s="171"/>
      <c r="W32" s="159"/>
      <c r="X32" s="333"/>
      <c r="Y32" s="627" t="s">
        <v>284</v>
      </c>
      <c r="Z32" s="708" t="s">
        <v>370</v>
      </c>
      <c r="AA32" s="307">
        <v>30872.894573557318</v>
      </c>
      <c r="AB32" s="307">
        <v>35208.907472331164</v>
      </c>
      <c r="AC32" s="307">
        <v>36637.22516161845</v>
      </c>
      <c r="AD32" s="307">
        <v>36456.8655506778</v>
      </c>
      <c r="AE32" s="307">
        <v>34772.96546794952</v>
      </c>
      <c r="AF32" s="307">
        <v>36781.6444975739</v>
      </c>
      <c r="AG32" s="307">
        <v>40482.789360268325</v>
      </c>
      <c r="AH32" s="307">
        <v>46762.064538495906</v>
      </c>
      <c r="AI32" s="307">
        <v>49059.62284357584</v>
      </c>
      <c r="AJ32" s="307">
        <v>52912.47838126117</v>
      </c>
      <c r="AK32" s="307">
        <v>54836.25842325481</v>
      </c>
      <c r="AL32" s="307">
        <v>55056.86652223426</v>
      </c>
      <c r="AM32" s="307">
        <v>50671.017797301654</v>
      </c>
      <c r="AN32" s="307">
        <v>50260.64135154625</v>
      </c>
      <c r="AO32" s="307">
        <v>48441.89919553679</v>
      </c>
      <c r="AP32" s="307">
        <v>45833.72285849831</v>
      </c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7"/>
      <c r="BG32" s="308"/>
      <c r="BH32" s="674"/>
    </row>
    <row r="33" spans="22:60" ht="14.25">
      <c r="V33" s="171"/>
      <c r="W33" s="159"/>
      <c r="X33" s="333"/>
      <c r="Y33" s="625" t="s">
        <v>285</v>
      </c>
      <c r="Z33" s="709" t="s">
        <v>370</v>
      </c>
      <c r="AA33" s="305">
        <v>4962.326445764609</v>
      </c>
      <c r="AB33" s="305">
        <v>5092.547089750574</v>
      </c>
      <c r="AC33" s="305">
        <v>5022.715363627079</v>
      </c>
      <c r="AD33" s="305">
        <v>4959.696463878681</v>
      </c>
      <c r="AE33" s="305">
        <v>4959.675656395404</v>
      </c>
      <c r="AF33" s="305">
        <v>4982.760930693625</v>
      </c>
      <c r="AG33" s="305">
        <v>4940.283600017832</v>
      </c>
      <c r="AH33" s="305">
        <v>4891.172713611771</v>
      </c>
      <c r="AI33" s="305">
        <v>4835.931980756756</v>
      </c>
      <c r="AJ33" s="305">
        <v>4783.32488119612</v>
      </c>
      <c r="AK33" s="305">
        <v>4815.00527343027</v>
      </c>
      <c r="AL33" s="305">
        <v>4748.227218450485</v>
      </c>
      <c r="AM33" s="305">
        <v>4808.639115819209</v>
      </c>
      <c r="AN33" s="305">
        <v>4743.064271433981</v>
      </c>
      <c r="AO33" s="305">
        <v>4487.203726406842</v>
      </c>
      <c r="AP33" s="305">
        <v>4466.7450504802655</v>
      </c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5"/>
      <c r="BG33" s="306"/>
      <c r="BH33" s="674"/>
    </row>
    <row r="34" spans="22:60" ht="14.25">
      <c r="V34" s="171"/>
      <c r="W34" s="159"/>
      <c r="X34" s="333"/>
      <c r="Y34" s="623" t="s">
        <v>286</v>
      </c>
      <c r="Z34" s="307">
        <v>4871.208386468062</v>
      </c>
      <c r="AA34" s="307">
        <v>4871.208386468063</v>
      </c>
      <c r="AB34" s="307">
        <v>4797.987316464666</v>
      </c>
      <c r="AC34" s="307">
        <v>4828.674581005967</v>
      </c>
      <c r="AD34" s="307">
        <v>4887.5599510115235</v>
      </c>
      <c r="AE34" s="307">
        <v>4914.0891618765345</v>
      </c>
      <c r="AF34" s="307">
        <v>4903.022943281443</v>
      </c>
      <c r="AG34" s="307">
        <v>4874.37978622866</v>
      </c>
      <c r="AH34" s="307">
        <v>4846.214877029731</v>
      </c>
      <c r="AI34" s="307">
        <v>4782.961824434498</v>
      </c>
      <c r="AJ34" s="307">
        <v>4820.730849239487</v>
      </c>
      <c r="AK34" s="307">
        <v>4724.589195788242</v>
      </c>
      <c r="AL34" s="307">
        <v>4751.781247241273</v>
      </c>
      <c r="AM34" s="307">
        <v>4621.328825595359</v>
      </c>
      <c r="AN34" s="307">
        <v>4637.786622275365</v>
      </c>
      <c r="AO34" s="307">
        <v>4564.820258596838</v>
      </c>
      <c r="AP34" s="307">
        <v>4512.189352997789</v>
      </c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7"/>
      <c r="BG34" s="308"/>
      <c r="BH34" s="674"/>
    </row>
    <row r="35" spans="22:60" ht="14.25">
      <c r="V35" s="171"/>
      <c r="W35" s="159"/>
      <c r="X35" s="333"/>
      <c r="Y35" s="286" t="s">
        <v>282</v>
      </c>
      <c r="Z35" s="709" t="s">
        <v>370</v>
      </c>
      <c r="AA35" s="305">
        <v>1076.2578082084647</v>
      </c>
      <c r="AB35" s="305">
        <v>1094.499246023732</v>
      </c>
      <c r="AC35" s="305">
        <v>1040.9198826938352</v>
      </c>
      <c r="AD35" s="305">
        <v>1015.1680628043129</v>
      </c>
      <c r="AE35" s="305">
        <v>1021.7312275739047</v>
      </c>
      <c r="AF35" s="305">
        <v>970.0979065367659</v>
      </c>
      <c r="AG35" s="305">
        <v>929.0733007913639</v>
      </c>
      <c r="AH35" s="305">
        <v>887.4803911326619</v>
      </c>
      <c r="AI35" s="305">
        <v>839.6989049074612</v>
      </c>
      <c r="AJ35" s="305">
        <v>858.9098384381766</v>
      </c>
      <c r="AK35" s="305">
        <v>814.7905225788992</v>
      </c>
      <c r="AL35" s="305">
        <v>858.3855944953099</v>
      </c>
      <c r="AM35" s="305">
        <v>758.3703224173355</v>
      </c>
      <c r="AN35" s="305">
        <v>732.2964695995271</v>
      </c>
      <c r="AO35" s="305">
        <v>785.8658705839367</v>
      </c>
      <c r="AP35" s="305">
        <v>798.7139522033601</v>
      </c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5"/>
      <c r="BG35" s="306"/>
      <c r="BH35" s="674"/>
    </row>
    <row r="36" spans="22:60" ht="14.25">
      <c r="V36" s="171"/>
      <c r="W36" s="159"/>
      <c r="X36" s="333"/>
      <c r="Y36" s="287" t="s">
        <v>287</v>
      </c>
      <c r="Z36" s="708" t="s">
        <v>370</v>
      </c>
      <c r="AA36" s="307">
        <v>3794.9505782595975</v>
      </c>
      <c r="AB36" s="307">
        <v>3703.488070440934</v>
      </c>
      <c r="AC36" s="307">
        <v>3787.754698312132</v>
      </c>
      <c r="AD36" s="307">
        <v>3872.3918882072103</v>
      </c>
      <c r="AE36" s="307">
        <v>3892.35793430263</v>
      </c>
      <c r="AF36" s="307">
        <v>3932.925036744677</v>
      </c>
      <c r="AG36" s="307">
        <v>3945.3064854372965</v>
      </c>
      <c r="AH36" s="307">
        <v>3958.7344858970687</v>
      </c>
      <c r="AI36" s="307">
        <v>3943.262919527037</v>
      </c>
      <c r="AJ36" s="307">
        <v>3961.8210108013104</v>
      </c>
      <c r="AK36" s="307">
        <v>3909.798673209343</v>
      </c>
      <c r="AL36" s="307">
        <v>3893.3956527459636</v>
      </c>
      <c r="AM36" s="307">
        <v>3862.9585031780243</v>
      </c>
      <c r="AN36" s="307">
        <v>3905.490152675837</v>
      </c>
      <c r="AO36" s="307">
        <v>3778.9543880129017</v>
      </c>
      <c r="AP36" s="307">
        <v>3713.475400794429</v>
      </c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7"/>
      <c r="BG36" s="308"/>
      <c r="BH36" s="674"/>
    </row>
    <row r="37" spans="22:60" ht="14.25">
      <c r="V37" s="171"/>
      <c r="W37" s="159"/>
      <c r="X37" s="643"/>
      <c r="Y37" s="285" t="s">
        <v>288</v>
      </c>
      <c r="Z37" s="305">
        <v>6672.8408011946685</v>
      </c>
      <c r="AA37" s="305">
        <v>6680.308155604553</v>
      </c>
      <c r="AB37" s="305">
        <v>6747.263175142492</v>
      </c>
      <c r="AC37" s="305">
        <v>6908.1029122546015</v>
      </c>
      <c r="AD37" s="305">
        <v>6557.645199601201</v>
      </c>
      <c r="AE37" s="305">
        <v>7027.6835886537465</v>
      </c>
      <c r="AF37" s="305">
        <v>6710.244525283032</v>
      </c>
      <c r="AG37" s="305">
        <v>6587.064286871998</v>
      </c>
      <c r="AH37" s="305">
        <v>6357.250601737384</v>
      </c>
      <c r="AI37" s="305">
        <v>6213.050938684894</v>
      </c>
      <c r="AJ37" s="305">
        <v>6436.964276148604</v>
      </c>
      <c r="AK37" s="305">
        <v>6503.370415190162</v>
      </c>
      <c r="AL37" s="305">
        <v>6461.545838965283</v>
      </c>
      <c r="AM37" s="305">
        <v>6963.914837760535</v>
      </c>
      <c r="AN37" s="305">
        <v>7325.507156873721</v>
      </c>
      <c r="AO37" s="305">
        <v>7229.448236226638</v>
      </c>
      <c r="AP37" s="305">
        <v>7326.602038347615</v>
      </c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5"/>
      <c r="BG37" s="306"/>
      <c r="BH37" s="674"/>
    </row>
    <row r="38" spans="22:60" ht="14.25">
      <c r="V38" s="171"/>
      <c r="W38" s="159"/>
      <c r="X38" s="643"/>
      <c r="Y38" s="289" t="s">
        <v>289</v>
      </c>
      <c r="Z38" s="307">
        <v>4445.305294336075</v>
      </c>
      <c r="AA38" s="307">
        <v>4794.6952833925925</v>
      </c>
      <c r="AB38" s="307">
        <v>5280.403094611811</v>
      </c>
      <c r="AC38" s="307">
        <v>5177.0380641065885</v>
      </c>
      <c r="AD38" s="307">
        <v>5379.013072608504</v>
      </c>
      <c r="AE38" s="307">
        <v>5325.081759919581</v>
      </c>
      <c r="AF38" s="307">
        <v>5621.801421538896</v>
      </c>
      <c r="AG38" s="307">
        <v>6105.589430964934</v>
      </c>
      <c r="AH38" s="307">
        <v>7250.403837241963</v>
      </c>
      <c r="AI38" s="307">
        <v>5719.700685087835</v>
      </c>
      <c r="AJ38" s="307">
        <v>5559.066686779385</v>
      </c>
      <c r="AK38" s="307">
        <v>5561.240455829383</v>
      </c>
      <c r="AL38" s="307">
        <v>4956.108750473273</v>
      </c>
      <c r="AM38" s="307">
        <v>5506.242266033344</v>
      </c>
      <c r="AN38" s="307">
        <v>5519.193019849478</v>
      </c>
      <c r="AO38" s="307">
        <v>4969.296008295274</v>
      </c>
      <c r="AP38" s="307">
        <v>5001.07902592724</v>
      </c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7"/>
      <c r="BG38" s="308"/>
      <c r="BH38" s="674"/>
    </row>
    <row r="39" spans="22:60" ht="14.25">
      <c r="V39" s="171"/>
      <c r="W39" s="159"/>
      <c r="X39" s="643"/>
      <c r="Y39" s="285" t="s">
        <v>290</v>
      </c>
      <c r="Z39" s="305">
        <v>5936.800793062873</v>
      </c>
      <c r="AA39" s="305">
        <v>5936.800793062873</v>
      </c>
      <c r="AB39" s="305">
        <v>6493.281244533353</v>
      </c>
      <c r="AC39" s="305">
        <v>6973.0085028511885</v>
      </c>
      <c r="AD39" s="305">
        <v>7296.264301753251</v>
      </c>
      <c r="AE39" s="305">
        <v>7694.887272410742</v>
      </c>
      <c r="AF39" s="305">
        <v>8640.344859657982</v>
      </c>
      <c r="AG39" s="305">
        <v>8505.204309150768</v>
      </c>
      <c r="AH39" s="305">
        <v>9115.643765183268</v>
      </c>
      <c r="AI39" s="305">
        <v>9131.60126155742</v>
      </c>
      <c r="AJ39" s="305">
        <v>8966.34297090274</v>
      </c>
      <c r="AK39" s="305">
        <v>9049.334540880795</v>
      </c>
      <c r="AL39" s="305">
        <v>9223.903673684803</v>
      </c>
      <c r="AM39" s="305">
        <v>9447.417009513238</v>
      </c>
      <c r="AN39" s="305">
        <v>9502.738648074748</v>
      </c>
      <c r="AO39" s="305">
        <v>9094.51745527565</v>
      </c>
      <c r="AP39" s="305">
        <v>9211.677845311082</v>
      </c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5"/>
      <c r="BG39" s="306"/>
      <c r="BH39" s="674"/>
    </row>
    <row r="40" spans="22:60" ht="14.25">
      <c r="V40" s="171"/>
      <c r="W40" s="159"/>
      <c r="X40" s="283" t="s">
        <v>31</v>
      </c>
      <c r="Y40" s="334"/>
      <c r="Z40" s="336">
        <v>105660.53786538074</v>
      </c>
      <c r="AA40" s="336">
        <v>105311.66292655971</v>
      </c>
      <c r="AB40" s="336">
        <v>109670.8836271283</v>
      </c>
      <c r="AC40" s="336">
        <v>109332.6470500653</v>
      </c>
      <c r="AD40" s="336">
        <v>109634.8522467963</v>
      </c>
      <c r="AE40" s="336">
        <v>114263.59157295317</v>
      </c>
      <c r="AF40" s="336">
        <v>115790.2558567538</v>
      </c>
      <c r="AG40" s="336">
        <v>116273.05332104808</v>
      </c>
      <c r="AH40" s="336">
        <v>113120.446507342</v>
      </c>
      <c r="AI40" s="336">
        <v>110502.66119454177</v>
      </c>
      <c r="AJ40" s="336">
        <v>109335.63764696683</v>
      </c>
      <c r="AK40" s="336">
        <v>107830.18595538853</v>
      </c>
      <c r="AL40" s="336">
        <v>107334.44789751498</v>
      </c>
      <c r="AM40" s="336">
        <v>102988.77528790869</v>
      </c>
      <c r="AN40" s="336">
        <v>101305.20976763088</v>
      </c>
      <c r="AO40" s="336">
        <v>101679.19587600838</v>
      </c>
      <c r="AP40" s="336">
        <v>100740.90285257029</v>
      </c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6"/>
      <c r="BG40" s="337"/>
      <c r="BH40" s="674"/>
    </row>
    <row r="41" spans="22:60" ht="14.25">
      <c r="V41" s="171"/>
      <c r="W41" s="159"/>
      <c r="X41" s="338"/>
      <c r="Y41" s="291" t="s">
        <v>291</v>
      </c>
      <c r="Z41" s="305">
        <v>94572.0566356805</v>
      </c>
      <c r="AA41" s="305">
        <v>94572.05663568049</v>
      </c>
      <c r="AB41" s="305">
        <v>98807.29003821168</v>
      </c>
      <c r="AC41" s="305">
        <v>98527.02118972503</v>
      </c>
      <c r="AD41" s="305">
        <v>99207.57169004262</v>
      </c>
      <c r="AE41" s="305">
        <v>103388.67035400806</v>
      </c>
      <c r="AF41" s="305">
        <v>104564.64662369469</v>
      </c>
      <c r="AG41" s="305">
        <v>104739.68831920839</v>
      </c>
      <c r="AH41" s="305">
        <v>101732.03986826725</v>
      </c>
      <c r="AI41" s="305">
        <v>99493.81753530336</v>
      </c>
      <c r="AJ41" s="305">
        <v>98233.22264607679</v>
      </c>
      <c r="AK41" s="305">
        <v>96450.85450730039</v>
      </c>
      <c r="AL41" s="305">
        <v>95934.17487445375</v>
      </c>
      <c r="AM41" s="305">
        <v>91955.39573689079</v>
      </c>
      <c r="AN41" s="305">
        <v>90630.80942362672</v>
      </c>
      <c r="AO41" s="305">
        <v>91688.26562771629</v>
      </c>
      <c r="AP41" s="305">
        <v>90706.57508743263</v>
      </c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5"/>
      <c r="BG41" s="306"/>
      <c r="BH41" s="674"/>
    </row>
    <row r="42" spans="22:60" ht="14.25">
      <c r="V42" s="171"/>
      <c r="W42" s="159"/>
      <c r="X42" s="338"/>
      <c r="Y42" s="290" t="s">
        <v>292</v>
      </c>
      <c r="Z42" s="708" t="s">
        <v>370</v>
      </c>
      <c r="AA42" s="307">
        <v>34225.448088965095</v>
      </c>
      <c r="AB42" s="307">
        <v>37358.34995849855</v>
      </c>
      <c r="AC42" s="307">
        <v>37849.353220857825</v>
      </c>
      <c r="AD42" s="307">
        <v>38916.17237649312</v>
      </c>
      <c r="AE42" s="307">
        <v>42012.62300774957</v>
      </c>
      <c r="AF42" s="307">
        <v>43211.17681227883</v>
      </c>
      <c r="AG42" s="307">
        <v>44533.1591200535</v>
      </c>
      <c r="AH42" s="307">
        <v>44065.93053207687</v>
      </c>
      <c r="AI42" s="307">
        <v>43405.99246061307</v>
      </c>
      <c r="AJ42" s="307">
        <v>43822.78732270865</v>
      </c>
      <c r="AK42" s="307">
        <v>43618.475807742296</v>
      </c>
      <c r="AL42" s="307">
        <v>44215.62863419896</v>
      </c>
      <c r="AM42" s="307">
        <v>43169.55606447695</v>
      </c>
      <c r="AN42" s="307">
        <v>43286.70836738965</v>
      </c>
      <c r="AO42" s="307">
        <v>44406.52448000851</v>
      </c>
      <c r="AP42" s="307">
        <v>44460.66137667295</v>
      </c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7"/>
      <c r="BG42" s="308"/>
      <c r="BH42" s="674"/>
    </row>
    <row r="43" spans="22:60" ht="14.25">
      <c r="V43" s="171"/>
      <c r="W43" s="159"/>
      <c r="X43" s="338"/>
      <c r="Y43" s="292" t="s">
        <v>293</v>
      </c>
      <c r="Z43" s="709" t="s">
        <v>370</v>
      </c>
      <c r="AA43" s="305">
        <v>60346.608546715404</v>
      </c>
      <c r="AB43" s="305">
        <v>61448.940079713124</v>
      </c>
      <c r="AC43" s="305">
        <v>60677.66796886721</v>
      </c>
      <c r="AD43" s="305">
        <v>60291.3993135495</v>
      </c>
      <c r="AE43" s="305">
        <v>61376.04734625849</v>
      </c>
      <c r="AF43" s="305">
        <v>61353.46981141587</v>
      </c>
      <c r="AG43" s="305">
        <v>60206.529199154895</v>
      </c>
      <c r="AH43" s="305">
        <v>57666.109336190384</v>
      </c>
      <c r="AI43" s="305">
        <v>56087.825074690285</v>
      </c>
      <c r="AJ43" s="305">
        <v>54410.43532336814</v>
      </c>
      <c r="AK43" s="305">
        <v>52832.3786995581</v>
      </c>
      <c r="AL43" s="305">
        <v>51718.54624025479</v>
      </c>
      <c r="AM43" s="305">
        <v>48785.839672413844</v>
      </c>
      <c r="AN43" s="305">
        <v>47344.101056237065</v>
      </c>
      <c r="AO43" s="305">
        <v>47281.74114770778</v>
      </c>
      <c r="AP43" s="305">
        <v>46245.91371075969</v>
      </c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5"/>
      <c r="BG43" s="306"/>
      <c r="BH43" s="674"/>
    </row>
    <row r="44" spans="22:60" ht="14.25">
      <c r="V44" s="171"/>
      <c r="W44" s="159"/>
      <c r="X44" s="338"/>
      <c r="Y44" s="287" t="s">
        <v>294</v>
      </c>
      <c r="Z44" s="708" t="s">
        <v>370</v>
      </c>
      <c r="AA44" s="307">
        <v>45008.63757835717</v>
      </c>
      <c r="AB44" s="307">
        <v>46101.266739060186</v>
      </c>
      <c r="AC44" s="307">
        <v>45125.724262004456</v>
      </c>
      <c r="AD44" s="307">
        <v>44409.83219552399</v>
      </c>
      <c r="AE44" s="307">
        <v>45462.15154967373</v>
      </c>
      <c r="AF44" s="307">
        <v>45588.71027404825</v>
      </c>
      <c r="AG44" s="307">
        <v>44889.965102057766</v>
      </c>
      <c r="AH44" s="307">
        <v>42949.3829338119</v>
      </c>
      <c r="AI44" s="307">
        <v>41797.17905119256</v>
      </c>
      <c r="AJ44" s="307">
        <v>40740.35903789085</v>
      </c>
      <c r="AK44" s="307">
        <v>39601.35915634335</v>
      </c>
      <c r="AL44" s="307">
        <v>38975.323932622676</v>
      </c>
      <c r="AM44" s="307">
        <v>36345.95110292707</v>
      </c>
      <c r="AN44" s="307">
        <v>34804.59160864066</v>
      </c>
      <c r="AO44" s="307">
        <v>34504.08300170065</v>
      </c>
      <c r="AP44" s="307">
        <v>33763.195472470215</v>
      </c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7"/>
      <c r="BG44" s="308"/>
      <c r="BH44" s="674"/>
    </row>
    <row r="45" spans="22:60" ht="14.25">
      <c r="V45" s="171"/>
      <c r="W45" s="159"/>
      <c r="X45" s="338"/>
      <c r="Y45" s="293" t="s">
        <v>295</v>
      </c>
      <c r="Z45" s="709" t="s">
        <v>370</v>
      </c>
      <c r="AA45" s="305">
        <v>15337.970968358231</v>
      </c>
      <c r="AB45" s="305">
        <v>15347.67334065294</v>
      </c>
      <c r="AC45" s="305">
        <v>15551.943706862752</v>
      </c>
      <c r="AD45" s="305">
        <v>15881.567118025512</v>
      </c>
      <c r="AE45" s="305">
        <v>15913.89579658477</v>
      </c>
      <c r="AF45" s="305">
        <v>15764.759537367618</v>
      </c>
      <c r="AG45" s="305">
        <v>15316.564097097129</v>
      </c>
      <c r="AH45" s="305">
        <v>14716.726402378483</v>
      </c>
      <c r="AI45" s="305">
        <v>14290.646023497728</v>
      </c>
      <c r="AJ45" s="305">
        <v>13670.07628547729</v>
      </c>
      <c r="AK45" s="305">
        <v>13231.019543214752</v>
      </c>
      <c r="AL45" s="305">
        <v>12743.222307632115</v>
      </c>
      <c r="AM45" s="305">
        <v>12439.888569486773</v>
      </c>
      <c r="AN45" s="305">
        <v>12539.509447596403</v>
      </c>
      <c r="AO45" s="305">
        <v>12777.658146007123</v>
      </c>
      <c r="AP45" s="305">
        <v>12482.718238289472</v>
      </c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5"/>
      <c r="BG45" s="306"/>
      <c r="BH45" s="674"/>
    </row>
    <row r="46" spans="22:60" ht="14.25">
      <c r="V46" s="171"/>
      <c r="W46" s="159"/>
      <c r="X46" s="338"/>
      <c r="Y46" s="289" t="s">
        <v>296</v>
      </c>
      <c r="Z46" s="307">
        <v>577.2244555383556</v>
      </c>
      <c r="AA46" s="307">
        <v>577.73950577385</v>
      </c>
      <c r="AB46" s="307">
        <v>564.7658937026509</v>
      </c>
      <c r="AC46" s="307">
        <v>584.6191406441112</v>
      </c>
      <c r="AD46" s="307">
        <v>533.485369754664</v>
      </c>
      <c r="AE46" s="307">
        <v>535.7139428663194</v>
      </c>
      <c r="AF46" s="307">
        <v>522.0426368657419</v>
      </c>
      <c r="AG46" s="307">
        <v>503.28683370060423</v>
      </c>
      <c r="AH46" s="307">
        <v>481.89334945695765</v>
      </c>
      <c r="AI46" s="307">
        <v>449.7794217625954</v>
      </c>
      <c r="AJ46" s="307">
        <v>459.38747753465736</v>
      </c>
      <c r="AK46" s="307">
        <v>448.1426329510575</v>
      </c>
      <c r="AL46" s="307">
        <v>458.7400427526027</v>
      </c>
      <c r="AM46" s="307">
        <v>483.8920655288783</v>
      </c>
      <c r="AN46" s="307">
        <v>499.75458484124755</v>
      </c>
      <c r="AO46" s="307">
        <v>483.46208213764436</v>
      </c>
      <c r="AP46" s="307">
        <v>487.7188876731259</v>
      </c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7"/>
      <c r="BG46" s="308"/>
      <c r="BH46" s="674"/>
    </row>
    <row r="47" spans="22:60" ht="14.25">
      <c r="V47" s="171"/>
      <c r="W47" s="159"/>
      <c r="X47" s="338"/>
      <c r="Y47" s="291" t="s">
        <v>297</v>
      </c>
      <c r="Z47" s="305">
        <v>9285.643832551783</v>
      </c>
      <c r="AA47" s="305">
        <v>8936.253843495266</v>
      </c>
      <c r="AB47" s="305">
        <v>9029.14845833044</v>
      </c>
      <c r="AC47" s="305">
        <v>8902.543194925995</v>
      </c>
      <c r="AD47" s="305">
        <v>8501.295167020351</v>
      </c>
      <c r="AE47" s="305">
        <v>8880.932777484022</v>
      </c>
      <c r="AF47" s="305">
        <v>9065.620876206212</v>
      </c>
      <c r="AG47" s="305">
        <v>9449.20978041809</v>
      </c>
      <c r="AH47" s="305">
        <v>9277.967607692552</v>
      </c>
      <c r="AI47" s="305">
        <v>8981.191209608123</v>
      </c>
      <c r="AJ47" s="305">
        <v>9077.852984056297</v>
      </c>
      <c r="AK47" s="305">
        <v>9303.39237134069</v>
      </c>
      <c r="AL47" s="305">
        <v>9441.238041929146</v>
      </c>
      <c r="AM47" s="305">
        <v>9063.06713212216</v>
      </c>
      <c r="AN47" s="305">
        <v>8614.207239514655</v>
      </c>
      <c r="AO47" s="305">
        <v>7938.590723746361</v>
      </c>
      <c r="AP47" s="305">
        <v>7959.468566775671</v>
      </c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5"/>
      <c r="BG47" s="306"/>
      <c r="BH47" s="674"/>
    </row>
    <row r="48" spans="22:60" ht="14.25">
      <c r="V48" s="171"/>
      <c r="W48" s="159"/>
      <c r="X48" s="338"/>
      <c r="Y48" s="289" t="s">
        <v>298</v>
      </c>
      <c r="Z48" s="307">
        <v>1225.6129416100978</v>
      </c>
      <c r="AA48" s="307">
        <v>1225.6129416100978</v>
      </c>
      <c r="AB48" s="307">
        <v>1269.6792368835277</v>
      </c>
      <c r="AC48" s="307">
        <v>1318.4635247701608</v>
      </c>
      <c r="AD48" s="307">
        <v>1392.500019978674</v>
      </c>
      <c r="AE48" s="307">
        <v>1458.2744985947688</v>
      </c>
      <c r="AF48" s="307">
        <v>1637.9457199871688</v>
      </c>
      <c r="AG48" s="307">
        <v>1580.8683877209837</v>
      </c>
      <c r="AH48" s="307">
        <v>1628.5456819252242</v>
      </c>
      <c r="AI48" s="307">
        <v>1577.8730278677008</v>
      </c>
      <c r="AJ48" s="307">
        <v>1565.174539299082</v>
      </c>
      <c r="AK48" s="307">
        <v>1627.7964437963951</v>
      </c>
      <c r="AL48" s="307">
        <v>1500.2949383794855</v>
      </c>
      <c r="AM48" s="307">
        <v>1486.4203533668667</v>
      </c>
      <c r="AN48" s="307">
        <v>1560.4385196482615</v>
      </c>
      <c r="AO48" s="307">
        <v>1568.8774424080934</v>
      </c>
      <c r="AP48" s="307">
        <v>1587.1403106888588</v>
      </c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7"/>
      <c r="BG48" s="308"/>
      <c r="BH48" s="674"/>
    </row>
    <row r="49" spans="22:59" ht="14.25">
      <c r="V49" s="171"/>
      <c r="W49" s="152" t="s">
        <v>116</v>
      </c>
      <c r="X49" s="339"/>
      <c r="Y49" s="155"/>
      <c r="Z49" s="340">
        <v>291735.06800938107</v>
      </c>
      <c r="AA49" s="340">
        <v>291761.58191295917</v>
      </c>
      <c r="AB49" s="340">
        <v>292923.46915543685</v>
      </c>
      <c r="AC49" s="340">
        <v>304864.9514818293</v>
      </c>
      <c r="AD49" s="340">
        <v>307098.034863809</v>
      </c>
      <c r="AE49" s="340">
        <v>325639.2114747215</v>
      </c>
      <c r="AF49" s="340">
        <v>333245.10519606667</v>
      </c>
      <c r="AG49" s="340">
        <v>332481.92941990553</v>
      </c>
      <c r="AH49" s="340">
        <v>325871.3450519752</v>
      </c>
      <c r="AI49" s="340">
        <v>331327.3526882486</v>
      </c>
      <c r="AJ49" s="340">
        <v>353177.144232936</v>
      </c>
      <c r="AK49" s="340">
        <v>363430.6747906365</v>
      </c>
      <c r="AL49" s="340">
        <v>366262.4101368145</v>
      </c>
      <c r="AM49" s="340">
        <v>390991.4343865714</v>
      </c>
      <c r="AN49" s="340">
        <v>396437.74818301725</v>
      </c>
      <c r="AO49" s="340">
        <v>396538.43846586</v>
      </c>
      <c r="AP49" s="340">
        <v>411896.184962329</v>
      </c>
      <c r="AQ49" s="340">
        <f aca="true" t="shared" si="3" ref="AQ49:BE49">SUM(AQ50:AQ71)</f>
        <v>0</v>
      </c>
      <c r="AR49" s="340">
        <f t="shared" si="3"/>
        <v>0</v>
      </c>
      <c r="AS49" s="340">
        <f t="shared" si="3"/>
        <v>0</v>
      </c>
      <c r="AT49" s="340">
        <f t="shared" si="3"/>
        <v>0</v>
      </c>
      <c r="AU49" s="340">
        <f t="shared" si="3"/>
        <v>0</v>
      </c>
      <c r="AV49" s="340">
        <f t="shared" si="3"/>
        <v>0</v>
      </c>
      <c r="AW49" s="340">
        <f t="shared" si="3"/>
        <v>0</v>
      </c>
      <c r="AX49" s="340">
        <f t="shared" si="3"/>
        <v>0</v>
      </c>
      <c r="AY49" s="340">
        <f t="shared" si="3"/>
        <v>0</v>
      </c>
      <c r="AZ49" s="340">
        <f t="shared" si="3"/>
        <v>0</v>
      </c>
      <c r="BA49" s="340">
        <f t="shared" si="3"/>
        <v>0</v>
      </c>
      <c r="BB49" s="340">
        <f t="shared" si="3"/>
        <v>0</v>
      </c>
      <c r="BC49" s="340">
        <f t="shared" si="3"/>
        <v>0</v>
      </c>
      <c r="BD49" s="340">
        <f t="shared" si="3"/>
        <v>0</v>
      </c>
      <c r="BE49" s="340">
        <f t="shared" si="3"/>
        <v>0</v>
      </c>
      <c r="BF49" s="340"/>
      <c r="BG49" s="341"/>
    </row>
    <row r="50" spans="22:59" ht="14.25">
      <c r="V50" s="171"/>
      <c r="W50" s="153"/>
      <c r="X50" s="284" t="s">
        <v>117</v>
      </c>
      <c r="Y50" s="343"/>
      <c r="Z50" s="642">
        <v>164291.9038827403</v>
      </c>
      <c r="AA50" s="642">
        <v>164311.19878811174</v>
      </c>
      <c r="AB50" s="642">
        <v>163551.97515219034</v>
      </c>
      <c r="AC50" s="642">
        <v>168455.81051044326</v>
      </c>
      <c r="AD50" s="642">
        <v>169178.25970575574</v>
      </c>
      <c r="AE50" s="642">
        <v>180620.75305618977</v>
      </c>
      <c r="AF50" s="642">
        <v>185140.55033572976</v>
      </c>
      <c r="AG50" s="642">
        <v>184655.7337651483</v>
      </c>
      <c r="AH50" s="642">
        <v>181562.75431086918</v>
      </c>
      <c r="AI50" s="642">
        <v>187399.78815393575</v>
      </c>
      <c r="AJ50" s="642">
        <v>201261.8796098877</v>
      </c>
      <c r="AK50" s="642">
        <v>205893.57210138626</v>
      </c>
      <c r="AL50" s="642">
        <v>212536.02330108732</v>
      </c>
      <c r="AM50" s="642">
        <v>225550.41415043623</v>
      </c>
      <c r="AN50" s="642">
        <v>228913.2588136643</v>
      </c>
      <c r="AO50" s="642">
        <v>228980.63415799843</v>
      </c>
      <c r="AP50" s="642">
        <v>237624.945656929</v>
      </c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  <c r="BA50" s="641"/>
      <c r="BB50" s="641"/>
      <c r="BC50" s="641"/>
      <c r="BD50" s="641"/>
      <c r="BE50" s="641"/>
      <c r="BF50" s="642"/>
      <c r="BG50" s="342"/>
    </row>
    <row r="51" spans="22:59" ht="14.25">
      <c r="V51" s="171"/>
      <c r="W51" s="153"/>
      <c r="X51" s="629"/>
      <c r="Y51" s="285" t="s">
        <v>336</v>
      </c>
      <c r="Z51" s="709" t="s">
        <v>370</v>
      </c>
      <c r="AA51" s="305">
        <v>12519.816989033014</v>
      </c>
      <c r="AB51" s="305">
        <v>13315.112479507035</v>
      </c>
      <c r="AC51" s="305">
        <v>13845.771808985182</v>
      </c>
      <c r="AD51" s="305">
        <v>13537.098854098045</v>
      </c>
      <c r="AE51" s="305">
        <v>14282.019672130207</v>
      </c>
      <c r="AF51" s="305">
        <v>14448.015858107248</v>
      </c>
      <c r="AG51" s="305">
        <v>14780.517301787131</v>
      </c>
      <c r="AH51" s="305">
        <v>14672.654532462986</v>
      </c>
      <c r="AI51" s="305">
        <v>14619.06440484761</v>
      </c>
      <c r="AJ51" s="305">
        <v>14914.86694989114</v>
      </c>
      <c r="AK51" s="305">
        <v>14592.073598444807</v>
      </c>
      <c r="AL51" s="305">
        <v>14732.093925299672</v>
      </c>
      <c r="AM51" s="305">
        <v>14929.598015426718</v>
      </c>
      <c r="AN51" s="305">
        <v>15157.186160406876</v>
      </c>
      <c r="AO51" s="305">
        <v>14785.640709328905</v>
      </c>
      <c r="AP51" s="305">
        <v>14501.178249476512</v>
      </c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5"/>
      <c r="BG51" s="306"/>
    </row>
    <row r="52" spans="22:59" ht="14.25">
      <c r="V52" s="171"/>
      <c r="W52" s="153"/>
      <c r="X52" s="629"/>
      <c r="Y52" s="628" t="s">
        <v>337</v>
      </c>
      <c r="Z52" s="708" t="s">
        <v>370</v>
      </c>
      <c r="AA52" s="307">
        <v>80.09508997270297</v>
      </c>
      <c r="AB52" s="307">
        <v>87.10680254153942</v>
      </c>
      <c r="AC52" s="307">
        <v>93.78701857787347</v>
      </c>
      <c r="AD52" s="307">
        <v>99.98901551399345</v>
      </c>
      <c r="AE52" s="307">
        <v>107.64329709851765</v>
      </c>
      <c r="AF52" s="307">
        <v>110.92041882867085</v>
      </c>
      <c r="AG52" s="307">
        <v>120.99667726858138</v>
      </c>
      <c r="AH52" s="307">
        <v>131.79663023046174</v>
      </c>
      <c r="AI52" s="307">
        <v>140.65879790226907</v>
      </c>
      <c r="AJ52" s="307">
        <v>147.33012453758028</v>
      </c>
      <c r="AK52" s="307">
        <v>150.75676222365786</v>
      </c>
      <c r="AL52" s="307">
        <v>156.98443580932638</v>
      </c>
      <c r="AM52" s="307">
        <v>160.79245851862106</v>
      </c>
      <c r="AN52" s="307">
        <v>159.8571460231825</v>
      </c>
      <c r="AO52" s="307">
        <v>159.21348721907938</v>
      </c>
      <c r="AP52" s="307">
        <v>159.1540900839608</v>
      </c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7"/>
      <c r="BG52" s="308"/>
    </row>
    <row r="53" spans="22:59" ht="14.25">
      <c r="V53" s="171"/>
      <c r="W53" s="153"/>
      <c r="X53" s="629"/>
      <c r="Y53" s="630" t="s">
        <v>338</v>
      </c>
      <c r="Z53" s="709" t="s">
        <v>370</v>
      </c>
      <c r="AA53" s="305">
        <v>5815.5909684340295</v>
      </c>
      <c r="AB53" s="305">
        <v>6227.959281580159</v>
      </c>
      <c r="AC53" s="305">
        <v>6606.219679326074</v>
      </c>
      <c r="AD53" s="305">
        <v>6451.011019826695</v>
      </c>
      <c r="AE53" s="305">
        <v>6972.195098766497</v>
      </c>
      <c r="AF53" s="305">
        <v>6876.240095093955</v>
      </c>
      <c r="AG53" s="305">
        <v>6803.750764497411</v>
      </c>
      <c r="AH53" s="305">
        <v>6735.009619299727</v>
      </c>
      <c r="AI53" s="305">
        <v>6570.193499531757</v>
      </c>
      <c r="AJ53" s="305">
        <v>6899.1511136674435</v>
      </c>
      <c r="AK53" s="305">
        <v>7087.797232972897</v>
      </c>
      <c r="AL53" s="305">
        <v>7163.634226258195</v>
      </c>
      <c r="AM53" s="305">
        <v>7715.581733342665</v>
      </c>
      <c r="AN53" s="305">
        <v>8385.421350801753</v>
      </c>
      <c r="AO53" s="305">
        <v>8446.22989362695</v>
      </c>
      <c r="AP53" s="305">
        <v>8769.782098054171</v>
      </c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5"/>
      <c r="BG53" s="306"/>
    </row>
    <row r="54" spans="22:59" ht="14.25">
      <c r="V54" s="171"/>
      <c r="W54" s="153"/>
      <c r="X54" s="629"/>
      <c r="Y54" s="631" t="s">
        <v>339</v>
      </c>
      <c r="Z54" s="708" t="s">
        <v>370</v>
      </c>
      <c r="AA54" s="307">
        <v>2794.7103404790596</v>
      </c>
      <c r="AB54" s="307">
        <v>2766.325380762606</v>
      </c>
      <c r="AC54" s="307">
        <v>2762.273549781232</v>
      </c>
      <c r="AD54" s="307">
        <v>2692.7711612661315</v>
      </c>
      <c r="AE54" s="307">
        <v>2912.1130526277275</v>
      </c>
      <c r="AF54" s="307">
        <v>3078.420493810861</v>
      </c>
      <c r="AG54" s="307">
        <v>3746.4331782564414</v>
      </c>
      <c r="AH54" s="307">
        <v>4203.0090609991485</v>
      </c>
      <c r="AI54" s="307">
        <v>4413.701544452577</v>
      </c>
      <c r="AJ54" s="307">
        <v>4810.809415323457</v>
      </c>
      <c r="AK54" s="307">
        <v>5215.472878465222</v>
      </c>
      <c r="AL54" s="307">
        <v>5617.891339536025</v>
      </c>
      <c r="AM54" s="307">
        <v>6270.238838613346</v>
      </c>
      <c r="AN54" s="307">
        <v>6827.603851081021</v>
      </c>
      <c r="AO54" s="307">
        <v>6803.798958892671</v>
      </c>
      <c r="AP54" s="307">
        <v>6973.3599173973025</v>
      </c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7"/>
      <c r="BG54" s="308"/>
    </row>
    <row r="55" spans="22:59" ht="14.25">
      <c r="V55" s="171"/>
      <c r="W55" s="153"/>
      <c r="X55" s="629"/>
      <c r="Y55" s="630" t="s">
        <v>340</v>
      </c>
      <c r="Z55" s="709" t="s">
        <v>370</v>
      </c>
      <c r="AA55" s="305">
        <v>39367.30269213392</v>
      </c>
      <c r="AB55" s="305">
        <v>41398.211003003555</v>
      </c>
      <c r="AC55" s="305">
        <v>42239.21890414631</v>
      </c>
      <c r="AD55" s="305">
        <v>40589.85187213817</v>
      </c>
      <c r="AE55" s="305">
        <v>41859.66183787378</v>
      </c>
      <c r="AF55" s="305">
        <v>40843.45498701167</v>
      </c>
      <c r="AG55" s="305">
        <v>41263.37602063885</v>
      </c>
      <c r="AH55" s="305">
        <v>41525.008420828926</v>
      </c>
      <c r="AI55" s="305">
        <v>40547.56694480012</v>
      </c>
      <c r="AJ55" s="305">
        <v>41883.094053984045</v>
      </c>
      <c r="AK55" s="305">
        <v>42246.421888384306</v>
      </c>
      <c r="AL55" s="305">
        <v>42821.920391027415</v>
      </c>
      <c r="AM55" s="305">
        <v>44592.78741231126</v>
      </c>
      <c r="AN55" s="305">
        <v>46778.63614202305</v>
      </c>
      <c r="AO55" s="305">
        <v>47452.06826890416</v>
      </c>
      <c r="AP55" s="305">
        <v>49078.25838719847</v>
      </c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5"/>
      <c r="BG55" s="306"/>
    </row>
    <row r="56" spans="22:59" ht="14.25">
      <c r="V56" s="171"/>
      <c r="W56" s="153"/>
      <c r="X56" s="629"/>
      <c r="Y56" s="289" t="s">
        <v>341</v>
      </c>
      <c r="Z56" s="708" t="s">
        <v>370</v>
      </c>
      <c r="AA56" s="307">
        <v>45194.97674800669</v>
      </c>
      <c r="AB56" s="307">
        <v>47365.27957115628</v>
      </c>
      <c r="AC56" s="307">
        <v>50638.759457502456</v>
      </c>
      <c r="AD56" s="307">
        <v>51586.861777402904</v>
      </c>
      <c r="AE56" s="307">
        <v>56034.490159692316</v>
      </c>
      <c r="AF56" s="307">
        <v>57572.952446491916</v>
      </c>
      <c r="AG56" s="307">
        <v>60604.448960285845</v>
      </c>
      <c r="AH56" s="307">
        <v>61430.5733571841</v>
      </c>
      <c r="AI56" s="307">
        <v>61779.02156191593</v>
      </c>
      <c r="AJ56" s="307">
        <v>65863.36979778466</v>
      </c>
      <c r="AK56" s="307">
        <v>71837.24020985393</v>
      </c>
      <c r="AL56" s="307">
        <v>75008.09075197954</v>
      </c>
      <c r="AM56" s="307">
        <v>79315.6326710683</v>
      </c>
      <c r="AN56" s="307">
        <v>85503.94127461332</v>
      </c>
      <c r="AO56" s="307">
        <v>86978.73429006014</v>
      </c>
      <c r="AP56" s="307">
        <v>90304.84284519125</v>
      </c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7"/>
      <c r="BG56" s="308"/>
    </row>
    <row r="57" spans="22:59" ht="14.25">
      <c r="V57" s="171"/>
      <c r="W57" s="153"/>
      <c r="X57" s="629"/>
      <c r="Y57" s="630" t="s">
        <v>342</v>
      </c>
      <c r="Z57" s="709" t="s">
        <v>370</v>
      </c>
      <c r="AA57" s="305">
        <v>12821.810767491661</v>
      </c>
      <c r="AB57" s="305">
        <v>13850.271469288946</v>
      </c>
      <c r="AC57" s="305">
        <v>14541.652535659992</v>
      </c>
      <c r="AD57" s="305">
        <v>13824.788493896347</v>
      </c>
      <c r="AE57" s="305">
        <v>13768.39452940859</v>
      </c>
      <c r="AF57" s="305">
        <v>13588.143889217268</v>
      </c>
      <c r="AG57" s="305">
        <v>14354.844523159794</v>
      </c>
      <c r="AH57" s="305">
        <v>14599.85262014989</v>
      </c>
      <c r="AI57" s="305">
        <v>14828.689913200315</v>
      </c>
      <c r="AJ57" s="305">
        <v>15358.290634886473</v>
      </c>
      <c r="AK57" s="305">
        <v>16365.205437455836</v>
      </c>
      <c r="AL57" s="305">
        <v>16413.748092649956</v>
      </c>
      <c r="AM57" s="305">
        <v>16777.531055932668</v>
      </c>
      <c r="AN57" s="305">
        <v>17290.653373770172</v>
      </c>
      <c r="AO57" s="305">
        <v>17029.81663338469</v>
      </c>
      <c r="AP57" s="305">
        <v>17397.212101337933</v>
      </c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5"/>
      <c r="BG57" s="306"/>
    </row>
    <row r="58" spans="22:59" ht="14.25">
      <c r="V58" s="171"/>
      <c r="W58" s="153"/>
      <c r="X58" s="629"/>
      <c r="Y58" s="631" t="s">
        <v>343</v>
      </c>
      <c r="Z58" s="708" t="s">
        <v>370</v>
      </c>
      <c r="AA58" s="307">
        <v>32933.499954180596</v>
      </c>
      <c r="AB58" s="307">
        <v>35300.34777907771</v>
      </c>
      <c r="AC58" s="307">
        <v>38404.11522839857</v>
      </c>
      <c r="AD58" s="307">
        <v>39893.100851403025</v>
      </c>
      <c r="AE58" s="307">
        <v>41579.12741803584</v>
      </c>
      <c r="AF58" s="307">
        <v>41914.86191574276</v>
      </c>
      <c r="AG58" s="307">
        <v>44041.900290302314</v>
      </c>
      <c r="AH58" s="307">
        <v>44702.862072165204</v>
      </c>
      <c r="AI58" s="307">
        <v>45291.67477298881</v>
      </c>
      <c r="AJ58" s="307">
        <v>46358.708342679456</v>
      </c>
      <c r="AK58" s="307">
        <v>48924.38186049479</v>
      </c>
      <c r="AL58" s="307">
        <v>49881.86874225709</v>
      </c>
      <c r="AM58" s="307">
        <v>53315.60032594693</v>
      </c>
      <c r="AN58" s="307">
        <v>56211.26655756678</v>
      </c>
      <c r="AO58" s="307">
        <v>56685.4059200991</v>
      </c>
      <c r="AP58" s="307">
        <v>59457.87978102391</v>
      </c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7"/>
      <c r="BG58" s="308"/>
    </row>
    <row r="59" spans="22:59" ht="14.25">
      <c r="V59" s="171"/>
      <c r="W59" s="153"/>
      <c r="X59" s="632"/>
      <c r="Y59" s="633" t="s">
        <v>344</v>
      </c>
      <c r="Z59" s="710" t="s">
        <v>370</v>
      </c>
      <c r="AA59" s="635">
        <v>12783.395238380072</v>
      </c>
      <c r="AB59" s="635">
        <v>3241.3613852725225</v>
      </c>
      <c r="AC59" s="635">
        <v>-675.9876719344304</v>
      </c>
      <c r="AD59" s="635">
        <v>502.7866602104648</v>
      </c>
      <c r="AE59" s="635">
        <v>3105.1079905563192</v>
      </c>
      <c r="AF59" s="635">
        <v>6707.540231425424</v>
      </c>
      <c r="AG59" s="635">
        <v>-1060.5339510480644</v>
      </c>
      <c r="AH59" s="635">
        <v>-6438.012002451262</v>
      </c>
      <c r="AI59" s="635">
        <v>-790.7832857036391</v>
      </c>
      <c r="AJ59" s="635">
        <v>5026.259177133475</v>
      </c>
      <c r="AK59" s="635">
        <v>-525.77776690919</v>
      </c>
      <c r="AL59" s="635">
        <v>739.7913962701033</v>
      </c>
      <c r="AM59" s="635">
        <v>2472.6516392756585</v>
      </c>
      <c r="AN59" s="635">
        <v>-7401.307042621852</v>
      </c>
      <c r="AO59" s="635">
        <v>-9360.274003517312</v>
      </c>
      <c r="AP59" s="635">
        <v>-9016.72181283451</v>
      </c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634"/>
      <c r="BC59" s="634"/>
      <c r="BD59" s="634"/>
      <c r="BE59" s="634"/>
      <c r="BF59" s="635"/>
      <c r="BG59" s="636"/>
    </row>
    <row r="60" spans="22:59" ht="14.25">
      <c r="V60" s="171"/>
      <c r="W60" s="153"/>
      <c r="X60" s="637" t="s">
        <v>118</v>
      </c>
      <c r="Y60" s="639"/>
      <c r="Z60" s="640">
        <v>127443.16412664075</v>
      </c>
      <c r="AA60" s="640">
        <v>127450.38312484743</v>
      </c>
      <c r="AB60" s="640">
        <v>129371.49400324654</v>
      </c>
      <c r="AC60" s="640">
        <v>136409.14097138605</v>
      </c>
      <c r="AD60" s="640">
        <v>137919.7751580533</v>
      </c>
      <c r="AE60" s="640">
        <v>145018.45841853172</v>
      </c>
      <c r="AF60" s="640">
        <v>148104.5548603369</v>
      </c>
      <c r="AG60" s="640">
        <v>147826.19565475726</v>
      </c>
      <c r="AH60" s="640">
        <v>144308.59074110608</v>
      </c>
      <c r="AI60" s="640">
        <v>143927.5645343129</v>
      </c>
      <c r="AJ60" s="640">
        <v>151915.26462304834</v>
      </c>
      <c r="AK60" s="640">
        <v>157537.10268925026</v>
      </c>
      <c r="AL60" s="640">
        <v>153726.3868357272</v>
      </c>
      <c r="AM60" s="640">
        <v>165441.0202361352</v>
      </c>
      <c r="AN60" s="640">
        <v>167524.489369353</v>
      </c>
      <c r="AO60" s="640">
        <v>167557.80430786152</v>
      </c>
      <c r="AP60" s="640">
        <v>174271.23930539997</v>
      </c>
      <c r="AQ60" s="640"/>
      <c r="AR60" s="640"/>
      <c r="AS60" s="640"/>
      <c r="AT60" s="640"/>
      <c r="AU60" s="640"/>
      <c r="AV60" s="640"/>
      <c r="AW60" s="640"/>
      <c r="AX60" s="640"/>
      <c r="AY60" s="640"/>
      <c r="AZ60" s="640"/>
      <c r="BA60" s="640"/>
      <c r="BB60" s="640"/>
      <c r="BC60" s="640"/>
      <c r="BD60" s="640"/>
      <c r="BE60" s="640"/>
      <c r="BF60" s="640"/>
      <c r="BG60" s="344"/>
    </row>
    <row r="61" spans="22:59" ht="14.25">
      <c r="V61" s="171"/>
      <c r="W61" s="153"/>
      <c r="X61" s="638"/>
      <c r="Y61" s="294" t="s">
        <v>26</v>
      </c>
      <c r="Z61" s="709" t="s">
        <v>370</v>
      </c>
      <c r="AA61" s="305">
        <v>8821.401259200315</v>
      </c>
      <c r="AB61" s="305">
        <v>8468.798990713063</v>
      </c>
      <c r="AC61" s="305">
        <v>9415.928627892765</v>
      </c>
      <c r="AD61" s="305">
        <v>9518.166922548244</v>
      </c>
      <c r="AE61" s="305">
        <v>9990.259977874633</v>
      </c>
      <c r="AF61" s="305">
        <v>10087.432586709147</v>
      </c>
      <c r="AG61" s="305">
        <v>11446.946435020702</v>
      </c>
      <c r="AH61" s="305">
        <v>11300.751898898394</v>
      </c>
      <c r="AI61" s="305">
        <v>10790.321815099605</v>
      </c>
      <c r="AJ61" s="305">
        <v>11303.335853924176</v>
      </c>
      <c r="AK61" s="305">
        <v>11363.103610003569</v>
      </c>
      <c r="AL61" s="305">
        <v>11903.955008519142</v>
      </c>
      <c r="AM61" s="305">
        <v>11236.780435112052</v>
      </c>
      <c r="AN61" s="305">
        <v>11512.966521182938</v>
      </c>
      <c r="AO61" s="305">
        <v>11213.587033622804</v>
      </c>
      <c r="AP61" s="305">
        <v>11173.67073608587</v>
      </c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5"/>
      <c r="BG61" s="306"/>
    </row>
    <row r="62" spans="22:59" ht="14.25">
      <c r="V62" s="171"/>
      <c r="W62" s="153"/>
      <c r="X62" s="638"/>
      <c r="Y62" s="289" t="s">
        <v>299</v>
      </c>
      <c r="Z62" s="708" t="s">
        <v>370</v>
      </c>
      <c r="AA62" s="307">
        <v>11650.271886388267</v>
      </c>
      <c r="AB62" s="307">
        <v>12039.101262110053</v>
      </c>
      <c r="AC62" s="307">
        <v>12946.97323035989</v>
      </c>
      <c r="AD62" s="307">
        <v>13664.843167023493</v>
      </c>
      <c r="AE62" s="307">
        <v>13637.317143102531</v>
      </c>
      <c r="AF62" s="307">
        <v>14127.178904414184</v>
      </c>
      <c r="AG62" s="307">
        <v>14853.487534309032</v>
      </c>
      <c r="AH62" s="307">
        <v>14704.456608502487</v>
      </c>
      <c r="AI62" s="307">
        <v>14987.471226359385</v>
      </c>
      <c r="AJ62" s="307">
        <v>15241.614891699097</v>
      </c>
      <c r="AK62" s="307">
        <v>15652.730188936948</v>
      </c>
      <c r="AL62" s="307">
        <v>16389.7668799522</v>
      </c>
      <c r="AM62" s="307">
        <v>17659.695418955736</v>
      </c>
      <c r="AN62" s="307">
        <v>17148.322141626377</v>
      </c>
      <c r="AO62" s="307">
        <v>17203.001562108308</v>
      </c>
      <c r="AP62" s="307">
        <v>16525.17760627573</v>
      </c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7"/>
      <c r="BG62" s="308"/>
    </row>
    <row r="63" spans="22:59" ht="14.25">
      <c r="V63" s="171"/>
      <c r="W63" s="153"/>
      <c r="X63" s="638"/>
      <c r="Y63" s="294" t="s">
        <v>33</v>
      </c>
      <c r="Z63" s="709" t="s">
        <v>370</v>
      </c>
      <c r="AA63" s="305">
        <v>44293.61106804857</v>
      </c>
      <c r="AB63" s="305">
        <v>45072.60724441509</v>
      </c>
      <c r="AC63" s="305">
        <v>48531.595599961816</v>
      </c>
      <c r="AD63" s="305">
        <v>47410.2471185177</v>
      </c>
      <c r="AE63" s="305">
        <v>50960.22495623913</v>
      </c>
      <c r="AF63" s="305">
        <v>51986.936209452135</v>
      </c>
      <c r="AG63" s="305">
        <v>53794.42544211992</v>
      </c>
      <c r="AH63" s="305">
        <v>52827.63322581582</v>
      </c>
      <c r="AI63" s="305">
        <v>53633.99993695108</v>
      </c>
      <c r="AJ63" s="305">
        <v>57051.51351835286</v>
      </c>
      <c r="AK63" s="305">
        <v>56749.97425491837</v>
      </c>
      <c r="AL63" s="305">
        <v>58831.58374169618</v>
      </c>
      <c r="AM63" s="305">
        <v>64049.75891669975</v>
      </c>
      <c r="AN63" s="305">
        <v>64584.2331760128</v>
      </c>
      <c r="AO63" s="305">
        <v>63991.979302070315</v>
      </c>
      <c r="AP63" s="305">
        <v>63972.90470582944</v>
      </c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5"/>
      <c r="BG63" s="306"/>
    </row>
    <row r="64" spans="22:59" ht="14.25">
      <c r="V64" s="171"/>
      <c r="W64" s="153"/>
      <c r="X64" s="638"/>
      <c r="Y64" s="289" t="s">
        <v>300</v>
      </c>
      <c r="Z64" s="708" t="s">
        <v>370</v>
      </c>
      <c r="AA64" s="307">
        <v>6993.617559008027</v>
      </c>
      <c r="AB64" s="307">
        <v>7138.743117849963</v>
      </c>
      <c r="AC64" s="307">
        <v>7563.93961870967</v>
      </c>
      <c r="AD64" s="307">
        <v>7525.755734722814</v>
      </c>
      <c r="AE64" s="307">
        <v>7521.915494142026</v>
      </c>
      <c r="AF64" s="307">
        <v>7933.461089453439</v>
      </c>
      <c r="AG64" s="307">
        <v>8741.172297199995</v>
      </c>
      <c r="AH64" s="307">
        <v>8358.43205173791</v>
      </c>
      <c r="AI64" s="307">
        <v>8264.167049491818</v>
      </c>
      <c r="AJ64" s="307">
        <v>8600.38048833077</v>
      </c>
      <c r="AK64" s="307">
        <v>8748.97083659734</v>
      </c>
      <c r="AL64" s="307">
        <v>9502.255775643738</v>
      </c>
      <c r="AM64" s="307">
        <v>9512.50868073584</v>
      </c>
      <c r="AN64" s="307">
        <v>9718.742848949458</v>
      </c>
      <c r="AO64" s="307">
        <v>9687.448351798968</v>
      </c>
      <c r="AP64" s="307">
        <v>9858.106458193186</v>
      </c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7"/>
      <c r="BG64" s="308"/>
    </row>
    <row r="65" spans="22:59" ht="14.25">
      <c r="V65" s="171"/>
      <c r="W65" s="153"/>
      <c r="X65" s="638"/>
      <c r="Y65" s="294" t="s">
        <v>34</v>
      </c>
      <c r="Z65" s="709" t="s">
        <v>370</v>
      </c>
      <c r="AA65" s="305">
        <v>14055.020014729163</v>
      </c>
      <c r="AB65" s="305">
        <v>13463.641099649045</v>
      </c>
      <c r="AC65" s="305">
        <v>14315.463547500967</v>
      </c>
      <c r="AD65" s="305">
        <v>14854.755499829058</v>
      </c>
      <c r="AE65" s="305">
        <v>15500.859138016674</v>
      </c>
      <c r="AF65" s="305">
        <v>16570.249375679636</v>
      </c>
      <c r="AG65" s="305">
        <v>17748.1455834133</v>
      </c>
      <c r="AH65" s="305">
        <v>17239.86513471332</v>
      </c>
      <c r="AI65" s="305">
        <v>17375.818664579267</v>
      </c>
      <c r="AJ65" s="305">
        <v>18281.24539312764</v>
      </c>
      <c r="AK65" s="305">
        <v>17949.87499670186</v>
      </c>
      <c r="AL65" s="305">
        <v>18485.945220475747</v>
      </c>
      <c r="AM65" s="305">
        <v>20297.981009823892</v>
      </c>
      <c r="AN65" s="305">
        <v>20596.1270851795</v>
      </c>
      <c r="AO65" s="305">
        <v>20968.60922758146</v>
      </c>
      <c r="AP65" s="305">
        <v>20980.962261950866</v>
      </c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5"/>
      <c r="BG65" s="306"/>
    </row>
    <row r="66" spans="22:59" ht="14.25">
      <c r="V66" s="171"/>
      <c r="W66" s="153"/>
      <c r="X66" s="638"/>
      <c r="Y66" s="289" t="s">
        <v>345</v>
      </c>
      <c r="Z66" s="708" t="s">
        <v>370</v>
      </c>
      <c r="AA66" s="307">
        <v>21683.7142045457</v>
      </c>
      <c r="AB66" s="307">
        <v>22231.78691746109</v>
      </c>
      <c r="AC66" s="307">
        <v>22638.781201693688</v>
      </c>
      <c r="AD66" s="307">
        <v>22408.315113477736</v>
      </c>
      <c r="AE66" s="307">
        <v>24333.54781912908</v>
      </c>
      <c r="AF66" s="307">
        <v>24853.849786196668</v>
      </c>
      <c r="AG66" s="307">
        <v>26622.752928988855</v>
      </c>
      <c r="AH66" s="307">
        <v>26151.84879525249</v>
      </c>
      <c r="AI66" s="307">
        <v>25771.585900671627</v>
      </c>
      <c r="AJ66" s="307">
        <v>27534.017419789467</v>
      </c>
      <c r="AK66" s="307">
        <v>27731.466154275287</v>
      </c>
      <c r="AL66" s="307">
        <v>27530.544817790935</v>
      </c>
      <c r="AM66" s="307">
        <v>30255.51556766711</v>
      </c>
      <c r="AN66" s="307">
        <v>30211.270928643393</v>
      </c>
      <c r="AO66" s="307">
        <v>29952.313289532285</v>
      </c>
      <c r="AP66" s="307">
        <v>30126.134339476725</v>
      </c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7"/>
      <c r="BG66" s="308"/>
    </row>
    <row r="67" spans="22:59" ht="14.25">
      <c r="V67" s="171"/>
      <c r="W67" s="153"/>
      <c r="X67" s="638"/>
      <c r="Y67" s="294" t="s">
        <v>35</v>
      </c>
      <c r="Z67" s="709" t="s">
        <v>370</v>
      </c>
      <c r="AA67" s="305">
        <v>8092.161616987436</v>
      </c>
      <c r="AB67" s="305">
        <v>8198.564595048407</v>
      </c>
      <c r="AC67" s="305">
        <v>8452.771061916339</v>
      </c>
      <c r="AD67" s="305">
        <v>8740.356604463437</v>
      </c>
      <c r="AE67" s="305">
        <v>9377.289818394223</v>
      </c>
      <c r="AF67" s="305">
        <v>9658.288714198658</v>
      </c>
      <c r="AG67" s="305">
        <v>10002.410939608439</v>
      </c>
      <c r="AH67" s="305">
        <v>9753.53108438547</v>
      </c>
      <c r="AI67" s="305">
        <v>9102.621102721674</v>
      </c>
      <c r="AJ67" s="305">
        <v>10010.747522519116</v>
      </c>
      <c r="AK67" s="305">
        <v>9813.119828107461</v>
      </c>
      <c r="AL67" s="305">
        <v>10418.660144666348</v>
      </c>
      <c r="AM67" s="305">
        <v>11083.618036191681</v>
      </c>
      <c r="AN67" s="305">
        <v>11695.086672518177</v>
      </c>
      <c r="AO67" s="305">
        <v>11117.026295764244</v>
      </c>
      <c r="AP67" s="305">
        <v>11288.710506399559</v>
      </c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5"/>
      <c r="BG67" s="306"/>
    </row>
    <row r="68" spans="22:59" ht="14.25">
      <c r="V68" s="171"/>
      <c r="W68" s="153"/>
      <c r="X68" s="638"/>
      <c r="Y68" s="289" t="s">
        <v>301</v>
      </c>
      <c r="Z68" s="708" t="s">
        <v>370</v>
      </c>
      <c r="AA68" s="307">
        <v>4207.85344388766</v>
      </c>
      <c r="AB68" s="307">
        <v>4355.7694996860455</v>
      </c>
      <c r="AC68" s="307">
        <v>4514.315296087358</v>
      </c>
      <c r="AD68" s="307">
        <v>4526.771408087043</v>
      </c>
      <c r="AE68" s="307">
        <v>4609.621379300231</v>
      </c>
      <c r="AF68" s="307">
        <v>4977.492799074227</v>
      </c>
      <c r="AG68" s="307">
        <v>5390.006666145165</v>
      </c>
      <c r="AH68" s="307">
        <v>5114.4317653822945</v>
      </c>
      <c r="AI68" s="307">
        <v>5114.621746359603</v>
      </c>
      <c r="AJ68" s="307">
        <v>5426.297780333555</v>
      </c>
      <c r="AK68" s="307">
        <v>5700.665468431617</v>
      </c>
      <c r="AL68" s="307">
        <v>5796.826857481065</v>
      </c>
      <c r="AM68" s="307">
        <v>6196.77207850757</v>
      </c>
      <c r="AN68" s="307">
        <v>6284.914107396242</v>
      </c>
      <c r="AO68" s="307">
        <v>6125.496601139053</v>
      </c>
      <c r="AP68" s="307">
        <v>6162.654242023389</v>
      </c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3"/>
      <c r="BF68" s="307"/>
      <c r="BG68" s="308"/>
    </row>
    <row r="69" spans="22:59" ht="14.25">
      <c r="V69" s="171"/>
      <c r="W69" s="153"/>
      <c r="X69" s="638"/>
      <c r="Y69" s="294" t="s">
        <v>36</v>
      </c>
      <c r="Z69" s="709" t="s">
        <v>370</v>
      </c>
      <c r="AA69" s="305">
        <v>12080.156887399433</v>
      </c>
      <c r="AB69" s="305">
        <v>12061.85529784668</v>
      </c>
      <c r="AC69" s="305">
        <v>13102.813083115178</v>
      </c>
      <c r="AD69" s="305">
        <v>12967.838807929718</v>
      </c>
      <c r="AE69" s="305">
        <v>14061.74890906897</v>
      </c>
      <c r="AF69" s="305">
        <v>14672.22406998884</v>
      </c>
      <c r="AG69" s="305">
        <v>15355.476208002705</v>
      </c>
      <c r="AH69" s="305">
        <v>14908.348498754192</v>
      </c>
      <c r="AI69" s="305">
        <v>14881.618575296066</v>
      </c>
      <c r="AJ69" s="305">
        <v>15853.104849259871</v>
      </c>
      <c r="AK69" s="305">
        <v>15342.30295644301</v>
      </c>
      <c r="AL69" s="305">
        <v>16114.185115851826</v>
      </c>
      <c r="AM69" s="305">
        <v>17816.97053931156</v>
      </c>
      <c r="AN69" s="305">
        <v>17834.00424949298</v>
      </c>
      <c r="AO69" s="305">
        <v>17906.9131593829</v>
      </c>
      <c r="AP69" s="305">
        <v>18114.744872039235</v>
      </c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5"/>
      <c r="BG69" s="306"/>
    </row>
    <row r="70" spans="22:59" ht="14.25">
      <c r="V70" s="171"/>
      <c r="W70" s="153"/>
      <c r="X70" s="638"/>
      <c r="Y70" s="289" t="s">
        <v>302</v>
      </c>
      <c r="Z70" s="708" t="s">
        <v>370</v>
      </c>
      <c r="AA70" s="307">
        <v>1028.4870802523715</v>
      </c>
      <c r="AB70" s="307">
        <v>1035.590510259767</v>
      </c>
      <c r="AC70" s="307">
        <v>1003.7288511490092</v>
      </c>
      <c r="AD70" s="307">
        <v>1037.5945429059952</v>
      </c>
      <c r="AE70" s="307">
        <v>1037.2288996229283</v>
      </c>
      <c r="AF70" s="307">
        <v>1103.5991129487595</v>
      </c>
      <c r="AG70" s="307">
        <v>1231.5958083097207</v>
      </c>
      <c r="AH70" s="307">
        <v>1129.5034622288622</v>
      </c>
      <c r="AI70" s="307">
        <v>1243.0288749793174</v>
      </c>
      <c r="AJ70" s="307">
        <v>1229.1545057613462</v>
      </c>
      <c r="AK70" s="307">
        <v>1221.8037339976113</v>
      </c>
      <c r="AL70" s="307">
        <v>1301.3668414694516</v>
      </c>
      <c r="AM70" s="307">
        <v>1379.4160021357693</v>
      </c>
      <c r="AN70" s="307">
        <v>1492.0903574228362</v>
      </c>
      <c r="AO70" s="307">
        <v>1457.1869069533027</v>
      </c>
      <c r="AP70" s="307">
        <v>1351.4378905810895</v>
      </c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7"/>
      <c r="BG70" s="308"/>
    </row>
    <row r="71" spans="22:59" ht="15" thickBot="1">
      <c r="V71" s="171"/>
      <c r="W71" s="153"/>
      <c r="X71" s="638"/>
      <c r="Y71" s="285" t="s">
        <v>27</v>
      </c>
      <c r="Z71" s="709" t="s">
        <v>370</v>
      </c>
      <c r="AA71" s="305">
        <v>-5872.698500506505</v>
      </c>
      <c r="AB71" s="305">
        <v>-5065.412110839436</v>
      </c>
      <c r="AC71" s="305">
        <v>-6543.147999776045</v>
      </c>
      <c r="AD71" s="305">
        <v>-5134.306453005359</v>
      </c>
      <c r="AE71" s="305">
        <v>-6323.002307929935</v>
      </c>
      <c r="AF71" s="305">
        <v>-8125.029346754019</v>
      </c>
      <c r="AG71" s="305">
        <v>-17693.503194415047</v>
      </c>
      <c r="AH71" s="305">
        <v>-17460.90504184582</v>
      </c>
      <c r="AI71" s="305">
        <v>-17443.02677948475</v>
      </c>
      <c r="AJ71" s="305">
        <v>-18689.15082511239</v>
      </c>
      <c r="AK71" s="305">
        <v>-12808.942881723844</v>
      </c>
      <c r="AL71" s="305">
        <v>-22616.62441294703</v>
      </c>
      <c r="AM71" s="305">
        <v>-24119.33687146432</v>
      </c>
      <c r="AN71" s="305">
        <v>-23627.47012764224</v>
      </c>
      <c r="AO71" s="305">
        <v>-22139.99279658367</v>
      </c>
      <c r="AP71" s="305">
        <v>-15361.076053953517</v>
      </c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5"/>
      <c r="BG71" s="306"/>
    </row>
    <row r="72" spans="22:59" ht="15" thickBot="1">
      <c r="V72" s="164" t="s">
        <v>138</v>
      </c>
      <c r="W72" s="165"/>
      <c r="X72" s="345"/>
      <c r="Y72" s="166"/>
      <c r="Z72" s="167">
        <v>36.6235166957</v>
      </c>
      <c r="AA72" s="167">
        <v>36.6235166957</v>
      </c>
      <c r="AB72" s="167">
        <v>53.6703576382</v>
      </c>
      <c r="AC72" s="167">
        <v>56.9501827061</v>
      </c>
      <c r="AD72" s="167">
        <v>53.2148459695</v>
      </c>
      <c r="AE72" s="167">
        <v>51.1496596169</v>
      </c>
      <c r="AF72" s="167">
        <v>50.9229771525</v>
      </c>
      <c r="AG72" s="167">
        <v>49.3684913846</v>
      </c>
      <c r="AH72" s="167">
        <v>47.9741695963</v>
      </c>
      <c r="AI72" s="167">
        <v>42.7295911884</v>
      </c>
      <c r="AJ72" s="167">
        <v>38.0584885591</v>
      </c>
      <c r="AK72" s="167">
        <v>36.0250175811</v>
      </c>
      <c r="AL72" s="167">
        <v>32.435788266</v>
      </c>
      <c r="AM72" s="167">
        <v>30.9366319654</v>
      </c>
      <c r="AN72" s="167">
        <v>34.4585288725</v>
      </c>
      <c r="AO72" s="167">
        <v>34.9946850009</v>
      </c>
      <c r="AP72" s="167">
        <v>37.5909407473</v>
      </c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6"/>
      <c r="BE72" s="346"/>
      <c r="BF72" s="347"/>
      <c r="BG72" s="348"/>
    </row>
    <row r="73" spans="22:59" ht="14.25">
      <c r="V73" s="349" t="s">
        <v>139</v>
      </c>
      <c r="W73" s="350"/>
      <c r="X73" s="351"/>
      <c r="Y73" s="352"/>
      <c r="Z73" s="353">
        <v>62318.392436324706</v>
      </c>
      <c r="AA73" s="353">
        <v>62318.392436324706</v>
      </c>
      <c r="AB73" s="353">
        <v>63875.922870521885</v>
      </c>
      <c r="AC73" s="353">
        <v>63524.193371914334</v>
      </c>
      <c r="AD73" s="353">
        <v>62767.278691399195</v>
      </c>
      <c r="AE73" s="353">
        <v>64049.23107630727</v>
      </c>
      <c r="AF73" s="353">
        <v>64264.51625602928</v>
      </c>
      <c r="AG73" s="353">
        <v>64029.454730091755</v>
      </c>
      <c r="AH73" s="353">
        <v>62306.04327601939</v>
      </c>
      <c r="AI73" s="353">
        <v>56237.38246239066</v>
      </c>
      <c r="AJ73" s="353">
        <v>56232.57735372473</v>
      </c>
      <c r="AK73" s="353">
        <v>56877.08301453398</v>
      </c>
      <c r="AL73" s="353">
        <v>54745.15248396553</v>
      </c>
      <c r="AM73" s="353">
        <v>52613.114414859185</v>
      </c>
      <c r="AN73" s="353">
        <v>52253.049033787305</v>
      </c>
      <c r="AO73" s="353">
        <v>52598.31498908269</v>
      </c>
      <c r="AP73" s="353">
        <v>53925.95331212286</v>
      </c>
      <c r="AQ73" s="353">
        <f aca="true" t="shared" si="4" ref="AQ73:BE73">SUM(AQ82:AQ82)</f>
        <v>0</v>
      </c>
      <c r="AR73" s="353">
        <f t="shared" si="4"/>
        <v>0</v>
      </c>
      <c r="AS73" s="353">
        <f t="shared" si="4"/>
        <v>0</v>
      </c>
      <c r="AT73" s="353">
        <f t="shared" si="4"/>
        <v>0</v>
      </c>
      <c r="AU73" s="353">
        <f t="shared" si="4"/>
        <v>0</v>
      </c>
      <c r="AV73" s="353">
        <f t="shared" si="4"/>
        <v>0</v>
      </c>
      <c r="AW73" s="353">
        <f t="shared" si="4"/>
        <v>0</v>
      </c>
      <c r="AX73" s="353">
        <f t="shared" si="4"/>
        <v>0</v>
      </c>
      <c r="AY73" s="353">
        <f t="shared" si="4"/>
        <v>0</v>
      </c>
      <c r="AZ73" s="353">
        <f t="shared" si="4"/>
        <v>0</v>
      </c>
      <c r="BA73" s="353">
        <f t="shared" si="4"/>
        <v>0</v>
      </c>
      <c r="BB73" s="353">
        <f t="shared" si="4"/>
        <v>0</v>
      </c>
      <c r="BC73" s="353">
        <f t="shared" si="4"/>
        <v>0</v>
      </c>
      <c r="BD73" s="353">
        <f t="shared" si="4"/>
        <v>0</v>
      </c>
      <c r="BE73" s="353">
        <f t="shared" si="4"/>
        <v>0</v>
      </c>
      <c r="BF73" s="354"/>
      <c r="BG73" s="355"/>
    </row>
    <row r="74" spans="22:59" ht="14.25">
      <c r="V74" s="435"/>
      <c r="W74" s="59" t="s">
        <v>119</v>
      </c>
      <c r="X74" s="552"/>
      <c r="Y74" s="104"/>
      <c r="Z74" s="137">
        <v>57448.33462845701</v>
      </c>
      <c r="AA74" s="137">
        <v>57448.33462845701</v>
      </c>
      <c r="AB74" s="137">
        <v>59052.7215973915</v>
      </c>
      <c r="AC74" s="137">
        <v>58818.65062872379</v>
      </c>
      <c r="AD74" s="137">
        <v>58279.8699406396</v>
      </c>
      <c r="AE74" s="137">
        <v>59270.163158494695</v>
      </c>
      <c r="AF74" s="137">
        <v>59381.8274173742</v>
      </c>
      <c r="AG74" s="137">
        <v>59153.868450089096</v>
      </c>
      <c r="AH74" s="137">
        <v>57478.4758181941</v>
      </c>
      <c r="AI74" s="137">
        <v>52038.5646933309</v>
      </c>
      <c r="AJ74" s="137">
        <v>51736.108398277</v>
      </c>
      <c r="AK74" s="137">
        <v>52450.6723478476</v>
      </c>
      <c r="AL74" s="137">
        <v>50677.440079552805</v>
      </c>
      <c r="AM74" s="137">
        <v>48735.038241391994</v>
      </c>
      <c r="AN74" s="137">
        <v>48603.045769709206</v>
      </c>
      <c r="AO74" s="137">
        <v>48881.1953201566</v>
      </c>
      <c r="AP74" s="137">
        <v>50479.00743762939</v>
      </c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8"/>
      <c r="BG74" s="139"/>
    </row>
    <row r="75" spans="22:59" ht="14.25">
      <c r="V75" s="435"/>
      <c r="W75" s="116"/>
      <c r="X75" s="553"/>
      <c r="Y75" s="118" t="s">
        <v>164</v>
      </c>
      <c r="Z75" s="140">
        <v>37966.276019987</v>
      </c>
      <c r="AA75" s="140">
        <v>37966.276019987</v>
      </c>
      <c r="AB75" s="140">
        <v>39580.6711482315</v>
      </c>
      <c r="AC75" s="140">
        <v>40874.6724918688</v>
      </c>
      <c r="AD75" s="140">
        <v>40441.7546162546</v>
      </c>
      <c r="AE75" s="140">
        <v>41494.0106355097</v>
      </c>
      <c r="AF75" s="140">
        <v>41341.8661994792</v>
      </c>
      <c r="AG75" s="140">
        <v>41751.4513246991</v>
      </c>
      <c r="AH75" s="140">
        <v>39167.9969964441</v>
      </c>
      <c r="AI75" s="140">
        <v>34691.1609860359</v>
      </c>
      <c r="AJ75" s="140">
        <v>34345.379065182</v>
      </c>
      <c r="AK75" s="140">
        <v>34434.0391100026</v>
      </c>
      <c r="AL75" s="140">
        <v>33718.1278221328</v>
      </c>
      <c r="AM75" s="140">
        <v>31805.165513657</v>
      </c>
      <c r="AN75" s="140">
        <v>31315.6307669392</v>
      </c>
      <c r="AO75" s="140">
        <v>30665.7566601766</v>
      </c>
      <c r="AP75" s="140">
        <v>31654.0051886844</v>
      </c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1"/>
      <c r="BG75" s="142"/>
    </row>
    <row r="76" spans="22:59" ht="14.25">
      <c r="V76" s="435"/>
      <c r="W76" s="116"/>
      <c r="X76" s="476"/>
      <c r="Y76" s="118" t="s">
        <v>165</v>
      </c>
      <c r="Z76" s="140">
        <v>7371.021</v>
      </c>
      <c r="AA76" s="140">
        <v>7371.021</v>
      </c>
      <c r="AB76" s="140">
        <v>7316.591</v>
      </c>
      <c r="AC76" s="140">
        <v>6526.2135</v>
      </c>
      <c r="AD76" s="140">
        <v>6398.4265</v>
      </c>
      <c r="AE76" s="140">
        <v>6387.56275</v>
      </c>
      <c r="AF76" s="140">
        <v>6351.436</v>
      </c>
      <c r="AG76" s="140">
        <v>6336.2915</v>
      </c>
      <c r="AH76" s="140">
        <v>6632.598</v>
      </c>
      <c r="AI76" s="140">
        <v>6054.714</v>
      </c>
      <c r="AJ76" s="140">
        <v>6297.38</v>
      </c>
      <c r="AK76" s="140">
        <v>6457.91525</v>
      </c>
      <c r="AL76" s="140">
        <v>5840.85575</v>
      </c>
      <c r="AM76" s="140">
        <v>6112.8715</v>
      </c>
      <c r="AN76" s="140">
        <v>6458.27425</v>
      </c>
      <c r="AO76" s="140">
        <v>6962.86825</v>
      </c>
      <c r="AP76" s="140">
        <v>7222.70125</v>
      </c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1"/>
      <c r="BG76" s="142"/>
    </row>
    <row r="77" spans="22:59" ht="15" customHeight="1">
      <c r="V77" s="435"/>
      <c r="W77" s="116"/>
      <c r="X77" s="476"/>
      <c r="Y77" s="118" t="s">
        <v>166</v>
      </c>
      <c r="Z77" s="140">
        <v>11527.406667</v>
      </c>
      <c r="AA77" s="140">
        <v>11527.406667</v>
      </c>
      <c r="AB77" s="140">
        <v>11601.274714</v>
      </c>
      <c r="AC77" s="140">
        <v>10874.676656</v>
      </c>
      <c r="AD77" s="140">
        <v>10898.4105</v>
      </c>
      <c r="AE77" s="140">
        <v>10823.089708</v>
      </c>
      <c r="AF77" s="140">
        <v>11155.56001</v>
      </c>
      <c r="AG77" s="140">
        <v>10558.584997</v>
      </c>
      <c r="AH77" s="140">
        <v>11200.207667</v>
      </c>
      <c r="AI77" s="140">
        <v>10868.761699</v>
      </c>
      <c r="AJ77" s="140">
        <v>10659.170609</v>
      </c>
      <c r="AK77" s="140">
        <v>11124.052863</v>
      </c>
      <c r="AL77" s="140">
        <v>10735.948871</v>
      </c>
      <c r="AM77" s="140">
        <v>10428.115016</v>
      </c>
      <c r="AN77" s="140">
        <v>10460.328909</v>
      </c>
      <c r="AO77" s="140">
        <v>10879.821721</v>
      </c>
      <c r="AP77" s="140">
        <v>11245.071579</v>
      </c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1"/>
      <c r="BG77" s="142"/>
    </row>
    <row r="78" spans="22:59" ht="15" customHeight="1">
      <c r="V78" s="435"/>
      <c r="W78" s="116"/>
      <c r="X78" s="476"/>
      <c r="Y78" s="118" t="s">
        <v>232</v>
      </c>
      <c r="Z78" s="140">
        <v>583.63094147</v>
      </c>
      <c r="AA78" s="140">
        <v>583.63094147</v>
      </c>
      <c r="AB78" s="140">
        <v>554.18473516</v>
      </c>
      <c r="AC78" s="140">
        <v>543.087980855</v>
      </c>
      <c r="AD78" s="140">
        <v>541.278324385</v>
      </c>
      <c r="AE78" s="140">
        <v>565.500064985</v>
      </c>
      <c r="AF78" s="140">
        <v>532.965207895</v>
      </c>
      <c r="AG78" s="140">
        <v>507.54062839</v>
      </c>
      <c r="AH78" s="140">
        <v>477.67315475</v>
      </c>
      <c r="AI78" s="140">
        <v>423.928008295</v>
      </c>
      <c r="AJ78" s="140">
        <v>434.178724095</v>
      </c>
      <c r="AK78" s="140">
        <v>434.665124845</v>
      </c>
      <c r="AL78" s="140">
        <v>382.50763642</v>
      </c>
      <c r="AM78" s="140">
        <v>388.886211735</v>
      </c>
      <c r="AN78" s="140">
        <v>368.81184377</v>
      </c>
      <c r="AO78" s="140">
        <v>372.74868898</v>
      </c>
      <c r="AP78" s="140">
        <v>357.229419945</v>
      </c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1"/>
      <c r="BG78" s="142"/>
    </row>
    <row r="79" spans="22:59" ht="15" customHeight="1">
      <c r="V79" s="435"/>
      <c r="W79" s="119" t="s">
        <v>110</v>
      </c>
      <c r="X79" s="554"/>
      <c r="Y79" s="117"/>
      <c r="Z79" s="140">
        <v>4513.96980973425</v>
      </c>
      <c r="AA79" s="140">
        <v>4513.96980973425</v>
      </c>
      <c r="AB79" s="140">
        <v>4500.15744226576</v>
      </c>
      <c r="AC79" s="140">
        <v>4380.49607390231</v>
      </c>
      <c r="AD79" s="140">
        <v>4156.65076989463</v>
      </c>
      <c r="AE79" s="140">
        <v>4433.30991954144</v>
      </c>
      <c r="AF79" s="140">
        <v>4525.46709118938</v>
      </c>
      <c r="AG79" s="140">
        <v>4495.60008753953</v>
      </c>
      <c r="AH79" s="140">
        <v>4443.0872536878</v>
      </c>
      <c r="AI79" s="140">
        <v>3905.70509894786</v>
      </c>
      <c r="AJ79" s="140">
        <v>4241.98189428052</v>
      </c>
      <c r="AK79" s="140">
        <v>4177.98905579267</v>
      </c>
      <c r="AL79" s="140">
        <v>3856.99853201933</v>
      </c>
      <c r="AM79" s="140">
        <v>3657.12784950233</v>
      </c>
      <c r="AN79" s="140">
        <v>3408.431416281</v>
      </c>
      <c r="AO79" s="140">
        <v>3459.28153130533</v>
      </c>
      <c r="AP79" s="140">
        <v>3194.252208128</v>
      </c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1"/>
      <c r="BG79" s="142"/>
    </row>
    <row r="80" spans="22:59" ht="14.25">
      <c r="V80" s="435"/>
      <c r="W80" s="116"/>
      <c r="X80" s="476"/>
      <c r="Y80" s="118" t="s">
        <v>167</v>
      </c>
      <c r="Z80" s="140">
        <v>3384.67796173425</v>
      </c>
      <c r="AA80" s="140">
        <v>3384.67796173425</v>
      </c>
      <c r="AB80" s="140">
        <v>3334.33248226576</v>
      </c>
      <c r="AC80" s="140">
        <v>3363.72278590231</v>
      </c>
      <c r="AD80" s="140">
        <v>3190.01035789463</v>
      </c>
      <c r="AE80" s="140">
        <v>3397.31283354144</v>
      </c>
      <c r="AF80" s="140">
        <v>3435.86415918938</v>
      </c>
      <c r="AG80" s="140">
        <v>3459.01738353953</v>
      </c>
      <c r="AH80" s="140">
        <v>3371.7453796878</v>
      </c>
      <c r="AI80" s="140">
        <v>2993.66978694786</v>
      </c>
      <c r="AJ80" s="140">
        <v>3292.65489628052</v>
      </c>
      <c r="AK80" s="140">
        <v>3187.60877379267</v>
      </c>
      <c r="AL80" s="140">
        <v>2965.40854601933</v>
      </c>
      <c r="AM80" s="140">
        <v>2725.06778550233</v>
      </c>
      <c r="AN80" s="140">
        <v>2446.547692281</v>
      </c>
      <c r="AO80" s="140">
        <v>2458.16709730533</v>
      </c>
      <c r="AP80" s="140">
        <v>2164.760990128</v>
      </c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1"/>
      <c r="BG80" s="142"/>
    </row>
    <row r="81" spans="22:59" ht="14.25">
      <c r="V81" s="435"/>
      <c r="W81" s="555"/>
      <c r="X81" s="556"/>
      <c r="Y81" s="118" t="s">
        <v>262</v>
      </c>
      <c r="Z81" s="140">
        <v>1129.2918479999998</v>
      </c>
      <c r="AA81" s="140">
        <v>1129.2918479999998</v>
      </c>
      <c r="AB81" s="140">
        <v>1165.8249600000004</v>
      </c>
      <c r="AC81" s="140">
        <v>1016.7732879999999</v>
      </c>
      <c r="AD81" s="140">
        <v>966.6404119999997</v>
      </c>
      <c r="AE81" s="140">
        <v>1035.9970859999999</v>
      </c>
      <c r="AF81" s="140">
        <v>1089.6029319999998</v>
      </c>
      <c r="AG81" s="140">
        <v>1036.5827040000004</v>
      </c>
      <c r="AH81" s="140">
        <v>1071.3418739999997</v>
      </c>
      <c r="AI81" s="140">
        <v>912.035312</v>
      </c>
      <c r="AJ81" s="140">
        <v>949.3269979999995</v>
      </c>
      <c r="AK81" s="140">
        <v>990.3802820000001</v>
      </c>
      <c r="AL81" s="140">
        <v>891.589986</v>
      </c>
      <c r="AM81" s="140">
        <v>932.0600639999998</v>
      </c>
      <c r="AN81" s="140">
        <v>961.8837240000003</v>
      </c>
      <c r="AO81" s="140">
        <v>1001.1144340000001</v>
      </c>
      <c r="AP81" s="140">
        <v>1029.4912180000001</v>
      </c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1"/>
      <c r="BG81" s="142"/>
    </row>
    <row r="82" spans="22:59" ht="15" thickBot="1">
      <c r="V82" s="435"/>
      <c r="W82" s="120" t="s">
        <v>233</v>
      </c>
      <c r="X82" s="557"/>
      <c r="Y82" s="548"/>
      <c r="Z82" s="549">
        <v>356.087998133453</v>
      </c>
      <c r="AA82" s="549">
        <v>356.087998133453</v>
      </c>
      <c r="AB82" s="549">
        <v>323.043830864626</v>
      </c>
      <c r="AC82" s="549">
        <v>325.046669288234</v>
      </c>
      <c r="AD82" s="549">
        <v>330.757980864967</v>
      </c>
      <c r="AE82" s="549">
        <v>345.757998271129</v>
      </c>
      <c r="AF82" s="549">
        <v>357.221747465699</v>
      </c>
      <c r="AG82" s="549">
        <v>379.986192463128</v>
      </c>
      <c r="AH82" s="549">
        <v>384.480204137483</v>
      </c>
      <c r="AI82" s="549">
        <v>293.112670111902</v>
      </c>
      <c r="AJ82" s="549">
        <v>254.487061167205</v>
      </c>
      <c r="AK82" s="549">
        <v>248.421610893713</v>
      </c>
      <c r="AL82" s="549">
        <v>210.713872393397</v>
      </c>
      <c r="AM82" s="549">
        <v>220.948323964862</v>
      </c>
      <c r="AN82" s="549">
        <v>241.571847797105</v>
      </c>
      <c r="AO82" s="549">
        <v>257.838137620761</v>
      </c>
      <c r="AP82" s="549">
        <v>252.69366636547</v>
      </c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4"/>
      <c r="BG82" s="145"/>
    </row>
    <row r="83" spans="22:59" ht="14.25">
      <c r="V83" s="356" t="s">
        <v>140</v>
      </c>
      <c r="W83" s="436"/>
      <c r="X83" s="437"/>
      <c r="Y83" s="438"/>
      <c r="Z83" s="357">
        <v>22698.6262976251</v>
      </c>
      <c r="AA83" s="357">
        <v>22698.626297625</v>
      </c>
      <c r="AB83" s="357">
        <v>23073.054741484</v>
      </c>
      <c r="AC83" s="357">
        <v>24573.5176308808</v>
      </c>
      <c r="AD83" s="357">
        <v>24179.0717073331</v>
      </c>
      <c r="AE83" s="357">
        <v>27444.3076904405</v>
      </c>
      <c r="AF83" s="357">
        <v>28470.2257543956</v>
      </c>
      <c r="AG83" s="357">
        <v>29944.4115722001</v>
      </c>
      <c r="AH83" s="357">
        <v>31047.5172114</v>
      </c>
      <c r="AI83" s="357">
        <v>31138.9207907308</v>
      </c>
      <c r="AJ83" s="357">
        <v>31596.0350528232</v>
      </c>
      <c r="AK83" s="357">
        <v>32904.3326074331</v>
      </c>
      <c r="AL83" s="357">
        <v>32950.7777076849</v>
      </c>
      <c r="AM83" s="357">
        <v>32955.2662122424</v>
      </c>
      <c r="AN83" s="357">
        <v>35579.4145703463</v>
      </c>
      <c r="AO83" s="357">
        <v>36274.6433499466</v>
      </c>
      <c r="AP83" s="357">
        <v>36677.8296155466</v>
      </c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8"/>
      <c r="BG83" s="359"/>
    </row>
    <row r="84" spans="22:59" ht="14.25">
      <c r="V84" s="360"/>
      <c r="W84" s="558" t="s">
        <v>234</v>
      </c>
      <c r="X84" s="559"/>
      <c r="Y84" s="560" t="s">
        <v>32</v>
      </c>
      <c r="Z84" s="561">
        <v>11539.411805794452</v>
      </c>
      <c r="AA84" s="561">
        <v>11539.411805794452</v>
      </c>
      <c r="AB84" s="561">
        <v>11735.50971359479</v>
      </c>
      <c r="AC84" s="561">
        <v>11780.250857604151</v>
      </c>
      <c r="AD84" s="561">
        <v>11814.594412192691</v>
      </c>
      <c r="AE84" s="561">
        <v>12011.257643826935</v>
      </c>
      <c r="AF84" s="561">
        <v>12295.769830052423</v>
      </c>
      <c r="AG84" s="561">
        <v>12814.482311617152</v>
      </c>
      <c r="AH84" s="561">
        <v>13149.353423832054</v>
      </c>
      <c r="AI84" s="561">
        <v>13680.491218489231</v>
      </c>
      <c r="AJ84" s="561">
        <v>13859.34349259255</v>
      </c>
      <c r="AK84" s="561">
        <v>14339.313929367909</v>
      </c>
      <c r="AL84" s="561">
        <v>14512.961141082891</v>
      </c>
      <c r="AM84" s="561">
        <v>14562.567284219442</v>
      </c>
      <c r="AN84" s="561">
        <v>14399.810450475965</v>
      </c>
      <c r="AO84" s="561">
        <v>14598.731295921734</v>
      </c>
      <c r="AP84" s="561">
        <v>14640.310657018923</v>
      </c>
      <c r="AQ84" s="561"/>
      <c r="AR84" s="561"/>
      <c r="AS84" s="561"/>
      <c r="AT84" s="561"/>
      <c r="AU84" s="561"/>
      <c r="AV84" s="561"/>
      <c r="AW84" s="561"/>
      <c r="AX84" s="561"/>
      <c r="AY84" s="561"/>
      <c r="AZ84" s="561"/>
      <c r="BA84" s="561"/>
      <c r="BB84" s="561"/>
      <c r="BC84" s="561"/>
      <c r="BD84" s="561"/>
      <c r="BE84" s="561"/>
      <c r="BF84" s="562"/>
      <c r="BG84" s="563"/>
    </row>
    <row r="85" spans="22:59" ht="14.25">
      <c r="V85" s="360"/>
      <c r="W85" s="564" t="s">
        <v>235</v>
      </c>
      <c r="X85" s="565"/>
      <c r="Y85" s="566"/>
      <c r="Z85" s="361">
        <v>6888.0533333333315</v>
      </c>
      <c r="AA85" s="361">
        <v>6888.0533333333315</v>
      </c>
      <c r="AB85" s="361">
        <v>6958.327529999999</v>
      </c>
      <c r="AC85" s="361">
        <v>8031.222099999999</v>
      </c>
      <c r="AD85" s="361">
        <v>7799.95425</v>
      </c>
      <c r="AE85" s="361">
        <v>10208.437983333333</v>
      </c>
      <c r="AF85" s="361">
        <v>10592.476143333333</v>
      </c>
      <c r="AG85" s="361">
        <v>10850.734363333331</v>
      </c>
      <c r="AH85" s="361">
        <v>11571.856399839999</v>
      </c>
      <c r="AI85" s="361">
        <v>11655.695333333331</v>
      </c>
      <c r="AJ85" s="361">
        <v>11402.865833333331</v>
      </c>
      <c r="AK85" s="361">
        <v>11711.44223519142</v>
      </c>
      <c r="AL85" s="361">
        <v>11086.920166666663</v>
      </c>
      <c r="AM85" s="361">
        <v>10669.185999999998</v>
      </c>
      <c r="AN85" s="361">
        <v>12513.783333333333</v>
      </c>
      <c r="AO85" s="361">
        <v>12513.783333333333</v>
      </c>
      <c r="AP85" s="361">
        <v>12513.783333333333</v>
      </c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2"/>
      <c r="BG85" s="363"/>
    </row>
    <row r="86" spans="22:59" ht="14.25">
      <c r="V86" s="360"/>
      <c r="W86" s="567" t="s">
        <v>236</v>
      </c>
      <c r="X86" s="568"/>
      <c r="Y86" s="569"/>
      <c r="Z86" s="309">
        <v>946.7808658733331</v>
      </c>
      <c r="AA86" s="309">
        <v>946.7808658733331</v>
      </c>
      <c r="AB86" s="309">
        <v>946.7808658733331</v>
      </c>
      <c r="AC86" s="309">
        <v>946.7808658733331</v>
      </c>
      <c r="AD86" s="309">
        <v>946.7808658733331</v>
      </c>
      <c r="AE86" s="309">
        <v>981.805969859</v>
      </c>
      <c r="AF86" s="309">
        <v>1436.8537998796664</v>
      </c>
      <c r="AG86" s="309">
        <v>2179.1032887506663</v>
      </c>
      <c r="AH86" s="309">
        <v>1866.0179227139997</v>
      </c>
      <c r="AI86" s="309">
        <v>1543.8630539346666</v>
      </c>
      <c r="AJ86" s="309">
        <v>1897.3869267943335</v>
      </c>
      <c r="AK86" s="309">
        <v>2061.4322838462735</v>
      </c>
      <c r="AL86" s="309">
        <v>1909.720403023765</v>
      </c>
      <c r="AM86" s="309">
        <v>1881.7199233834656</v>
      </c>
      <c r="AN86" s="309">
        <v>2249.1358111270065</v>
      </c>
      <c r="AO86" s="309">
        <v>2249.1358111270065</v>
      </c>
      <c r="AP86" s="309">
        <v>2249.1358111270065</v>
      </c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10"/>
      <c r="BG86" s="311"/>
    </row>
    <row r="87" spans="22:59" ht="14.25">
      <c r="V87" s="360"/>
      <c r="W87" s="564" t="s">
        <v>237</v>
      </c>
      <c r="X87" s="565"/>
      <c r="Y87" s="566"/>
      <c r="Z87" s="361">
        <v>2621.550022630981</v>
      </c>
      <c r="AA87" s="361">
        <v>2621.550022630981</v>
      </c>
      <c r="AB87" s="361">
        <v>2745.9904317735286</v>
      </c>
      <c r="AC87" s="361">
        <v>3116.3661616900276</v>
      </c>
      <c r="AD87" s="361">
        <v>2936.996702937233</v>
      </c>
      <c r="AE87" s="361">
        <v>3540.892599489397</v>
      </c>
      <c r="AF87" s="361">
        <v>3477.2972463975884</v>
      </c>
      <c r="AG87" s="361">
        <v>3459.623759101786</v>
      </c>
      <c r="AH87" s="361">
        <v>3805.058893335221</v>
      </c>
      <c r="AI87" s="361">
        <v>3649.752461298463</v>
      </c>
      <c r="AJ87" s="361">
        <v>3783.8637730519035</v>
      </c>
      <c r="AK87" s="361">
        <v>4136.229726368466</v>
      </c>
      <c r="AL87" s="361">
        <v>4810.646185888195</v>
      </c>
      <c r="AM87" s="361">
        <v>5264.746572330081</v>
      </c>
      <c r="AN87" s="361">
        <v>5900.1581580880365</v>
      </c>
      <c r="AO87" s="361">
        <v>6406.29364114892</v>
      </c>
      <c r="AP87" s="361">
        <v>6764.533542126487</v>
      </c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2"/>
      <c r="BG87" s="363"/>
    </row>
    <row r="88" spans="22:59" ht="15" thickBot="1">
      <c r="V88" s="360"/>
      <c r="W88" s="241" t="s">
        <v>238</v>
      </c>
      <c r="X88" s="570"/>
      <c r="Y88" s="571"/>
      <c r="Z88" s="364">
        <v>702.8302699929168</v>
      </c>
      <c r="AA88" s="364">
        <v>702.8302699929168</v>
      </c>
      <c r="AB88" s="364">
        <v>686.4462002423019</v>
      </c>
      <c r="AC88" s="364">
        <v>698.8976457131677</v>
      </c>
      <c r="AD88" s="364">
        <v>680.7454763298392</v>
      </c>
      <c r="AE88" s="364">
        <v>701.9134939318685</v>
      </c>
      <c r="AF88" s="364">
        <v>667.8287347326445</v>
      </c>
      <c r="AG88" s="364">
        <v>640.4678493971244</v>
      </c>
      <c r="AH88" s="364">
        <v>655.2305716786714</v>
      </c>
      <c r="AI88" s="364">
        <v>609.1187236752379</v>
      </c>
      <c r="AJ88" s="364">
        <v>652.5750270510628</v>
      </c>
      <c r="AK88" s="364">
        <v>655.9144326590952</v>
      </c>
      <c r="AL88" s="364">
        <v>630.5298110233027</v>
      </c>
      <c r="AM88" s="364">
        <v>577.0464323094857</v>
      </c>
      <c r="AN88" s="364">
        <v>516.5268173218675</v>
      </c>
      <c r="AO88" s="364">
        <v>506.6992684157483</v>
      </c>
      <c r="AP88" s="364">
        <v>510.0662719408724</v>
      </c>
      <c r="AQ88" s="364"/>
      <c r="AR88" s="364"/>
      <c r="AS88" s="364"/>
      <c r="AT88" s="364"/>
      <c r="AU88" s="364"/>
      <c r="AV88" s="364"/>
      <c r="AW88" s="364"/>
      <c r="AX88" s="364"/>
      <c r="AY88" s="364"/>
      <c r="AZ88" s="364"/>
      <c r="BA88" s="364"/>
      <c r="BB88" s="364"/>
      <c r="BC88" s="364"/>
      <c r="BD88" s="364"/>
      <c r="BE88" s="364"/>
      <c r="BF88" s="365"/>
      <c r="BG88" s="366"/>
    </row>
    <row r="89" spans="22:59" ht="15.75" thickBot="1" thickTop="1">
      <c r="V89" s="63" t="s">
        <v>120</v>
      </c>
      <c r="W89" s="105"/>
      <c r="X89" s="367"/>
      <c r="Y89" s="368"/>
      <c r="Z89" s="369">
        <v>1144129.5087971152</v>
      </c>
      <c r="AA89" s="369">
        <v>1144197.3786207517</v>
      </c>
      <c r="AB89" s="369">
        <v>1153630.6987239518</v>
      </c>
      <c r="AC89" s="369">
        <v>1161839.5602863922</v>
      </c>
      <c r="AD89" s="369">
        <v>1154559.3905378142</v>
      </c>
      <c r="AE89" s="369">
        <v>1214494.597917924</v>
      </c>
      <c r="AF89" s="369">
        <v>1228053.0300507487</v>
      </c>
      <c r="AG89" s="369">
        <v>1241147.693539281</v>
      </c>
      <c r="AH89" s="369">
        <v>1236768.4007765527</v>
      </c>
      <c r="AI89" s="369">
        <v>1200480.0830805846</v>
      </c>
      <c r="AJ89" s="369">
        <v>1235780.0551742527</v>
      </c>
      <c r="AK89" s="369">
        <v>1256735.6222498238</v>
      </c>
      <c r="AL89" s="369">
        <v>1241026.8868562726</v>
      </c>
      <c r="AM89" s="369">
        <v>1278617.8691215392</v>
      </c>
      <c r="AN89" s="369">
        <v>1286152.419503171</v>
      </c>
      <c r="AO89" s="369">
        <v>1287601.9257765065</v>
      </c>
      <c r="AP89" s="369">
        <v>1293468.8987354618</v>
      </c>
      <c r="AQ89" s="369" t="e">
        <f aca="true" t="shared" si="5" ref="AQ89:BE89">SUM(AQ4,AQ72,AQ73,AQ83)</f>
        <v>#REF!</v>
      </c>
      <c r="AR89" s="369" t="e">
        <f t="shared" si="5"/>
        <v>#REF!</v>
      </c>
      <c r="AS89" s="369" t="e">
        <f t="shared" si="5"/>
        <v>#REF!</v>
      </c>
      <c r="AT89" s="369" t="e">
        <f t="shared" si="5"/>
        <v>#REF!</v>
      </c>
      <c r="AU89" s="369" t="e">
        <f t="shared" si="5"/>
        <v>#REF!</v>
      </c>
      <c r="AV89" s="369" t="e">
        <f t="shared" si="5"/>
        <v>#REF!</v>
      </c>
      <c r="AW89" s="369" t="e">
        <f t="shared" si="5"/>
        <v>#REF!</v>
      </c>
      <c r="AX89" s="369" t="e">
        <f t="shared" si="5"/>
        <v>#REF!</v>
      </c>
      <c r="AY89" s="369" t="e">
        <f t="shared" si="5"/>
        <v>#REF!</v>
      </c>
      <c r="AZ89" s="369" t="e">
        <f t="shared" si="5"/>
        <v>#REF!</v>
      </c>
      <c r="BA89" s="369" t="e">
        <f t="shared" si="5"/>
        <v>#REF!</v>
      </c>
      <c r="BB89" s="369" t="e">
        <f t="shared" si="5"/>
        <v>#REF!</v>
      </c>
      <c r="BC89" s="369" t="e">
        <f t="shared" si="5"/>
        <v>#REF!</v>
      </c>
      <c r="BD89" s="369" t="e">
        <f t="shared" si="5"/>
        <v>#REF!</v>
      </c>
      <c r="BE89" s="369" t="e">
        <f t="shared" si="5"/>
        <v>#REF!</v>
      </c>
      <c r="BF89" s="370"/>
      <c r="BG89" s="371"/>
    </row>
    <row r="90" spans="26:57" ht="14.25"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</row>
    <row r="91" spans="24:57" ht="14.25">
      <c r="X91" s="1" t="s">
        <v>303</v>
      </c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</row>
    <row r="92" spans="24:59" ht="27">
      <c r="X92" s="237" t="s">
        <v>105</v>
      </c>
      <c r="Y92" s="374"/>
      <c r="Z92" s="707" t="s">
        <v>369</v>
      </c>
      <c r="AA92" s="78">
        <v>1990</v>
      </c>
      <c r="AB92" s="78">
        <f aca="true" t="shared" si="6" ref="AB92:BE92">AA92+1</f>
        <v>1991</v>
      </c>
      <c r="AC92" s="78">
        <f t="shared" si="6"/>
        <v>1992</v>
      </c>
      <c r="AD92" s="78">
        <f t="shared" si="6"/>
        <v>1993</v>
      </c>
      <c r="AE92" s="78">
        <f t="shared" si="6"/>
        <v>1994</v>
      </c>
      <c r="AF92" s="78">
        <f t="shared" si="6"/>
        <v>1995</v>
      </c>
      <c r="AG92" s="78">
        <f t="shared" si="6"/>
        <v>1996</v>
      </c>
      <c r="AH92" s="78">
        <f t="shared" si="6"/>
        <v>1997</v>
      </c>
      <c r="AI92" s="78">
        <f t="shared" si="6"/>
        <v>1998</v>
      </c>
      <c r="AJ92" s="78">
        <f t="shared" si="6"/>
        <v>1999</v>
      </c>
      <c r="AK92" s="78">
        <f t="shared" si="6"/>
        <v>2000</v>
      </c>
      <c r="AL92" s="78">
        <f t="shared" si="6"/>
        <v>2001</v>
      </c>
      <c r="AM92" s="78">
        <f t="shared" si="6"/>
        <v>2002</v>
      </c>
      <c r="AN92" s="78">
        <f t="shared" si="6"/>
        <v>2003</v>
      </c>
      <c r="AO92" s="78">
        <f t="shared" si="6"/>
        <v>2004</v>
      </c>
      <c r="AP92" s="78">
        <f t="shared" si="6"/>
        <v>2005</v>
      </c>
      <c r="AQ92" s="78">
        <f t="shared" si="6"/>
        <v>2006</v>
      </c>
      <c r="AR92" s="78">
        <f t="shared" si="6"/>
        <v>2007</v>
      </c>
      <c r="AS92" s="78">
        <f t="shared" si="6"/>
        <v>2008</v>
      </c>
      <c r="AT92" s="78">
        <f t="shared" si="6"/>
        <v>2009</v>
      </c>
      <c r="AU92" s="78">
        <f t="shared" si="6"/>
        <v>2010</v>
      </c>
      <c r="AV92" s="78">
        <f t="shared" si="6"/>
        <v>2011</v>
      </c>
      <c r="AW92" s="78">
        <f t="shared" si="6"/>
        <v>2012</v>
      </c>
      <c r="AX92" s="78">
        <f t="shared" si="6"/>
        <v>2013</v>
      </c>
      <c r="AY92" s="78">
        <f t="shared" si="6"/>
        <v>2014</v>
      </c>
      <c r="AZ92" s="78">
        <f t="shared" si="6"/>
        <v>2015</v>
      </c>
      <c r="BA92" s="78">
        <f t="shared" si="6"/>
        <v>2016</v>
      </c>
      <c r="BB92" s="78">
        <f t="shared" si="6"/>
        <v>2017</v>
      </c>
      <c r="BC92" s="78">
        <f t="shared" si="6"/>
        <v>2018</v>
      </c>
      <c r="BD92" s="78">
        <f t="shared" si="6"/>
        <v>2019</v>
      </c>
      <c r="BE92" s="78">
        <f t="shared" si="6"/>
        <v>2020</v>
      </c>
      <c r="BF92" s="65" t="s">
        <v>106</v>
      </c>
      <c r="BG92" s="78" t="s">
        <v>107</v>
      </c>
    </row>
    <row r="93" spans="1:59" s="109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43" t="s">
        <v>108</v>
      </c>
      <c r="Y93" s="375"/>
      <c r="Z93" s="79">
        <f>Z5/1000</f>
        <v>67.85773000644741</v>
      </c>
      <c r="AA93" s="79">
        <f aca="true" t="shared" si="7" ref="AA93:BE93">AA5/1000</f>
        <v>67.83395308720844</v>
      </c>
      <c r="AB93" s="79">
        <f t="shared" si="7"/>
        <v>68.7768917375803</v>
      </c>
      <c r="AC93" s="79">
        <f t="shared" si="7"/>
        <v>68.97931439545098</v>
      </c>
      <c r="AD93" s="79">
        <f t="shared" si="7"/>
        <v>67.17667798400903</v>
      </c>
      <c r="AE93" s="79">
        <f t="shared" si="7"/>
        <v>73.9751436468286</v>
      </c>
      <c r="AF93" s="79">
        <f t="shared" si="7"/>
        <v>72.99176006212853</v>
      </c>
      <c r="AG93" s="79">
        <f t="shared" si="7"/>
        <v>71.47401104244659</v>
      </c>
      <c r="AH93" s="79">
        <f t="shared" si="7"/>
        <v>72.27006287011109</v>
      </c>
      <c r="AI93" s="79">
        <f t="shared" si="7"/>
        <v>73.1460689923676</v>
      </c>
      <c r="AJ93" s="79">
        <f t="shared" si="7"/>
        <v>72.09399005527747</v>
      </c>
      <c r="AK93" s="79">
        <f t="shared" si="7"/>
        <v>70.76646210211516</v>
      </c>
      <c r="AL93" s="79">
        <f t="shared" si="7"/>
        <v>68.93750291194604</v>
      </c>
      <c r="AM93" s="79">
        <f t="shared" si="7"/>
        <v>76.65413055932406</v>
      </c>
      <c r="AN93" s="79">
        <f t="shared" si="7"/>
        <v>73.79282766049192</v>
      </c>
      <c r="AO93" s="79">
        <f t="shared" si="7"/>
        <v>73.88881012288853</v>
      </c>
      <c r="AP93" s="16">
        <f t="shared" si="7"/>
        <v>78.47932337219291</v>
      </c>
      <c r="AQ93" s="16" t="e">
        <f t="shared" si="7"/>
        <v>#REF!</v>
      </c>
      <c r="AR93" s="16" t="e">
        <f t="shared" si="7"/>
        <v>#REF!</v>
      </c>
      <c r="AS93" s="16" t="e">
        <f t="shared" si="7"/>
        <v>#REF!</v>
      </c>
      <c r="AT93" s="16" t="e">
        <f t="shared" si="7"/>
        <v>#REF!</v>
      </c>
      <c r="AU93" s="16" t="e">
        <f t="shared" si="7"/>
        <v>#REF!</v>
      </c>
      <c r="AV93" s="16" t="e">
        <f t="shared" si="7"/>
        <v>#REF!</v>
      </c>
      <c r="AW93" s="16" t="e">
        <f t="shared" si="7"/>
        <v>#REF!</v>
      </c>
      <c r="AX93" s="16" t="e">
        <f t="shared" si="7"/>
        <v>#REF!</v>
      </c>
      <c r="AY93" s="16" t="e">
        <f t="shared" si="7"/>
        <v>#REF!</v>
      </c>
      <c r="AZ93" s="16" t="e">
        <f t="shared" si="7"/>
        <v>#REF!</v>
      </c>
      <c r="BA93" s="16" t="e">
        <f t="shared" si="7"/>
        <v>#REF!</v>
      </c>
      <c r="BB93" s="16" t="e">
        <f t="shared" si="7"/>
        <v>#REF!</v>
      </c>
      <c r="BC93" s="16" t="e">
        <f t="shared" si="7"/>
        <v>#REF!</v>
      </c>
      <c r="BD93" s="16" t="e">
        <f t="shared" si="7"/>
        <v>#REF!</v>
      </c>
      <c r="BE93" s="16" t="e">
        <f t="shared" si="7"/>
        <v>#REF!</v>
      </c>
      <c r="BF93" s="108"/>
      <c r="BG93" s="108"/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43" t="s">
        <v>109</v>
      </c>
      <c r="Y94" s="375"/>
      <c r="Z94" s="79">
        <f>Z6/1000</f>
        <v>482.1117640299221</v>
      </c>
      <c r="AA94" s="79">
        <f aca="true" t="shared" si="8" ref="AA94:BE94">AA6/1000</f>
        <v>482.1689144645741</v>
      </c>
      <c r="AB94" s="79">
        <f t="shared" si="8"/>
        <v>476.07085077485743</v>
      </c>
      <c r="AC94" s="79">
        <f t="shared" si="8"/>
        <v>466.38568607030146</v>
      </c>
      <c r="AD94" s="79">
        <f t="shared" si="8"/>
        <v>455.31449201192277</v>
      </c>
      <c r="AE94" s="79">
        <f t="shared" si="8"/>
        <v>472.9318430814632</v>
      </c>
      <c r="AF94" s="79">
        <f t="shared" si="8"/>
        <v>471.456147352606</v>
      </c>
      <c r="AG94" s="79">
        <f t="shared" si="8"/>
        <v>480.14938259904244</v>
      </c>
      <c r="AH94" s="79">
        <f t="shared" si="8"/>
        <v>480.42998697809014</v>
      </c>
      <c r="AI94" s="79">
        <f t="shared" si="8"/>
        <v>444.84575139412294</v>
      </c>
      <c r="AJ94" s="79">
        <f t="shared" si="8"/>
        <v>456.4326568339874</v>
      </c>
      <c r="AK94" s="79">
        <f t="shared" si="8"/>
        <v>467.2724265430226</v>
      </c>
      <c r="AL94" s="79">
        <f t="shared" si="8"/>
        <v>450.1027913492732</v>
      </c>
      <c r="AM94" s="79">
        <f t="shared" si="8"/>
        <v>462.013949714769</v>
      </c>
      <c r="AN94" s="79">
        <f t="shared" si="8"/>
        <v>466.3549792875508</v>
      </c>
      <c r="AO94" s="79">
        <f t="shared" si="8"/>
        <v>466.7482528424575</v>
      </c>
      <c r="AP94" s="16">
        <f t="shared" si="8"/>
        <v>455.642528539844</v>
      </c>
      <c r="AQ94" s="16">
        <f t="shared" si="8"/>
        <v>0</v>
      </c>
      <c r="AR94" s="16">
        <f t="shared" si="8"/>
        <v>0</v>
      </c>
      <c r="AS94" s="16">
        <f t="shared" si="8"/>
        <v>0</v>
      </c>
      <c r="AT94" s="16">
        <f t="shared" si="8"/>
        <v>0</v>
      </c>
      <c r="AU94" s="16">
        <f t="shared" si="8"/>
        <v>0</v>
      </c>
      <c r="AV94" s="16">
        <f t="shared" si="8"/>
        <v>0</v>
      </c>
      <c r="AW94" s="16">
        <f t="shared" si="8"/>
        <v>0</v>
      </c>
      <c r="AX94" s="16">
        <f t="shared" si="8"/>
        <v>0</v>
      </c>
      <c r="AY94" s="16">
        <f t="shared" si="8"/>
        <v>0</v>
      </c>
      <c r="AZ94" s="16">
        <f t="shared" si="8"/>
        <v>0</v>
      </c>
      <c r="BA94" s="16">
        <f t="shared" si="8"/>
        <v>0</v>
      </c>
      <c r="BB94" s="16">
        <f t="shared" si="8"/>
        <v>0</v>
      </c>
      <c r="BC94" s="16">
        <f t="shared" si="8"/>
        <v>0</v>
      </c>
      <c r="BD94" s="16">
        <f t="shared" si="8"/>
        <v>0</v>
      </c>
      <c r="BE94" s="16">
        <f t="shared" si="8"/>
        <v>0</v>
      </c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43" t="s">
        <v>111</v>
      </c>
      <c r="Y95" s="375"/>
      <c r="Z95" s="79">
        <f>Z26/1000</f>
        <v>217.37130450071916</v>
      </c>
      <c r="AA95" s="79">
        <f aca="true" t="shared" si="9" ref="AA95:BE95">AA26/1000</f>
        <v>217.37928690536455</v>
      </c>
      <c r="AB95" s="79">
        <f t="shared" si="9"/>
        <v>228.8568390864332</v>
      </c>
      <c r="AC95" s="79">
        <f t="shared" si="9"/>
        <v>233.45494715330935</v>
      </c>
      <c r="AD95" s="79">
        <f t="shared" si="9"/>
        <v>237.9706204333717</v>
      </c>
      <c r="AE95" s="79">
        <f t="shared" si="9"/>
        <v>250.403711288546</v>
      </c>
      <c r="AF95" s="79">
        <f t="shared" si="9"/>
        <v>257.57435245236996</v>
      </c>
      <c r="AG95" s="79">
        <f t="shared" si="9"/>
        <v>263.01913568420986</v>
      </c>
      <c r="AH95" s="79">
        <f t="shared" si="9"/>
        <v>264.7954712193605</v>
      </c>
      <c r="AI95" s="79">
        <f t="shared" si="9"/>
        <v>263.74187716153557</v>
      </c>
      <c r="AJ95" s="79">
        <f t="shared" si="9"/>
        <v>266.2095931569448</v>
      </c>
      <c r="AK95" s="79">
        <f t="shared" si="9"/>
        <v>265.44861817450106</v>
      </c>
      <c r="AL95" s="79">
        <f t="shared" si="9"/>
        <v>267.9958164783224</v>
      </c>
      <c r="AM95" s="79">
        <f t="shared" si="9"/>
        <v>263.3590372018077</v>
      </c>
      <c r="AN95" s="79">
        <f t="shared" si="9"/>
        <v>261.69994223910487</v>
      </c>
      <c r="AO95" s="79">
        <f t="shared" si="9"/>
        <v>261.5184713212703</v>
      </c>
      <c r="AP95" s="16">
        <f t="shared" si="9"/>
        <v>256.8094879926788</v>
      </c>
      <c r="AQ95" s="16">
        <f t="shared" si="9"/>
        <v>0</v>
      </c>
      <c r="AR95" s="16">
        <f t="shared" si="9"/>
        <v>0</v>
      </c>
      <c r="AS95" s="16">
        <f t="shared" si="9"/>
        <v>0</v>
      </c>
      <c r="AT95" s="16">
        <f t="shared" si="9"/>
        <v>0</v>
      </c>
      <c r="AU95" s="16">
        <f t="shared" si="9"/>
        <v>0</v>
      </c>
      <c r="AV95" s="16">
        <f t="shared" si="9"/>
        <v>0</v>
      </c>
      <c r="AW95" s="16">
        <f t="shared" si="9"/>
        <v>0</v>
      </c>
      <c r="AX95" s="16">
        <f t="shared" si="9"/>
        <v>0</v>
      </c>
      <c r="AY95" s="16">
        <f t="shared" si="9"/>
        <v>0</v>
      </c>
      <c r="AZ95" s="16">
        <f t="shared" si="9"/>
        <v>0</v>
      </c>
      <c r="BA95" s="16">
        <f t="shared" si="9"/>
        <v>0</v>
      </c>
      <c r="BB95" s="16">
        <f t="shared" si="9"/>
        <v>0</v>
      </c>
      <c r="BC95" s="16">
        <f t="shared" si="9"/>
        <v>0</v>
      </c>
      <c r="BD95" s="16">
        <f t="shared" si="9"/>
        <v>0</v>
      </c>
      <c r="BE95" s="16">
        <f t="shared" si="9"/>
        <v>0</v>
      </c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43" t="s">
        <v>170</v>
      </c>
      <c r="Y96" s="375"/>
      <c r="Z96" s="79">
        <f>Z50/1000</f>
        <v>164.29190388274029</v>
      </c>
      <c r="AA96" s="79">
        <f aca="true" t="shared" si="10" ref="AA96:BE96">AA50/1000</f>
        <v>164.31119878811174</v>
      </c>
      <c r="AB96" s="79">
        <f t="shared" si="10"/>
        <v>163.55197515219035</v>
      </c>
      <c r="AC96" s="79">
        <f t="shared" si="10"/>
        <v>168.45581051044326</v>
      </c>
      <c r="AD96" s="79">
        <f t="shared" si="10"/>
        <v>169.17825970575575</v>
      </c>
      <c r="AE96" s="79">
        <f t="shared" si="10"/>
        <v>180.62075305618978</v>
      </c>
      <c r="AF96" s="79">
        <f t="shared" si="10"/>
        <v>185.14055033572976</v>
      </c>
      <c r="AG96" s="79">
        <f t="shared" si="10"/>
        <v>184.65573376514828</v>
      </c>
      <c r="AH96" s="79">
        <f t="shared" si="10"/>
        <v>181.56275431086917</v>
      </c>
      <c r="AI96" s="79">
        <f t="shared" si="10"/>
        <v>187.39978815393576</v>
      </c>
      <c r="AJ96" s="79">
        <f t="shared" si="10"/>
        <v>201.2618796098877</v>
      </c>
      <c r="AK96" s="79">
        <f t="shared" si="10"/>
        <v>205.89357210138627</v>
      </c>
      <c r="AL96" s="79">
        <f t="shared" si="10"/>
        <v>212.5360233010873</v>
      </c>
      <c r="AM96" s="79">
        <f t="shared" si="10"/>
        <v>225.55041415043624</v>
      </c>
      <c r="AN96" s="79">
        <f t="shared" si="10"/>
        <v>228.9132588136643</v>
      </c>
      <c r="AO96" s="79">
        <f t="shared" si="10"/>
        <v>228.98063415799842</v>
      </c>
      <c r="AP96" s="16">
        <f t="shared" si="10"/>
        <v>237.624945656929</v>
      </c>
      <c r="AQ96" s="16">
        <f t="shared" si="10"/>
        <v>0</v>
      </c>
      <c r="AR96" s="16">
        <f t="shared" si="10"/>
        <v>0</v>
      </c>
      <c r="AS96" s="16">
        <f t="shared" si="10"/>
        <v>0</v>
      </c>
      <c r="AT96" s="16">
        <f t="shared" si="10"/>
        <v>0</v>
      </c>
      <c r="AU96" s="16">
        <f t="shared" si="10"/>
        <v>0</v>
      </c>
      <c r="AV96" s="16">
        <f t="shared" si="10"/>
        <v>0</v>
      </c>
      <c r="AW96" s="16">
        <f t="shared" si="10"/>
        <v>0</v>
      </c>
      <c r="AX96" s="16">
        <f t="shared" si="10"/>
        <v>0</v>
      </c>
      <c r="AY96" s="16">
        <f t="shared" si="10"/>
        <v>0</v>
      </c>
      <c r="AZ96" s="16">
        <f t="shared" si="10"/>
        <v>0</v>
      </c>
      <c r="BA96" s="16">
        <f t="shared" si="10"/>
        <v>0</v>
      </c>
      <c r="BB96" s="16">
        <f t="shared" si="10"/>
        <v>0</v>
      </c>
      <c r="BC96" s="16">
        <f t="shared" si="10"/>
        <v>0</v>
      </c>
      <c r="BD96" s="16">
        <f t="shared" si="10"/>
        <v>0</v>
      </c>
      <c r="BE96" s="16">
        <f t="shared" si="10"/>
        <v>0</v>
      </c>
      <c r="BF96" s="108"/>
      <c r="BG96" s="108"/>
    </row>
    <row r="97" spans="1:59" s="10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43" t="s">
        <v>121</v>
      </c>
      <c r="Y97" s="375"/>
      <c r="Z97" s="79">
        <f>Z60/1000</f>
        <v>127.44316412664075</v>
      </c>
      <c r="AA97" s="79">
        <f aca="true" t="shared" si="11" ref="AA97:BE97">AA60/1000</f>
        <v>127.45038312484743</v>
      </c>
      <c r="AB97" s="79">
        <f t="shared" si="11"/>
        <v>129.37149400324654</v>
      </c>
      <c r="AC97" s="79">
        <f t="shared" si="11"/>
        <v>136.40914097138605</v>
      </c>
      <c r="AD97" s="79">
        <f t="shared" si="11"/>
        <v>137.91977515805328</v>
      </c>
      <c r="AE97" s="79">
        <f t="shared" si="11"/>
        <v>145.0184584185317</v>
      </c>
      <c r="AF97" s="79">
        <f t="shared" si="11"/>
        <v>148.10455486033692</v>
      </c>
      <c r="AG97" s="79">
        <f t="shared" si="11"/>
        <v>147.82619565475727</v>
      </c>
      <c r="AH97" s="79">
        <f t="shared" si="11"/>
        <v>144.3085907411061</v>
      </c>
      <c r="AI97" s="79">
        <f t="shared" si="11"/>
        <v>143.9275645343129</v>
      </c>
      <c r="AJ97" s="79">
        <f t="shared" si="11"/>
        <v>151.91526462304833</v>
      </c>
      <c r="AK97" s="79">
        <f t="shared" si="11"/>
        <v>157.53710268925025</v>
      </c>
      <c r="AL97" s="79">
        <f t="shared" si="11"/>
        <v>153.7263868357272</v>
      </c>
      <c r="AM97" s="79">
        <f t="shared" si="11"/>
        <v>165.4410202361352</v>
      </c>
      <c r="AN97" s="79">
        <f t="shared" si="11"/>
        <v>167.52448936935298</v>
      </c>
      <c r="AO97" s="79">
        <f t="shared" si="11"/>
        <v>167.55780430786152</v>
      </c>
      <c r="AP97" s="16">
        <f t="shared" si="11"/>
        <v>174.27123930539997</v>
      </c>
      <c r="AQ97" s="16">
        <f t="shared" si="11"/>
        <v>0</v>
      </c>
      <c r="AR97" s="16">
        <f t="shared" si="11"/>
        <v>0</v>
      </c>
      <c r="AS97" s="16">
        <f t="shared" si="11"/>
        <v>0</v>
      </c>
      <c r="AT97" s="16">
        <f t="shared" si="11"/>
        <v>0</v>
      </c>
      <c r="AU97" s="16">
        <f t="shared" si="11"/>
        <v>0</v>
      </c>
      <c r="AV97" s="16">
        <f t="shared" si="11"/>
        <v>0</v>
      </c>
      <c r="AW97" s="16">
        <f t="shared" si="11"/>
        <v>0</v>
      </c>
      <c r="AX97" s="16">
        <f t="shared" si="11"/>
        <v>0</v>
      </c>
      <c r="AY97" s="16">
        <f t="shared" si="11"/>
        <v>0</v>
      </c>
      <c r="AZ97" s="16">
        <f t="shared" si="11"/>
        <v>0</v>
      </c>
      <c r="BA97" s="16">
        <f t="shared" si="11"/>
        <v>0</v>
      </c>
      <c r="BB97" s="16">
        <f t="shared" si="11"/>
        <v>0</v>
      </c>
      <c r="BC97" s="16">
        <f t="shared" si="11"/>
        <v>0</v>
      </c>
      <c r="BD97" s="16">
        <f t="shared" si="11"/>
        <v>0</v>
      </c>
      <c r="BE97" s="16">
        <f t="shared" si="11"/>
        <v>0</v>
      </c>
      <c r="BF97" s="108"/>
      <c r="BG97" s="108"/>
    </row>
    <row r="98" spans="1:59" s="10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43" t="s">
        <v>122</v>
      </c>
      <c r="Y98" s="375"/>
      <c r="Z98" s="79">
        <f>Z73/1000</f>
        <v>62.31839243632471</v>
      </c>
      <c r="AA98" s="79">
        <f aca="true" t="shared" si="12" ref="AA98:BE98">AA73/1000</f>
        <v>62.31839243632471</v>
      </c>
      <c r="AB98" s="79">
        <f t="shared" si="12"/>
        <v>63.87592287052188</v>
      </c>
      <c r="AC98" s="79">
        <f t="shared" si="12"/>
        <v>63.524193371914336</v>
      </c>
      <c r="AD98" s="79">
        <f t="shared" si="12"/>
        <v>62.7672786913992</v>
      </c>
      <c r="AE98" s="79">
        <f t="shared" si="12"/>
        <v>64.04923107630727</v>
      </c>
      <c r="AF98" s="79">
        <f t="shared" si="12"/>
        <v>64.26451625602928</v>
      </c>
      <c r="AG98" s="79">
        <f t="shared" si="12"/>
        <v>64.02945473009176</v>
      </c>
      <c r="AH98" s="79">
        <f t="shared" si="12"/>
        <v>62.30604327601939</v>
      </c>
      <c r="AI98" s="79">
        <f t="shared" si="12"/>
        <v>56.23738246239066</v>
      </c>
      <c r="AJ98" s="79">
        <f t="shared" si="12"/>
        <v>56.23257735372473</v>
      </c>
      <c r="AK98" s="79">
        <f t="shared" si="12"/>
        <v>56.87708301453398</v>
      </c>
      <c r="AL98" s="79">
        <f t="shared" si="12"/>
        <v>54.74515248396553</v>
      </c>
      <c r="AM98" s="79">
        <f t="shared" si="12"/>
        <v>52.61311441485918</v>
      </c>
      <c r="AN98" s="79">
        <f t="shared" si="12"/>
        <v>52.253049033787306</v>
      </c>
      <c r="AO98" s="79">
        <f t="shared" si="12"/>
        <v>52.59831498908269</v>
      </c>
      <c r="AP98" s="16">
        <f t="shared" si="12"/>
        <v>53.92595331212286</v>
      </c>
      <c r="AQ98" s="16">
        <f t="shared" si="12"/>
        <v>0</v>
      </c>
      <c r="AR98" s="16">
        <f t="shared" si="12"/>
        <v>0</v>
      </c>
      <c r="AS98" s="16">
        <f t="shared" si="12"/>
        <v>0</v>
      </c>
      <c r="AT98" s="16">
        <f t="shared" si="12"/>
        <v>0</v>
      </c>
      <c r="AU98" s="16">
        <f t="shared" si="12"/>
        <v>0</v>
      </c>
      <c r="AV98" s="16">
        <f t="shared" si="12"/>
        <v>0</v>
      </c>
      <c r="AW98" s="16">
        <f t="shared" si="12"/>
        <v>0</v>
      </c>
      <c r="AX98" s="16">
        <f t="shared" si="12"/>
        <v>0</v>
      </c>
      <c r="AY98" s="16">
        <f t="shared" si="12"/>
        <v>0</v>
      </c>
      <c r="AZ98" s="16">
        <f t="shared" si="12"/>
        <v>0</v>
      </c>
      <c r="BA98" s="16">
        <f t="shared" si="12"/>
        <v>0</v>
      </c>
      <c r="BB98" s="16">
        <f t="shared" si="12"/>
        <v>0</v>
      </c>
      <c r="BC98" s="16">
        <f t="shared" si="12"/>
        <v>0</v>
      </c>
      <c r="BD98" s="16">
        <f t="shared" si="12"/>
        <v>0</v>
      </c>
      <c r="BE98" s="16">
        <f t="shared" si="12"/>
        <v>0</v>
      </c>
      <c r="BF98" s="108"/>
      <c r="BG98" s="108"/>
    </row>
    <row r="99" spans="1:59" s="10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43" t="s">
        <v>123</v>
      </c>
      <c r="Y99" s="375"/>
      <c r="Z99" s="79">
        <f>Z83/1000</f>
        <v>22.698626297625097</v>
      </c>
      <c r="AA99" s="79">
        <f aca="true" t="shared" si="13" ref="AA99:BE99">AA83/1000</f>
        <v>22.698626297625</v>
      </c>
      <c r="AB99" s="79">
        <f t="shared" si="13"/>
        <v>23.073054741484</v>
      </c>
      <c r="AC99" s="79">
        <f t="shared" si="13"/>
        <v>24.5735176308808</v>
      </c>
      <c r="AD99" s="79">
        <f t="shared" si="13"/>
        <v>24.1790717073331</v>
      </c>
      <c r="AE99" s="79">
        <f t="shared" si="13"/>
        <v>27.4443076904405</v>
      </c>
      <c r="AF99" s="79">
        <f t="shared" si="13"/>
        <v>28.4702257543956</v>
      </c>
      <c r="AG99" s="79">
        <f t="shared" si="13"/>
        <v>29.9444115722001</v>
      </c>
      <c r="AH99" s="79">
        <f t="shared" si="13"/>
        <v>31.047517211400002</v>
      </c>
      <c r="AI99" s="79">
        <f t="shared" si="13"/>
        <v>31.1389207907308</v>
      </c>
      <c r="AJ99" s="79">
        <f t="shared" si="13"/>
        <v>31.5960350528232</v>
      </c>
      <c r="AK99" s="79">
        <f t="shared" si="13"/>
        <v>32.9043326074331</v>
      </c>
      <c r="AL99" s="79">
        <f t="shared" si="13"/>
        <v>32.9507777076849</v>
      </c>
      <c r="AM99" s="79">
        <f t="shared" si="13"/>
        <v>32.9552662122424</v>
      </c>
      <c r="AN99" s="79">
        <f t="shared" si="13"/>
        <v>35.5794145703463</v>
      </c>
      <c r="AO99" s="79">
        <f t="shared" si="13"/>
        <v>36.2746433499466</v>
      </c>
      <c r="AP99" s="16">
        <f t="shared" si="13"/>
        <v>36.6778296155466</v>
      </c>
      <c r="AQ99" s="16">
        <f t="shared" si="13"/>
        <v>0</v>
      </c>
      <c r="AR99" s="16">
        <f t="shared" si="13"/>
        <v>0</v>
      </c>
      <c r="AS99" s="16">
        <f t="shared" si="13"/>
        <v>0</v>
      </c>
      <c r="AT99" s="16">
        <f t="shared" si="13"/>
        <v>0</v>
      </c>
      <c r="AU99" s="16">
        <f t="shared" si="13"/>
        <v>0</v>
      </c>
      <c r="AV99" s="16">
        <f t="shared" si="13"/>
        <v>0</v>
      </c>
      <c r="AW99" s="16">
        <f t="shared" si="13"/>
        <v>0</v>
      </c>
      <c r="AX99" s="16">
        <f t="shared" si="13"/>
        <v>0</v>
      </c>
      <c r="AY99" s="16">
        <f t="shared" si="13"/>
        <v>0</v>
      </c>
      <c r="AZ99" s="16">
        <f t="shared" si="13"/>
        <v>0</v>
      </c>
      <c r="BA99" s="16">
        <f t="shared" si="13"/>
        <v>0</v>
      </c>
      <c r="BB99" s="16">
        <f t="shared" si="13"/>
        <v>0</v>
      </c>
      <c r="BC99" s="16">
        <f t="shared" si="13"/>
        <v>0</v>
      </c>
      <c r="BD99" s="16">
        <f t="shared" si="13"/>
        <v>0</v>
      </c>
      <c r="BE99" s="16">
        <f t="shared" si="13"/>
        <v>0</v>
      </c>
      <c r="BF99" s="108"/>
      <c r="BG99" s="108"/>
    </row>
    <row r="100" spans="1:59" s="109" customFormat="1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59" t="s">
        <v>173</v>
      </c>
      <c r="Y100" s="600"/>
      <c r="Z100" s="86">
        <f>Z72/1000</f>
        <v>0.0366235166957</v>
      </c>
      <c r="AA100" s="86">
        <f>AA72/1000</f>
        <v>0.0366235166957</v>
      </c>
      <c r="AB100" s="86">
        <f aca="true" t="shared" si="14" ref="AB100:AO100">AB72/1000</f>
        <v>0.0536703576382</v>
      </c>
      <c r="AC100" s="86">
        <f t="shared" si="14"/>
        <v>0.0569501827061</v>
      </c>
      <c r="AD100" s="86">
        <f t="shared" si="14"/>
        <v>0.0532148459695</v>
      </c>
      <c r="AE100" s="86">
        <f t="shared" si="14"/>
        <v>0.0511496596169</v>
      </c>
      <c r="AF100" s="86">
        <f t="shared" si="14"/>
        <v>0.0509229771525</v>
      </c>
      <c r="AG100" s="86">
        <f t="shared" si="14"/>
        <v>0.0493684913846</v>
      </c>
      <c r="AH100" s="86">
        <f t="shared" si="14"/>
        <v>0.0479741695963</v>
      </c>
      <c r="AI100" s="86">
        <f t="shared" si="14"/>
        <v>0.0427295911884</v>
      </c>
      <c r="AJ100" s="86">
        <f t="shared" si="14"/>
        <v>0.0380584885591</v>
      </c>
      <c r="AK100" s="86">
        <f t="shared" si="14"/>
        <v>0.0360250175811</v>
      </c>
      <c r="AL100" s="86">
        <f t="shared" si="14"/>
        <v>0.032435788266</v>
      </c>
      <c r="AM100" s="86">
        <f t="shared" si="14"/>
        <v>0.0309366319654</v>
      </c>
      <c r="AN100" s="86">
        <f t="shared" si="14"/>
        <v>0.0344585288725</v>
      </c>
      <c r="AO100" s="86">
        <f t="shared" si="14"/>
        <v>0.0349946850009</v>
      </c>
      <c r="AP100" s="601">
        <f aca="true" t="shared" si="15" ref="AP100:BE100">AP72/10000</f>
        <v>0.00375909407473</v>
      </c>
      <c r="AQ100" s="601">
        <f t="shared" si="15"/>
        <v>0</v>
      </c>
      <c r="AR100" s="601">
        <f t="shared" si="15"/>
        <v>0</v>
      </c>
      <c r="AS100" s="601">
        <f t="shared" si="15"/>
        <v>0</v>
      </c>
      <c r="AT100" s="601">
        <f t="shared" si="15"/>
        <v>0</v>
      </c>
      <c r="AU100" s="601">
        <f t="shared" si="15"/>
        <v>0</v>
      </c>
      <c r="AV100" s="601">
        <f t="shared" si="15"/>
        <v>0</v>
      </c>
      <c r="AW100" s="601">
        <f t="shared" si="15"/>
        <v>0</v>
      </c>
      <c r="AX100" s="601">
        <f t="shared" si="15"/>
        <v>0</v>
      </c>
      <c r="AY100" s="601">
        <f t="shared" si="15"/>
        <v>0</v>
      </c>
      <c r="AZ100" s="601">
        <f t="shared" si="15"/>
        <v>0</v>
      </c>
      <c r="BA100" s="601">
        <f t="shared" si="15"/>
        <v>0</v>
      </c>
      <c r="BB100" s="601">
        <f t="shared" si="15"/>
        <v>0</v>
      </c>
      <c r="BC100" s="601">
        <f t="shared" si="15"/>
        <v>0</v>
      </c>
      <c r="BD100" s="601">
        <f t="shared" si="15"/>
        <v>0</v>
      </c>
      <c r="BE100" s="601">
        <f t="shared" si="15"/>
        <v>0</v>
      </c>
      <c r="BF100" s="427"/>
      <c r="BG100" s="110"/>
    </row>
    <row r="101" spans="1:59" s="109" customFormat="1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41" t="s">
        <v>120</v>
      </c>
      <c r="Y101" s="376"/>
      <c r="Z101" s="81">
        <f aca="true" t="shared" si="16" ref="Z101:AO101">SUM(Z93:Z100)</f>
        <v>1144.1295087971152</v>
      </c>
      <c r="AA101" s="81">
        <f t="shared" si="16"/>
        <v>1144.1973786207516</v>
      </c>
      <c r="AB101" s="81">
        <f t="shared" si="16"/>
        <v>1153.6306987239518</v>
      </c>
      <c r="AC101" s="81">
        <f t="shared" si="16"/>
        <v>1161.8395602863925</v>
      </c>
      <c r="AD101" s="81">
        <f t="shared" si="16"/>
        <v>1154.5593905378144</v>
      </c>
      <c r="AE101" s="81">
        <f t="shared" si="16"/>
        <v>1214.494597917924</v>
      </c>
      <c r="AF101" s="81">
        <f t="shared" si="16"/>
        <v>1228.053030050749</v>
      </c>
      <c r="AG101" s="81">
        <f t="shared" si="16"/>
        <v>1241.1476935392811</v>
      </c>
      <c r="AH101" s="81">
        <f t="shared" si="16"/>
        <v>1236.7684007765527</v>
      </c>
      <c r="AI101" s="81">
        <f t="shared" si="16"/>
        <v>1200.4800830805848</v>
      </c>
      <c r="AJ101" s="81">
        <f t="shared" si="16"/>
        <v>1235.7800551742528</v>
      </c>
      <c r="AK101" s="81">
        <f t="shared" si="16"/>
        <v>1256.7356222498238</v>
      </c>
      <c r="AL101" s="81">
        <f t="shared" si="16"/>
        <v>1241.0268868562725</v>
      </c>
      <c r="AM101" s="81">
        <f t="shared" si="16"/>
        <v>1278.6178691215393</v>
      </c>
      <c r="AN101" s="81">
        <f t="shared" si="16"/>
        <v>1286.152419503171</v>
      </c>
      <c r="AO101" s="81">
        <f t="shared" si="16"/>
        <v>1287.6019257765063</v>
      </c>
      <c r="AP101" s="214">
        <f aca="true" t="shared" si="17" ref="AP101:BE101">SUM(AP93:AP100)</f>
        <v>1293.435066888789</v>
      </c>
      <c r="AQ101" s="214" t="e">
        <f t="shared" si="17"/>
        <v>#REF!</v>
      </c>
      <c r="AR101" s="214" t="e">
        <f t="shared" si="17"/>
        <v>#REF!</v>
      </c>
      <c r="AS101" s="214" t="e">
        <f t="shared" si="17"/>
        <v>#REF!</v>
      </c>
      <c r="AT101" s="214" t="e">
        <f t="shared" si="17"/>
        <v>#REF!</v>
      </c>
      <c r="AU101" s="214" t="e">
        <f t="shared" si="17"/>
        <v>#REF!</v>
      </c>
      <c r="AV101" s="214" t="e">
        <f t="shared" si="17"/>
        <v>#REF!</v>
      </c>
      <c r="AW101" s="214" t="e">
        <f t="shared" si="17"/>
        <v>#REF!</v>
      </c>
      <c r="AX101" s="214" t="e">
        <f t="shared" si="17"/>
        <v>#REF!</v>
      </c>
      <c r="AY101" s="214" t="e">
        <f t="shared" si="17"/>
        <v>#REF!</v>
      </c>
      <c r="AZ101" s="214" t="e">
        <f t="shared" si="17"/>
        <v>#REF!</v>
      </c>
      <c r="BA101" s="214" t="e">
        <f t="shared" si="17"/>
        <v>#REF!</v>
      </c>
      <c r="BB101" s="214" t="e">
        <f t="shared" si="17"/>
        <v>#REF!</v>
      </c>
      <c r="BC101" s="214" t="e">
        <f t="shared" si="17"/>
        <v>#REF!</v>
      </c>
      <c r="BD101" s="214" t="e">
        <f t="shared" si="17"/>
        <v>#REF!</v>
      </c>
      <c r="BE101" s="214" t="e">
        <f t="shared" si="17"/>
        <v>#REF!</v>
      </c>
      <c r="BF101" s="111"/>
      <c r="BG101" s="111"/>
    </row>
    <row r="103" ht="14.25">
      <c r="X103" s="3" t="s">
        <v>371</v>
      </c>
    </row>
    <row r="104" spans="24:59" ht="27">
      <c r="X104" s="237" t="s">
        <v>105</v>
      </c>
      <c r="Y104" s="374"/>
      <c r="Z104" s="707" t="s">
        <v>369</v>
      </c>
      <c r="AA104" s="78">
        <v>1990</v>
      </c>
      <c r="AB104" s="78">
        <f aca="true" t="shared" si="18" ref="AB104:BE104">AA104+1</f>
        <v>1991</v>
      </c>
      <c r="AC104" s="78">
        <f t="shared" si="18"/>
        <v>1992</v>
      </c>
      <c r="AD104" s="78">
        <f t="shared" si="18"/>
        <v>1993</v>
      </c>
      <c r="AE104" s="78">
        <f t="shared" si="18"/>
        <v>1994</v>
      </c>
      <c r="AF104" s="78">
        <f t="shared" si="18"/>
        <v>1995</v>
      </c>
      <c r="AG104" s="78">
        <f t="shared" si="18"/>
        <v>1996</v>
      </c>
      <c r="AH104" s="78">
        <f t="shared" si="18"/>
        <v>1997</v>
      </c>
      <c r="AI104" s="78">
        <f t="shared" si="18"/>
        <v>1998</v>
      </c>
      <c r="AJ104" s="78">
        <f t="shared" si="18"/>
        <v>1999</v>
      </c>
      <c r="AK104" s="78">
        <f t="shared" si="18"/>
        <v>2000</v>
      </c>
      <c r="AL104" s="78">
        <f t="shared" si="18"/>
        <v>2001</v>
      </c>
      <c r="AM104" s="78">
        <f t="shared" si="18"/>
        <v>2002</v>
      </c>
      <c r="AN104" s="78">
        <f t="shared" si="18"/>
        <v>2003</v>
      </c>
      <c r="AO104" s="78">
        <f t="shared" si="18"/>
        <v>2004</v>
      </c>
      <c r="AP104" s="78">
        <f t="shared" si="18"/>
        <v>2005</v>
      </c>
      <c r="AQ104" s="78">
        <f t="shared" si="18"/>
        <v>2006</v>
      </c>
      <c r="AR104" s="78">
        <f t="shared" si="18"/>
        <v>2007</v>
      </c>
      <c r="AS104" s="78">
        <f t="shared" si="18"/>
        <v>2008</v>
      </c>
      <c r="AT104" s="78">
        <f t="shared" si="18"/>
        <v>2009</v>
      </c>
      <c r="AU104" s="78">
        <f t="shared" si="18"/>
        <v>2010</v>
      </c>
      <c r="AV104" s="78">
        <f t="shared" si="18"/>
        <v>2011</v>
      </c>
      <c r="AW104" s="78">
        <f t="shared" si="18"/>
        <v>2012</v>
      </c>
      <c r="AX104" s="78">
        <f t="shared" si="18"/>
        <v>2013</v>
      </c>
      <c r="AY104" s="78">
        <f t="shared" si="18"/>
        <v>2014</v>
      </c>
      <c r="AZ104" s="78">
        <f t="shared" si="18"/>
        <v>2015</v>
      </c>
      <c r="BA104" s="78">
        <f t="shared" si="18"/>
        <v>2016</v>
      </c>
      <c r="BB104" s="78">
        <f t="shared" si="18"/>
        <v>2017</v>
      </c>
      <c r="BC104" s="78">
        <f t="shared" si="18"/>
        <v>2018</v>
      </c>
      <c r="BD104" s="78">
        <f t="shared" si="18"/>
        <v>2019</v>
      </c>
      <c r="BE104" s="78">
        <f t="shared" si="18"/>
        <v>2020</v>
      </c>
      <c r="BF104" s="65" t="s">
        <v>106</v>
      </c>
      <c r="BG104" s="78" t="s">
        <v>107</v>
      </c>
    </row>
    <row r="105" spans="1:59" s="109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43" t="s">
        <v>108</v>
      </c>
      <c r="Y105" s="375"/>
      <c r="Z105" s="112"/>
      <c r="AA105" s="39">
        <f>AA93/$Z93-1</f>
        <v>-0.00035039367271361144</v>
      </c>
      <c r="AB105" s="39">
        <f aca="true" t="shared" si="19" ref="AB105:AP105">AB93/$Z93-1</f>
        <v>0.013545424096054415</v>
      </c>
      <c r="AC105" s="39">
        <f t="shared" si="19"/>
        <v>0.016528469032150106</v>
      </c>
      <c r="AD105" s="39">
        <f t="shared" si="19"/>
        <v>-0.010036469277319937</v>
      </c>
      <c r="AE105" s="39">
        <f t="shared" si="19"/>
        <v>0.09015057886256961</v>
      </c>
      <c r="AF105" s="39">
        <f t="shared" si="19"/>
        <v>0.07565873563989434</v>
      </c>
      <c r="AG105" s="39">
        <f t="shared" si="19"/>
        <v>0.05329210151379349</v>
      </c>
      <c r="AH105" s="39">
        <f t="shared" si="19"/>
        <v>0.06502329009892382</v>
      </c>
      <c r="AI105" s="39">
        <f t="shared" si="19"/>
        <v>0.07793274230390157</v>
      </c>
      <c r="AJ105" s="39">
        <f t="shared" si="19"/>
        <v>0.06242855527922253</v>
      </c>
      <c r="AK105" s="39">
        <f t="shared" si="19"/>
        <v>0.0428651547199026</v>
      </c>
      <c r="AL105" s="39">
        <f t="shared" si="19"/>
        <v>0.015912305133048754</v>
      </c>
      <c r="AM105" s="39">
        <f t="shared" si="19"/>
        <v>0.12963004438906034</v>
      </c>
      <c r="AN105" s="39">
        <f t="shared" si="19"/>
        <v>0.08746384020627573</v>
      </c>
      <c r="AO105" s="39">
        <f t="shared" si="19"/>
        <v>0.08887830636049987</v>
      </c>
      <c r="AP105" s="39">
        <f t="shared" si="19"/>
        <v>0.1565273899485924</v>
      </c>
      <c r="AQ105" s="39" t="e">
        <f aca="true" t="shared" si="20" ref="AQ105:BE105">AQ93/$AA93-1</f>
        <v>#REF!</v>
      </c>
      <c r="AR105" s="39" t="e">
        <f t="shared" si="20"/>
        <v>#REF!</v>
      </c>
      <c r="AS105" s="39" t="e">
        <f t="shared" si="20"/>
        <v>#REF!</v>
      </c>
      <c r="AT105" s="39" t="e">
        <f t="shared" si="20"/>
        <v>#REF!</v>
      </c>
      <c r="AU105" s="39" t="e">
        <f t="shared" si="20"/>
        <v>#REF!</v>
      </c>
      <c r="AV105" s="39" t="e">
        <f t="shared" si="20"/>
        <v>#REF!</v>
      </c>
      <c r="AW105" s="39" t="e">
        <f t="shared" si="20"/>
        <v>#REF!</v>
      </c>
      <c r="AX105" s="39" t="e">
        <f t="shared" si="20"/>
        <v>#REF!</v>
      </c>
      <c r="AY105" s="39" t="e">
        <f t="shared" si="20"/>
        <v>#REF!</v>
      </c>
      <c r="AZ105" s="39" t="e">
        <f t="shared" si="20"/>
        <v>#REF!</v>
      </c>
      <c r="BA105" s="39" t="e">
        <f t="shared" si="20"/>
        <v>#REF!</v>
      </c>
      <c r="BB105" s="39" t="e">
        <f t="shared" si="20"/>
        <v>#REF!</v>
      </c>
      <c r="BC105" s="39" t="e">
        <f t="shared" si="20"/>
        <v>#REF!</v>
      </c>
      <c r="BD105" s="39" t="e">
        <f t="shared" si="20"/>
        <v>#REF!</v>
      </c>
      <c r="BE105" s="39" t="e">
        <f t="shared" si="20"/>
        <v>#REF!</v>
      </c>
      <c r="BF105" s="108"/>
      <c r="BG105" s="108"/>
    </row>
    <row r="106" spans="1:59" s="109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43" t="s">
        <v>109</v>
      </c>
      <c r="Y106" s="375"/>
      <c r="Z106" s="112"/>
      <c r="AA106" s="39">
        <f aca="true" t="shared" si="21" ref="AA106:AP112">AA94/$Z94-1</f>
        <v>0.00011854187953064255</v>
      </c>
      <c r="AB106" s="39">
        <f t="shared" si="21"/>
        <v>-0.012530109625555008</v>
      </c>
      <c r="AC106" s="39">
        <f t="shared" si="21"/>
        <v>-0.03261915417323147</v>
      </c>
      <c r="AD106" s="39">
        <f t="shared" si="21"/>
        <v>-0.05558311167104435</v>
      </c>
      <c r="AE106" s="39">
        <f t="shared" si="21"/>
        <v>-0.019041063988409768</v>
      </c>
      <c r="AF106" s="39">
        <f t="shared" si="21"/>
        <v>-0.022101963636495525</v>
      </c>
      <c r="AG106" s="39">
        <f t="shared" si="21"/>
        <v>-0.004070386946122828</v>
      </c>
      <c r="AH106" s="39">
        <f t="shared" si="21"/>
        <v>-0.0034883551435752613</v>
      </c>
      <c r="AI106" s="39">
        <f t="shared" si="21"/>
        <v>-0.07729745552005707</v>
      </c>
      <c r="AJ106" s="39">
        <f t="shared" si="21"/>
        <v>-0.05326380543234566</v>
      </c>
      <c r="AK106" s="39">
        <f t="shared" si="21"/>
        <v>-0.030779870133968545</v>
      </c>
      <c r="AL106" s="39">
        <f t="shared" si="21"/>
        <v>-0.06639326203760143</v>
      </c>
      <c r="AM106" s="39">
        <f t="shared" si="21"/>
        <v>-0.0416870439898781</v>
      </c>
      <c r="AN106" s="39">
        <f t="shared" si="21"/>
        <v>-0.03268284642270902</v>
      </c>
      <c r="AO106" s="39">
        <f t="shared" si="21"/>
        <v>-0.03186711533243369</v>
      </c>
      <c r="AP106" s="39">
        <f t="shared" si="21"/>
        <v>-0.054902695733504814</v>
      </c>
      <c r="AQ106" s="39">
        <f aca="true" t="shared" si="22" ref="AQ106:BE106">AQ94/$AA94-1</f>
        <v>-1</v>
      </c>
      <c r="AR106" s="39">
        <f t="shared" si="22"/>
        <v>-1</v>
      </c>
      <c r="AS106" s="39">
        <f t="shared" si="22"/>
        <v>-1</v>
      </c>
      <c r="AT106" s="39">
        <f t="shared" si="22"/>
        <v>-1</v>
      </c>
      <c r="AU106" s="39">
        <f t="shared" si="22"/>
        <v>-1</v>
      </c>
      <c r="AV106" s="39">
        <f t="shared" si="22"/>
        <v>-1</v>
      </c>
      <c r="AW106" s="39">
        <f t="shared" si="22"/>
        <v>-1</v>
      </c>
      <c r="AX106" s="39">
        <f t="shared" si="22"/>
        <v>-1</v>
      </c>
      <c r="AY106" s="39">
        <f t="shared" si="22"/>
        <v>-1</v>
      </c>
      <c r="AZ106" s="39">
        <f t="shared" si="22"/>
        <v>-1</v>
      </c>
      <c r="BA106" s="39">
        <f t="shared" si="22"/>
        <v>-1</v>
      </c>
      <c r="BB106" s="39">
        <f t="shared" si="22"/>
        <v>-1</v>
      </c>
      <c r="BC106" s="39">
        <f t="shared" si="22"/>
        <v>-1</v>
      </c>
      <c r="BD106" s="39">
        <f t="shared" si="22"/>
        <v>-1</v>
      </c>
      <c r="BE106" s="39">
        <f t="shared" si="22"/>
        <v>-1</v>
      </c>
      <c r="BF106" s="108"/>
      <c r="BG106" s="108"/>
    </row>
    <row r="107" spans="1:59" s="10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43" t="s">
        <v>111</v>
      </c>
      <c r="Y107" s="375"/>
      <c r="Z107" s="112"/>
      <c r="AA107" s="39">
        <f t="shared" si="21"/>
        <v>3.672243980745726E-05</v>
      </c>
      <c r="AB107" s="39">
        <f t="shared" si="21"/>
        <v>0.05283832018257972</v>
      </c>
      <c r="AC107" s="39">
        <f t="shared" si="21"/>
        <v>0.07399156337370627</v>
      </c>
      <c r="AD107" s="39">
        <f t="shared" si="21"/>
        <v>0.09476557165614463</v>
      </c>
      <c r="AE107" s="39">
        <f t="shared" si="21"/>
        <v>0.1519630517178847</v>
      </c>
      <c r="AF107" s="39">
        <f t="shared" si="21"/>
        <v>0.1849510359428228</v>
      </c>
      <c r="AG107" s="39">
        <f t="shared" si="21"/>
        <v>0.2099993432359406</v>
      </c>
      <c r="AH107" s="39">
        <f t="shared" si="21"/>
        <v>0.2181712385062511</v>
      </c>
      <c r="AI107" s="39">
        <f t="shared" si="21"/>
        <v>0.21332425992163562</v>
      </c>
      <c r="AJ107" s="39">
        <f t="shared" si="21"/>
        <v>0.22467679792603001</v>
      </c>
      <c r="AK107" s="39">
        <f t="shared" si="21"/>
        <v>0.22117599093500795</v>
      </c>
      <c r="AL107" s="39">
        <f t="shared" si="21"/>
        <v>0.23289418119784866</v>
      </c>
      <c r="AM107" s="39">
        <f t="shared" si="21"/>
        <v>0.21156303407534827</v>
      </c>
      <c r="AN107" s="39">
        <f t="shared" si="21"/>
        <v>0.20393049505869376</v>
      </c>
      <c r="AO107" s="39">
        <f t="shared" si="21"/>
        <v>0.20309565203168334</v>
      </c>
      <c r="AP107" s="39">
        <f t="shared" si="21"/>
        <v>0.1814323357102967</v>
      </c>
      <c r="AQ107" s="39">
        <f aca="true" t="shared" si="23" ref="AQ107:BE107">AQ95/$AA95-1</f>
        <v>-1</v>
      </c>
      <c r="AR107" s="39">
        <f t="shared" si="23"/>
        <v>-1</v>
      </c>
      <c r="AS107" s="39">
        <f t="shared" si="23"/>
        <v>-1</v>
      </c>
      <c r="AT107" s="39">
        <f t="shared" si="23"/>
        <v>-1</v>
      </c>
      <c r="AU107" s="39">
        <f t="shared" si="23"/>
        <v>-1</v>
      </c>
      <c r="AV107" s="39">
        <f t="shared" si="23"/>
        <v>-1</v>
      </c>
      <c r="AW107" s="39">
        <f t="shared" si="23"/>
        <v>-1</v>
      </c>
      <c r="AX107" s="39">
        <f t="shared" si="23"/>
        <v>-1</v>
      </c>
      <c r="AY107" s="39">
        <f t="shared" si="23"/>
        <v>-1</v>
      </c>
      <c r="AZ107" s="39">
        <f t="shared" si="23"/>
        <v>-1</v>
      </c>
      <c r="BA107" s="39">
        <f t="shared" si="23"/>
        <v>-1</v>
      </c>
      <c r="BB107" s="39">
        <f t="shared" si="23"/>
        <v>-1</v>
      </c>
      <c r="BC107" s="39">
        <f t="shared" si="23"/>
        <v>-1</v>
      </c>
      <c r="BD107" s="39">
        <f t="shared" si="23"/>
        <v>-1</v>
      </c>
      <c r="BE107" s="39">
        <f t="shared" si="23"/>
        <v>-1</v>
      </c>
      <c r="BF107" s="108"/>
      <c r="BG107" s="108"/>
    </row>
    <row r="108" spans="1:59" s="10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43" t="s">
        <v>170</v>
      </c>
      <c r="Y108" s="375"/>
      <c r="Z108" s="112"/>
      <c r="AA108" s="39">
        <f t="shared" si="21"/>
        <v>0.00011744282533365791</v>
      </c>
      <c r="AB108" s="39">
        <f t="shared" si="21"/>
        <v>-0.004503744329836468</v>
      </c>
      <c r="AC108" s="39">
        <f t="shared" si="21"/>
        <v>0.025344563726493075</v>
      </c>
      <c r="AD108" s="39">
        <f t="shared" si="21"/>
        <v>0.02974191489376743</v>
      </c>
      <c r="AE108" s="39">
        <f t="shared" si="21"/>
        <v>0.09938925039850921</v>
      </c>
      <c r="AF108" s="39">
        <f t="shared" si="21"/>
        <v>0.12690002343554152</v>
      </c>
      <c r="AG108" s="39">
        <f t="shared" si="21"/>
        <v>0.12394907722867599</v>
      </c>
      <c r="AH108" s="39">
        <f t="shared" si="21"/>
        <v>0.10512295505721059</v>
      </c>
      <c r="AI108" s="39">
        <f t="shared" si="21"/>
        <v>0.14065138771347008</v>
      </c>
      <c r="AJ108" s="39">
        <f t="shared" si="21"/>
        <v>0.2250261568186216</v>
      </c>
      <c r="AK108" s="39">
        <f t="shared" si="21"/>
        <v>0.2532180054857618</v>
      </c>
      <c r="AL108" s="39">
        <f t="shared" si="21"/>
        <v>0.29364879387349596</v>
      </c>
      <c r="AM108" s="39">
        <f t="shared" si="21"/>
        <v>0.37286384063951106</v>
      </c>
      <c r="AN108" s="39">
        <f t="shared" si="21"/>
        <v>0.39333255871845085</v>
      </c>
      <c r="AO108" s="39">
        <f t="shared" si="21"/>
        <v>0.3937426540593765</v>
      </c>
      <c r="AP108" s="39">
        <f t="shared" si="21"/>
        <v>0.44635821997977776</v>
      </c>
      <c r="AQ108" s="39">
        <f aca="true" t="shared" si="24" ref="AQ108:BE108">AQ96/$AA96-1</f>
        <v>-1</v>
      </c>
      <c r="AR108" s="39">
        <f t="shared" si="24"/>
        <v>-1</v>
      </c>
      <c r="AS108" s="39">
        <f t="shared" si="24"/>
        <v>-1</v>
      </c>
      <c r="AT108" s="39">
        <f t="shared" si="24"/>
        <v>-1</v>
      </c>
      <c r="AU108" s="39">
        <f t="shared" si="24"/>
        <v>-1</v>
      </c>
      <c r="AV108" s="39">
        <f t="shared" si="24"/>
        <v>-1</v>
      </c>
      <c r="AW108" s="39">
        <f t="shared" si="24"/>
        <v>-1</v>
      </c>
      <c r="AX108" s="39">
        <f t="shared" si="24"/>
        <v>-1</v>
      </c>
      <c r="AY108" s="39">
        <f t="shared" si="24"/>
        <v>-1</v>
      </c>
      <c r="AZ108" s="39">
        <f t="shared" si="24"/>
        <v>-1</v>
      </c>
      <c r="BA108" s="39">
        <f t="shared" si="24"/>
        <v>-1</v>
      </c>
      <c r="BB108" s="39">
        <f t="shared" si="24"/>
        <v>-1</v>
      </c>
      <c r="BC108" s="39">
        <f t="shared" si="24"/>
        <v>-1</v>
      </c>
      <c r="BD108" s="39">
        <f t="shared" si="24"/>
        <v>-1</v>
      </c>
      <c r="BE108" s="39">
        <f t="shared" si="24"/>
        <v>-1</v>
      </c>
      <c r="BF108" s="108"/>
      <c r="BG108" s="108"/>
    </row>
    <row r="109" spans="1:59" s="10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43" t="s">
        <v>121</v>
      </c>
      <c r="Y109" s="375"/>
      <c r="Z109" s="112"/>
      <c r="AA109" s="39">
        <f t="shared" si="21"/>
        <v>5.6644844438347164E-05</v>
      </c>
      <c r="AB109" s="39">
        <f t="shared" si="21"/>
        <v>0.015130900820145898</v>
      </c>
      <c r="AC109" s="39">
        <f t="shared" si="21"/>
        <v>0.07035274827165905</v>
      </c>
      <c r="AD109" s="39">
        <f t="shared" si="21"/>
        <v>0.08220614344604527</v>
      </c>
      <c r="AE109" s="39">
        <f t="shared" si="21"/>
        <v>0.1379069204090564</v>
      </c>
      <c r="AF109" s="39">
        <f t="shared" si="21"/>
        <v>0.16212239295286857</v>
      </c>
      <c r="AG109" s="39">
        <f t="shared" si="21"/>
        <v>0.15993820985064233</v>
      </c>
      <c r="AH109" s="39">
        <f t="shared" si="21"/>
        <v>0.13233684780225707</v>
      </c>
      <c r="AI109" s="39">
        <f t="shared" si="21"/>
        <v>0.12934707420863734</v>
      </c>
      <c r="AJ109" s="39">
        <f t="shared" si="21"/>
        <v>0.1920236417866208</v>
      </c>
      <c r="AK109" s="39">
        <f t="shared" si="21"/>
        <v>0.2361361534676354</v>
      </c>
      <c r="AL109" s="39">
        <f t="shared" si="21"/>
        <v>0.2062348568415071</v>
      </c>
      <c r="AM109" s="39">
        <f t="shared" si="21"/>
        <v>0.29815531001518303</v>
      </c>
      <c r="AN109" s="39">
        <f t="shared" si="21"/>
        <v>0.3145035319656946</v>
      </c>
      <c r="AO109" s="39">
        <f t="shared" si="21"/>
        <v>0.3147649421302714</v>
      </c>
      <c r="AP109" s="39">
        <f t="shared" si="21"/>
        <v>0.3674428165658692</v>
      </c>
      <c r="AQ109" s="39">
        <f aca="true" t="shared" si="25" ref="AQ109:BE109">AQ97/$AA97-1</f>
        <v>-1</v>
      </c>
      <c r="AR109" s="39">
        <f t="shared" si="25"/>
        <v>-1</v>
      </c>
      <c r="AS109" s="39">
        <f t="shared" si="25"/>
        <v>-1</v>
      </c>
      <c r="AT109" s="39">
        <f t="shared" si="25"/>
        <v>-1</v>
      </c>
      <c r="AU109" s="39">
        <f t="shared" si="25"/>
        <v>-1</v>
      </c>
      <c r="AV109" s="39">
        <f t="shared" si="25"/>
        <v>-1</v>
      </c>
      <c r="AW109" s="39">
        <f t="shared" si="25"/>
        <v>-1</v>
      </c>
      <c r="AX109" s="39">
        <f t="shared" si="25"/>
        <v>-1</v>
      </c>
      <c r="AY109" s="39">
        <f t="shared" si="25"/>
        <v>-1</v>
      </c>
      <c r="AZ109" s="39">
        <f t="shared" si="25"/>
        <v>-1</v>
      </c>
      <c r="BA109" s="39">
        <f t="shared" si="25"/>
        <v>-1</v>
      </c>
      <c r="BB109" s="39">
        <f t="shared" si="25"/>
        <v>-1</v>
      </c>
      <c r="BC109" s="39">
        <f t="shared" si="25"/>
        <v>-1</v>
      </c>
      <c r="BD109" s="39">
        <f t="shared" si="25"/>
        <v>-1</v>
      </c>
      <c r="BE109" s="39">
        <f t="shared" si="25"/>
        <v>-1</v>
      </c>
      <c r="BF109" s="108"/>
      <c r="BG109" s="108"/>
    </row>
    <row r="110" spans="1:59" s="10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43" t="s">
        <v>122</v>
      </c>
      <c r="Y110" s="375"/>
      <c r="Z110" s="112"/>
      <c r="AA110" s="39">
        <f t="shared" si="21"/>
        <v>0</v>
      </c>
      <c r="AB110" s="39">
        <f t="shared" si="21"/>
        <v>0.024993109952067938</v>
      </c>
      <c r="AC110" s="39">
        <f t="shared" si="21"/>
        <v>0.01934903787548259</v>
      </c>
      <c r="AD110" s="39">
        <f t="shared" si="21"/>
        <v>0.007203110310221028</v>
      </c>
      <c r="AE110" s="39">
        <f t="shared" si="21"/>
        <v>0.02777412209005692</v>
      </c>
      <c r="AF110" s="39">
        <f t="shared" si="21"/>
        <v>0.03122872307229474</v>
      </c>
      <c r="AG110" s="39">
        <f t="shared" si="21"/>
        <v>0.02745677843849026</v>
      </c>
      <c r="AH110" s="39">
        <f t="shared" si="21"/>
        <v>-0.00019816236944714127</v>
      </c>
      <c r="AI110" s="39">
        <f t="shared" si="21"/>
        <v>-0.09757969896523666</v>
      </c>
      <c r="AJ110" s="39">
        <f t="shared" si="21"/>
        <v>-0.09765680475179628</v>
      </c>
      <c r="AK110" s="39">
        <f t="shared" si="21"/>
        <v>-0.08731466279959832</v>
      </c>
      <c r="AL110" s="39">
        <f t="shared" si="21"/>
        <v>-0.12152495685920195</v>
      </c>
      <c r="AM110" s="39">
        <f t="shared" si="21"/>
        <v>-0.15573697654961371</v>
      </c>
      <c r="AN110" s="39">
        <f t="shared" si="21"/>
        <v>-0.1615148114229985</v>
      </c>
      <c r="AO110" s="39">
        <f t="shared" si="21"/>
        <v>-0.15597445741518023</v>
      </c>
      <c r="AP110" s="39">
        <f t="shared" si="21"/>
        <v>-0.134670340426015</v>
      </c>
      <c r="AQ110" s="39">
        <f aca="true" t="shared" si="26" ref="AQ110:BE110">AQ98/$AA98-1</f>
        <v>-1</v>
      </c>
      <c r="AR110" s="39">
        <f t="shared" si="26"/>
        <v>-1</v>
      </c>
      <c r="AS110" s="39">
        <f t="shared" si="26"/>
        <v>-1</v>
      </c>
      <c r="AT110" s="39">
        <f t="shared" si="26"/>
        <v>-1</v>
      </c>
      <c r="AU110" s="39">
        <f t="shared" si="26"/>
        <v>-1</v>
      </c>
      <c r="AV110" s="39">
        <f t="shared" si="26"/>
        <v>-1</v>
      </c>
      <c r="AW110" s="39">
        <f t="shared" si="26"/>
        <v>-1</v>
      </c>
      <c r="AX110" s="39">
        <f t="shared" si="26"/>
        <v>-1</v>
      </c>
      <c r="AY110" s="39">
        <f t="shared" si="26"/>
        <v>-1</v>
      </c>
      <c r="AZ110" s="39">
        <f t="shared" si="26"/>
        <v>-1</v>
      </c>
      <c r="BA110" s="39">
        <f t="shared" si="26"/>
        <v>-1</v>
      </c>
      <c r="BB110" s="39">
        <f t="shared" si="26"/>
        <v>-1</v>
      </c>
      <c r="BC110" s="39">
        <f t="shared" si="26"/>
        <v>-1</v>
      </c>
      <c r="BD110" s="39">
        <f t="shared" si="26"/>
        <v>-1</v>
      </c>
      <c r="BE110" s="39">
        <f t="shared" si="26"/>
        <v>-1</v>
      </c>
      <c r="BF110" s="108"/>
      <c r="BG110" s="108"/>
    </row>
    <row r="111" spans="1:59" s="10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43" t="s">
        <v>123</v>
      </c>
      <c r="Y111" s="375"/>
      <c r="Z111" s="112"/>
      <c r="AA111" s="39">
        <f t="shared" si="21"/>
        <v>-4.218847493575595E-15</v>
      </c>
      <c r="AB111" s="39">
        <f t="shared" si="21"/>
        <v>0.016495643346402744</v>
      </c>
      <c r="AC111" s="39">
        <f t="shared" si="21"/>
        <v>0.0825993304031738</v>
      </c>
      <c r="AD111" s="39">
        <f t="shared" si="21"/>
        <v>0.06522180639023523</v>
      </c>
      <c r="AE111" s="39">
        <f t="shared" si="21"/>
        <v>0.20907350650166578</v>
      </c>
      <c r="AF111" s="39">
        <f t="shared" si="21"/>
        <v>0.2542708700118286</v>
      </c>
      <c r="AG111" s="39">
        <f t="shared" si="21"/>
        <v>0.319216906766429</v>
      </c>
      <c r="AH111" s="39">
        <f t="shared" si="21"/>
        <v>0.367814809773243</v>
      </c>
      <c r="AI111" s="39">
        <f t="shared" si="21"/>
        <v>0.3718416428569862</v>
      </c>
      <c r="AJ111" s="39">
        <f t="shared" si="21"/>
        <v>0.3919800537061142</v>
      </c>
      <c r="AK111" s="39">
        <f t="shared" si="21"/>
        <v>0.4496177951912359</v>
      </c>
      <c r="AL111" s="39">
        <f t="shared" si="21"/>
        <v>0.4516639586745592</v>
      </c>
      <c r="AM111" s="39">
        <f t="shared" si="21"/>
        <v>0.4518617021194111</v>
      </c>
      <c r="AN111" s="39">
        <f t="shared" si="21"/>
        <v>0.5674699474685343</v>
      </c>
      <c r="AO111" s="39">
        <f t="shared" si="21"/>
        <v>0.5980986194632374</v>
      </c>
      <c r="AP111" s="39">
        <f t="shared" si="21"/>
        <v>0.6158612038731222</v>
      </c>
      <c r="AQ111" s="39">
        <f aca="true" t="shared" si="27" ref="AQ111:BE111">AQ99/$AA99-1</f>
        <v>-1</v>
      </c>
      <c r="AR111" s="39">
        <f t="shared" si="27"/>
        <v>-1</v>
      </c>
      <c r="AS111" s="39">
        <f t="shared" si="27"/>
        <v>-1</v>
      </c>
      <c r="AT111" s="39">
        <f t="shared" si="27"/>
        <v>-1</v>
      </c>
      <c r="AU111" s="39">
        <f t="shared" si="27"/>
        <v>-1</v>
      </c>
      <c r="AV111" s="39">
        <f t="shared" si="27"/>
        <v>-1</v>
      </c>
      <c r="AW111" s="39">
        <f t="shared" si="27"/>
        <v>-1</v>
      </c>
      <c r="AX111" s="39">
        <f t="shared" si="27"/>
        <v>-1</v>
      </c>
      <c r="AY111" s="39">
        <f t="shared" si="27"/>
        <v>-1</v>
      </c>
      <c r="AZ111" s="39">
        <f t="shared" si="27"/>
        <v>-1</v>
      </c>
      <c r="BA111" s="39">
        <f t="shared" si="27"/>
        <v>-1</v>
      </c>
      <c r="BB111" s="39">
        <f t="shared" si="27"/>
        <v>-1</v>
      </c>
      <c r="BC111" s="39">
        <f t="shared" si="27"/>
        <v>-1</v>
      </c>
      <c r="BD111" s="39">
        <f t="shared" si="27"/>
        <v>-1</v>
      </c>
      <c r="BE111" s="39">
        <f t="shared" si="27"/>
        <v>-1</v>
      </c>
      <c r="BF111" s="108"/>
      <c r="BG111" s="108"/>
    </row>
    <row r="112" spans="1:59" s="109" customFormat="1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59" t="s">
        <v>173</v>
      </c>
      <c r="Y112" s="600"/>
      <c r="Z112" s="112"/>
      <c r="AA112" s="39">
        <f t="shared" si="21"/>
        <v>0</v>
      </c>
      <c r="AB112" s="39">
        <f t="shared" si="21"/>
        <v>0.4654616072000941</v>
      </c>
      <c r="AC112" s="39">
        <f t="shared" si="21"/>
        <v>0.5550167718543144</v>
      </c>
      <c r="AD112" s="39">
        <f t="shared" si="21"/>
        <v>0.453023924809165</v>
      </c>
      <c r="AE112" s="39">
        <f t="shared" si="21"/>
        <v>0.3966343003566757</v>
      </c>
      <c r="AF112" s="39">
        <f t="shared" si="21"/>
        <v>0.39044476737753886</v>
      </c>
      <c r="AG112" s="39">
        <f t="shared" si="21"/>
        <v>0.34799975094681157</v>
      </c>
      <c r="AH112" s="39">
        <f t="shared" si="21"/>
        <v>0.3099279895732321</v>
      </c>
      <c r="AI112" s="39">
        <f t="shared" si="21"/>
        <v>0.16672550982568324</v>
      </c>
      <c r="AJ112" s="39">
        <f t="shared" si="21"/>
        <v>0.039181705987521465</v>
      </c>
      <c r="AK112" s="39">
        <f t="shared" si="21"/>
        <v>-0.016341934598276042</v>
      </c>
      <c r="AL112" s="39">
        <f t="shared" si="21"/>
        <v>-0.11434533893878318</v>
      </c>
      <c r="AM112" s="39">
        <f t="shared" si="21"/>
        <v>-0.15527959200509278</v>
      </c>
      <c r="AN112" s="39">
        <f t="shared" si="21"/>
        <v>-0.05911468964568867</v>
      </c>
      <c r="AO112" s="39">
        <f t="shared" si="21"/>
        <v>-0.04447502156425198</v>
      </c>
      <c r="AP112" s="39">
        <f t="shared" si="21"/>
        <v>-0.897358462160698</v>
      </c>
      <c r="AQ112" s="39">
        <f aca="true" t="shared" si="28" ref="AQ112:BE112">AQ100/$AA100-1</f>
        <v>-1</v>
      </c>
      <c r="AR112" s="39">
        <f t="shared" si="28"/>
        <v>-1</v>
      </c>
      <c r="AS112" s="39">
        <f t="shared" si="28"/>
        <v>-1</v>
      </c>
      <c r="AT112" s="39">
        <f t="shared" si="28"/>
        <v>-1</v>
      </c>
      <c r="AU112" s="39">
        <f t="shared" si="28"/>
        <v>-1</v>
      </c>
      <c r="AV112" s="39">
        <f t="shared" si="28"/>
        <v>-1</v>
      </c>
      <c r="AW112" s="39">
        <f t="shared" si="28"/>
        <v>-1</v>
      </c>
      <c r="AX112" s="39">
        <f t="shared" si="28"/>
        <v>-1</v>
      </c>
      <c r="AY112" s="39">
        <f t="shared" si="28"/>
        <v>-1</v>
      </c>
      <c r="AZ112" s="39">
        <f t="shared" si="28"/>
        <v>-1</v>
      </c>
      <c r="BA112" s="39">
        <f t="shared" si="28"/>
        <v>-1</v>
      </c>
      <c r="BB112" s="39">
        <f t="shared" si="28"/>
        <v>-1</v>
      </c>
      <c r="BC112" s="39">
        <f t="shared" si="28"/>
        <v>-1</v>
      </c>
      <c r="BD112" s="39">
        <f t="shared" si="28"/>
        <v>-1</v>
      </c>
      <c r="BE112" s="39">
        <f t="shared" si="28"/>
        <v>-1</v>
      </c>
      <c r="BF112" s="108"/>
      <c r="BG112" s="110"/>
    </row>
    <row r="113" spans="1:59" s="109" customFormat="1" ht="1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41" t="s">
        <v>120</v>
      </c>
      <c r="Y113" s="376"/>
      <c r="Z113" s="114"/>
      <c r="AA113" s="82">
        <f>AA101/$Z101-1</f>
        <v>5.932005346820368E-05</v>
      </c>
      <c r="AB113" s="82">
        <f aca="true" t="shared" si="29" ref="AB113:AP113">AB101/$Z101-1</f>
        <v>0.008304295845691145</v>
      </c>
      <c r="AC113" s="82">
        <f t="shared" si="29"/>
        <v>0.015479061900865343</v>
      </c>
      <c r="AD113" s="82">
        <f t="shared" si="29"/>
        <v>0.00911599749897607</v>
      </c>
      <c r="AE113" s="82">
        <f t="shared" si="29"/>
        <v>0.06150098269450921</v>
      </c>
      <c r="AF113" s="82">
        <f t="shared" si="29"/>
        <v>0.07335141748233287</v>
      </c>
      <c r="AG113" s="82">
        <f t="shared" si="29"/>
        <v>0.08479650598660493</v>
      </c>
      <c r="AH113" s="82">
        <f t="shared" si="29"/>
        <v>0.08096888618565012</v>
      </c>
      <c r="AI113" s="82">
        <f t="shared" si="29"/>
        <v>0.04925191934146844</v>
      </c>
      <c r="AJ113" s="82">
        <f t="shared" si="29"/>
        <v>0.08010504551490394</v>
      </c>
      <c r="AK113" s="82">
        <f t="shared" si="29"/>
        <v>0.09842077543397809</v>
      </c>
      <c r="AL113" s="82">
        <f t="shared" si="29"/>
        <v>0.08469091769255277</v>
      </c>
      <c r="AM113" s="82">
        <f t="shared" si="29"/>
        <v>0.11754644844867168</v>
      </c>
      <c r="AN113" s="82">
        <f t="shared" si="29"/>
        <v>0.12413184837385405</v>
      </c>
      <c r="AO113" s="82">
        <f t="shared" si="29"/>
        <v>0.12539875588929728</v>
      </c>
      <c r="AP113" s="82">
        <f t="shared" si="29"/>
        <v>0.13049707829723456</v>
      </c>
      <c r="AQ113" s="82" t="e">
        <f aca="true" t="shared" si="30" ref="AQ113:BE113">AQ101/$AA101-1</f>
        <v>#REF!</v>
      </c>
      <c r="AR113" s="82" t="e">
        <f t="shared" si="30"/>
        <v>#REF!</v>
      </c>
      <c r="AS113" s="82" t="e">
        <f t="shared" si="30"/>
        <v>#REF!</v>
      </c>
      <c r="AT113" s="82" t="e">
        <f t="shared" si="30"/>
        <v>#REF!</v>
      </c>
      <c r="AU113" s="82" t="e">
        <f t="shared" si="30"/>
        <v>#REF!</v>
      </c>
      <c r="AV113" s="82" t="e">
        <f t="shared" si="30"/>
        <v>#REF!</v>
      </c>
      <c r="AW113" s="82" t="e">
        <f t="shared" si="30"/>
        <v>#REF!</v>
      </c>
      <c r="AX113" s="82" t="e">
        <f t="shared" si="30"/>
        <v>#REF!</v>
      </c>
      <c r="AY113" s="82" t="e">
        <f t="shared" si="30"/>
        <v>#REF!</v>
      </c>
      <c r="AZ113" s="82" t="e">
        <f t="shared" si="30"/>
        <v>#REF!</v>
      </c>
      <c r="BA113" s="82" t="e">
        <f t="shared" si="30"/>
        <v>#REF!</v>
      </c>
      <c r="BB113" s="82" t="e">
        <f t="shared" si="30"/>
        <v>#REF!</v>
      </c>
      <c r="BC113" s="82" t="e">
        <f t="shared" si="30"/>
        <v>#REF!</v>
      </c>
      <c r="BD113" s="82" t="e">
        <f t="shared" si="30"/>
        <v>#REF!</v>
      </c>
      <c r="BE113" s="82" t="e">
        <f t="shared" si="30"/>
        <v>#REF!</v>
      </c>
      <c r="BF113" s="111"/>
      <c r="BG113" s="111"/>
    </row>
    <row r="115" ht="14.25">
      <c r="X115" s="3" t="s">
        <v>124</v>
      </c>
    </row>
    <row r="116" spans="24:59" ht="27">
      <c r="X116" s="237" t="s">
        <v>105</v>
      </c>
      <c r="Y116" s="374"/>
      <c r="Z116" s="707" t="s">
        <v>369</v>
      </c>
      <c r="AA116" s="78">
        <v>1990</v>
      </c>
      <c r="AB116" s="78">
        <f aca="true" t="shared" si="31" ref="AB116:BE116">AA116+1</f>
        <v>1991</v>
      </c>
      <c r="AC116" s="78">
        <f t="shared" si="31"/>
        <v>1992</v>
      </c>
      <c r="AD116" s="78">
        <f t="shared" si="31"/>
        <v>1993</v>
      </c>
      <c r="AE116" s="78">
        <f t="shared" si="31"/>
        <v>1994</v>
      </c>
      <c r="AF116" s="78">
        <f t="shared" si="31"/>
        <v>1995</v>
      </c>
      <c r="AG116" s="78">
        <f t="shared" si="31"/>
        <v>1996</v>
      </c>
      <c r="AH116" s="78">
        <f t="shared" si="31"/>
        <v>1997</v>
      </c>
      <c r="AI116" s="78">
        <f t="shared" si="31"/>
        <v>1998</v>
      </c>
      <c r="AJ116" s="78">
        <f t="shared" si="31"/>
        <v>1999</v>
      </c>
      <c r="AK116" s="78">
        <f t="shared" si="31"/>
        <v>2000</v>
      </c>
      <c r="AL116" s="78">
        <f t="shared" si="31"/>
        <v>2001</v>
      </c>
      <c r="AM116" s="78">
        <f t="shared" si="31"/>
        <v>2002</v>
      </c>
      <c r="AN116" s="78">
        <f t="shared" si="31"/>
        <v>2003</v>
      </c>
      <c r="AO116" s="78">
        <f t="shared" si="31"/>
        <v>2004</v>
      </c>
      <c r="AP116" s="78">
        <f t="shared" si="31"/>
        <v>2005</v>
      </c>
      <c r="AQ116" s="78">
        <f t="shared" si="31"/>
        <v>2006</v>
      </c>
      <c r="AR116" s="78">
        <f t="shared" si="31"/>
        <v>2007</v>
      </c>
      <c r="AS116" s="78">
        <f t="shared" si="31"/>
        <v>2008</v>
      </c>
      <c r="AT116" s="78">
        <f t="shared" si="31"/>
        <v>2009</v>
      </c>
      <c r="AU116" s="78">
        <f t="shared" si="31"/>
        <v>2010</v>
      </c>
      <c r="AV116" s="78">
        <f t="shared" si="31"/>
        <v>2011</v>
      </c>
      <c r="AW116" s="78">
        <f t="shared" si="31"/>
        <v>2012</v>
      </c>
      <c r="AX116" s="78">
        <f t="shared" si="31"/>
        <v>2013</v>
      </c>
      <c r="AY116" s="78">
        <f t="shared" si="31"/>
        <v>2014</v>
      </c>
      <c r="AZ116" s="78">
        <f t="shared" si="31"/>
        <v>2015</v>
      </c>
      <c r="BA116" s="78">
        <f t="shared" si="31"/>
        <v>2016</v>
      </c>
      <c r="BB116" s="78">
        <f t="shared" si="31"/>
        <v>2017</v>
      </c>
      <c r="BC116" s="78">
        <f t="shared" si="31"/>
        <v>2018</v>
      </c>
      <c r="BD116" s="78">
        <f t="shared" si="31"/>
        <v>2019</v>
      </c>
      <c r="BE116" s="78">
        <f t="shared" si="31"/>
        <v>2020</v>
      </c>
      <c r="BF116" s="65" t="s">
        <v>106</v>
      </c>
      <c r="BG116" s="78" t="s">
        <v>107</v>
      </c>
    </row>
    <row r="117" spans="1:59" s="109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43" t="s">
        <v>108</v>
      </c>
      <c r="Y117" s="375"/>
      <c r="Z117" s="112"/>
      <c r="AA117" s="112"/>
      <c r="AB117" s="372">
        <f aca="true" t="shared" si="32" ref="AB117:BE117">AB93/AA93-1</f>
        <v>0.013900688482058499</v>
      </c>
      <c r="AC117" s="372">
        <f t="shared" si="32"/>
        <v>0.00294317833732638</v>
      </c>
      <c r="AD117" s="372">
        <f t="shared" si="32"/>
        <v>-0.026132999831045445</v>
      </c>
      <c r="AE117" s="372">
        <f t="shared" si="32"/>
        <v>0.10120276659762628</v>
      </c>
      <c r="AF117" s="372">
        <f t="shared" si="32"/>
        <v>-0.013293432580474884</v>
      </c>
      <c r="AG117" s="372">
        <f t="shared" si="32"/>
        <v>-0.020793429537663943</v>
      </c>
      <c r="AH117" s="372">
        <f t="shared" si="32"/>
        <v>0.011137640326240428</v>
      </c>
      <c r="AI117" s="372">
        <f t="shared" si="32"/>
        <v>0.012121286290160516</v>
      </c>
      <c r="AJ117" s="372">
        <f t="shared" si="32"/>
        <v>-0.014383260120238384</v>
      </c>
      <c r="AK117" s="372">
        <f t="shared" si="32"/>
        <v>-0.018413850476918348</v>
      </c>
      <c r="AL117" s="372">
        <f t="shared" si="32"/>
        <v>-0.025844999676964853</v>
      </c>
      <c r="AM117" s="372">
        <f t="shared" si="32"/>
        <v>0.11193657039238092</v>
      </c>
      <c r="AN117" s="372">
        <f t="shared" si="32"/>
        <v>-0.037327445735200415</v>
      </c>
      <c r="AO117" s="372">
        <f t="shared" si="32"/>
        <v>0.001300701781455027</v>
      </c>
      <c r="AP117" s="372">
        <f t="shared" si="32"/>
        <v>0.06212731321115661</v>
      </c>
      <c r="AQ117" s="372" t="e">
        <f t="shared" si="32"/>
        <v>#REF!</v>
      </c>
      <c r="AR117" s="372" t="e">
        <f t="shared" si="32"/>
        <v>#REF!</v>
      </c>
      <c r="AS117" s="372" t="e">
        <f t="shared" si="32"/>
        <v>#REF!</v>
      </c>
      <c r="AT117" s="372" t="e">
        <f t="shared" si="32"/>
        <v>#REF!</v>
      </c>
      <c r="AU117" s="372" t="e">
        <f t="shared" si="32"/>
        <v>#REF!</v>
      </c>
      <c r="AV117" s="372" t="e">
        <f t="shared" si="32"/>
        <v>#REF!</v>
      </c>
      <c r="AW117" s="372" t="e">
        <f t="shared" si="32"/>
        <v>#REF!</v>
      </c>
      <c r="AX117" s="372" t="e">
        <f t="shared" si="32"/>
        <v>#REF!</v>
      </c>
      <c r="AY117" s="372" t="e">
        <f t="shared" si="32"/>
        <v>#REF!</v>
      </c>
      <c r="AZ117" s="372" t="e">
        <f t="shared" si="32"/>
        <v>#REF!</v>
      </c>
      <c r="BA117" s="372" t="e">
        <f t="shared" si="32"/>
        <v>#REF!</v>
      </c>
      <c r="BB117" s="372" t="e">
        <f t="shared" si="32"/>
        <v>#REF!</v>
      </c>
      <c r="BC117" s="372" t="e">
        <f t="shared" si="32"/>
        <v>#REF!</v>
      </c>
      <c r="BD117" s="372" t="e">
        <f t="shared" si="32"/>
        <v>#REF!</v>
      </c>
      <c r="BE117" s="372" t="e">
        <f t="shared" si="32"/>
        <v>#REF!</v>
      </c>
      <c r="BF117" s="108"/>
      <c r="BG117" s="108"/>
    </row>
    <row r="118" spans="1:59" s="109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43" t="s">
        <v>109</v>
      </c>
      <c r="Y118" s="375"/>
      <c r="Z118" s="112"/>
      <c r="AA118" s="112"/>
      <c r="AB118" s="372">
        <f aca="true" t="shared" si="33" ref="AB118:BE118">AB94/AA94-1</f>
        <v>-0.012647152287882824</v>
      </c>
      <c r="AC118" s="372">
        <f t="shared" si="33"/>
        <v>-0.0203439565535094</v>
      </c>
      <c r="AD118" s="372">
        <f t="shared" si="33"/>
        <v>-0.02373828011674839</v>
      </c>
      <c r="AE118" s="372">
        <f t="shared" si="33"/>
        <v>0.03869270883888132</v>
      </c>
      <c r="AF118" s="372">
        <f t="shared" si="33"/>
        <v>-0.003120313741705516</v>
      </c>
      <c r="AG118" s="372">
        <f t="shared" si="33"/>
        <v>0.01843911739247006</v>
      </c>
      <c r="AH118" s="372">
        <f t="shared" si="33"/>
        <v>0.0005844105797425669</v>
      </c>
      <c r="AI118" s="372">
        <f t="shared" si="33"/>
        <v>-0.07406747403048763</v>
      </c>
      <c r="AJ118" s="372">
        <f t="shared" si="33"/>
        <v>0.026047018328379412</v>
      </c>
      <c r="AK118" s="372">
        <f t="shared" si="33"/>
        <v>0.02374889164203231</v>
      </c>
      <c r="AL118" s="372">
        <f t="shared" si="33"/>
        <v>-0.03674437912113471</v>
      </c>
      <c r="AM118" s="372">
        <f t="shared" si="33"/>
        <v>0.0264631959508399</v>
      </c>
      <c r="AN118" s="372">
        <f t="shared" si="33"/>
        <v>0.009395884205361638</v>
      </c>
      <c r="AO118" s="372">
        <f t="shared" si="33"/>
        <v>0.0008432922824315181</v>
      </c>
      <c r="AP118" s="372">
        <f t="shared" si="33"/>
        <v>-0.023793820833780344</v>
      </c>
      <c r="AQ118" s="372">
        <f t="shared" si="33"/>
        <v>-1</v>
      </c>
      <c r="AR118" s="372" t="e">
        <f t="shared" si="33"/>
        <v>#DIV/0!</v>
      </c>
      <c r="AS118" s="372" t="e">
        <f t="shared" si="33"/>
        <v>#DIV/0!</v>
      </c>
      <c r="AT118" s="372" t="e">
        <f t="shared" si="33"/>
        <v>#DIV/0!</v>
      </c>
      <c r="AU118" s="372" t="e">
        <f t="shared" si="33"/>
        <v>#DIV/0!</v>
      </c>
      <c r="AV118" s="372" t="e">
        <f t="shared" si="33"/>
        <v>#DIV/0!</v>
      </c>
      <c r="AW118" s="372" t="e">
        <f t="shared" si="33"/>
        <v>#DIV/0!</v>
      </c>
      <c r="AX118" s="372" t="e">
        <f t="shared" si="33"/>
        <v>#DIV/0!</v>
      </c>
      <c r="AY118" s="372" t="e">
        <f t="shared" si="33"/>
        <v>#DIV/0!</v>
      </c>
      <c r="AZ118" s="372" t="e">
        <f t="shared" si="33"/>
        <v>#DIV/0!</v>
      </c>
      <c r="BA118" s="372" t="e">
        <f t="shared" si="33"/>
        <v>#DIV/0!</v>
      </c>
      <c r="BB118" s="372" t="e">
        <f t="shared" si="33"/>
        <v>#DIV/0!</v>
      </c>
      <c r="BC118" s="372" t="e">
        <f t="shared" si="33"/>
        <v>#DIV/0!</v>
      </c>
      <c r="BD118" s="372" t="e">
        <f t="shared" si="33"/>
        <v>#DIV/0!</v>
      </c>
      <c r="BE118" s="372" t="e">
        <f t="shared" si="33"/>
        <v>#DIV/0!</v>
      </c>
      <c r="BF118" s="108"/>
      <c r="BG118" s="108"/>
    </row>
    <row r="119" spans="1:59" s="10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43" t="s">
        <v>111</v>
      </c>
      <c r="Y119" s="375"/>
      <c r="Z119" s="112"/>
      <c r="AA119" s="112"/>
      <c r="AB119" s="372">
        <f aca="true" t="shared" si="34" ref="AB119:BE119">AB95/AA95-1</f>
        <v>0.052799658810479766</v>
      </c>
      <c r="AC119" s="372">
        <f t="shared" si="34"/>
        <v>0.02009163495061439</v>
      </c>
      <c r="AD119" s="372">
        <f t="shared" si="34"/>
        <v>0.01934280397620758</v>
      </c>
      <c r="AE119" s="372">
        <f t="shared" si="34"/>
        <v>0.052246327015209815</v>
      </c>
      <c r="AF119" s="372">
        <f t="shared" si="34"/>
        <v>0.028636321430400402</v>
      </c>
      <c r="AG119" s="372">
        <f t="shared" si="34"/>
        <v>0.021138685509640265</v>
      </c>
      <c r="AH119" s="372">
        <f t="shared" si="34"/>
        <v>0.006753636120542028</v>
      </c>
      <c r="AI119" s="372">
        <f t="shared" si="34"/>
        <v>-0.003978897573184259</v>
      </c>
      <c r="AJ119" s="372">
        <f t="shared" si="34"/>
        <v>0.009356557335404858</v>
      </c>
      <c r="AK119" s="372">
        <f t="shared" si="34"/>
        <v>-0.00285855582219785</v>
      </c>
      <c r="AL119" s="372">
        <f t="shared" si="34"/>
        <v>0.009595824311833034</v>
      </c>
      <c r="AM119" s="372">
        <f t="shared" si="34"/>
        <v>-0.017301685292873792</v>
      </c>
      <c r="AN119" s="372">
        <f t="shared" si="34"/>
        <v>-0.0062997457020300685</v>
      </c>
      <c r="AO119" s="372">
        <f t="shared" si="34"/>
        <v>-0.0006934312490936012</v>
      </c>
      <c r="AP119" s="372">
        <f t="shared" si="34"/>
        <v>-0.018006312536167357</v>
      </c>
      <c r="AQ119" s="372">
        <f t="shared" si="34"/>
        <v>-1</v>
      </c>
      <c r="AR119" s="372" t="e">
        <f t="shared" si="34"/>
        <v>#DIV/0!</v>
      </c>
      <c r="AS119" s="372" t="e">
        <f t="shared" si="34"/>
        <v>#DIV/0!</v>
      </c>
      <c r="AT119" s="372" t="e">
        <f t="shared" si="34"/>
        <v>#DIV/0!</v>
      </c>
      <c r="AU119" s="372" t="e">
        <f t="shared" si="34"/>
        <v>#DIV/0!</v>
      </c>
      <c r="AV119" s="372" t="e">
        <f t="shared" si="34"/>
        <v>#DIV/0!</v>
      </c>
      <c r="AW119" s="372" t="e">
        <f t="shared" si="34"/>
        <v>#DIV/0!</v>
      </c>
      <c r="AX119" s="372" t="e">
        <f t="shared" si="34"/>
        <v>#DIV/0!</v>
      </c>
      <c r="AY119" s="372" t="e">
        <f t="shared" si="34"/>
        <v>#DIV/0!</v>
      </c>
      <c r="AZ119" s="372" t="e">
        <f t="shared" si="34"/>
        <v>#DIV/0!</v>
      </c>
      <c r="BA119" s="372" t="e">
        <f t="shared" si="34"/>
        <v>#DIV/0!</v>
      </c>
      <c r="BB119" s="372" t="e">
        <f t="shared" si="34"/>
        <v>#DIV/0!</v>
      </c>
      <c r="BC119" s="372" t="e">
        <f t="shared" si="34"/>
        <v>#DIV/0!</v>
      </c>
      <c r="BD119" s="372" t="e">
        <f t="shared" si="34"/>
        <v>#DIV/0!</v>
      </c>
      <c r="BE119" s="372" t="e">
        <f t="shared" si="34"/>
        <v>#DIV/0!</v>
      </c>
      <c r="BF119" s="108"/>
      <c r="BG119" s="108"/>
    </row>
    <row r="120" spans="1:59" s="10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43" t="s">
        <v>170</v>
      </c>
      <c r="Y120" s="375"/>
      <c r="Z120" s="112"/>
      <c r="AA120" s="112"/>
      <c r="AB120" s="372">
        <f aca="true" t="shared" si="35" ref="AB120:BE120">AB96/AA96-1</f>
        <v>-0.0046206444936260915</v>
      </c>
      <c r="AC120" s="372">
        <f t="shared" si="35"/>
        <v>0.029983345378065573</v>
      </c>
      <c r="AD120" s="372">
        <f t="shared" si="35"/>
        <v>0.00428865702597836</v>
      </c>
      <c r="AE120" s="372">
        <f t="shared" si="35"/>
        <v>0.06763571968606041</v>
      </c>
      <c r="AF120" s="372">
        <f t="shared" si="35"/>
        <v>0.025023687494724944</v>
      </c>
      <c r="AG120" s="372">
        <f t="shared" si="35"/>
        <v>-0.0026186406473477364</v>
      </c>
      <c r="AH120" s="372">
        <f t="shared" si="35"/>
        <v>-0.016749977870781252</v>
      </c>
      <c r="AI120" s="372">
        <f t="shared" si="35"/>
        <v>0.0321488504909575</v>
      </c>
      <c r="AJ120" s="372">
        <f t="shared" si="35"/>
        <v>0.07397068904136228</v>
      </c>
      <c r="AK120" s="372">
        <f t="shared" si="35"/>
        <v>0.023013262623186925</v>
      </c>
      <c r="AL120" s="372">
        <f t="shared" si="35"/>
        <v>0.03226157636640625</v>
      </c>
      <c r="AM120" s="372">
        <f t="shared" si="35"/>
        <v>0.06123381178969467</v>
      </c>
      <c r="AN120" s="372">
        <f t="shared" si="35"/>
        <v>0.014909503384840317</v>
      </c>
      <c r="AO120" s="372">
        <f t="shared" si="35"/>
        <v>0.0002943269633366441</v>
      </c>
      <c r="AP120" s="372">
        <f t="shared" si="35"/>
        <v>0.03775127766030173</v>
      </c>
      <c r="AQ120" s="372">
        <f t="shared" si="35"/>
        <v>-1</v>
      </c>
      <c r="AR120" s="372" t="e">
        <f t="shared" si="35"/>
        <v>#DIV/0!</v>
      </c>
      <c r="AS120" s="372" t="e">
        <f t="shared" si="35"/>
        <v>#DIV/0!</v>
      </c>
      <c r="AT120" s="372" t="e">
        <f t="shared" si="35"/>
        <v>#DIV/0!</v>
      </c>
      <c r="AU120" s="372" t="e">
        <f t="shared" si="35"/>
        <v>#DIV/0!</v>
      </c>
      <c r="AV120" s="372" t="e">
        <f t="shared" si="35"/>
        <v>#DIV/0!</v>
      </c>
      <c r="AW120" s="372" t="e">
        <f t="shared" si="35"/>
        <v>#DIV/0!</v>
      </c>
      <c r="AX120" s="372" t="e">
        <f t="shared" si="35"/>
        <v>#DIV/0!</v>
      </c>
      <c r="AY120" s="372" t="e">
        <f t="shared" si="35"/>
        <v>#DIV/0!</v>
      </c>
      <c r="AZ120" s="372" t="e">
        <f t="shared" si="35"/>
        <v>#DIV/0!</v>
      </c>
      <c r="BA120" s="372" t="e">
        <f t="shared" si="35"/>
        <v>#DIV/0!</v>
      </c>
      <c r="BB120" s="372" t="e">
        <f t="shared" si="35"/>
        <v>#DIV/0!</v>
      </c>
      <c r="BC120" s="372" t="e">
        <f t="shared" si="35"/>
        <v>#DIV/0!</v>
      </c>
      <c r="BD120" s="372" t="e">
        <f t="shared" si="35"/>
        <v>#DIV/0!</v>
      </c>
      <c r="BE120" s="372" t="e">
        <f t="shared" si="35"/>
        <v>#DIV/0!</v>
      </c>
      <c r="BF120" s="108"/>
      <c r="BG120" s="108"/>
    </row>
    <row r="121" spans="1:59" s="10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3" t="s">
        <v>121</v>
      </c>
      <c r="Y121" s="375"/>
      <c r="Z121" s="112"/>
      <c r="AA121" s="112"/>
      <c r="AB121" s="372">
        <f aca="true" t="shared" si="36" ref="AB121:BE121">AB97/AA97-1</f>
        <v>0.01507340214518793</v>
      </c>
      <c r="AC121" s="372">
        <f t="shared" si="36"/>
        <v>0.054398745429676376</v>
      </c>
      <c r="AD121" s="372">
        <f t="shared" si="36"/>
        <v>0.0110742885404147</v>
      </c>
      <c r="AE121" s="372">
        <f t="shared" si="36"/>
        <v>0.05146965511177415</v>
      </c>
      <c r="AF121" s="372">
        <f t="shared" si="36"/>
        <v>0.02128071471356119</v>
      </c>
      <c r="AG121" s="372">
        <f t="shared" si="36"/>
        <v>-0.00187947768279062</v>
      </c>
      <c r="AH121" s="372">
        <f t="shared" si="36"/>
        <v>-0.023795545154029596</v>
      </c>
      <c r="AI121" s="372">
        <f t="shared" si="36"/>
        <v>-0.0026403570628499295</v>
      </c>
      <c r="AJ121" s="372">
        <f t="shared" si="36"/>
        <v>0.05549805636314464</v>
      </c>
      <c r="AK121" s="372">
        <f t="shared" si="36"/>
        <v>0.0370064066975202</v>
      </c>
      <c r="AL121" s="372">
        <f t="shared" si="36"/>
        <v>-0.02418932294978071</v>
      </c>
      <c r="AM121" s="372">
        <f t="shared" si="36"/>
        <v>0.07620444116029534</v>
      </c>
      <c r="AN121" s="372">
        <f t="shared" si="36"/>
        <v>0.012593425320056806</v>
      </c>
      <c r="AO121" s="372">
        <f t="shared" si="36"/>
        <v>0.00019886608002184225</v>
      </c>
      <c r="AP121" s="372">
        <f t="shared" si="36"/>
        <v>0.040066382018252966</v>
      </c>
      <c r="AQ121" s="372">
        <f t="shared" si="36"/>
        <v>-1</v>
      </c>
      <c r="AR121" s="372" t="e">
        <f t="shared" si="36"/>
        <v>#DIV/0!</v>
      </c>
      <c r="AS121" s="372" t="e">
        <f t="shared" si="36"/>
        <v>#DIV/0!</v>
      </c>
      <c r="AT121" s="372" t="e">
        <f t="shared" si="36"/>
        <v>#DIV/0!</v>
      </c>
      <c r="AU121" s="372" t="e">
        <f t="shared" si="36"/>
        <v>#DIV/0!</v>
      </c>
      <c r="AV121" s="372" t="e">
        <f t="shared" si="36"/>
        <v>#DIV/0!</v>
      </c>
      <c r="AW121" s="372" t="e">
        <f t="shared" si="36"/>
        <v>#DIV/0!</v>
      </c>
      <c r="AX121" s="372" t="e">
        <f t="shared" si="36"/>
        <v>#DIV/0!</v>
      </c>
      <c r="AY121" s="372" t="e">
        <f t="shared" si="36"/>
        <v>#DIV/0!</v>
      </c>
      <c r="AZ121" s="372" t="e">
        <f t="shared" si="36"/>
        <v>#DIV/0!</v>
      </c>
      <c r="BA121" s="372" t="e">
        <f t="shared" si="36"/>
        <v>#DIV/0!</v>
      </c>
      <c r="BB121" s="372" t="e">
        <f t="shared" si="36"/>
        <v>#DIV/0!</v>
      </c>
      <c r="BC121" s="372" t="e">
        <f t="shared" si="36"/>
        <v>#DIV/0!</v>
      </c>
      <c r="BD121" s="372" t="e">
        <f t="shared" si="36"/>
        <v>#DIV/0!</v>
      </c>
      <c r="BE121" s="372" t="e">
        <f t="shared" si="36"/>
        <v>#DIV/0!</v>
      </c>
      <c r="BF121" s="108"/>
      <c r="BG121" s="108"/>
    </row>
    <row r="122" spans="1:59" s="10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3" t="s">
        <v>122</v>
      </c>
      <c r="Y122" s="375"/>
      <c r="Z122" s="112"/>
      <c r="AA122" s="112"/>
      <c r="AB122" s="372">
        <f aca="true" t="shared" si="37" ref="AB122:BE122">AB98/AA98-1</f>
        <v>0.024993109952067938</v>
      </c>
      <c r="AC122" s="372">
        <f t="shared" si="37"/>
        <v>-0.0055064487963721875</v>
      </c>
      <c r="AD122" s="372">
        <f t="shared" si="37"/>
        <v>-0.011915376494175067</v>
      </c>
      <c r="AE122" s="372">
        <f t="shared" si="37"/>
        <v>0.020423896202524494</v>
      </c>
      <c r="AF122" s="372">
        <f t="shared" si="37"/>
        <v>0.0033612453436877576</v>
      </c>
      <c r="AG122" s="372">
        <f t="shared" si="37"/>
        <v>-0.003657718747948624</v>
      </c>
      <c r="AH122" s="372">
        <f t="shared" si="37"/>
        <v>-0.026915916453407185</v>
      </c>
      <c r="AI122" s="372">
        <f t="shared" si="37"/>
        <v>-0.09740083777658948</v>
      </c>
      <c r="AJ122" s="372">
        <f t="shared" si="37"/>
        <v>-8.544332000426369E-05</v>
      </c>
      <c r="AK122" s="372">
        <f t="shared" si="37"/>
        <v>0.011461428430624032</v>
      </c>
      <c r="AL122" s="372">
        <f t="shared" si="37"/>
        <v>-0.03748312004720189</v>
      </c>
      <c r="AM122" s="372">
        <f t="shared" si="37"/>
        <v>-0.0389447827317827</v>
      </c>
      <c r="AN122" s="372">
        <f t="shared" si="37"/>
        <v>-0.006843643169129443</v>
      </c>
      <c r="AO122" s="372">
        <f t="shared" si="37"/>
        <v>0.006607575283733791</v>
      </c>
      <c r="AP122" s="372">
        <f t="shared" si="37"/>
        <v>0.025241080884734313</v>
      </c>
      <c r="AQ122" s="372">
        <f t="shared" si="37"/>
        <v>-1</v>
      </c>
      <c r="AR122" s="372" t="e">
        <f t="shared" si="37"/>
        <v>#DIV/0!</v>
      </c>
      <c r="AS122" s="372" t="e">
        <f t="shared" si="37"/>
        <v>#DIV/0!</v>
      </c>
      <c r="AT122" s="372" t="e">
        <f t="shared" si="37"/>
        <v>#DIV/0!</v>
      </c>
      <c r="AU122" s="372" t="e">
        <f t="shared" si="37"/>
        <v>#DIV/0!</v>
      </c>
      <c r="AV122" s="372" t="e">
        <f t="shared" si="37"/>
        <v>#DIV/0!</v>
      </c>
      <c r="AW122" s="372" t="e">
        <f t="shared" si="37"/>
        <v>#DIV/0!</v>
      </c>
      <c r="AX122" s="372" t="e">
        <f t="shared" si="37"/>
        <v>#DIV/0!</v>
      </c>
      <c r="AY122" s="372" t="e">
        <f t="shared" si="37"/>
        <v>#DIV/0!</v>
      </c>
      <c r="AZ122" s="372" t="e">
        <f t="shared" si="37"/>
        <v>#DIV/0!</v>
      </c>
      <c r="BA122" s="372" t="e">
        <f t="shared" si="37"/>
        <v>#DIV/0!</v>
      </c>
      <c r="BB122" s="372" t="e">
        <f t="shared" si="37"/>
        <v>#DIV/0!</v>
      </c>
      <c r="BC122" s="372" t="e">
        <f t="shared" si="37"/>
        <v>#DIV/0!</v>
      </c>
      <c r="BD122" s="372" t="e">
        <f t="shared" si="37"/>
        <v>#DIV/0!</v>
      </c>
      <c r="BE122" s="372" t="e">
        <f t="shared" si="37"/>
        <v>#DIV/0!</v>
      </c>
      <c r="BF122" s="108"/>
      <c r="BG122" s="108"/>
    </row>
    <row r="123" spans="1:59" s="10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43" t="s">
        <v>123</v>
      </c>
      <c r="Y123" s="375"/>
      <c r="Z123" s="112"/>
      <c r="AA123" s="112"/>
      <c r="AB123" s="372">
        <f aca="true" t="shared" si="38" ref="AB123:BE123">AB99/AA99-1</f>
        <v>0.016495643346407185</v>
      </c>
      <c r="AC123" s="372">
        <f t="shared" si="38"/>
        <v>0.06503095954169669</v>
      </c>
      <c r="AD123" s="372">
        <f t="shared" si="38"/>
        <v>-0.01605166706178085</v>
      </c>
      <c r="AE123" s="372">
        <f t="shared" si="38"/>
        <v>0.13504389343934609</v>
      </c>
      <c r="AF123" s="372">
        <f t="shared" si="38"/>
        <v>0.03738181613203717</v>
      </c>
      <c r="AG123" s="372">
        <f t="shared" si="38"/>
        <v>0.05177991318094466</v>
      </c>
      <c r="AH123" s="372">
        <f t="shared" si="38"/>
        <v>0.03683844768631239</v>
      </c>
      <c r="AI123" s="372">
        <f t="shared" si="38"/>
        <v>0.0029439899721590557</v>
      </c>
      <c r="AJ123" s="372">
        <f t="shared" si="38"/>
        <v>0.014679836374691169</v>
      </c>
      <c r="AK123" s="372">
        <f t="shared" si="38"/>
        <v>0.041407016811528585</v>
      </c>
      <c r="AL123" s="372">
        <f t="shared" si="38"/>
        <v>0.0014115192915753472</v>
      </c>
      <c r="AM123" s="372">
        <f t="shared" si="38"/>
        <v>0.00013621847099698492</v>
      </c>
      <c r="AN123" s="372">
        <f t="shared" si="38"/>
        <v>0.07962758793097136</v>
      </c>
      <c r="AO123" s="372">
        <f t="shared" si="38"/>
        <v>0.019540197274064752</v>
      </c>
      <c r="AP123" s="372">
        <f t="shared" si="38"/>
        <v>0.011114823699585497</v>
      </c>
      <c r="AQ123" s="372">
        <f t="shared" si="38"/>
        <v>-1</v>
      </c>
      <c r="AR123" s="372" t="e">
        <f t="shared" si="38"/>
        <v>#DIV/0!</v>
      </c>
      <c r="AS123" s="372" t="e">
        <f t="shared" si="38"/>
        <v>#DIV/0!</v>
      </c>
      <c r="AT123" s="372" t="e">
        <f t="shared" si="38"/>
        <v>#DIV/0!</v>
      </c>
      <c r="AU123" s="372" t="e">
        <f t="shared" si="38"/>
        <v>#DIV/0!</v>
      </c>
      <c r="AV123" s="372" t="e">
        <f t="shared" si="38"/>
        <v>#DIV/0!</v>
      </c>
      <c r="AW123" s="372" t="e">
        <f t="shared" si="38"/>
        <v>#DIV/0!</v>
      </c>
      <c r="AX123" s="372" t="e">
        <f t="shared" si="38"/>
        <v>#DIV/0!</v>
      </c>
      <c r="AY123" s="372" t="e">
        <f t="shared" si="38"/>
        <v>#DIV/0!</v>
      </c>
      <c r="AZ123" s="372" t="e">
        <f t="shared" si="38"/>
        <v>#DIV/0!</v>
      </c>
      <c r="BA123" s="372" t="e">
        <f t="shared" si="38"/>
        <v>#DIV/0!</v>
      </c>
      <c r="BB123" s="372" t="e">
        <f t="shared" si="38"/>
        <v>#DIV/0!</v>
      </c>
      <c r="BC123" s="372" t="e">
        <f t="shared" si="38"/>
        <v>#DIV/0!</v>
      </c>
      <c r="BD123" s="372" t="e">
        <f t="shared" si="38"/>
        <v>#DIV/0!</v>
      </c>
      <c r="BE123" s="372" t="e">
        <f t="shared" si="38"/>
        <v>#DIV/0!</v>
      </c>
      <c r="BF123" s="108"/>
      <c r="BG123" s="108"/>
    </row>
    <row r="124" spans="1:59" s="109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59" t="s">
        <v>173</v>
      </c>
      <c r="Y124" s="600"/>
      <c r="Z124" s="112"/>
      <c r="AA124" s="112"/>
      <c r="AB124" s="372">
        <f aca="true" t="shared" si="39" ref="AB124:BE124">AB100/AA100-1</f>
        <v>0.4654616072000941</v>
      </c>
      <c r="AC124" s="372">
        <f t="shared" si="39"/>
        <v>0.06111054988695619</v>
      </c>
      <c r="AD124" s="372">
        <f t="shared" si="39"/>
        <v>-0.06558954790148386</v>
      </c>
      <c r="AE124" s="372">
        <f t="shared" si="39"/>
        <v>-0.03880846246898195</v>
      </c>
      <c r="AF124" s="372">
        <f t="shared" si="39"/>
        <v>-0.004431749225660697</v>
      </c>
      <c r="AG124" s="372">
        <f t="shared" si="39"/>
        <v>-0.030526215371201815</v>
      </c>
      <c r="AH124" s="372">
        <f t="shared" si="39"/>
        <v>-0.02824315163770519</v>
      </c>
      <c r="AI124" s="372">
        <f t="shared" si="39"/>
        <v>-0.109320879382235</v>
      </c>
      <c r="AJ124" s="372">
        <f t="shared" si="39"/>
        <v>-0.1093177467742329</v>
      </c>
      <c r="AK124" s="372">
        <f t="shared" si="39"/>
        <v>-0.05343015592545863</v>
      </c>
      <c r="AL124" s="372">
        <f t="shared" si="39"/>
        <v>-0.09963157705669068</v>
      </c>
      <c r="AM124" s="372">
        <f t="shared" si="39"/>
        <v>-0.04621920356322751</v>
      </c>
      <c r="AN124" s="372">
        <f t="shared" si="39"/>
        <v>0.11384228609756031</v>
      </c>
      <c r="AO124" s="372">
        <f t="shared" si="39"/>
        <v>0.015559460776280787</v>
      </c>
      <c r="AP124" s="372">
        <f t="shared" si="39"/>
        <v>-0.8925809998108764</v>
      </c>
      <c r="AQ124" s="372">
        <f t="shared" si="39"/>
        <v>-1</v>
      </c>
      <c r="AR124" s="372" t="e">
        <f t="shared" si="39"/>
        <v>#DIV/0!</v>
      </c>
      <c r="AS124" s="372" t="e">
        <f t="shared" si="39"/>
        <v>#DIV/0!</v>
      </c>
      <c r="AT124" s="372" t="e">
        <f t="shared" si="39"/>
        <v>#DIV/0!</v>
      </c>
      <c r="AU124" s="372" t="e">
        <f t="shared" si="39"/>
        <v>#DIV/0!</v>
      </c>
      <c r="AV124" s="372" t="e">
        <f t="shared" si="39"/>
        <v>#DIV/0!</v>
      </c>
      <c r="AW124" s="372" t="e">
        <f t="shared" si="39"/>
        <v>#DIV/0!</v>
      </c>
      <c r="AX124" s="372" t="e">
        <f t="shared" si="39"/>
        <v>#DIV/0!</v>
      </c>
      <c r="AY124" s="372" t="e">
        <f t="shared" si="39"/>
        <v>#DIV/0!</v>
      </c>
      <c r="AZ124" s="372" t="e">
        <f t="shared" si="39"/>
        <v>#DIV/0!</v>
      </c>
      <c r="BA124" s="372" t="e">
        <f t="shared" si="39"/>
        <v>#DIV/0!</v>
      </c>
      <c r="BB124" s="372" t="e">
        <f t="shared" si="39"/>
        <v>#DIV/0!</v>
      </c>
      <c r="BC124" s="372" t="e">
        <f t="shared" si="39"/>
        <v>#DIV/0!</v>
      </c>
      <c r="BD124" s="372" t="e">
        <f t="shared" si="39"/>
        <v>#DIV/0!</v>
      </c>
      <c r="BE124" s="372" t="e">
        <f t="shared" si="39"/>
        <v>#DIV/0!</v>
      </c>
      <c r="BF124" s="108"/>
      <c r="BG124" s="110"/>
    </row>
    <row r="125" spans="1:59" s="109" customFormat="1" ht="1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41" t="s">
        <v>120</v>
      </c>
      <c r="Y125" s="376"/>
      <c r="Z125" s="114"/>
      <c r="AA125" s="114"/>
      <c r="AB125" s="373">
        <f aca="true" t="shared" si="40" ref="AB125:BE125">AB101/AA101-1</f>
        <v>0.008244486728829381</v>
      </c>
      <c r="AC125" s="373">
        <f t="shared" si="40"/>
        <v>0.0071156753816630225</v>
      </c>
      <c r="AD125" s="373">
        <f t="shared" si="40"/>
        <v>-0.00626607149336833</v>
      </c>
      <c r="AE125" s="373">
        <f t="shared" si="40"/>
        <v>0.051911757741791575</v>
      </c>
      <c r="AF125" s="373">
        <f t="shared" si="40"/>
        <v>0.01116384721353958</v>
      </c>
      <c r="AG125" s="373">
        <f t="shared" si="40"/>
        <v>0.010662946280089347</v>
      </c>
      <c r="AH125" s="373">
        <f t="shared" si="40"/>
        <v>-0.003528421948108651</v>
      </c>
      <c r="AI125" s="373">
        <f t="shared" si="40"/>
        <v>-0.029341239372854933</v>
      </c>
      <c r="AJ125" s="373">
        <f t="shared" si="40"/>
        <v>0.029404879423808206</v>
      </c>
      <c r="AK125" s="373">
        <f t="shared" si="40"/>
        <v>0.016957359837480368</v>
      </c>
      <c r="AL125" s="373">
        <f t="shared" si="40"/>
        <v>-0.012499634064187082</v>
      </c>
      <c r="AM125" s="373">
        <f t="shared" si="40"/>
        <v>0.030290223897155855</v>
      </c>
      <c r="AN125" s="373">
        <f t="shared" si="40"/>
        <v>0.0058927303955231825</v>
      </c>
      <c r="AO125" s="373">
        <f t="shared" si="40"/>
        <v>0.0011270097162319193</v>
      </c>
      <c r="AP125" s="373">
        <f t="shared" si="40"/>
        <v>0.004530236399549414</v>
      </c>
      <c r="AQ125" s="373" t="e">
        <f t="shared" si="40"/>
        <v>#REF!</v>
      </c>
      <c r="AR125" s="373" t="e">
        <f t="shared" si="40"/>
        <v>#REF!</v>
      </c>
      <c r="AS125" s="373" t="e">
        <f t="shared" si="40"/>
        <v>#REF!</v>
      </c>
      <c r="AT125" s="373" t="e">
        <f t="shared" si="40"/>
        <v>#REF!</v>
      </c>
      <c r="AU125" s="373" t="e">
        <f t="shared" si="40"/>
        <v>#REF!</v>
      </c>
      <c r="AV125" s="373" t="e">
        <f t="shared" si="40"/>
        <v>#REF!</v>
      </c>
      <c r="AW125" s="373" t="e">
        <f t="shared" si="40"/>
        <v>#REF!</v>
      </c>
      <c r="AX125" s="373" t="e">
        <f t="shared" si="40"/>
        <v>#REF!</v>
      </c>
      <c r="AY125" s="373" t="e">
        <f t="shared" si="40"/>
        <v>#REF!</v>
      </c>
      <c r="AZ125" s="373" t="e">
        <f t="shared" si="40"/>
        <v>#REF!</v>
      </c>
      <c r="BA125" s="373" t="e">
        <f t="shared" si="40"/>
        <v>#REF!</v>
      </c>
      <c r="BB125" s="373" t="e">
        <f t="shared" si="40"/>
        <v>#REF!</v>
      </c>
      <c r="BC125" s="373" t="e">
        <f t="shared" si="40"/>
        <v>#REF!</v>
      </c>
      <c r="BD125" s="373" t="e">
        <f t="shared" si="40"/>
        <v>#REF!</v>
      </c>
      <c r="BE125" s="373" t="e">
        <f t="shared" si="40"/>
        <v>#REF!</v>
      </c>
      <c r="BF125" s="111"/>
      <c r="BG125" s="11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Y3:BG18"/>
  <sheetViews>
    <sheetView zoomScalePageLayoutView="0" workbookViewId="0" topLeftCell="AK1">
      <selection activeCell="AP6" sqref="AP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4.25390625" style="226" customWidth="1"/>
    <col min="26" max="42" width="9.00390625" style="226" customWidth="1"/>
    <col min="43" max="57" width="9.00390625" style="226" hidden="1" customWidth="1"/>
    <col min="58" max="58" width="40.625" style="226" customWidth="1"/>
    <col min="59" max="59" width="40.625" style="226" hidden="1" customWidth="1"/>
    <col min="60" max="16384" width="9.00390625" style="226" customWidth="1"/>
  </cols>
  <sheetData>
    <row r="1" ht="12.75"/>
    <row r="2" ht="12.75"/>
    <row r="3" spans="25:59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  <c r="BG3" s="225" t="s">
        <v>107</v>
      </c>
    </row>
    <row r="4" spans="25:59" ht="31.5">
      <c r="Y4" s="229" t="s">
        <v>304</v>
      </c>
      <c r="Z4" s="227">
        <f>'1.Total'!Z6</f>
        <v>1144.129508797115</v>
      </c>
      <c r="AA4" s="227">
        <f>'1.Total'!AA6</f>
        <v>1144.1973786207495</v>
      </c>
      <c r="AB4" s="227">
        <f>'1.Total'!AB6</f>
        <v>1153.630698723956</v>
      </c>
      <c r="AC4" s="227">
        <f>'1.Total'!AC6</f>
        <v>1161.839560286395</v>
      </c>
      <c r="AD4" s="227">
        <f>'1.Total'!AD6</f>
        <v>1154.5593905378123</v>
      </c>
      <c r="AE4" s="227">
        <f>'1.Total'!AE6</f>
        <v>1214.4945979179279</v>
      </c>
      <c r="AF4" s="227">
        <f>'1.Total'!AF6</f>
        <v>1228.0530300507448</v>
      </c>
      <c r="AG4" s="227">
        <f>'1.Total'!AG6</f>
        <v>1241.1476935392818</v>
      </c>
      <c r="AH4" s="227">
        <f>'1.Total'!AH6</f>
        <v>1236.7684007765495</v>
      </c>
      <c r="AI4" s="227">
        <f>'1.Total'!AI6</f>
        <v>1200.4800830805814</v>
      </c>
      <c r="AJ4" s="227">
        <f>'1.Total'!AJ6</f>
        <v>1235.7800551742578</v>
      </c>
      <c r="AK4" s="227">
        <f>'1.Total'!AK6</f>
        <v>1256.7356222498272</v>
      </c>
      <c r="AL4" s="227">
        <f>'1.Total'!AL6</f>
        <v>1241.0268868562705</v>
      </c>
      <c r="AM4" s="227">
        <f>'1.Total'!AM6</f>
        <v>1278.6178691215414</v>
      </c>
      <c r="AN4" s="227">
        <f>'1.Total'!AN6</f>
        <v>1286.1524195031736</v>
      </c>
      <c r="AO4" s="227">
        <f>'1.Total'!AO6</f>
        <v>1287.6019257765095</v>
      </c>
      <c r="AP4" s="227">
        <f>'1.Total'!AP6</f>
        <v>1293.4688987354596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  <c r="BG4" s="228"/>
    </row>
    <row r="5" spans="25:59" ht="31.5">
      <c r="Y5" s="229" t="s">
        <v>305</v>
      </c>
      <c r="Z5" s="230">
        <f>Z4*10^6/Z6/10^3</f>
        <v>9.255874987387791</v>
      </c>
      <c r="AA5" s="230">
        <f>AA4*10^6/AA6/10^3</f>
        <v>9.256424046386922</v>
      </c>
      <c r="AB5" s="230">
        <f aca="true" t="shared" si="1" ref="AB5:AP5">AB4*10^6/AB6/10^3</f>
        <v>9.300248290705287</v>
      </c>
      <c r="AC5" s="230">
        <f t="shared" si="1"/>
        <v>9.335643945347565</v>
      </c>
      <c r="AD5" s="230">
        <f t="shared" si="1"/>
        <v>9.253946575436924</v>
      </c>
      <c r="AE5" s="230">
        <f t="shared" si="1"/>
        <v>9.713314761728235</v>
      </c>
      <c r="AF5" s="230">
        <f t="shared" si="1"/>
        <v>9.779809064408019</v>
      </c>
      <c r="AG5" s="230">
        <f t="shared" si="1"/>
        <v>9.861022163122751</v>
      </c>
      <c r="AH5" s="230">
        <f t="shared" si="1"/>
        <v>9.802707550184277</v>
      </c>
      <c r="AI5" s="230">
        <f t="shared" si="1"/>
        <v>9.491011519698475</v>
      </c>
      <c r="AJ5" s="230">
        <f t="shared" si="1"/>
        <v>9.754669459721342</v>
      </c>
      <c r="AK5" s="230">
        <f t="shared" si="1"/>
        <v>9.901337604272024</v>
      </c>
      <c r="AL5" s="230">
        <f t="shared" si="1"/>
        <v>9.749525786239957</v>
      </c>
      <c r="AM5" s="230">
        <f t="shared" si="1"/>
        <v>10.033490556923464</v>
      </c>
      <c r="AN5" s="230">
        <f t="shared" si="1"/>
        <v>10.078063764041197</v>
      </c>
      <c r="AO5" s="230">
        <f t="shared" si="1"/>
        <v>10.084048695454586</v>
      </c>
      <c r="AP5" s="230">
        <f t="shared" si="1"/>
        <v>10.12357522601051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  <c r="BG5" s="231"/>
    </row>
    <row r="6" spans="25:59" ht="51">
      <c r="Y6" s="229" t="s">
        <v>174</v>
      </c>
      <c r="Z6" s="712">
        <f>AA6</f>
        <v>123611.167</v>
      </c>
      <c r="AA6" s="722">
        <v>123611.167</v>
      </c>
      <c r="AB6" s="722">
        <v>124043</v>
      </c>
      <c r="AC6" s="722">
        <v>124452</v>
      </c>
      <c r="AD6" s="722">
        <v>124764</v>
      </c>
      <c r="AE6" s="722">
        <v>125034</v>
      </c>
      <c r="AF6" s="722">
        <v>125570.246</v>
      </c>
      <c r="AG6" s="722">
        <v>125864</v>
      </c>
      <c r="AH6" s="722">
        <v>126166</v>
      </c>
      <c r="AI6" s="722">
        <v>126486</v>
      </c>
      <c r="AJ6" s="722">
        <v>126686</v>
      </c>
      <c r="AK6" s="722">
        <v>126925.843</v>
      </c>
      <c r="AL6" s="722">
        <v>127291</v>
      </c>
      <c r="AM6" s="722">
        <v>127435</v>
      </c>
      <c r="AN6" s="722">
        <v>127619</v>
      </c>
      <c r="AO6" s="722">
        <v>127687</v>
      </c>
      <c r="AP6" s="722">
        <v>127767.994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64" t="s">
        <v>373</v>
      </c>
      <c r="BG6" s="232" t="s">
        <v>331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372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31.5">
      <c r="Y10" s="229" t="s">
        <v>306</v>
      </c>
      <c r="Z10" s="236"/>
      <c r="AA10" s="235">
        <f>AA4/$Z4-1</f>
        <v>5.932005346664937E-05</v>
      </c>
      <c r="AB10" s="235">
        <f aca="true" t="shared" si="3" ref="AB10:AP10">AB4/$Z4-1</f>
        <v>0.00830429584569492</v>
      </c>
      <c r="AC10" s="235">
        <f t="shared" si="3"/>
        <v>0.015479061900867785</v>
      </c>
      <c r="AD10" s="235">
        <f t="shared" si="3"/>
        <v>0.009115997498974293</v>
      </c>
      <c r="AE10" s="235">
        <f t="shared" si="3"/>
        <v>0.06150098269451276</v>
      </c>
      <c r="AF10" s="235">
        <f t="shared" si="3"/>
        <v>0.07335141748232954</v>
      </c>
      <c r="AG10" s="235">
        <f t="shared" si="3"/>
        <v>0.0847965059866056</v>
      </c>
      <c r="AH10" s="235">
        <f t="shared" si="3"/>
        <v>0.08096888618564746</v>
      </c>
      <c r="AI10" s="235">
        <f t="shared" si="3"/>
        <v>0.04925191934146578</v>
      </c>
      <c r="AJ10" s="235">
        <f t="shared" si="3"/>
        <v>0.08010504551490838</v>
      </c>
      <c r="AK10" s="235">
        <f t="shared" si="3"/>
        <v>0.0984207754339812</v>
      </c>
      <c r="AL10" s="235">
        <f t="shared" si="3"/>
        <v>0.08469091769255122</v>
      </c>
      <c r="AM10" s="235">
        <f t="shared" si="3"/>
        <v>0.11754644844867368</v>
      </c>
      <c r="AN10" s="235">
        <f t="shared" si="3"/>
        <v>0.12413184837385671</v>
      </c>
      <c r="AO10" s="235">
        <f t="shared" si="3"/>
        <v>0.12539875588930016</v>
      </c>
      <c r="AP10" s="235">
        <f t="shared" si="3"/>
        <v>0.13052664824225446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31.5">
      <c r="Y11" s="229" t="s">
        <v>307</v>
      </c>
      <c r="Z11" s="236"/>
      <c r="AA11" s="235">
        <f aca="true" t="shared" si="5" ref="AA11:AP12">AA5/$Z5-1</f>
        <v>5.9320053466427325E-05</v>
      </c>
      <c r="AB11" s="235">
        <f t="shared" si="5"/>
        <v>0.004794068997038048</v>
      </c>
      <c r="AC11" s="235">
        <f t="shared" si="5"/>
        <v>0.008618197422552543</v>
      </c>
      <c r="AD11" s="235">
        <f t="shared" si="5"/>
        <v>-0.00020834464094376948</v>
      </c>
      <c r="AE11" s="235">
        <f t="shared" si="5"/>
        <v>0.049421559276001226</v>
      </c>
      <c r="AF11" s="235">
        <f t="shared" si="5"/>
        <v>0.05660556973102482</v>
      </c>
      <c r="AG11" s="235">
        <f t="shared" si="5"/>
        <v>0.06537979138218075</v>
      </c>
      <c r="AH11" s="235">
        <f t="shared" si="5"/>
        <v>0.05907951042355353</v>
      </c>
      <c r="AI11" s="235">
        <f t="shared" si="5"/>
        <v>0.025404030697377067</v>
      </c>
      <c r="AJ11" s="235">
        <f t="shared" si="5"/>
        <v>0.053889499697566734</v>
      </c>
      <c r="AK11" s="235">
        <f t="shared" si="5"/>
        <v>0.069735451025835</v>
      </c>
      <c r="AL11" s="235">
        <f t="shared" si="5"/>
        <v>0.05333377984521426</v>
      </c>
      <c r="AM11" s="235">
        <f t="shared" si="5"/>
        <v>0.0840131884446651</v>
      </c>
      <c r="AN11" s="235">
        <f t="shared" si="5"/>
        <v>0.08882885494604609</v>
      </c>
      <c r="AO11" s="235">
        <f t="shared" si="5"/>
        <v>0.08947546387513627</v>
      </c>
      <c r="AP11" s="235">
        <f t="shared" si="5"/>
        <v>0.0937458900217496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235">
        <f t="shared" si="5"/>
        <v>0</v>
      </c>
      <c r="AB12" s="235">
        <f t="shared" si="5"/>
        <v>0.003493478869914801</v>
      </c>
      <c r="AC12" s="235">
        <f t="shared" si="5"/>
        <v>0.006802241418851773</v>
      </c>
      <c r="AD12" s="235">
        <f t="shared" si="5"/>
        <v>0.009326285221463948</v>
      </c>
      <c r="AE12" s="235">
        <f t="shared" si="5"/>
        <v>0.011510553896801223</v>
      </c>
      <c r="AF12" s="235">
        <f t="shared" si="5"/>
        <v>0.015848721823004785</v>
      </c>
      <c r="AG12" s="235">
        <f t="shared" si="5"/>
        <v>0.018225157602468123</v>
      </c>
      <c r="AH12" s="235">
        <f t="shared" si="5"/>
        <v>0.02066830256525276</v>
      </c>
      <c r="AI12" s="235">
        <f t="shared" si="5"/>
        <v>0.02325706543972683</v>
      </c>
      <c r="AJ12" s="235">
        <f t="shared" si="5"/>
        <v>0.024875042236273126</v>
      </c>
      <c r="AK12" s="235">
        <f t="shared" si="5"/>
        <v>0.026815344280343156</v>
      </c>
      <c r="AL12" s="235">
        <f t="shared" si="5"/>
        <v>0.029769422045825333</v>
      </c>
      <c r="AM12" s="235">
        <f t="shared" si="5"/>
        <v>0.030934365339338576</v>
      </c>
      <c r="AN12" s="235">
        <f t="shared" si="5"/>
        <v>0.03242290399216108</v>
      </c>
      <c r="AO12" s="235">
        <f t="shared" si="5"/>
        <v>0.03297301610298686</v>
      </c>
      <c r="AP12" s="235">
        <f t="shared" si="5"/>
        <v>0.03362824816628418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31.5">
      <c r="Y16" s="229" t="s">
        <v>308</v>
      </c>
      <c r="Z16" s="236"/>
      <c r="AA16" s="236"/>
      <c r="AB16" s="235">
        <f aca="true" t="shared" si="9" ref="AB16:BE16">AB4/AA4-1</f>
        <v>0.008244486728834932</v>
      </c>
      <c r="AC16" s="235">
        <f t="shared" si="9"/>
        <v>0.007115675381661468</v>
      </c>
      <c r="AD16" s="235">
        <f t="shared" si="9"/>
        <v>-0.006266071493372216</v>
      </c>
      <c r="AE16" s="235">
        <f t="shared" si="9"/>
        <v>0.051911757741796904</v>
      </c>
      <c r="AF16" s="235">
        <f t="shared" si="9"/>
        <v>0.011163847213532918</v>
      </c>
      <c r="AG16" s="235">
        <f t="shared" si="9"/>
        <v>0.010662946280093344</v>
      </c>
      <c r="AH16" s="235">
        <f t="shared" si="9"/>
        <v>-0.0035284219481117596</v>
      </c>
      <c r="AI16" s="235">
        <f t="shared" si="9"/>
        <v>-0.029341239372855266</v>
      </c>
      <c r="AJ16" s="235">
        <f t="shared" si="9"/>
        <v>0.02940487942381531</v>
      </c>
      <c r="AK16" s="235">
        <f t="shared" si="9"/>
        <v>0.016957359837478814</v>
      </c>
      <c r="AL16" s="235">
        <f t="shared" si="9"/>
        <v>-0.012499634064191412</v>
      </c>
      <c r="AM16" s="235">
        <f t="shared" si="9"/>
        <v>0.030290223897159185</v>
      </c>
      <c r="AN16" s="235">
        <f t="shared" si="9"/>
        <v>0.0058927303955236265</v>
      </c>
      <c r="AO16" s="235">
        <f t="shared" si="9"/>
        <v>0.0011270097162323633</v>
      </c>
      <c r="AP16" s="235">
        <f t="shared" si="9"/>
        <v>0.004556511481925485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31.5">
      <c r="Y17" s="229" t="s">
        <v>309</v>
      </c>
      <c r="Z17" s="236"/>
      <c r="AA17" s="236"/>
      <c r="AB17" s="235">
        <f aca="true" t="shared" si="10" ref="AB17:BE17">AB5/AA5-1</f>
        <v>0.0047344680946710405</v>
      </c>
      <c r="AC17" s="235">
        <f t="shared" si="10"/>
        <v>0.003805882760963719</v>
      </c>
      <c r="AD17" s="235">
        <f t="shared" si="10"/>
        <v>-0.008751123156464757</v>
      </c>
      <c r="AE17" s="235">
        <f t="shared" si="10"/>
        <v>0.0496402461962151</v>
      </c>
      <c r="AF17" s="235">
        <f t="shared" si="10"/>
        <v>0.006845685979597782</v>
      </c>
      <c r="AG17" s="235">
        <f t="shared" si="10"/>
        <v>0.008304159946260548</v>
      </c>
      <c r="AH17" s="235">
        <f t="shared" si="10"/>
        <v>-0.005913647893070695</v>
      </c>
      <c r="AI17" s="235">
        <f t="shared" si="10"/>
        <v>-0.03179693251992832</v>
      </c>
      <c r="AJ17" s="235">
        <f t="shared" si="10"/>
        <v>0.02777975134427435</v>
      </c>
      <c r="AK17" s="235">
        <f t="shared" si="10"/>
        <v>0.015035685745816485</v>
      </c>
      <c r="AL17" s="235">
        <f t="shared" si="10"/>
        <v>-0.01533245548223372</v>
      </c>
      <c r="AM17" s="235">
        <f t="shared" si="10"/>
        <v>0.029126008475641285</v>
      </c>
      <c r="AN17" s="235">
        <f t="shared" si="10"/>
        <v>0.00444244272368155</v>
      </c>
      <c r="AO17" s="235">
        <f t="shared" si="10"/>
        <v>0.0005938572679746734</v>
      </c>
      <c r="AP17" s="235">
        <f t="shared" si="10"/>
        <v>0.00391970841768563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235">
        <f aca="true" t="shared" si="11" ref="AB18:BE18">AB6/AA6-1</f>
        <v>0.003493478869914801</v>
      </c>
      <c r="AC18" s="235">
        <f t="shared" si="11"/>
        <v>0.003297243697749863</v>
      </c>
      <c r="AD18" s="235">
        <f t="shared" si="11"/>
        <v>0.002506990646996332</v>
      </c>
      <c r="AE18" s="235">
        <f t="shared" si="11"/>
        <v>0.002164085793979087</v>
      </c>
      <c r="AF18" s="235">
        <f t="shared" si="11"/>
        <v>0.00428880144600674</v>
      </c>
      <c r="AG18" s="235">
        <f t="shared" si="11"/>
        <v>0.00233935991492773</v>
      </c>
      <c r="AH18" s="235">
        <f t="shared" si="11"/>
        <v>0.0023994152418482795</v>
      </c>
      <c r="AI18" s="235">
        <f t="shared" si="11"/>
        <v>0.002536341011048826</v>
      </c>
      <c r="AJ18" s="235">
        <f t="shared" si="11"/>
        <v>0.0015812026627453069</v>
      </c>
      <c r="AK18" s="235">
        <f t="shared" si="11"/>
        <v>0.0018932084050329312</v>
      </c>
      <c r="AL18" s="235">
        <f t="shared" si="11"/>
        <v>0.0028769318475199146</v>
      </c>
      <c r="AM18" s="235">
        <f t="shared" si="11"/>
        <v>0.0011312661539306657</v>
      </c>
      <c r="AN18" s="235">
        <f t="shared" si="11"/>
        <v>0.0014438733471966447</v>
      </c>
      <c r="AO18" s="235">
        <f t="shared" si="11"/>
        <v>0.0005328360197149884</v>
      </c>
      <c r="AP18" s="235">
        <f t="shared" si="11"/>
        <v>0.000634316727623041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Y1:BF18"/>
  <sheetViews>
    <sheetView zoomScalePageLayoutView="0" workbookViewId="0" topLeftCell="AL1">
      <selection activeCell="AA6" sqref="AA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7.125" style="226" customWidth="1"/>
    <col min="26" max="38" width="9.00390625" style="226" customWidth="1"/>
    <col min="39" max="39" width="9.625" style="226" customWidth="1"/>
    <col min="40" max="42" width="9.00390625" style="226" customWidth="1"/>
    <col min="43" max="57" width="9.00390625" style="226" hidden="1" customWidth="1"/>
    <col min="58" max="58" width="40.875" style="226" customWidth="1"/>
    <col min="59" max="16384" width="9.00390625" style="226" customWidth="1"/>
  </cols>
  <sheetData>
    <row r="1" spans="26:27" ht="36.75" customHeight="1">
      <c r="Z1" s="449"/>
      <c r="AA1" s="449" t="s">
        <v>188</v>
      </c>
    </row>
    <row r="2" ht="12.75"/>
    <row r="3" spans="25:58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</row>
    <row r="4" spans="25:58" ht="25.5">
      <c r="Y4" s="229" t="s">
        <v>189</v>
      </c>
      <c r="Z4" s="227">
        <f>'2.CO2-Sector'!Z4/1000</f>
        <v>1059.0758665464698</v>
      </c>
      <c r="AA4" s="227">
        <f>'2.CO2-Sector'!AA4/1000</f>
        <v>1059.143736370106</v>
      </c>
      <c r="AB4" s="227">
        <f>'2.CO2-Sector'!AB4/1000</f>
        <v>1066.6280507543074</v>
      </c>
      <c r="AC4" s="227">
        <f>'2.CO2-Sector'!AC4/1000</f>
        <v>1073.6848991008912</v>
      </c>
      <c r="AD4" s="227">
        <f>'2.CO2-Sector'!AD4/1000</f>
        <v>1067.5598252931127</v>
      </c>
      <c r="AE4" s="227">
        <f>'2.CO2-Sector'!AE4/1000</f>
        <v>1122.9499094915595</v>
      </c>
      <c r="AF4" s="227">
        <f>'2.CO2-Sector'!AF4/1000</f>
        <v>1135.2673650631707</v>
      </c>
      <c r="AG4" s="227">
        <f>'2.CO2-Sector'!AG4/1000</f>
        <v>1147.124458745605</v>
      </c>
      <c r="AH4" s="227">
        <f>'2.CO2-Sector'!AH4/1000</f>
        <v>1143.3668661195375</v>
      </c>
      <c r="AI4" s="227">
        <f>'2.CO2-Sector'!AI4/1000</f>
        <v>1113.0610502362747</v>
      </c>
      <c r="AJ4" s="227">
        <f>'2.CO2-Sector'!AJ4/1000</f>
        <v>1147.9133842791455</v>
      </c>
      <c r="AK4" s="227">
        <f>'2.CO2-Sector'!AK4/1000</f>
        <v>1166.9181816102753</v>
      </c>
      <c r="AL4" s="227">
        <f>'2.CO2-Sector'!AL4/1000</f>
        <v>1153.298520876356</v>
      </c>
      <c r="AM4" s="227">
        <f>'2.CO2-Sector'!AM4/1000</f>
        <v>1193.018551862472</v>
      </c>
      <c r="AN4" s="227">
        <f>'2.CO2-Sector'!AN4/1000</f>
        <v>1198.2854973701649</v>
      </c>
      <c r="AO4" s="227">
        <f>'2.CO2-Sector'!AO4/1000</f>
        <v>1198.6939727524764</v>
      </c>
      <c r="AP4" s="227">
        <f>'2.CO2-Sector'!AP4/1000</f>
        <v>1202.8275248670443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</row>
    <row r="5" spans="25:58" ht="25.5">
      <c r="Y5" s="229" t="s">
        <v>187</v>
      </c>
      <c r="Z5" s="230">
        <f>Z4/Z6*10^3</f>
        <v>25.73290373428318</v>
      </c>
      <c r="AA5" s="230">
        <f>AA4/AA6*10^3</f>
        <v>25.73455280182712</v>
      </c>
      <c r="AB5" s="230">
        <f aca="true" t="shared" si="1" ref="AB5:AN5">AB4/AB6*10^3</f>
        <v>25.518977314386262</v>
      </c>
      <c r="AC5" s="230">
        <f t="shared" si="1"/>
        <v>25.288179643539085</v>
      </c>
      <c r="AD5" s="230">
        <f t="shared" si="1"/>
        <v>24.782522058066565</v>
      </c>
      <c r="AE5" s="230">
        <f t="shared" si="1"/>
        <v>25.716895228418228</v>
      </c>
      <c r="AF5" s="230">
        <f t="shared" si="1"/>
        <v>25.66403305072631</v>
      </c>
      <c r="AG5" s="230">
        <f t="shared" si="1"/>
        <v>25.587773118350167</v>
      </c>
      <c r="AH5" s="230">
        <f t="shared" si="1"/>
        <v>25.12995117671071</v>
      </c>
      <c r="AI5" s="230">
        <f t="shared" si="1"/>
        <v>24.114781499051073</v>
      </c>
      <c r="AJ5" s="230">
        <f t="shared" si="1"/>
        <v>24.521926997225513</v>
      </c>
      <c r="AK5" s="230">
        <f t="shared" si="1"/>
        <v>24.608193154547134</v>
      </c>
      <c r="AL5" s="230">
        <f t="shared" si="1"/>
        <v>24.019420847687666</v>
      </c>
      <c r="AM5" s="230">
        <f t="shared" si="1"/>
        <v>24.528634553319684</v>
      </c>
      <c r="AN5" s="230">
        <f t="shared" si="1"/>
        <v>24.325340154813283</v>
      </c>
      <c r="AO5" s="230">
        <f>AO4/AO6*10^3</f>
        <v>24.051937130775002</v>
      </c>
      <c r="AP5" s="230">
        <f>AP4/AP6*10^3</f>
        <v>23.87411359342311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</row>
    <row r="6" spans="25:58" ht="14.25">
      <c r="Y6" s="229" t="s">
        <v>186</v>
      </c>
      <c r="Z6" s="712">
        <f>AA6</f>
        <v>41156.485</v>
      </c>
      <c r="AA6" s="722">
        <v>41156.485</v>
      </c>
      <c r="AB6" s="722">
        <v>41797.445</v>
      </c>
      <c r="AC6" s="722">
        <v>42457.975</v>
      </c>
      <c r="AD6" s="722">
        <v>43077.126</v>
      </c>
      <c r="AE6" s="722">
        <v>43665.843</v>
      </c>
      <c r="AF6" s="722">
        <v>44235.735</v>
      </c>
      <c r="AG6" s="722">
        <v>44830.961</v>
      </c>
      <c r="AH6" s="722">
        <v>45498.173</v>
      </c>
      <c r="AI6" s="722">
        <v>46156.796</v>
      </c>
      <c r="AJ6" s="722">
        <v>46811.712</v>
      </c>
      <c r="AK6" s="722">
        <v>47419.905</v>
      </c>
      <c r="AL6" s="722">
        <v>48015.251</v>
      </c>
      <c r="AM6" s="722">
        <v>48637.789</v>
      </c>
      <c r="AN6" s="722">
        <v>49260.791</v>
      </c>
      <c r="AO6" s="722">
        <v>49837.731</v>
      </c>
      <c r="AP6" s="722">
        <v>50382.081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456" t="s">
        <v>374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175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25.5">
      <c r="Y10" s="229" t="s">
        <v>189</v>
      </c>
      <c r="Z10" s="236"/>
      <c r="AA10" s="457">
        <f>AA4/$Z4-1</f>
        <v>6.408400548063575E-05</v>
      </c>
      <c r="AB10" s="457">
        <f aca="true" t="shared" si="3" ref="AB10:AP10">AB4/$Z4-1</f>
        <v>0.007130918989273649</v>
      </c>
      <c r="AC10" s="457">
        <f t="shared" si="3"/>
        <v>0.013794132239137724</v>
      </c>
      <c r="AD10" s="457">
        <f t="shared" si="3"/>
        <v>0.008010718603482347</v>
      </c>
      <c r="AE10" s="457">
        <f t="shared" si="3"/>
        <v>0.060311111755738445</v>
      </c>
      <c r="AF10" s="457">
        <f t="shared" si="3"/>
        <v>0.07194149250624804</v>
      </c>
      <c r="AG10" s="457">
        <f t="shared" si="3"/>
        <v>0.08313719062096259</v>
      </c>
      <c r="AH10" s="457">
        <f t="shared" si="3"/>
        <v>0.0795891986925652</v>
      </c>
      <c r="AI10" s="457">
        <f t="shared" si="3"/>
        <v>0.05097385880942085</v>
      </c>
      <c r="AJ10" s="457">
        <f t="shared" si="3"/>
        <v>0.08388210943033303</v>
      </c>
      <c r="AK10" s="457">
        <f t="shared" si="3"/>
        <v>0.10182680813553757</v>
      </c>
      <c r="AL10" s="457">
        <f t="shared" si="3"/>
        <v>0.08896685998250153</v>
      </c>
      <c r="AM10" s="457">
        <f t="shared" si="3"/>
        <v>0.126471284585848</v>
      </c>
      <c r="AN10" s="457">
        <f t="shared" si="3"/>
        <v>0.13144443681607298</v>
      </c>
      <c r="AO10" s="457">
        <f t="shared" si="3"/>
        <v>0.13183012720447107</v>
      </c>
      <c r="AP10" s="457">
        <f t="shared" si="3"/>
        <v>0.13573310738288558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25.5">
      <c r="Y11" s="229" t="s">
        <v>187</v>
      </c>
      <c r="Z11" s="236"/>
      <c r="AA11" s="713">
        <f aca="true" t="shared" si="5" ref="AA11:AP12">AA5/$Z5-1</f>
        <v>6.408400548063575E-05</v>
      </c>
      <c r="AB11" s="713">
        <f t="shared" si="5"/>
        <v>-0.008313341630851845</v>
      </c>
      <c r="AC11" s="713">
        <f t="shared" si="5"/>
        <v>-0.017282312767198604</v>
      </c>
      <c r="AD11" s="713">
        <f t="shared" si="5"/>
        <v>-0.03693254698460047</v>
      </c>
      <c r="AE11" s="713">
        <f t="shared" si="5"/>
        <v>-0.0006221025823690551</v>
      </c>
      <c r="AF11" s="713">
        <f t="shared" si="5"/>
        <v>-0.0026763665798476</v>
      </c>
      <c r="AG11" s="713">
        <f t="shared" si="5"/>
        <v>-0.005639884928324679</v>
      </c>
      <c r="AH11" s="713">
        <f t="shared" si="5"/>
        <v>-0.023431190035859695</v>
      </c>
      <c r="AI11" s="713">
        <f t="shared" si="5"/>
        <v>-0.06288144750164093</v>
      </c>
      <c r="AJ11" s="713">
        <f t="shared" si="5"/>
        <v>-0.04705946711502751</v>
      </c>
      <c r="AK11" s="713">
        <f t="shared" si="5"/>
        <v>-0.043707099336699695</v>
      </c>
      <c r="AL11" s="713">
        <f t="shared" si="5"/>
        <v>-0.06658723416093504</v>
      </c>
      <c r="AM11" s="713">
        <f t="shared" si="5"/>
        <v>-0.04679880643858647</v>
      </c>
      <c r="AN11" s="713">
        <f t="shared" si="5"/>
        <v>-0.05469897971889748</v>
      </c>
      <c r="AO11" s="713">
        <f t="shared" si="5"/>
        <v>-0.065323626935606</v>
      </c>
      <c r="AP11" s="713">
        <f t="shared" si="5"/>
        <v>-0.07223398338772236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457">
        <f t="shared" si="5"/>
        <v>0</v>
      </c>
      <c r="AB12" s="457">
        <f t="shared" si="5"/>
        <v>0.015573730361084115</v>
      </c>
      <c r="AC12" s="457">
        <f t="shared" si="5"/>
        <v>0.03162296294253508</v>
      </c>
      <c r="AD12" s="457">
        <f t="shared" si="5"/>
        <v>0.046666788964120576</v>
      </c>
      <c r="AE12" s="457">
        <f t="shared" si="5"/>
        <v>0.06097114464464104</v>
      </c>
      <c r="AF12" s="457">
        <f t="shared" si="5"/>
        <v>0.07481809974782827</v>
      </c>
      <c r="AG12" s="457">
        <f t="shared" si="5"/>
        <v>0.0892806079041979</v>
      </c>
      <c r="AH12" s="457">
        <f t="shared" si="5"/>
        <v>0.10549219643028307</v>
      </c>
      <c r="AI12" s="457">
        <f t="shared" si="5"/>
        <v>0.12149509366506894</v>
      </c>
      <c r="AJ12" s="457">
        <f t="shared" si="5"/>
        <v>0.13740792003981883</v>
      </c>
      <c r="AK12" s="457">
        <f t="shared" si="5"/>
        <v>0.1521854939750078</v>
      </c>
      <c r="AL12" s="457">
        <f t="shared" si="5"/>
        <v>0.1666509178322686</v>
      </c>
      <c r="AM12" s="457">
        <f t="shared" si="5"/>
        <v>0.18177703951151303</v>
      </c>
      <c r="AN12" s="457">
        <f t="shared" si="5"/>
        <v>0.19691443523420427</v>
      </c>
      <c r="AO12" s="457">
        <f t="shared" si="5"/>
        <v>0.21093263916974436</v>
      </c>
      <c r="AP12" s="457">
        <f t="shared" si="5"/>
        <v>0.22415898733820439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25.5">
      <c r="Y16" s="229" t="s">
        <v>189</v>
      </c>
      <c r="Z16" s="236"/>
      <c r="AA16" s="236"/>
      <c r="AB16" s="235">
        <f>AB4/AA4-1</f>
        <v>0.0070663821417211725</v>
      </c>
      <c r="AC16" s="235">
        <f aca="true" t="shared" si="9" ref="AC16:BE16">AC4/AB4-1</f>
        <v>0.006616034841380181</v>
      </c>
      <c r="AD16" s="235">
        <f t="shared" si="9"/>
        <v>-0.00570472194673477</v>
      </c>
      <c r="AE16" s="235">
        <f t="shared" si="9"/>
        <v>0.0518847589485103</v>
      </c>
      <c r="AF16" s="235">
        <f t="shared" si="9"/>
        <v>0.010968837939697718</v>
      </c>
      <c r="AG16" s="235">
        <f t="shared" si="9"/>
        <v>0.01044431827014991</v>
      </c>
      <c r="AH16" s="235">
        <f t="shared" si="9"/>
        <v>-0.003275662546831537</v>
      </c>
      <c r="AI16" s="235">
        <f t="shared" si="9"/>
        <v>-0.02650576711752839</v>
      </c>
      <c r="AJ16" s="235">
        <f t="shared" si="9"/>
        <v>0.0313121495316655</v>
      </c>
      <c r="AK16" s="235">
        <f t="shared" si="9"/>
        <v>0.016555950641750083</v>
      </c>
      <c r="AL16" s="235">
        <f t="shared" si="9"/>
        <v>-0.011671478727947382</v>
      </c>
      <c r="AM16" s="235">
        <f t="shared" si="9"/>
        <v>0.03444037278044365</v>
      </c>
      <c r="AN16" s="235">
        <f t="shared" si="9"/>
        <v>0.004414806039244379</v>
      </c>
      <c r="AO16" s="235">
        <f t="shared" si="9"/>
        <v>0.0003408831895304054</v>
      </c>
      <c r="AP16" s="235">
        <f t="shared" si="9"/>
        <v>0.0034483798271516264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25.5">
      <c r="Y17" s="229" t="s">
        <v>187</v>
      </c>
      <c r="Z17" s="236"/>
      <c r="AA17" s="236"/>
      <c r="AB17" s="235">
        <f aca="true" t="shared" si="10" ref="AB17:BE17">AB5/AA5-1</f>
        <v>-0.008376888811743921</v>
      </c>
      <c r="AC17" s="235">
        <f t="shared" si="10"/>
        <v>-0.009044158314176043</v>
      </c>
      <c r="AD17" s="235">
        <f t="shared" si="10"/>
        <v>-0.01999580802573553</v>
      </c>
      <c r="AE17" s="235">
        <f t="shared" si="10"/>
        <v>0.03770290885497385</v>
      </c>
      <c r="AF17" s="235">
        <f t="shared" si="10"/>
        <v>-0.0020555427559351136</v>
      </c>
      <c r="AG17" s="235">
        <f t="shared" si="10"/>
        <v>-0.0029714710944070966</v>
      </c>
      <c r="AH17" s="235">
        <f t="shared" si="10"/>
        <v>-0.017892215142048973</v>
      </c>
      <c r="AI17" s="235">
        <f t="shared" si="10"/>
        <v>-0.040396802624927064</v>
      </c>
      <c r="AJ17" s="235">
        <f t="shared" si="10"/>
        <v>0.01688364865302483</v>
      </c>
      <c r="AK17" s="235">
        <f t="shared" si="10"/>
        <v>0.00351791918030675</v>
      </c>
      <c r="AL17" s="235">
        <f t="shared" si="10"/>
        <v>-0.023925864981707234</v>
      </c>
      <c r="AM17" s="235">
        <f t="shared" si="10"/>
        <v>0.02120008258571482</v>
      </c>
      <c r="AN17" s="235">
        <f t="shared" si="10"/>
        <v>-0.008288043839720705</v>
      </c>
      <c r="AO17" s="235">
        <f t="shared" si="10"/>
        <v>-0.01123943271906036</v>
      </c>
      <c r="AP17" s="235">
        <f t="shared" si="10"/>
        <v>-0.007393314575247278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457">
        <f aca="true" t="shared" si="11" ref="AB18:BE18">AB6/AA6-1</f>
        <v>0.015573730361084115</v>
      </c>
      <c r="AC18" s="457">
        <f t="shared" si="11"/>
        <v>0.015803119066249094</v>
      </c>
      <c r="AD18" s="457">
        <f t="shared" si="11"/>
        <v>0.014582678519170944</v>
      </c>
      <c r="AE18" s="457">
        <f t="shared" si="11"/>
        <v>0.013666580263502315</v>
      </c>
      <c r="AF18" s="457">
        <f t="shared" si="11"/>
        <v>0.013051208011717552</v>
      </c>
      <c r="AG18" s="457">
        <f t="shared" si="11"/>
        <v>0.01345577280449839</v>
      </c>
      <c r="AH18" s="457">
        <f t="shared" si="11"/>
        <v>0.01488283956259595</v>
      </c>
      <c r="AI18" s="457">
        <f t="shared" si="11"/>
        <v>0.014475812028759805</v>
      </c>
      <c r="AJ18" s="457">
        <f t="shared" si="11"/>
        <v>0.014188939804227196</v>
      </c>
      <c r="AK18" s="457">
        <f t="shared" si="11"/>
        <v>0.012992325510333913</v>
      </c>
      <c r="AL18" s="457">
        <f t="shared" si="11"/>
        <v>0.012554769985304581</v>
      </c>
      <c r="AM18" s="235">
        <f t="shared" si="11"/>
        <v>0.012965422173883967</v>
      </c>
      <c r="AN18" s="235">
        <f t="shared" si="11"/>
        <v>0.012809011528052805</v>
      </c>
      <c r="AO18" s="235">
        <f t="shared" si="11"/>
        <v>0.011711951600614778</v>
      </c>
      <c r="AP18" s="235">
        <f t="shared" si="11"/>
        <v>0.010922447492643705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V2:BG24"/>
  <sheetViews>
    <sheetView zoomScale="85" zoomScaleNormal="85" zoomScalePageLayoutView="0" workbookViewId="0" topLeftCell="AL1">
      <selection activeCell="Z4" sqref="Z4"/>
    </sheetView>
  </sheetViews>
  <sheetFormatPr defaultColWidth="9.00390625" defaultRowHeight="13.5"/>
  <cols>
    <col min="1" max="1" width="1.625" style="1" customWidth="1"/>
    <col min="2" max="20" width="1.625" style="1" hidden="1" customWidth="1"/>
    <col min="21" max="22" width="1.625" style="1" customWidth="1"/>
    <col min="23" max="23" width="24.625" style="1" customWidth="1"/>
    <col min="24" max="24" width="1.625" style="1" customWidth="1"/>
    <col min="25" max="25" width="20.625" style="1" customWidth="1"/>
    <col min="26" max="42" width="11.625" style="1" customWidth="1"/>
    <col min="43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3:25" ht="14.25">
      <c r="W2" s="1" t="s">
        <v>147</v>
      </c>
      <c r="Y2" s="1" t="s">
        <v>147</v>
      </c>
    </row>
    <row r="3" spans="22:59" ht="22.5">
      <c r="V3" s="245" t="s">
        <v>21</v>
      </c>
      <c r="W3" s="246"/>
      <c r="X3" s="237" t="s">
        <v>105</v>
      </c>
      <c r="Y3" s="246"/>
      <c r="Z3" s="711" t="s">
        <v>369</v>
      </c>
      <c r="AA3" s="78">
        <v>1990</v>
      </c>
      <c r="AB3" s="78">
        <f aca="true" t="shared" si="0" ref="AB3:BE3">AA3+1</f>
        <v>1991</v>
      </c>
      <c r="AC3" s="78">
        <f t="shared" si="0"/>
        <v>1992</v>
      </c>
      <c r="AD3" s="78">
        <f t="shared" si="0"/>
        <v>1993</v>
      </c>
      <c r="AE3" s="78">
        <f t="shared" si="0"/>
        <v>1994</v>
      </c>
      <c r="AF3" s="78">
        <f t="shared" si="0"/>
        <v>1995</v>
      </c>
      <c r="AG3" s="78">
        <f t="shared" si="0"/>
        <v>1996</v>
      </c>
      <c r="AH3" s="78">
        <f t="shared" si="0"/>
        <v>1997</v>
      </c>
      <c r="AI3" s="78">
        <f t="shared" si="0"/>
        <v>1998</v>
      </c>
      <c r="AJ3" s="78">
        <f t="shared" si="0"/>
        <v>1999</v>
      </c>
      <c r="AK3" s="78">
        <f t="shared" si="0"/>
        <v>2000</v>
      </c>
      <c r="AL3" s="78">
        <f t="shared" si="0"/>
        <v>2001</v>
      </c>
      <c r="AM3" s="78">
        <f t="shared" si="0"/>
        <v>2002</v>
      </c>
      <c r="AN3" s="78">
        <f t="shared" si="0"/>
        <v>2003</v>
      </c>
      <c r="AO3" s="78">
        <f>AN3+1</f>
        <v>2004</v>
      </c>
      <c r="AP3" s="78">
        <f t="shared" si="0"/>
        <v>2005</v>
      </c>
      <c r="AQ3" s="78">
        <f t="shared" si="0"/>
        <v>2006</v>
      </c>
      <c r="AR3" s="78">
        <f t="shared" si="0"/>
        <v>2007</v>
      </c>
      <c r="AS3" s="78">
        <f t="shared" si="0"/>
        <v>2008</v>
      </c>
      <c r="AT3" s="78">
        <f t="shared" si="0"/>
        <v>2009</v>
      </c>
      <c r="AU3" s="78">
        <f t="shared" si="0"/>
        <v>2010</v>
      </c>
      <c r="AV3" s="78">
        <f t="shared" si="0"/>
        <v>2011</v>
      </c>
      <c r="AW3" s="78">
        <f t="shared" si="0"/>
        <v>2012</v>
      </c>
      <c r="AX3" s="78">
        <f t="shared" si="0"/>
        <v>2013</v>
      </c>
      <c r="AY3" s="78">
        <f t="shared" si="0"/>
        <v>2014</v>
      </c>
      <c r="AZ3" s="78">
        <f t="shared" si="0"/>
        <v>2015</v>
      </c>
      <c r="BA3" s="78">
        <f t="shared" si="0"/>
        <v>2016</v>
      </c>
      <c r="BB3" s="78">
        <f t="shared" si="0"/>
        <v>2017</v>
      </c>
      <c r="BC3" s="78">
        <f t="shared" si="0"/>
        <v>2018</v>
      </c>
      <c r="BD3" s="78">
        <f t="shared" si="0"/>
        <v>2019</v>
      </c>
      <c r="BE3" s="78">
        <f t="shared" si="0"/>
        <v>2020</v>
      </c>
      <c r="BF3" s="65" t="s">
        <v>106</v>
      </c>
      <c r="BG3" s="78" t="s">
        <v>107</v>
      </c>
    </row>
    <row r="4" spans="22:59" ht="14.25">
      <c r="V4" s="247" t="s">
        <v>310</v>
      </c>
      <c r="W4" s="248"/>
      <c r="X4" s="59" t="s">
        <v>311</v>
      </c>
      <c r="Y4" s="248"/>
      <c r="Z4" s="79">
        <f>SUM(Z5:Z9)</f>
        <v>1059112.4900631655</v>
      </c>
      <c r="AA4" s="79">
        <f>SUM(AA5:AA9)</f>
        <v>1059180.3598868018</v>
      </c>
      <c r="AB4" s="79">
        <f aca="true" t="shared" si="1" ref="AB4:AO4">SUM(AB5:AB9)</f>
        <v>1066681.721111946</v>
      </c>
      <c r="AC4" s="79">
        <f t="shared" si="1"/>
        <v>1073741.8492835974</v>
      </c>
      <c r="AD4" s="79">
        <f t="shared" si="1"/>
        <v>1067613.0401390821</v>
      </c>
      <c r="AE4" s="79">
        <f t="shared" si="1"/>
        <v>1123001.0591511766</v>
      </c>
      <c r="AF4" s="79">
        <f t="shared" si="1"/>
        <v>1135318.2880403232</v>
      </c>
      <c r="AG4" s="79">
        <f t="shared" si="1"/>
        <v>1147173.8272369895</v>
      </c>
      <c r="AH4" s="79">
        <f t="shared" si="1"/>
        <v>1143414.8402891336</v>
      </c>
      <c r="AI4" s="79">
        <f t="shared" si="1"/>
        <v>1113103.7798274634</v>
      </c>
      <c r="AJ4" s="79">
        <f t="shared" si="1"/>
        <v>1147951.4427677048</v>
      </c>
      <c r="AK4" s="79">
        <f t="shared" si="1"/>
        <v>1166954.2066278565</v>
      </c>
      <c r="AL4" s="79">
        <f t="shared" si="1"/>
        <v>1153330.9566646218</v>
      </c>
      <c r="AM4" s="79">
        <f t="shared" si="1"/>
        <v>1193049.4884944374</v>
      </c>
      <c r="AN4" s="79">
        <f t="shared" si="1"/>
        <v>1198319.9558990374</v>
      </c>
      <c r="AO4" s="79">
        <f t="shared" si="1"/>
        <v>1198728.9674374773</v>
      </c>
      <c r="AP4" s="79">
        <f aca="true" t="shared" si="2" ref="AP4:BE4">SUM(AP5:AP9)</f>
        <v>1202865.1158077917</v>
      </c>
      <c r="AQ4" s="79">
        <f t="shared" si="2"/>
        <v>0</v>
      </c>
      <c r="AR4" s="79">
        <f t="shared" si="2"/>
        <v>0</v>
      </c>
      <c r="AS4" s="79">
        <f t="shared" si="2"/>
        <v>0</v>
      </c>
      <c r="AT4" s="79">
        <f t="shared" si="2"/>
        <v>0</v>
      </c>
      <c r="AU4" s="79">
        <f t="shared" si="2"/>
        <v>0</v>
      </c>
      <c r="AV4" s="79">
        <f t="shared" si="2"/>
        <v>0</v>
      </c>
      <c r="AW4" s="79">
        <f t="shared" si="2"/>
        <v>0</v>
      </c>
      <c r="AX4" s="79">
        <f t="shared" si="2"/>
        <v>0</v>
      </c>
      <c r="AY4" s="79">
        <f t="shared" si="2"/>
        <v>0</v>
      </c>
      <c r="AZ4" s="79">
        <f t="shared" si="2"/>
        <v>0</v>
      </c>
      <c r="BA4" s="79">
        <f t="shared" si="2"/>
        <v>0</v>
      </c>
      <c r="BB4" s="79">
        <f t="shared" si="2"/>
        <v>0</v>
      </c>
      <c r="BC4" s="79">
        <f t="shared" si="2"/>
        <v>0</v>
      </c>
      <c r="BD4" s="79">
        <f t="shared" si="2"/>
        <v>0</v>
      </c>
      <c r="BE4" s="79">
        <f t="shared" si="2"/>
        <v>0</v>
      </c>
      <c r="BF4" s="249"/>
      <c r="BG4" s="249"/>
    </row>
    <row r="5" spans="22:59" ht="14.25">
      <c r="V5" s="250"/>
      <c r="W5" s="251" t="s">
        <v>178</v>
      </c>
      <c r="X5" s="250"/>
      <c r="Y5" s="239" t="s">
        <v>22</v>
      </c>
      <c r="Z5" s="252">
        <v>646156.8933430812</v>
      </c>
      <c r="AA5" s="252">
        <v>646222.6789878178</v>
      </c>
      <c r="AB5" s="252">
        <v>649064.4002756039</v>
      </c>
      <c r="AC5" s="252">
        <v>659857.280356321</v>
      </c>
      <c r="AD5" s="252">
        <v>645011.5717039283</v>
      </c>
      <c r="AE5" s="252">
        <v>679908.8624223322</v>
      </c>
      <c r="AF5" s="252">
        <v>677348.5083839222</v>
      </c>
      <c r="AG5" s="252">
        <v>673438.0048543472</v>
      </c>
      <c r="AH5" s="252">
        <v>654510.5947597952</v>
      </c>
      <c r="AI5" s="252">
        <v>635710.2554325425</v>
      </c>
      <c r="AJ5" s="252">
        <v>645770.5392904991</v>
      </c>
      <c r="AK5" s="252">
        <v>635120.5086925442</v>
      </c>
      <c r="AL5" s="252">
        <v>613056.5783672064</v>
      </c>
      <c r="AM5" s="252">
        <v>622889.3579191961</v>
      </c>
      <c r="AN5" s="252">
        <v>611371.5444988806</v>
      </c>
      <c r="AO5" s="252">
        <v>600422.7506990973</v>
      </c>
      <c r="AP5" s="252">
        <v>598045.0945067547</v>
      </c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3"/>
      <c r="BG5" s="253"/>
    </row>
    <row r="6" spans="22:59" ht="14.25">
      <c r="V6" s="250"/>
      <c r="W6" s="254" t="s">
        <v>177</v>
      </c>
      <c r="X6" s="250"/>
      <c r="Y6" s="61" t="s">
        <v>23</v>
      </c>
      <c r="Z6" s="255">
        <v>308618.1442173238</v>
      </c>
      <c r="AA6" s="255">
        <v>308620.2283962234</v>
      </c>
      <c r="AB6" s="255">
        <v>305776.6632337359</v>
      </c>
      <c r="AC6" s="255">
        <v>300796.51142663544</v>
      </c>
      <c r="AD6" s="255">
        <v>306725.874644512</v>
      </c>
      <c r="AE6" s="255">
        <v>320899.1943698094</v>
      </c>
      <c r="AF6" s="255">
        <v>331720.9034486728</v>
      </c>
      <c r="AG6" s="255">
        <v>341015.13674381166</v>
      </c>
      <c r="AH6" s="255">
        <v>350680.19367479056</v>
      </c>
      <c r="AI6" s="255">
        <v>335849.8879904315</v>
      </c>
      <c r="AJ6" s="255">
        <v>352144.03959310736</v>
      </c>
      <c r="AK6" s="255">
        <v>376536.7861011136</v>
      </c>
      <c r="AL6" s="255">
        <v>384962.52507211827</v>
      </c>
      <c r="AM6" s="255">
        <v>409770.18300765933</v>
      </c>
      <c r="AN6" s="255">
        <v>419868.61605591397</v>
      </c>
      <c r="AO6" s="255">
        <v>431353.24736656906</v>
      </c>
      <c r="AP6" s="255">
        <v>437910.9331163121</v>
      </c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6"/>
      <c r="BG6" s="256"/>
    </row>
    <row r="7" spans="22:59" ht="14.25">
      <c r="V7" s="250"/>
      <c r="W7" s="254" t="s">
        <v>312</v>
      </c>
      <c r="X7" s="250"/>
      <c r="Y7" s="240" t="s">
        <v>24</v>
      </c>
      <c r="Z7" s="257">
        <v>104300.8289860648</v>
      </c>
      <c r="AA7" s="257">
        <v>104300.8289860648</v>
      </c>
      <c r="AB7" s="257">
        <v>111786.98724496811</v>
      </c>
      <c r="AC7" s="257">
        <v>113031.10731793492</v>
      </c>
      <c r="AD7" s="257">
        <v>115822.37894467228</v>
      </c>
      <c r="AE7" s="257">
        <v>122141.85269941804</v>
      </c>
      <c r="AF7" s="257">
        <v>126197.95323057569</v>
      </c>
      <c r="AG7" s="257">
        <v>132671.31714744592</v>
      </c>
      <c r="AH7" s="257">
        <v>138176.07768495148</v>
      </c>
      <c r="AI7" s="257">
        <v>141500.9068133008</v>
      </c>
      <c r="AJ7" s="257">
        <v>149998.80539553915</v>
      </c>
      <c r="AK7" s="257">
        <v>155260.88681661754</v>
      </c>
      <c r="AL7" s="257">
        <v>155279.4174370313</v>
      </c>
      <c r="AM7" s="257">
        <v>160359.0109356165</v>
      </c>
      <c r="AN7" s="257">
        <v>167045.33681537022</v>
      </c>
      <c r="AO7" s="257">
        <v>166917.97468681008</v>
      </c>
      <c r="AP7" s="257">
        <v>166871.49724397773</v>
      </c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8"/>
    </row>
    <row r="8" spans="22:59" ht="14.25">
      <c r="V8" s="250"/>
      <c r="W8" s="254" t="s">
        <v>313</v>
      </c>
      <c r="X8" s="250"/>
      <c r="Y8" s="61" t="s">
        <v>173</v>
      </c>
      <c r="Z8" s="255" t="s">
        <v>0</v>
      </c>
      <c r="AA8" s="255" t="s">
        <v>0</v>
      </c>
      <c r="AB8" s="255" t="s">
        <v>0</v>
      </c>
      <c r="AC8" s="255" t="s">
        <v>0</v>
      </c>
      <c r="AD8" s="255" t="s">
        <v>0</v>
      </c>
      <c r="AE8" s="255" t="s">
        <v>0</v>
      </c>
      <c r="AF8" s="255" t="s">
        <v>0</v>
      </c>
      <c r="AG8" s="255" t="s">
        <v>0</v>
      </c>
      <c r="AH8" s="255" t="s">
        <v>0</v>
      </c>
      <c r="AI8" s="255" t="s">
        <v>0</v>
      </c>
      <c r="AJ8" s="255" t="s">
        <v>0</v>
      </c>
      <c r="AK8" s="255" t="s">
        <v>0</v>
      </c>
      <c r="AL8" s="255" t="s">
        <v>0</v>
      </c>
      <c r="AM8" s="255" t="s">
        <v>0</v>
      </c>
      <c r="AN8" s="255" t="s">
        <v>0</v>
      </c>
      <c r="AO8" s="255" t="s">
        <v>0</v>
      </c>
      <c r="AP8" s="255" t="s">
        <v>347</v>
      </c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6"/>
      <c r="BG8" s="256"/>
    </row>
    <row r="9" spans="22:59" ht="14.25">
      <c r="V9" s="259"/>
      <c r="W9" s="260" t="s">
        <v>314</v>
      </c>
      <c r="X9" s="259"/>
      <c r="Y9" s="242" t="s">
        <v>25</v>
      </c>
      <c r="Z9" s="261">
        <f>'2.CO2-Sector'!Z35</f>
        <v>36.6235166957</v>
      </c>
      <c r="AA9" s="261">
        <f>'2.CO2-Sector'!AA35</f>
        <v>36.6235166957</v>
      </c>
      <c r="AB9" s="261">
        <f>'2.CO2-Sector'!AB35</f>
        <v>53.6703576382</v>
      </c>
      <c r="AC9" s="261">
        <f>'2.CO2-Sector'!AC35</f>
        <v>56.9501827061</v>
      </c>
      <c r="AD9" s="261">
        <f>'2.CO2-Sector'!AD35</f>
        <v>53.2148459695</v>
      </c>
      <c r="AE9" s="261">
        <f>'2.CO2-Sector'!AE35</f>
        <v>51.1496596169</v>
      </c>
      <c r="AF9" s="261">
        <f>'2.CO2-Sector'!AF35</f>
        <v>50.9229771525</v>
      </c>
      <c r="AG9" s="261">
        <f>'2.CO2-Sector'!AG35</f>
        <v>49.3684913846</v>
      </c>
      <c r="AH9" s="261">
        <f>'2.CO2-Sector'!AH35</f>
        <v>47.9741695963</v>
      </c>
      <c r="AI9" s="261">
        <f>'2.CO2-Sector'!AI35</f>
        <v>42.7295911884</v>
      </c>
      <c r="AJ9" s="261">
        <f>'2.CO2-Sector'!AJ35</f>
        <v>38.0584885591</v>
      </c>
      <c r="AK9" s="261">
        <f>'2.CO2-Sector'!AK35</f>
        <v>36.0250175811</v>
      </c>
      <c r="AL9" s="261">
        <f>'2.CO2-Sector'!AL35</f>
        <v>32.435788266</v>
      </c>
      <c r="AM9" s="261">
        <f>'2.CO2-Sector'!AM35</f>
        <v>30.9366319654</v>
      </c>
      <c r="AN9" s="261">
        <f>'2.CO2-Sector'!AN35</f>
        <v>34.4585288725</v>
      </c>
      <c r="AO9" s="261">
        <f>'2.CO2-Sector'!AO35</f>
        <v>34.9946850009</v>
      </c>
      <c r="AP9" s="261">
        <f>'2.CO2-Sector'!AP35</f>
        <v>37.5909407473</v>
      </c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2"/>
      <c r="BG9" s="262"/>
    </row>
    <row r="10" spans="22:59" ht="14.25">
      <c r="V10" s="163" t="s">
        <v>315</v>
      </c>
      <c r="W10" s="263"/>
      <c r="X10" s="243" t="s">
        <v>122</v>
      </c>
      <c r="Y10" s="263"/>
      <c r="Z10" s="79">
        <f>'2.CO2-Sector'!Z36</f>
        <v>62318.392436324706</v>
      </c>
      <c r="AA10" s="79">
        <f>'2.CO2-Sector'!AA36</f>
        <v>62318.392436324706</v>
      </c>
      <c r="AB10" s="79">
        <f>'2.CO2-Sector'!AB36</f>
        <v>63875.922870521885</v>
      </c>
      <c r="AC10" s="79">
        <f>'2.CO2-Sector'!AC36</f>
        <v>63524.193371914334</v>
      </c>
      <c r="AD10" s="79">
        <f>'2.CO2-Sector'!AD36</f>
        <v>62767.278691399195</v>
      </c>
      <c r="AE10" s="79">
        <f>'2.CO2-Sector'!AE36</f>
        <v>64049.23107630727</v>
      </c>
      <c r="AF10" s="79">
        <f>'2.CO2-Sector'!AF36</f>
        <v>64264.51625602928</v>
      </c>
      <c r="AG10" s="79">
        <f>'2.CO2-Sector'!AG36</f>
        <v>64029.454730091755</v>
      </c>
      <c r="AH10" s="79">
        <f>'2.CO2-Sector'!AH36</f>
        <v>62306.04327601939</v>
      </c>
      <c r="AI10" s="79">
        <f>'2.CO2-Sector'!AI36</f>
        <v>56237.38246239066</v>
      </c>
      <c r="AJ10" s="79">
        <f>'2.CO2-Sector'!AJ36</f>
        <v>56232.57735372473</v>
      </c>
      <c r="AK10" s="79">
        <f>'2.CO2-Sector'!AK36</f>
        <v>56877.08301453398</v>
      </c>
      <c r="AL10" s="79">
        <f>'2.CO2-Sector'!AL36</f>
        <v>54745.15248396553</v>
      </c>
      <c r="AM10" s="79">
        <f>'2.CO2-Sector'!AM36</f>
        <v>52613.114414859185</v>
      </c>
      <c r="AN10" s="79">
        <f>'2.CO2-Sector'!AN36</f>
        <v>52253.049033787305</v>
      </c>
      <c r="AO10" s="79">
        <f>'2.CO2-Sector'!AO36</f>
        <v>52598.31498908269</v>
      </c>
      <c r="AP10" s="79">
        <f>'2.CO2-Sector'!AP36</f>
        <v>53925.95331212286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264"/>
      <c r="BG10" s="265"/>
    </row>
    <row r="11" spans="22:59" ht="15" thickBot="1">
      <c r="V11" s="266" t="s">
        <v>316</v>
      </c>
      <c r="W11" s="267"/>
      <c r="X11" s="244" t="s">
        <v>123</v>
      </c>
      <c r="Y11" s="267"/>
      <c r="Z11" s="80">
        <f>'2.CO2-Sector'!Z46</f>
        <v>22698.6262976251</v>
      </c>
      <c r="AA11" s="80">
        <f>'2.CO2-Sector'!AA46</f>
        <v>22698.626297625</v>
      </c>
      <c r="AB11" s="80">
        <f>'2.CO2-Sector'!AB46</f>
        <v>23073.054741484</v>
      </c>
      <c r="AC11" s="80">
        <f>'2.CO2-Sector'!AC46</f>
        <v>24573.5176308808</v>
      </c>
      <c r="AD11" s="80">
        <f>'2.CO2-Sector'!AD46</f>
        <v>24179.0717073331</v>
      </c>
      <c r="AE11" s="80">
        <f>'2.CO2-Sector'!AE46</f>
        <v>27444.3076904405</v>
      </c>
      <c r="AF11" s="80">
        <f>'2.CO2-Sector'!AF46</f>
        <v>28470.2257543956</v>
      </c>
      <c r="AG11" s="80">
        <f>'2.CO2-Sector'!AG46</f>
        <v>29944.4115722001</v>
      </c>
      <c r="AH11" s="80">
        <f>'2.CO2-Sector'!AH46</f>
        <v>31047.5172114</v>
      </c>
      <c r="AI11" s="80">
        <f>'2.CO2-Sector'!AI46</f>
        <v>31138.9207907308</v>
      </c>
      <c r="AJ11" s="80">
        <f>'2.CO2-Sector'!AJ46</f>
        <v>31596.0350528232</v>
      </c>
      <c r="AK11" s="80">
        <f>'2.CO2-Sector'!AK46</f>
        <v>32904.3326074331</v>
      </c>
      <c r="AL11" s="80">
        <f>'2.CO2-Sector'!AL46</f>
        <v>32950.7777076849</v>
      </c>
      <c r="AM11" s="80">
        <f>'2.CO2-Sector'!AM46</f>
        <v>32955.2662122424</v>
      </c>
      <c r="AN11" s="80">
        <f>'2.CO2-Sector'!AN46</f>
        <v>35579.4145703463</v>
      </c>
      <c r="AO11" s="80">
        <f>'2.CO2-Sector'!AO46</f>
        <v>36274.6433499466</v>
      </c>
      <c r="AP11" s="80">
        <f>'2.CO2-Sector'!AP46</f>
        <v>36677.8296155466</v>
      </c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268"/>
      <c r="BG11" s="268"/>
    </row>
    <row r="12" spans="22:59" ht="15" thickTop="1">
      <c r="V12" s="259" t="s">
        <v>317</v>
      </c>
      <c r="W12" s="269"/>
      <c r="X12" s="241" t="s">
        <v>120</v>
      </c>
      <c r="Y12" s="269"/>
      <c r="Z12" s="81">
        <f aca="true" t="shared" si="3" ref="Z12:BE12">SUM(Z4,Z10:Z11)</f>
        <v>1144129.5087971152</v>
      </c>
      <c r="AA12" s="81">
        <f t="shared" si="3"/>
        <v>1144197.3786207514</v>
      </c>
      <c r="AB12" s="81">
        <f t="shared" si="3"/>
        <v>1153630.698723952</v>
      </c>
      <c r="AC12" s="81">
        <f t="shared" si="3"/>
        <v>1161839.5602863925</v>
      </c>
      <c r="AD12" s="81">
        <f t="shared" si="3"/>
        <v>1154559.3905378145</v>
      </c>
      <c r="AE12" s="81">
        <f t="shared" si="3"/>
        <v>1214494.5979179244</v>
      </c>
      <c r="AF12" s="81">
        <f t="shared" si="3"/>
        <v>1228053.030050748</v>
      </c>
      <c r="AG12" s="81">
        <f t="shared" si="3"/>
        <v>1241147.6935392814</v>
      </c>
      <c r="AH12" s="81">
        <f t="shared" si="3"/>
        <v>1236768.400776553</v>
      </c>
      <c r="AI12" s="81">
        <f t="shared" si="3"/>
        <v>1200480.0830805849</v>
      </c>
      <c r="AJ12" s="81">
        <f t="shared" si="3"/>
        <v>1235780.0551742527</v>
      </c>
      <c r="AK12" s="81">
        <f t="shared" si="3"/>
        <v>1256735.6222498238</v>
      </c>
      <c r="AL12" s="81">
        <f t="shared" si="3"/>
        <v>1241026.8868562724</v>
      </c>
      <c r="AM12" s="81">
        <f t="shared" si="3"/>
        <v>1278617.869121539</v>
      </c>
      <c r="AN12" s="81">
        <f t="shared" si="3"/>
        <v>1286152.419503171</v>
      </c>
      <c r="AO12" s="81">
        <f t="shared" si="3"/>
        <v>1287601.9257765068</v>
      </c>
      <c r="AP12" s="81">
        <f t="shared" si="3"/>
        <v>1293468.8987354613</v>
      </c>
      <c r="AQ12" s="81">
        <f t="shared" si="3"/>
        <v>0</v>
      </c>
      <c r="AR12" s="81">
        <f t="shared" si="3"/>
        <v>0</v>
      </c>
      <c r="AS12" s="81">
        <f t="shared" si="3"/>
        <v>0</v>
      </c>
      <c r="AT12" s="81">
        <f t="shared" si="3"/>
        <v>0</v>
      </c>
      <c r="AU12" s="81">
        <f t="shared" si="3"/>
        <v>0</v>
      </c>
      <c r="AV12" s="81">
        <f t="shared" si="3"/>
        <v>0</v>
      </c>
      <c r="AW12" s="81">
        <f t="shared" si="3"/>
        <v>0</v>
      </c>
      <c r="AX12" s="81">
        <f t="shared" si="3"/>
        <v>0</v>
      </c>
      <c r="AY12" s="81">
        <f t="shared" si="3"/>
        <v>0</v>
      </c>
      <c r="AZ12" s="81">
        <f t="shared" si="3"/>
        <v>0</v>
      </c>
      <c r="BA12" s="81">
        <f t="shared" si="3"/>
        <v>0</v>
      </c>
      <c r="BB12" s="81">
        <f t="shared" si="3"/>
        <v>0</v>
      </c>
      <c r="BC12" s="81">
        <f t="shared" si="3"/>
        <v>0</v>
      </c>
      <c r="BD12" s="81">
        <f t="shared" si="3"/>
        <v>0</v>
      </c>
      <c r="BE12" s="81">
        <f t="shared" si="3"/>
        <v>0</v>
      </c>
      <c r="BF12" s="270"/>
      <c r="BG12" s="264"/>
    </row>
    <row r="13" spans="26:57" ht="14.25"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</row>
    <row r="14" spans="22:57" ht="14.25">
      <c r="V14" s="1" t="s">
        <v>376</v>
      </c>
      <c r="X14" s="218" t="s">
        <v>375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</row>
    <row r="15" spans="22:59" ht="22.5">
      <c r="V15" s="245" t="s">
        <v>318</v>
      </c>
      <c r="W15" s="246"/>
      <c r="X15" s="237" t="s">
        <v>105</v>
      </c>
      <c r="Y15" s="246"/>
      <c r="Z15" s="711" t="s">
        <v>369</v>
      </c>
      <c r="AA15" s="78">
        <v>1990</v>
      </c>
      <c r="AB15" s="78">
        <f aca="true" t="shared" si="4" ref="AB15:BE15">AA15+1</f>
        <v>1991</v>
      </c>
      <c r="AC15" s="78">
        <f t="shared" si="4"/>
        <v>1992</v>
      </c>
      <c r="AD15" s="78">
        <f t="shared" si="4"/>
        <v>1993</v>
      </c>
      <c r="AE15" s="78">
        <f t="shared" si="4"/>
        <v>1994</v>
      </c>
      <c r="AF15" s="78">
        <f t="shared" si="4"/>
        <v>1995</v>
      </c>
      <c r="AG15" s="78">
        <f t="shared" si="4"/>
        <v>1996</v>
      </c>
      <c r="AH15" s="78">
        <f t="shared" si="4"/>
        <v>1997</v>
      </c>
      <c r="AI15" s="78">
        <f t="shared" si="4"/>
        <v>1998</v>
      </c>
      <c r="AJ15" s="78">
        <f t="shared" si="4"/>
        <v>1999</v>
      </c>
      <c r="AK15" s="78">
        <f t="shared" si="4"/>
        <v>2000</v>
      </c>
      <c r="AL15" s="78">
        <f t="shared" si="4"/>
        <v>2001</v>
      </c>
      <c r="AM15" s="78">
        <f t="shared" si="4"/>
        <v>2002</v>
      </c>
      <c r="AN15" s="78">
        <f t="shared" si="4"/>
        <v>2003</v>
      </c>
      <c r="AO15" s="78">
        <f>AN15+1</f>
        <v>2004</v>
      </c>
      <c r="AP15" s="78">
        <f t="shared" si="4"/>
        <v>2005</v>
      </c>
      <c r="AQ15" s="78">
        <f t="shared" si="4"/>
        <v>2006</v>
      </c>
      <c r="AR15" s="78">
        <f t="shared" si="4"/>
        <v>2007</v>
      </c>
      <c r="AS15" s="78">
        <f t="shared" si="4"/>
        <v>2008</v>
      </c>
      <c r="AT15" s="78">
        <f t="shared" si="4"/>
        <v>2009</v>
      </c>
      <c r="AU15" s="78">
        <f t="shared" si="4"/>
        <v>2010</v>
      </c>
      <c r="AV15" s="78">
        <f t="shared" si="4"/>
        <v>2011</v>
      </c>
      <c r="AW15" s="78">
        <f t="shared" si="4"/>
        <v>2012</v>
      </c>
      <c r="AX15" s="78">
        <f t="shared" si="4"/>
        <v>2013</v>
      </c>
      <c r="AY15" s="78">
        <f t="shared" si="4"/>
        <v>2014</v>
      </c>
      <c r="AZ15" s="78">
        <f t="shared" si="4"/>
        <v>2015</v>
      </c>
      <c r="BA15" s="78">
        <f t="shared" si="4"/>
        <v>2016</v>
      </c>
      <c r="BB15" s="78">
        <f t="shared" si="4"/>
        <v>2017</v>
      </c>
      <c r="BC15" s="78">
        <f t="shared" si="4"/>
        <v>2018</v>
      </c>
      <c r="BD15" s="78">
        <f t="shared" si="4"/>
        <v>2019</v>
      </c>
      <c r="BE15" s="78">
        <f t="shared" si="4"/>
        <v>2020</v>
      </c>
      <c r="BF15" s="65" t="s">
        <v>106</v>
      </c>
      <c r="BG15" s="78" t="s">
        <v>107</v>
      </c>
    </row>
    <row r="16" spans="22:59" ht="14.25">
      <c r="V16" s="247" t="s">
        <v>310</v>
      </c>
      <c r="W16" s="248"/>
      <c r="X16" s="59" t="s">
        <v>311</v>
      </c>
      <c r="Y16" s="248"/>
      <c r="Z16" s="39">
        <f>Z4/Z$12</f>
        <v>0.9256928362739874</v>
      </c>
      <c r="AA16" s="39">
        <f>AA4/AA$12</f>
        <v>0.925697243917451</v>
      </c>
      <c r="AB16" s="39">
        <f aca="true" t="shared" si="5" ref="AB16:BE16">AB4/AB$12</f>
        <v>0.9246301457579262</v>
      </c>
      <c r="AC16" s="39">
        <f t="shared" si="5"/>
        <v>0.9241739444807</v>
      </c>
      <c r="AD16" s="39">
        <f t="shared" si="5"/>
        <v>0.9246930464458557</v>
      </c>
      <c r="AE16" s="39">
        <f t="shared" si="5"/>
        <v>0.9246653390442409</v>
      </c>
      <c r="AF16" s="39">
        <f t="shared" si="5"/>
        <v>0.9244863700986978</v>
      </c>
      <c r="AG16" s="39">
        <f t="shared" si="5"/>
        <v>0.9242847029475484</v>
      </c>
      <c r="AH16" s="39">
        <f t="shared" si="5"/>
        <v>0.9245181551947772</v>
      </c>
      <c r="AI16" s="39">
        <f t="shared" si="5"/>
        <v>0.9272155327817662</v>
      </c>
      <c r="AJ16" s="39">
        <f t="shared" si="5"/>
        <v>0.928928605022547</v>
      </c>
      <c r="AK16" s="39">
        <f t="shared" si="5"/>
        <v>0.928559822740411</v>
      </c>
      <c r="AL16" s="39">
        <f t="shared" si="5"/>
        <v>0.9293359949567258</v>
      </c>
      <c r="AM16" s="39">
        <f t="shared" si="5"/>
        <v>0.9330774403411941</v>
      </c>
      <c r="AN16" s="39">
        <f t="shared" si="5"/>
        <v>0.931709133169409</v>
      </c>
      <c r="AO16" s="39">
        <f t="shared" si="5"/>
        <v>0.9309779237201488</v>
      </c>
      <c r="AP16" s="39">
        <f t="shared" si="5"/>
        <v>0.9299528709068715</v>
      </c>
      <c r="AQ16" s="39" t="e">
        <f t="shared" si="5"/>
        <v>#DIV/0!</v>
      </c>
      <c r="AR16" s="39" t="e">
        <f t="shared" si="5"/>
        <v>#DIV/0!</v>
      </c>
      <c r="AS16" s="39" t="e">
        <f t="shared" si="5"/>
        <v>#DIV/0!</v>
      </c>
      <c r="AT16" s="39" t="e">
        <f t="shared" si="5"/>
        <v>#DIV/0!</v>
      </c>
      <c r="AU16" s="39" t="e">
        <f t="shared" si="5"/>
        <v>#DIV/0!</v>
      </c>
      <c r="AV16" s="39" t="e">
        <f t="shared" si="5"/>
        <v>#DIV/0!</v>
      </c>
      <c r="AW16" s="39" t="e">
        <f t="shared" si="5"/>
        <v>#DIV/0!</v>
      </c>
      <c r="AX16" s="39" t="e">
        <f t="shared" si="5"/>
        <v>#DIV/0!</v>
      </c>
      <c r="AY16" s="39" t="e">
        <f t="shared" si="5"/>
        <v>#DIV/0!</v>
      </c>
      <c r="AZ16" s="39" t="e">
        <f t="shared" si="5"/>
        <v>#DIV/0!</v>
      </c>
      <c r="BA16" s="39" t="e">
        <f t="shared" si="5"/>
        <v>#DIV/0!</v>
      </c>
      <c r="BB16" s="39" t="e">
        <f t="shared" si="5"/>
        <v>#DIV/0!</v>
      </c>
      <c r="BC16" s="39" t="e">
        <f t="shared" si="5"/>
        <v>#DIV/0!</v>
      </c>
      <c r="BD16" s="39" t="e">
        <f t="shared" si="5"/>
        <v>#DIV/0!</v>
      </c>
      <c r="BE16" s="39" t="e">
        <f t="shared" si="5"/>
        <v>#DIV/0!</v>
      </c>
      <c r="BF16" s="249"/>
      <c r="BG16" s="249"/>
    </row>
    <row r="17" spans="22:59" ht="14.25">
      <c r="V17" s="250"/>
      <c r="W17" s="251" t="s">
        <v>178</v>
      </c>
      <c r="X17" s="250"/>
      <c r="Y17" s="239" t="s">
        <v>22</v>
      </c>
      <c r="Z17" s="271">
        <f>Z5/Z$12</f>
        <v>0.5647585246030589</v>
      </c>
      <c r="AA17" s="271">
        <f aca="true" t="shared" si="6" ref="AA17:BE17">AA5/AA$12</f>
        <v>0.5647825200987554</v>
      </c>
      <c r="AB17" s="271">
        <f t="shared" si="6"/>
        <v>0.5626275384258962</v>
      </c>
      <c r="AC17" s="271">
        <f t="shared" si="6"/>
        <v>0.5679418251119516</v>
      </c>
      <c r="AD17" s="271">
        <f t="shared" si="6"/>
        <v>0.5586646966714032</v>
      </c>
      <c r="AE17" s="271">
        <f t="shared" si="6"/>
        <v>0.5598286427851863</v>
      </c>
      <c r="AF17" s="271">
        <f t="shared" si="6"/>
        <v>0.5515629144744111</v>
      </c>
      <c r="AG17" s="271">
        <f t="shared" si="6"/>
        <v>0.5425929632386924</v>
      </c>
      <c r="AH17" s="271">
        <f t="shared" si="6"/>
        <v>0.5292103148405436</v>
      </c>
      <c r="AI17" s="271">
        <f t="shared" si="6"/>
        <v>0.5295466908549028</v>
      </c>
      <c r="AJ17" s="271">
        <f t="shared" si="6"/>
        <v>0.5225610630197793</v>
      </c>
      <c r="AK17" s="271">
        <f t="shared" si="6"/>
        <v>0.5053732045531928</v>
      </c>
      <c r="AL17" s="271">
        <f t="shared" si="6"/>
        <v>0.49399137509436297</v>
      </c>
      <c r="AM17" s="271">
        <f t="shared" si="6"/>
        <v>0.4871583394553572</v>
      </c>
      <c r="AN17" s="271">
        <f t="shared" si="6"/>
        <v>0.47534921618002934</v>
      </c>
      <c r="AO17" s="271">
        <f t="shared" si="6"/>
        <v>0.46631085173082804</v>
      </c>
      <c r="AP17" s="271">
        <f t="shared" si="6"/>
        <v>0.46235753723295836</v>
      </c>
      <c r="AQ17" s="271" t="e">
        <f t="shared" si="6"/>
        <v>#DIV/0!</v>
      </c>
      <c r="AR17" s="271" t="e">
        <f t="shared" si="6"/>
        <v>#DIV/0!</v>
      </c>
      <c r="AS17" s="271" t="e">
        <f t="shared" si="6"/>
        <v>#DIV/0!</v>
      </c>
      <c r="AT17" s="271" t="e">
        <f t="shared" si="6"/>
        <v>#DIV/0!</v>
      </c>
      <c r="AU17" s="271" t="e">
        <f t="shared" si="6"/>
        <v>#DIV/0!</v>
      </c>
      <c r="AV17" s="271" t="e">
        <f t="shared" si="6"/>
        <v>#DIV/0!</v>
      </c>
      <c r="AW17" s="271" t="e">
        <f t="shared" si="6"/>
        <v>#DIV/0!</v>
      </c>
      <c r="AX17" s="271" t="e">
        <f t="shared" si="6"/>
        <v>#DIV/0!</v>
      </c>
      <c r="AY17" s="271" t="e">
        <f t="shared" si="6"/>
        <v>#DIV/0!</v>
      </c>
      <c r="AZ17" s="271" t="e">
        <f t="shared" si="6"/>
        <v>#DIV/0!</v>
      </c>
      <c r="BA17" s="271" t="e">
        <f t="shared" si="6"/>
        <v>#DIV/0!</v>
      </c>
      <c r="BB17" s="271" t="e">
        <f t="shared" si="6"/>
        <v>#DIV/0!</v>
      </c>
      <c r="BC17" s="271" t="e">
        <f t="shared" si="6"/>
        <v>#DIV/0!</v>
      </c>
      <c r="BD17" s="271" t="e">
        <f t="shared" si="6"/>
        <v>#DIV/0!</v>
      </c>
      <c r="BE17" s="271" t="e">
        <f t="shared" si="6"/>
        <v>#DIV/0!</v>
      </c>
      <c r="BF17" s="253"/>
      <c r="BG17" s="253"/>
    </row>
    <row r="18" spans="22:59" ht="14.25">
      <c r="V18" s="250"/>
      <c r="W18" s="254" t="s">
        <v>177</v>
      </c>
      <c r="X18" s="250"/>
      <c r="Y18" s="61" t="s">
        <v>23</v>
      </c>
      <c r="Z18" s="272">
        <f>Z6/Z$12</f>
        <v>0.269740568567094</v>
      </c>
      <c r="AA18" s="272">
        <f aca="true" t="shared" si="7" ref="AA18:BE18">AA6/AA$12</f>
        <v>0.26972639001169807</v>
      </c>
      <c r="AB18" s="272">
        <f t="shared" si="7"/>
        <v>0.2650559347735458</v>
      </c>
      <c r="AC18" s="272">
        <f t="shared" si="7"/>
        <v>0.2588967717302459</v>
      </c>
      <c r="AD18" s="272">
        <f t="shared" si="7"/>
        <v>0.2656648736810617</v>
      </c>
      <c r="AE18" s="272">
        <f t="shared" si="7"/>
        <v>0.26422447240189023</v>
      </c>
      <c r="AF18" s="272">
        <f t="shared" si="7"/>
        <v>0.27011936401066067</v>
      </c>
      <c r="AG18" s="272">
        <f t="shared" si="7"/>
        <v>0.2747579023181086</v>
      </c>
      <c r="AH18" s="272">
        <f t="shared" si="7"/>
        <v>0.28354556395085967</v>
      </c>
      <c r="AI18" s="272">
        <f t="shared" si="7"/>
        <v>0.27976298209679407</v>
      </c>
      <c r="AJ18" s="272">
        <f t="shared" si="7"/>
        <v>0.28495688866207897</v>
      </c>
      <c r="AK18" s="272">
        <f t="shared" si="7"/>
        <v>0.2996149543585251</v>
      </c>
      <c r="AL18" s="272">
        <f t="shared" si="7"/>
        <v>0.31019676459008266</v>
      </c>
      <c r="AM18" s="272">
        <f t="shared" si="7"/>
        <v>0.3204790054194907</v>
      </c>
      <c r="AN18" s="272">
        <f t="shared" si="7"/>
        <v>0.3264532334496602</v>
      </c>
      <c r="AO18" s="272">
        <f t="shared" si="7"/>
        <v>0.33500512754082384</v>
      </c>
      <c r="AP18" s="272">
        <f t="shared" si="7"/>
        <v>0.3385554407565799</v>
      </c>
      <c r="AQ18" s="272" t="e">
        <f t="shared" si="7"/>
        <v>#DIV/0!</v>
      </c>
      <c r="AR18" s="272" t="e">
        <f t="shared" si="7"/>
        <v>#DIV/0!</v>
      </c>
      <c r="AS18" s="272" t="e">
        <f t="shared" si="7"/>
        <v>#DIV/0!</v>
      </c>
      <c r="AT18" s="272" t="e">
        <f t="shared" si="7"/>
        <v>#DIV/0!</v>
      </c>
      <c r="AU18" s="272" t="e">
        <f t="shared" si="7"/>
        <v>#DIV/0!</v>
      </c>
      <c r="AV18" s="272" t="e">
        <f t="shared" si="7"/>
        <v>#DIV/0!</v>
      </c>
      <c r="AW18" s="272" t="e">
        <f t="shared" si="7"/>
        <v>#DIV/0!</v>
      </c>
      <c r="AX18" s="272" t="e">
        <f t="shared" si="7"/>
        <v>#DIV/0!</v>
      </c>
      <c r="AY18" s="272" t="e">
        <f t="shared" si="7"/>
        <v>#DIV/0!</v>
      </c>
      <c r="AZ18" s="272" t="e">
        <f t="shared" si="7"/>
        <v>#DIV/0!</v>
      </c>
      <c r="BA18" s="272" t="e">
        <f t="shared" si="7"/>
        <v>#DIV/0!</v>
      </c>
      <c r="BB18" s="272" t="e">
        <f t="shared" si="7"/>
        <v>#DIV/0!</v>
      </c>
      <c r="BC18" s="272" t="e">
        <f t="shared" si="7"/>
        <v>#DIV/0!</v>
      </c>
      <c r="BD18" s="272" t="e">
        <f t="shared" si="7"/>
        <v>#DIV/0!</v>
      </c>
      <c r="BE18" s="272" t="e">
        <f t="shared" si="7"/>
        <v>#DIV/0!</v>
      </c>
      <c r="BF18" s="256"/>
      <c r="BG18" s="256"/>
    </row>
    <row r="19" spans="22:59" ht="14.25">
      <c r="V19" s="250"/>
      <c r="W19" s="254" t="s">
        <v>312</v>
      </c>
      <c r="X19" s="250"/>
      <c r="Y19" s="240" t="s">
        <v>24</v>
      </c>
      <c r="Z19" s="273">
        <f>Z7/Z$12</f>
        <v>0.09116173316403828</v>
      </c>
      <c r="AA19" s="273">
        <f aca="true" t="shared" si="8" ref="AA19:BE19">AA7/AA$12</f>
        <v>0.09115632576591988</v>
      </c>
      <c r="AB19" s="273">
        <f t="shared" si="8"/>
        <v>0.09690014956139548</v>
      </c>
      <c r="AC19" s="273">
        <f t="shared" si="8"/>
        <v>0.09728633038633393</v>
      </c>
      <c r="AD19" s="273">
        <f t="shared" si="8"/>
        <v>0.10031738505086354</v>
      </c>
      <c r="AE19" s="273">
        <f t="shared" si="8"/>
        <v>0.10057010785293949</v>
      </c>
      <c r="AF19" s="273">
        <f t="shared" si="8"/>
        <v>0.1027626251818789</v>
      </c>
      <c r="AG19" s="273">
        <f t="shared" si="8"/>
        <v>0.10689406090673848</v>
      </c>
      <c r="AH19" s="273">
        <f t="shared" si="8"/>
        <v>0.11172348646536592</v>
      </c>
      <c r="AI19" s="273">
        <f t="shared" si="8"/>
        <v>0.11787026607737751</v>
      </c>
      <c r="AJ19" s="273">
        <f t="shared" si="8"/>
        <v>0.12137985620296193</v>
      </c>
      <c r="AK19" s="273">
        <f t="shared" si="8"/>
        <v>0.1235429982788803</v>
      </c>
      <c r="AL19" s="273">
        <f t="shared" si="8"/>
        <v>0.12512171902284883</v>
      </c>
      <c r="AM19" s="273">
        <f t="shared" si="8"/>
        <v>0.12541590009671105</v>
      </c>
      <c r="AN19" s="273">
        <f t="shared" si="8"/>
        <v>0.12987989159161892</v>
      </c>
      <c r="AO19" s="273">
        <f t="shared" si="8"/>
        <v>0.1296347662622109</v>
      </c>
      <c r="AP19" s="273">
        <f t="shared" si="8"/>
        <v>0.12901083080321213</v>
      </c>
      <c r="AQ19" s="273" t="e">
        <f t="shared" si="8"/>
        <v>#DIV/0!</v>
      </c>
      <c r="AR19" s="273" t="e">
        <f t="shared" si="8"/>
        <v>#DIV/0!</v>
      </c>
      <c r="AS19" s="273" t="e">
        <f t="shared" si="8"/>
        <v>#DIV/0!</v>
      </c>
      <c r="AT19" s="273" t="e">
        <f t="shared" si="8"/>
        <v>#DIV/0!</v>
      </c>
      <c r="AU19" s="273" t="e">
        <f t="shared" si="8"/>
        <v>#DIV/0!</v>
      </c>
      <c r="AV19" s="273" t="e">
        <f t="shared" si="8"/>
        <v>#DIV/0!</v>
      </c>
      <c r="AW19" s="273" t="e">
        <f t="shared" si="8"/>
        <v>#DIV/0!</v>
      </c>
      <c r="AX19" s="273" t="e">
        <f t="shared" si="8"/>
        <v>#DIV/0!</v>
      </c>
      <c r="AY19" s="273" t="e">
        <f t="shared" si="8"/>
        <v>#DIV/0!</v>
      </c>
      <c r="AZ19" s="273" t="e">
        <f t="shared" si="8"/>
        <v>#DIV/0!</v>
      </c>
      <c r="BA19" s="273" t="e">
        <f t="shared" si="8"/>
        <v>#DIV/0!</v>
      </c>
      <c r="BB19" s="273" t="e">
        <f t="shared" si="8"/>
        <v>#DIV/0!</v>
      </c>
      <c r="BC19" s="273" t="e">
        <f t="shared" si="8"/>
        <v>#DIV/0!</v>
      </c>
      <c r="BD19" s="273" t="e">
        <f t="shared" si="8"/>
        <v>#DIV/0!</v>
      </c>
      <c r="BE19" s="273" t="e">
        <f t="shared" si="8"/>
        <v>#DIV/0!</v>
      </c>
      <c r="BF19" s="258"/>
      <c r="BG19" s="258"/>
    </row>
    <row r="20" spans="22:59" ht="14.25">
      <c r="V20" s="250"/>
      <c r="W20" s="254" t="s">
        <v>313</v>
      </c>
      <c r="X20" s="250"/>
      <c r="Y20" s="61" t="s">
        <v>173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 t="e">
        <f aca="true" t="shared" si="9" ref="AQ20:BE20">AQ8/AQ$12</f>
        <v>#DIV/0!</v>
      </c>
      <c r="AR20" s="272" t="e">
        <f t="shared" si="9"/>
        <v>#DIV/0!</v>
      </c>
      <c r="AS20" s="272" t="e">
        <f t="shared" si="9"/>
        <v>#DIV/0!</v>
      </c>
      <c r="AT20" s="272" t="e">
        <f t="shared" si="9"/>
        <v>#DIV/0!</v>
      </c>
      <c r="AU20" s="272" t="e">
        <f t="shared" si="9"/>
        <v>#DIV/0!</v>
      </c>
      <c r="AV20" s="272" t="e">
        <f t="shared" si="9"/>
        <v>#DIV/0!</v>
      </c>
      <c r="AW20" s="272" t="e">
        <f t="shared" si="9"/>
        <v>#DIV/0!</v>
      </c>
      <c r="AX20" s="272" t="e">
        <f t="shared" si="9"/>
        <v>#DIV/0!</v>
      </c>
      <c r="AY20" s="272" t="e">
        <f t="shared" si="9"/>
        <v>#DIV/0!</v>
      </c>
      <c r="AZ20" s="272" t="e">
        <f t="shared" si="9"/>
        <v>#DIV/0!</v>
      </c>
      <c r="BA20" s="272" t="e">
        <f t="shared" si="9"/>
        <v>#DIV/0!</v>
      </c>
      <c r="BB20" s="272" t="e">
        <f t="shared" si="9"/>
        <v>#DIV/0!</v>
      </c>
      <c r="BC20" s="272" t="e">
        <f t="shared" si="9"/>
        <v>#DIV/0!</v>
      </c>
      <c r="BD20" s="272" t="e">
        <f t="shared" si="9"/>
        <v>#DIV/0!</v>
      </c>
      <c r="BE20" s="272" t="e">
        <f t="shared" si="9"/>
        <v>#DIV/0!</v>
      </c>
      <c r="BF20" s="256"/>
      <c r="BG20" s="256"/>
    </row>
    <row r="21" spans="22:59" ht="14.25">
      <c r="V21" s="259"/>
      <c r="W21" s="260" t="s">
        <v>314</v>
      </c>
      <c r="X21" s="259"/>
      <c r="Y21" s="242" t="s">
        <v>25</v>
      </c>
      <c r="Z21" s="274">
        <f>Z9/Z$12</f>
        <v>3.200993979624236E-05</v>
      </c>
      <c r="AA21" s="274">
        <f aca="true" t="shared" si="10" ref="AA21:AO21">AA9/AA$12</f>
        <v>3.200804107753423E-05</v>
      </c>
      <c r="AB21" s="274">
        <f t="shared" si="10"/>
        <v>4.652299708872655E-05</v>
      </c>
      <c r="AC21" s="274">
        <f t="shared" si="10"/>
        <v>4.90172521686745E-05</v>
      </c>
      <c r="AD21" s="274">
        <f t="shared" si="10"/>
        <v>4.6091042527237655E-05</v>
      </c>
      <c r="AE21" s="274">
        <f t="shared" si="10"/>
        <v>4.211600422479335E-05</v>
      </c>
      <c r="AF21" s="274">
        <f t="shared" si="10"/>
        <v>4.1466431747166216E-05</v>
      </c>
      <c r="AG21" s="274">
        <f t="shared" si="10"/>
        <v>3.9776484008780476E-05</v>
      </c>
      <c r="AH21" s="274">
        <f t="shared" si="10"/>
        <v>3.878993800793872E-05</v>
      </c>
      <c r="AI21" s="274">
        <f t="shared" si="10"/>
        <v>3.559375269163186E-05</v>
      </c>
      <c r="AJ21" s="274">
        <f t="shared" si="10"/>
        <v>3.079713772669159E-05</v>
      </c>
      <c r="AK21" s="274">
        <f t="shared" si="10"/>
        <v>2.8665549812782075E-05</v>
      </c>
      <c r="AL21" s="274">
        <f t="shared" si="10"/>
        <v>2.613624943144081E-05</v>
      </c>
      <c r="AM21" s="274">
        <f t="shared" si="10"/>
        <v>2.419536963506907E-05</v>
      </c>
      <c r="AN21" s="274">
        <f t="shared" si="10"/>
        <v>2.679194810037446E-05</v>
      </c>
      <c r="AO21" s="274">
        <f t="shared" si="10"/>
        <v>2.717818628594855E-05</v>
      </c>
      <c r="AP21" s="274">
        <f aca="true" t="shared" si="11" ref="AP21:BE21">AP9/AP$12</f>
        <v>2.906211412122098E-05</v>
      </c>
      <c r="AQ21" s="274" t="e">
        <f t="shared" si="11"/>
        <v>#DIV/0!</v>
      </c>
      <c r="AR21" s="274" t="e">
        <f t="shared" si="11"/>
        <v>#DIV/0!</v>
      </c>
      <c r="AS21" s="274" t="e">
        <f t="shared" si="11"/>
        <v>#DIV/0!</v>
      </c>
      <c r="AT21" s="274" t="e">
        <f t="shared" si="11"/>
        <v>#DIV/0!</v>
      </c>
      <c r="AU21" s="274" t="e">
        <f t="shared" si="11"/>
        <v>#DIV/0!</v>
      </c>
      <c r="AV21" s="274" t="e">
        <f t="shared" si="11"/>
        <v>#DIV/0!</v>
      </c>
      <c r="AW21" s="274" t="e">
        <f t="shared" si="11"/>
        <v>#DIV/0!</v>
      </c>
      <c r="AX21" s="274" t="e">
        <f t="shared" si="11"/>
        <v>#DIV/0!</v>
      </c>
      <c r="AY21" s="274" t="e">
        <f t="shared" si="11"/>
        <v>#DIV/0!</v>
      </c>
      <c r="AZ21" s="274" t="e">
        <f t="shared" si="11"/>
        <v>#DIV/0!</v>
      </c>
      <c r="BA21" s="274" t="e">
        <f t="shared" si="11"/>
        <v>#DIV/0!</v>
      </c>
      <c r="BB21" s="274" t="e">
        <f t="shared" si="11"/>
        <v>#DIV/0!</v>
      </c>
      <c r="BC21" s="274" t="e">
        <f t="shared" si="11"/>
        <v>#DIV/0!</v>
      </c>
      <c r="BD21" s="274" t="e">
        <f t="shared" si="11"/>
        <v>#DIV/0!</v>
      </c>
      <c r="BE21" s="274" t="e">
        <f t="shared" si="11"/>
        <v>#DIV/0!</v>
      </c>
      <c r="BF21" s="262"/>
      <c r="BG21" s="262"/>
    </row>
    <row r="22" spans="22:59" ht="14.25">
      <c r="V22" s="163" t="s">
        <v>315</v>
      </c>
      <c r="W22" s="263"/>
      <c r="X22" s="243" t="s">
        <v>122</v>
      </c>
      <c r="Y22" s="263"/>
      <c r="Z22" s="39">
        <f>Z10/Z$12</f>
        <v>0.05446795310947218</v>
      </c>
      <c r="AA22" s="39">
        <f aca="true" t="shared" si="12" ref="AA22:AO22">AA10/AA$12</f>
        <v>0.05446472225923563</v>
      </c>
      <c r="AB22" s="39">
        <f t="shared" si="12"/>
        <v>0.05536947217265975</v>
      </c>
      <c r="AC22" s="39">
        <f t="shared" si="12"/>
        <v>0.05467552968867377</v>
      </c>
      <c r="AD22" s="39">
        <f t="shared" si="12"/>
        <v>0.0543647032849138</v>
      </c>
      <c r="AE22" s="39">
        <f t="shared" si="12"/>
        <v>0.05273735361697814</v>
      </c>
      <c r="AF22" s="39">
        <f t="shared" si="12"/>
        <v>0.052330408120383545</v>
      </c>
      <c r="AG22" s="39">
        <f t="shared" si="12"/>
        <v>0.0515889084461045</v>
      </c>
      <c r="AH22" s="39">
        <f t="shared" si="12"/>
        <v>0.050378100893342784</v>
      </c>
      <c r="AI22" s="39">
        <f t="shared" si="12"/>
        <v>0.04684574384447793</v>
      </c>
      <c r="AJ22" s="39">
        <f t="shared" si="12"/>
        <v>0.04550371008034725</v>
      </c>
      <c r="AK22" s="39">
        <f t="shared" si="12"/>
        <v>0.04525779488347113</v>
      </c>
      <c r="AL22" s="39">
        <f t="shared" si="12"/>
        <v>0.04411278519730069</v>
      </c>
      <c r="AM22" s="39">
        <f t="shared" si="12"/>
        <v>0.04114842728657193</v>
      </c>
      <c r="AN22" s="39">
        <f t="shared" si="12"/>
        <v>0.040627415725713274</v>
      </c>
      <c r="AO22" s="39">
        <f t="shared" si="12"/>
        <v>0.040849826282577606</v>
      </c>
      <c r="AP22" s="39">
        <f aca="true" t="shared" si="13" ref="AP22:BE22">AP10/AP$12</f>
        <v>0.041690954737947455</v>
      </c>
      <c r="AQ22" s="39" t="e">
        <f t="shared" si="13"/>
        <v>#DIV/0!</v>
      </c>
      <c r="AR22" s="39" t="e">
        <f t="shared" si="13"/>
        <v>#DIV/0!</v>
      </c>
      <c r="AS22" s="39" t="e">
        <f t="shared" si="13"/>
        <v>#DIV/0!</v>
      </c>
      <c r="AT22" s="39" t="e">
        <f t="shared" si="13"/>
        <v>#DIV/0!</v>
      </c>
      <c r="AU22" s="39" t="e">
        <f t="shared" si="13"/>
        <v>#DIV/0!</v>
      </c>
      <c r="AV22" s="39" t="e">
        <f t="shared" si="13"/>
        <v>#DIV/0!</v>
      </c>
      <c r="AW22" s="39" t="e">
        <f t="shared" si="13"/>
        <v>#DIV/0!</v>
      </c>
      <c r="AX22" s="39" t="e">
        <f t="shared" si="13"/>
        <v>#DIV/0!</v>
      </c>
      <c r="AY22" s="39" t="e">
        <f t="shared" si="13"/>
        <v>#DIV/0!</v>
      </c>
      <c r="AZ22" s="39" t="e">
        <f t="shared" si="13"/>
        <v>#DIV/0!</v>
      </c>
      <c r="BA22" s="39" t="e">
        <f t="shared" si="13"/>
        <v>#DIV/0!</v>
      </c>
      <c r="BB22" s="39" t="e">
        <f t="shared" si="13"/>
        <v>#DIV/0!</v>
      </c>
      <c r="BC22" s="39" t="e">
        <f t="shared" si="13"/>
        <v>#DIV/0!</v>
      </c>
      <c r="BD22" s="39" t="e">
        <f t="shared" si="13"/>
        <v>#DIV/0!</v>
      </c>
      <c r="BE22" s="39" t="e">
        <f t="shared" si="13"/>
        <v>#DIV/0!</v>
      </c>
      <c r="BF22" s="264"/>
      <c r="BG22" s="265"/>
    </row>
    <row r="23" spans="22:59" ht="15" thickBot="1">
      <c r="V23" s="266" t="s">
        <v>316</v>
      </c>
      <c r="W23" s="267"/>
      <c r="X23" s="244" t="s">
        <v>123</v>
      </c>
      <c r="Y23" s="267"/>
      <c r="Z23" s="45">
        <f>Z11/Z$12</f>
        <v>0.01983921061654059</v>
      </c>
      <c r="AA23" s="45">
        <f aca="true" t="shared" si="14" ref="AA23:AO23">AA11/AA$12</f>
        <v>0.019838033823313405</v>
      </c>
      <c r="AB23" s="45">
        <f t="shared" si="14"/>
        <v>0.020000382069413937</v>
      </c>
      <c r="AC23" s="45">
        <f t="shared" si="14"/>
        <v>0.021150525830626262</v>
      </c>
      <c r="AD23" s="45">
        <f t="shared" si="14"/>
        <v>0.02094225026923046</v>
      </c>
      <c r="AE23" s="45">
        <f t="shared" si="14"/>
        <v>0.022597307338780924</v>
      </c>
      <c r="AF23" s="45">
        <f t="shared" si="14"/>
        <v>0.02318322178091861</v>
      </c>
      <c r="AG23" s="45">
        <f t="shared" si="14"/>
        <v>0.0241263886063471</v>
      </c>
      <c r="AH23" s="45">
        <f t="shared" si="14"/>
        <v>0.025103743911880038</v>
      </c>
      <c r="AI23" s="45">
        <f t="shared" si="14"/>
        <v>0.02593872337375591</v>
      </c>
      <c r="AJ23" s="45">
        <f t="shared" si="14"/>
        <v>0.02556768489710571</v>
      </c>
      <c r="AK23" s="45">
        <f t="shared" si="14"/>
        <v>0.0261823823761177</v>
      </c>
      <c r="AL23" s="45">
        <f t="shared" si="14"/>
        <v>0.026551219845973445</v>
      </c>
      <c r="AM23" s="45">
        <f t="shared" si="14"/>
        <v>0.025774132372234068</v>
      </c>
      <c r="AN23" s="45">
        <f t="shared" si="14"/>
        <v>0.027663451104877838</v>
      </c>
      <c r="AO23" s="45">
        <f t="shared" si="14"/>
        <v>0.02817224999727354</v>
      </c>
      <c r="AP23" s="45">
        <f aca="true" t="shared" si="15" ref="AP23:BE23">AP11/AP$12</f>
        <v>0.028356174355180924</v>
      </c>
      <c r="AQ23" s="45" t="e">
        <f t="shared" si="15"/>
        <v>#DIV/0!</v>
      </c>
      <c r="AR23" s="45" t="e">
        <f t="shared" si="15"/>
        <v>#DIV/0!</v>
      </c>
      <c r="AS23" s="45" t="e">
        <f t="shared" si="15"/>
        <v>#DIV/0!</v>
      </c>
      <c r="AT23" s="45" t="e">
        <f t="shared" si="15"/>
        <v>#DIV/0!</v>
      </c>
      <c r="AU23" s="45" t="e">
        <f t="shared" si="15"/>
        <v>#DIV/0!</v>
      </c>
      <c r="AV23" s="45" t="e">
        <f t="shared" si="15"/>
        <v>#DIV/0!</v>
      </c>
      <c r="AW23" s="45" t="e">
        <f t="shared" si="15"/>
        <v>#DIV/0!</v>
      </c>
      <c r="AX23" s="45" t="e">
        <f t="shared" si="15"/>
        <v>#DIV/0!</v>
      </c>
      <c r="AY23" s="45" t="e">
        <f t="shared" si="15"/>
        <v>#DIV/0!</v>
      </c>
      <c r="AZ23" s="45" t="e">
        <f t="shared" si="15"/>
        <v>#DIV/0!</v>
      </c>
      <c r="BA23" s="45" t="e">
        <f t="shared" si="15"/>
        <v>#DIV/0!</v>
      </c>
      <c r="BB23" s="45" t="e">
        <f t="shared" si="15"/>
        <v>#DIV/0!</v>
      </c>
      <c r="BC23" s="45" t="e">
        <f t="shared" si="15"/>
        <v>#DIV/0!</v>
      </c>
      <c r="BD23" s="45" t="e">
        <f t="shared" si="15"/>
        <v>#DIV/0!</v>
      </c>
      <c r="BE23" s="45" t="e">
        <f t="shared" si="15"/>
        <v>#DIV/0!</v>
      </c>
      <c r="BF23" s="268"/>
      <c r="BG23" s="268"/>
    </row>
    <row r="24" spans="22:59" ht="15" thickTop="1">
      <c r="V24" s="259" t="s">
        <v>317</v>
      </c>
      <c r="W24" s="269"/>
      <c r="X24" s="241" t="s">
        <v>120</v>
      </c>
      <c r="Y24" s="269"/>
      <c r="Z24" s="82">
        <f>Z12/Z$12</f>
        <v>1</v>
      </c>
      <c r="AA24" s="82">
        <f aca="true" t="shared" si="16" ref="AA24:AO24">AA12/AA$12</f>
        <v>1</v>
      </c>
      <c r="AB24" s="82">
        <f t="shared" si="16"/>
        <v>1</v>
      </c>
      <c r="AC24" s="82">
        <f t="shared" si="16"/>
        <v>1</v>
      </c>
      <c r="AD24" s="82">
        <f t="shared" si="16"/>
        <v>1</v>
      </c>
      <c r="AE24" s="82">
        <f t="shared" si="16"/>
        <v>1</v>
      </c>
      <c r="AF24" s="82">
        <f t="shared" si="16"/>
        <v>1</v>
      </c>
      <c r="AG24" s="82">
        <f t="shared" si="16"/>
        <v>1</v>
      </c>
      <c r="AH24" s="82">
        <f t="shared" si="16"/>
        <v>1</v>
      </c>
      <c r="AI24" s="82">
        <f t="shared" si="16"/>
        <v>1</v>
      </c>
      <c r="AJ24" s="82">
        <f t="shared" si="16"/>
        <v>1</v>
      </c>
      <c r="AK24" s="82">
        <f t="shared" si="16"/>
        <v>1</v>
      </c>
      <c r="AL24" s="82">
        <f t="shared" si="16"/>
        <v>1</v>
      </c>
      <c r="AM24" s="82">
        <f t="shared" si="16"/>
        <v>1</v>
      </c>
      <c r="AN24" s="82">
        <f t="shared" si="16"/>
        <v>1</v>
      </c>
      <c r="AO24" s="82">
        <f t="shared" si="16"/>
        <v>1</v>
      </c>
      <c r="AP24" s="82">
        <f aca="true" t="shared" si="17" ref="AP24:BE24">AP12/AP$12</f>
        <v>1</v>
      </c>
      <c r="AQ24" s="82" t="e">
        <f t="shared" si="17"/>
        <v>#DIV/0!</v>
      </c>
      <c r="AR24" s="82" t="e">
        <f t="shared" si="17"/>
        <v>#DIV/0!</v>
      </c>
      <c r="AS24" s="82" t="e">
        <f t="shared" si="17"/>
        <v>#DIV/0!</v>
      </c>
      <c r="AT24" s="82" t="e">
        <f t="shared" si="17"/>
        <v>#DIV/0!</v>
      </c>
      <c r="AU24" s="82" t="e">
        <f t="shared" si="17"/>
        <v>#DIV/0!</v>
      </c>
      <c r="AV24" s="82" t="e">
        <f t="shared" si="17"/>
        <v>#DIV/0!</v>
      </c>
      <c r="AW24" s="82" t="e">
        <f t="shared" si="17"/>
        <v>#DIV/0!</v>
      </c>
      <c r="AX24" s="82" t="e">
        <f t="shared" si="17"/>
        <v>#DIV/0!</v>
      </c>
      <c r="AY24" s="82" t="e">
        <f t="shared" si="17"/>
        <v>#DIV/0!</v>
      </c>
      <c r="AZ24" s="82" t="e">
        <f t="shared" si="17"/>
        <v>#DIV/0!</v>
      </c>
      <c r="BA24" s="82" t="e">
        <f t="shared" si="17"/>
        <v>#DIV/0!</v>
      </c>
      <c r="BB24" s="82" t="e">
        <f t="shared" si="17"/>
        <v>#DIV/0!</v>
      </c>
      <c r="BC24" s="82" t="e">
        <f t="shared" si="17"/>
        <v>#DIV/0!</v>
      </c>
      <c r="BD24" s="82" t="e">
        <f t="shared" si="17"/>
        <v>#DIV/0!</v>
      </c>
      <c r="BE24" s="82" t="e">
        <f t="shared" si="17"/>
        <v>#DIV/0!</v>
      </c>
      <c r="BF24" s="270"/>
      <c r="BG24" s="26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M31" sqref="M31"/>
    </sheetView>
  </sheetViews>
  <sheetFormatPr defaultColWidth="9.00390625" defaultRowHeight="13.5"/>
  <cols>
    <col min="1" max="1" width="1.625" style="584" customWidth="1"/>
    <col min="2" max="2" width="13.625" style="584" customWidth="1"/>
    <col min="3" max="3" width="10.75390625" style="584" customWidth="1"/>
    <col min="4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715" t="s">
        <v>377</v>
      </c>
      <c r="C2" s="69" t="s">
        <v>378</v>
      </c>
      <c r="E2" s="584"/>
    </row>
    <row r="3" spans="4:5" ht="13.5" thickBot="1">
      <c r="D3" s="584" t="s">
        <v>2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'2.CO2-Sector'!$Z$5</f>
        <v>317760.4781841786</v>
      </c>
      <c r="D5" s="680">
        <f>'3.Allocated_CO2-Sector'!$Z$5</f>
        <v>67857.73000644741</v>
      </c>
      <c r="E5" s="589">
        <f aca="true" t="shared" si="0" ref="E5:F12">C5/C$13</f>
        <v>0.2777312146404276</v>
      </c>
      <c r="F5" s="590">
        <f>D5/D$13</f>
        <v>0.05930948330997064</v>
      </c>
      <c r="H5" s="70" t="s">
        <v>126</v>
      </c>
      <c r="I5" s="591"/>
    </row>
    <row r="6" spans="2:9" ht="12.75">
      <c r="B6" s="71" t="s">
        <v>5</v>
      </c>
      <c r="C6" s="587">
        <f>'2.CO2-Sector'!$Z$10</f>
        <v>389990.9721001921</v>
      </c>
      <c r="D6" s="680">
        <f>'3.Allocated_CO2-Sector'!$Z$6</f>
        <v>482111.7640299221</v>
      </c>
      <c r="E6" s="589">
        <f t="shared" si="0"/>
        <v>0.34086261135787904</v>
      </c>
      <c r="F6" s="590">
        <f t="shared" si="0"/>
        <v>0.4213786641485998</v>
      </c>
      <c r="H6" s="70" t="s">
        <v>127</v>
      </c>
      <c r="I6" s="586"/>
    </row>
    <row r="7" spans="2:9" ht="12.75">
      <c r="B7" s="71" t="s">
        <v>128</v>
      </c>
      <c r="C7" s="587">
        <f>'2.CO2-Sector'!$Z$27</f>
        <v>211053.69277127297</v>
      </c>
      <c r="D7" s="680">
        <f>'3.Allocated_CO2-Sector'!$Z$23</f>
        <v>217371.30450071915</v>
      </c>
      <c r="E7" s="589">
        <f t="shared" si="0"/>
        <v>0.18446661077133222</v>
      </c>
      <c r="F7" s="590">
        <f t="shared" si="0"/>
        <v>0.1899883735445765</v>
      </c>
      <c r="H7" s="591"/>
      <c r="I7" s="586"/>
    </row>
    <row r="8" spans="2:9" ht="12.75">
      <c r="B8" s="71" t="s">
        <v>172</v>
      </c>
      <c r="C8" s="587">
        <f>'2.CO2-Sector'!$Z$34</f>
        <v>83602.42911544416</v>
      </c>
      <c r="D8" s="680">
        <f>'3.Allocated_CO2-Sector'!$Z$30</f>
        <v>164291.9038827403</v>
      </c>
      <c r="E8" s="589">
        <f t="shared" si="0"/>
        <v>0.07307077430713231</v>
      </c>
      <c r="F8" s="590">
        <f t="shared" si="0"/>
        <v>0.14359554807345998</v>
      </c>
      <c r="H8" s="586"/>
      <c r="I8" s="586"/>
    </row>
    <row r="9" spans="2:9" ht="12.75">
      <c r="B9" s="71" t="s">
        <v>100</v>
      </c>
      <c r="C9" s="587">
        <f>'2.CO2-Sector'!$Z$33</f>
        <v>56668.294375382</v>
      </c>
      <c r="D9" s="680">
        <f>'3.Allocated_CO2-Sector'!$Z$29</f>
        <v>127443.16412664075</v>
      </c>
      <c r="E9" s="589">
        <f t="shared" si="0"/>
        <v>0.04952961525741996</v>
      </c>
      <c r="F9" s="590">
        <f t="shared" si="0"/>
        <v>0.11138875725758407</v>
      </c>
      <c r="H9" s="586"/>
      <c r="I9" s="586"/>
    </row>
    <row r="10" spans="2:9" ht="12.75">
      <c r="B10" s="71" t="s">
        <v>101</v>
      </c>
      <c r="C10" s="587">
        <f>'2.CO2-Sector'!$Z$36</f>
        <v>62318.392436324706</v>
      </c>
      <c r="D10" s="588">
        <f>'3.Allocated_CO2-Sector'!$Z$32</f>
        <v>62318.392436324706</v>
      </c>
      <c r="E10" s="589">
        <f t="shared" si="0"/>
        <v>0.05446795310947218</v>
      </c>
      <c r="F10" s="590">
        <f t="shared" si="0"/>
        <v>0.05446795310947218</v>
      </c>
      <c r="H10" s="591"/>
      <c r="I10" s="591"/>
    </row>
    <row r="11" spans="2:9" ht="12.75">
      <c r="B11" s="71" t="s">
        <v>102</v>
      </c>
      <c r="C11" s="587">
        <f>'2.CO2-Sector'!$Z$46</f>
        <v>22698.6262976251</v>
      </c>
      <c r="D11" s="588">
        <f>'3.Allocated_CO2-Sector'!$Z$42</f>
        <v>22698.6262976251</v>
      </c>
      <c r="E11" s="589">
        <f t="shared" si="0"/>
        <v>0.01983921061654059</v>
      </c>
      <c r="F11" s="590">
        <f t="shared" si="0"/>
        <v>0.01983921061654059</v>
      </c>
      <c r="H11" s="586"/>
      <c r="I11" s="586"/>
    </row>
    <row r="12" spans="2:9" ht="13.5" thickBot="1">
      <c r="B12" s="72" t="s">
        <v>103</v>
      </c>
      <c r="C12" s="592">
        <f>'2.CO2-Sector'!$Z$35</f>
        <v>36.6235166957</v>
      </c>
      <c r="D12" s="593">
        <f>'3.Allocated_CO2-Sector'!$Z$31</f>
        <v>36.6235166957</v>
      </c>
      <c r="E12" s="594">
        <f t="shared" si="0"/>
        <v>3.200993979624236E-05</v>
      </c>
      <c r="F12" s="595">
        <f t="shared" si="0"/>
        <v>3.200993979624236E-05</v>
      </c>
      <c r="H12" s="586"/>
      <c r="I12" s="586"/>
    </row>
    <row r="13" spans="2:6" ht="13.5" thickBot="1">
      <c r="B13" s="73" t="s">
        <v>104</v>
      </c>
      <c r="C13" s="596">
        <f>SUM(C5:C12)</f>
        <v>1144129.5087971152</v>
      </c>
      <c r="D13" s="597">
        <f>SUM(D5:D12)</f>
        <v>1144129.5087971152</v>
      </c>
      <c r="E13" s="598"/>
      <c r="F13" s="598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Tamaki Sakano</cp:lastModifiedBy>
  <cp:lastPrinted>2007-05-16T09:03:40Z</cp:lastPrinted>
  <dcterms:created xsi:type="dcterms:W3CDTF">2003-03-19T00:52:35Z</dcterms:created>
  <dcterms:modified xsi:type="dcterms:W3CDTF">2008-04-10T05:46:18Z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