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ml.chartshapes+xml"/>
  <Override PartName="/xl/charts/chart7.xml" ContentType="application/vnd.openxmlformats-officedocument.drawingml.chart+xml"/>
  <Override PartName="/xl/drawings/drawing11.xml" ContentType="application/vnd.openxmlformats-officedocument.drawingml.chartshapes+xml"/>
  <Override PartName="/xl/charts/chart8.xml" ContentType="application/vnd.openxmlformats-officedocument.drawingml.chart+xml"/>
  <Override PartName="/xl/drawings/drawing12.xml" ContentType="application/vnd.openxmlformats-officedocument.drawingml.chartshapes+xml"/>
  <Override PartName="/xl/charts/chart9.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10.xml" ContentType="application/vnd.openxmlformats-officedocument.drawingml.chart+xml"/>
  <Override PartName="/xl/drawings/drawing15.xml" ContentType="application/vnd.openxmlformats-officedocument.drawingml.chartshapes+xml"/>
  <Override PartName="/xl/charts/chart11.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12.xml" ContentType="application/vnd.openxmlformats-officedocument.drawingml.chart+xml"/>
  <Override PartName="/xl/drawings/drawing18.xml" ContentType="application/vnd.openxmlformats-officedocument.drawingml.chartshapes+xml"/>
  <Override PartName="/xl/charts/chart13.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4.xml" ContentType="application/vnd.openxmlformats-officedocument.drawingml.chart+xml"/>
  <Override PartName="/xl/drawings/drawing21.xml" ContentType="application/vnd.openxmlformats-officedocument.drawingml.chartshapes+xml"/>
  <Override PartName="/xl/charts/chart15.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16.xml" ContentType="application/vnd.openxmlformats-officedocument.drawingml.chart+xml"/>
  <Override PartName="/xl/drawings/drawing24.xml" ContentType="application/vnd.openxmlformats-officedocument.drawingml.chartshapes+xml"/>
  <Override PartName="/xl/charts/chart17.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18.xml" ContentType="application/vnd.openxmlformats-officedocument.drawingml.chart+xml"/>
  <Override PartName="/xl/drawings/drawing27.xml" ContentType="application/vnd.openxmlformats-officedocument.drawingml.chartshapes+xml"/>
  <Override PartName="/xl/charts/chart19.xml" ContentType="application/vnd.openxmlformats-officedocument.drawingml.chart+xml"/>
  <Override PartName="/xl/drawings/drawing28.xml" ContentType="application/vnd.openxmlformats-officedocument.drawingml.chartshapes+xml"/>
  <Override PartName="/xl/charts/chart20.xml" ContentType="application/vnd.openxmlformats-officedocument.drawingml.chart+xml"/>
  <Override PartName="/xl/drawings/drawing29.xml" ContentType="application/vnd.openxmlformats-officedocument.drawingml.chartshapes+xml"/>
  <Override PartName="/xl/charts/chart21.xml" ContentType="application/vnd.openxmlformats-officedocument.drawingml.chart+xml"/>
  <Override PartName="/xl/drawings/drawing30.xml" ContentType="application/vnd.openxmlformats-officedocument.drawingml.chartshapes+xml"/>
  <Override PartName="/xl/charts/chart22.xml" ContentType="application/vnd.openxmlformats-officedocument.drawingml.chart+xml"/>
  <Override PartName="/xl/drawings/drawing31.xml" ContentType="application/vnd.openxmlformats-officedocument.drawingml.chartshapes+xml"/>
  <Override PartName="/xl/charts/chart23.xml" ContentType="application/vnd.openxmlformats-officedocument.drawingml.chart+xml"/>
  <Override PartName="/xl/drawings/drawing32.xml" ContentType="application/vnd.openxmlformats-officedocument.drawingml.chartshapes+xml"/>
  <Override PartName="/xl/charts/chart24.xml" ContentType="application/vnd.openxmlformats-officedocument.drawingml.chart+xml"/>
  <Override PartName="/xl/drawings/drawing33.xml" ContentType="application/vnd.openxmlformats-officedocument.drawingml.chartshapes+xml"/>
  <Override PartName="/xl/charts/chart25.xml" ContentType="application/vnd.openxmlformats-officedocument.drawingml.chart+xml"/>
  <Override PartName="/xl/drawings/drawing34.xml" ContentType="application/vnd.openxmlformats-officedocument.drawingml.chartshapes+xml"/>
  <Override PartName="/xl/drawings/drawing35.xml" ContentType="application/vnd.openxmlformats-officedocument.drawing+xml"/>
  <Override PartName="/xl/charts/chart26.xml" ContentType="application/vnd.openxmlformats-officedocument.drawingml.chart+xml"/>
  <Override PartName="/xl/drawings/drawing36.xml" ContentType="application/vnd.openxmlformats-officedocument.drawingml.chartshapes+xml"/>
  <Override PartName="/xl/charts/chart27.xml" ContentType="application/vnd.openxmlformats-officedocument.drawingml.chart+xml"/>
  <Override PartName="/xl/drawings/drawing37.xml" ContentType="application/vnd.openxmlformats-officedocument.drawingml.chartshapes+xml"/>
  <Override PartName="/xl/charts/chart28.xml" ContentType="application/vnd.openxmlformats-officedocument.drawingml.chart+xml"/>
  <Override PartName="/xl/drawings/drawing38.xml" ContentType="application/vnd.openxmlformats-officedocument.drawingml.chartshapes+xml"/>
  <Override PartName="/xl/charts/chart29.xml" ContentType="application/vnd.openxmlformats-officedocument.drawingml.chart+xml"/>
  <Override PartName="/xl/drawings/drawing39.xml" ContentType="application/vnd.openxmlformats-officedocument.drawingml.chartshapes+xml"/>
  <Override PartName="/xl/drawings/drawing40.xml" ContentType="application/vnd.openxmlformats-officedocument.drawing+xml"/>
  <Override PartName="/xl/charts/chart30.xml" ContentType="application/vnd.openxmlformats-officedocument.drawingml.chart+xml"/>
  <Override PartName="/xl/drawings/drawing41.xml" ContentType="application/vnd.openxmlformats-officedocument.drawingml.chartshapes+xml"/>
  <Override PartName="/xl/charts/chart31.xml" ContentType="application/vnd.openxmlformats-officedocument.drawingml.chart+xml"/>
  <Override PartName="/xl/drawings/drawing42.xml" ContentType="application/vnd.openxmlformats-officedocument.drawingml.chartshapes+xml"/>
  <Override PartName="/xl/charts/chart32.xml" ContentType="application/vnd.openxmlformats-officedocument.drawingml.chart+xml"/>
  <Override PartName="/xl/drawings/drawing43.xml" ContentType="application/vnd.openxmlformats-officedocument.drawingml.chartshapes+xml"/>
  <Override PartName="/xl/charts/chart33.xml" ContentType="application/vnd.openxmlformats-officedocument.drawingml.chart+xml"/>
  <Override PartName="/xl/drawings/drawing44.xml" ContentType="application/vnd.openxmlformats-officedocument.drawingml.chartshapes+xml"/>
  <Override PartName="/xl/drawings/drawing45.xml" ContentType="application/vnd.openxmlformats-officedocument.drawing+xml"/>
  <Override PartName="/xl/charts/chart34.xml" ContentType="application/vnd.openxmlformats-officedocument.drawingml.chart+xml"/>
  <Override PartName="/xl/drawings/drawing4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codeName="ThisWorkbook"/>
  <mc:AlternateContent xmlns:mc="http://schemas.openxmlformats.org/markup-compatibility/2006">
    <mc:Choice Requires="x15">
      <x15ac:absPath xmlns:x15ac="http://schemas.microsoft.com/office/spreadsheetml/2010/11/ac" url="\\158.210.91.142\c16gio\00_Inventory\JNGI_2017\002_JNGI2017_確報値\"/>
    </mc:Choice>
  </mc:AlternateContent>
  <bookViews>
    <workbookView xWindow="195" yWindow="135" windowWidth="18555" windowHeight="11085" tabRatio="765"/>
  </bookViews>
  <sheets>
    <sheet name="0.Contents" sheetId="61" r:id="rId1"/>
    <sheet name="注意事項" sheetId="99" r:id="rId2"/>
    <sheet name="1.Total" sheetId="64" r:id="rId3"/>
    <sheet name="2.CO2-Sector" sheetId="65" r:id="rId4"/>
    <sheet name="3.Allocated_CO2-Sector" sheetId="66" r:id="rId5"/>
    <sheet name="4.Allocated_CO2-Sector (detail)" sheetId="67" r:id="rId6"/>
    <sheet name="5.CO2-Share" sheetId="112" r:id="rId7"/>
    <sheet name="6.CO2-capita" sheetId="68" r:id="rId8"/>
    <sheet name="7.CO2-GDP" sheetId="69" r:id="rId9"/>
    <sheet name="8.CO2-fuel" sheetId="70" r:id="rId10"/>
    <sheet name="9.CH4" sheetId="74" r:id="rId11"/>
    <sheet name="10.CH4_detail" sheetId="75" r:id="rId12"/>
    <sheet name="11.N2O" sheetId="76" r:id="rId13"/>
    <sheet name="12.N2O_detail" sheetId="77" r:id="rId14"/>
    <sheet name="13.F-gas" sheetId="100" r:id="rId15"/>
    <sheet name="14.家庭におけるCO2排出量（世帯あたり）" sheetId="97" r:id="rId16"/>
    <sheet name="15.家庭におけるCO2排出量（一人あたり）" sheetId="101" r:id="rId17"/>
    <sheet name="16.KP-LULUCF" sheetId="109" r:id="rId18"/>
    <sheet name="17.【参考】GHG-bunker" sheetId="73" r:id="rId19"/>
    <sheet name="18.【参考】CRF-CO2" sheetId="102" r:id="rId20"/>
  </sheets>
  <externalReferences>
    <externalReference r:id="rId21"/>
  </externalReferences>
  <definedNames>
    <definedName name="_1__123Graph_Aグラフ_2A" localSheetId="17" hidden="1">#REF!</definedName>
    <definedName name="_1__123Graph_Aグラフ_2A" localSheetId="6" hidden="1">#REF!</definedName>
    <definedName name="_1__123Graph_Aグラフ_2A" hidden="1">#REF!</definedName>
    <definedName name="_2__123Graph_Bグラフ_2A" localSheetId="17" hidden="1">#REF!</definedName>
    <definedName name="_2__123Graph_Bグラフ_2A" localSheetId="6" hidden="1">#REF!</definedName>
    <definedName name="_2__123Graph_Bグラフ_2A" hidden="1">#REF!</definedName>
    <definedName name="_3__123Graph_Cグラフ_2A" localSheetId="17" hidden="1">#REF!</definedName>
    <definedName name="_3__123Graph_Cグラフ_2A" localSheetId="6" hidden="1">#REF!</definedName>
    <definedName name="_3__123Graph_Cグラフ_2A" hidden="1">#REF!</definedName>
    <definedName name="_4__123Graph_Dグラフ_2A" localSheetId="17" hidden="1">#REF!</definedName>
    <definedName name="_4__123Graph_Dグラフ_2A" localSheetId="6" hidden="1">#REF!</definedName>
    <definedName name="_4__123Graph_Dグラフ_2A" hidden="1">#REF!</definedName>
    <definedName name="_5__123Graph_Eグラフ_2A" localSheetId="17" hidden="1">#REF!</definedName>
    <definedName name="_5__123Graph_Eグラフ_2A" localSheetId="6" hidden="1">#REF!</definedName>
    <definedName name="_5__123Graph_Eグラフ_2A" hidden="1">#REF!</definedName>
    <definedName name="_6__123Graph_Xグラフ_2A" localSheetId="17" hidden="1">#REF!</definedName>
    <definedName name="_6__123Graph_Xグラフ_2A" localSheetId="6" hidden="1">#REF!</definedName>
    <definedName name="_6__123Graph_Xグラフ_2A" hidden="1">#REF!</definedName>
    <definedName name="_Fill" localSheetId="17" hidden="1">#REF!</definedName>
    <definedName name="_Fill" localSheetId="6" hidden="1">#REF!</definedName>
    <definedName name="_Fill" hidden="1">#REF!</definedName>
    <definedName name="_Regression_Out" localSheetId="17" hidden="1">#REF!</definedName>
    <definedName name="_Regression_Out" localSheetId="6" hidden="1">#REF!</definedName>
    <definedName name="_Regression_Out" hidden="1">#REF!</definedName>
    <definedName name="_Regression_X" localSheetId="17" hidden="1">#REF!</definedName>
    <definedName name="_Regression_X" localSheetId="6" hidden="1">#REF!</definedName>
    <definedName name="_Regression_X" hidden="1">#REF!</definedName>
    <definedName name="_Regression_Y" localSheetId="17" hidden="1">#REF!</definedName>
    <definedName name="_Regression_Y" localSheetId="6" hidden="1">#REF!</definedName>
    <definedName name="_Regression_Y" hidden="1">#REF!</definedName>
    <definedName name="CRF_CountryName">[1]Sheet1!$C$4</definedName>
    <definedName name="CRF_InventoryYear">[1]Sheet1!$C$6</definedName>
    <definedName name="CRF_Submission">[1]Sheet1!$C$30</definedName>
    <definedName name="CRF_Table1.A_a_s2_Main" localSheetId="17">#REF!</definedName>
    <definedName name="CRF_Table1.A_a_s2_Main" localSheetId="6">#REF!</definedName>
    <definedName name="CRF_Table1.A_a_s2_Main">#REF!</definedName>
    <definedName name="CRF_Table2_II_.Fs1_Dyn1A17" localSheetId="17">#REF!</definedName>
    <definedName name="CRF_Table2_II_.Fs1_Dyn1A17" localSheetId="6">#REF!</definedName>
    <definedName name="CRF_Table2_II_.Fs1_Dyn1A17">#REF!</definedName>
    <definedName name="CRF_Table2_II_.Fs1_Dyn1A19" localSheetId="17">#REF!</definedName>
    <definedName name="CRF_Table2_II_.Fs1_Dyn1A19" localSheetId="6">#REF!</definedName>
    <definedName name="CRF_Table2_II_.Fs1_Dyn1A19">#REF!</definedName>
    <definedName name="CRF_Table2_II_.Fs1_Dyn1A21" localSheetId="17">#REF!</definedName>
    <definedName name="CRF_Table2_II_.Fs1_Dyn1A21" localSheetId="6">#REF!</definedName>
    <definedName name="CRF_Table2_II_.Fs1_Dyn1A21">#REF!</definedName>
    <definedName name="CRF_Table2_II_.Fs1_Dyn1A23" localSheetId="17">#REF!</definedName>
    <definedName name="CRF_Table2_II_.Fs1_Dyn1A23" localSheetId="6">#REF!</definedName>
    <definedName name="CRF_Table2_II_.Fs1_Dyn1A23">#REF!</definedName>
    <definedName name="CRF_Table2_II_.Fs1_Dyn1A25" localSheetId="17">#REF!</definedName>
    <definedName name="CRF_Table2_II_.Fs1_Dyn1A25" localSheetId="6">#REF!</definedName>
    <definedName name="CRF_Table2_II_.Fs1_Dyn1A25">#REF!</definedName>
    <definedName name="CRF_Table2_II_.Fs1_Dyn1A27" localSheetId="17">#REF!</definedName>
    <definedName name="CRF_Table2_II_.Fs1_Dyn1A27" localSheetId="6">#REF!</definedName>
    <definedName name="CRF_Table2_II_.Fs1_Dyn1A27">#REF!</definedName>
    <definedName name="CRF_Table2_II_.Fs1_Dyn2A30" localSheetId="17">#REF!</definedName>
    <definedName name="CRF_Table2_II_.Fs1_Dyn2A30" localSheetId="6">#REF!</definedName>
    <definedName name="CRF_Table2_II_.Fs1_Dyn2A30">#REF!</definedName>
    <definedName name="CRF_Table2_II_.Fs1_Dyn2A32" localSheetId="17">#REF!</definedName>
    <definedName name="CRF_Table2_II_.Fs1_Dyn2A32" localSheetId="6">#REF!</definedName>
    <definedName name="CRF_Table2_II_.Fs1_Dyn2A32">#REF!</definedName>
    <definedName name="CRF_Table2_II_.Fs1_Main" localSheetId="17">#REF!</definedName>
    <definedName name="CRF_Table2_II_.Fs1_Main" localSheetId="6">#REF!</definedName>
    <definedName name="CRF_Table2_II_.Fs1_Main">#REF!</definedName>
    <definedName name="CRF_Table4s1_Dyn1" localSheetId="17">#REF!</definedName>
    <definedName name="CRF_Table4s1_Dyn1" localSheetId="6">#REF!</definedName>
    <definedName name="CRF_Table4s1_Dyn1">#REF!</definedName>
    <definedName name="CRF_Table4s1_DynA20" localSheetId="17">#REF!</definedName>
    <definedName name="CRF_Table4s1_DynA20" localSheetId="6">#REF!</definedName>
    <definedName name="CRF_Table4s1_DynA20">#REF!</definedName>
    <definedName name="CRF_Table4s1_Main" localSheetId="17">#REF!</definedName>
    <definedName name="CRF_Table4s1_Main" localSheetId="6">#REF!</definedName>
    <definedName name="CRF_Table4s1_Main">#REF!</definedName>
    <definedName name="menu" localSheetId="17">#REF!</definedName>
    <definedName name="menu" localSheetId="6">#REF!</definedName>
    <definedName name="menu">#REF!</definedName>
    <definedName name="_xlnm.Print_Area" localSheetId="0">'0.Contents'!$A$2:$C$28</definedName>
    <definedName name="_xlnm.Print_Area" localSheetId="2">'1.Total'!$A$1:$CA$116</definedName>
    <definedName name="_xlnm.Print_Area" localSheetId="17">'16.KP-LULUCF'!$A$1:$I$46</definedName>
    <definedName name="regression" localSheetId="6" hidden="1">#REF!</definedName>
    <definedName name="regression" hidden="1">#REF!</definedName>
    <definedName name="regressiona1" localSheetId="6" hidden="1">#REF!</definedName>
    <definedName name="regressiona1" hidden="1">#REF!</definedName>
  </definedNames>
  <calcPr calcId="171027"/>
</workbook>
</file>

<file path=xl/calcChain.xml><?xml version="1.0" encoding="utf-8"?>
<calcChain xmlns="http://schemas.openxmlformats.org/spreadsheetml/2006/main">
  <c r="AB90" i="102" l="1"/>
  <c r="AC90" i="102" s="1"/>
  <c r="AD90" i="102" s="1"/>
  <c r="AE90" i="102" s="1"/>
  <c r="AF90" i="102" s="1"/>
  <c r="AG90" i="102" s="1"/>
  <c r="AH90" i="102" s="1"/>
  <c r="AI90" i="102" s="1"/>
  <c r="AJ90" i="102" s="1"/>
  <c r="AK90" i="102" s="1"/>
  <c r="AL90" i="102" s="1"/>
  <c r="AM90" i="102" s="1"/>
  <c r="AN90" i="102" s="1"/>
  <c r="AO90" i="102" s="1"/>
  <c r="AP90" i="102" s="1"/>
  <c r="AQ90" i="102" s="1"/>
  <c r="AR90" i="102" s="1"/>
  <c r="AS90" i="102" s="1"/>
  <c r="AT90" i="102" s="1"/>
  <c r="AU90" i="102" s="1"/>
  <c r="AV90" i="102" s="1"/>
  <c r="AW90" i="102" s="1"/>
  <c r="AX90" i="102" s="1"/>
  <c r="AY90" i="102" s="1"/>
  <c r="AZ90" i="102" s="1"/>
  <c r="BA90" i="102" s="1"/>
  <c r="BB90" i="102" s="1"/>
  <c r="BC90" i="102" s="1"/>
  <c r="BD90" i="102" s="1"/>
  <c r="BE90" i="102" s="1"/>
  <c r="AC78" i="102"/>
  <c r="AD78" i="102" s="1"/>
  <c r="AE78" i="102" s="1"/>
  <c r="AF78" i="102" s="1"/>
  <c r="AG78" i="102" s="1"/>
  <c r="AH78" i="102" s="1"/>
  <c r="AI78" i="102" s="1"/>
  <c r="AJ78" i="102" s="1"/>
  <c r="AK78" i="102" s="1"/>
  <c r="AL78" i="102" s="1"/>
  <c r="AM78" i="102" s="1"/>
  <c r="AN78" i="102" s="1"/>
  <c r="AO78" i="102" s="1"/>
  <c r="AP78" i="102" s="1"/>
  <c r="AQ78" i="102" s="1"/>
  <c r="AR78" i="102" s="1"/>
  <c r="AS78" i="102" s="1"/>
  <c r="AT78" i="102" s="1"/>
  <c r="AU78" i="102" s="1"/>
  <c r="AV78" i="102" s="1"/>
  <c r="AW78" i="102" s="1"/>
  <c r="AX78" i="102" s="1"/>
  <c r="AY78" i="102" s="1"/>
  <c r="AZ78" i="102" s="1"/>
  <c r="BA78" i="102" s="1"/>
  <c r="BB78" i="102" s="1"/>
  <c r="BC78" i="102" s="1"/>
  <c r="BD78" i="102" s="1"/>
  <c r="BE78" i="102" s="1"/>
  <c r="AB78" i="102"/>
  <c r="AB66" i="102"/>
  <c r="AC66" i="102" s="1"/>
  <c r="AD66" i="102" s="1"/>
  <c r="AE66" i="102" s="1"/>
  <c r="AF66" i="102" s="1"/>
  <c r="AG66" i="102" s="1"/>
  <c r="AH66" i="102" s="1"/>
  <c r="AI66" i="102" s="1"/>
  <c r="AJ66" i="102" s="1"/>
  <c r="AK66" i="102" s="1"/>
  <c r="AL66" i="102" s="1"/>
  <c r="AM66" i="102" s="1"/>
  <c r="AN66" i="102" s="1"/>
  <c r="AO66" i="102" s="1"/>
  <c r="AP66" i="102" s="1"/>
  <c r="AQ66" i="102" s="1"/>
  <c r="AR66" i="102" s="1"/>
  <c r="AS66" i="102" s="1"/>
  <c r="AT66" i="102" s="1"/>
  <c r="AU66" i="102" s="1"/>
  <c r="AV66" i="102" s="1"/>
  <c r="AW66" i="102" s="1"/>
  <c r="AX66" i="102" s="1"/>
  <c r="AY66" i="102" s="1"/>
  <c r="AZ66" i="102" s="1"/>
  <c r="BA66" i="102" s="1"/>
  <c r="BB66" i="102" s="1"/>
  <c r="BC66" i="102" s="1"/>
  <c r="BD66" i="102" s="1"/>
  <c r="BE66" i="102" s="1"/>
  <c r="BD27" i="102"/>
  <c r="BD54" i="102" s="1"/>
  <c r="BE28" i="102"/>
  <c r="BD28" i="102"/>
  <c r="BC28" i="102"/>
  <c r="BB28" i="102"/>
  <c r="BA28" i="102"/>
  <c r="AZ71" i="102"/>
  <c r="AY71" i="102"/>
  <c r="AX71" i="102"/>
  <c r="AW71" i="102"/>
  <c r="AV71" i="102"/>
  <c r="AU71" i="102"/>
  <c r="AT71" i="102"/>
  <c r="AS71" i="102"/>
  <c r="AR71" i="102"/>
  <c r="AQ71" i="102"/>
  <c r="AP71" i="102"/>
  <c r="AO71" i="102"/>
  <c r="AN71" i="102"/>
  <c r="AM71" i="102"/>
  <c r="AL71" i="102"/>
  <c r="AK71" i="102"/>
  <c r="AJ71" i="102"/>
  <c r="AI71" i="102"/>
  <c r="AH71" i="102"/>
  <c r="AG71" i="102"/>
  <c r="AF71" i="102"/>
  <c r="AE71" i="102"/>
  <c r="AD71" i="102"/>
  <c r="AC71" i="102"/>
  <c r="AB71" i="102"/>
  <c r="AA71" i="102"/>
  <c r="BE17" i="102"/>
  <c r="BD17" i="102"/>
  <c r="BC17" i="102"/>
  <c r="BB17" i="102"/>
  <c r="BA17" i="102"/>
  <c r="AB4" i="102"/>
  <c r="AC4" i="102" s="1"/>
  <c r="AD4" i="102" s="1"/>
  <c r="AE4" i="102" s="1"/>
  <c r="AF4" i="102" s="1"/>
  <c r="AG4" i="102" s="1"/>
  <c r="AH4" i="102" s="1"/>
  <c r="AI4" i="102" s="1"/>
  <c r="AJ4" i="102" s="1"/>
  <c r="AK4" i="102" s="1"/>
  <c r="AL4" i="102" s="1"/>
  <c r="AM4" i="102" s="1"/>
  <c r="AN4" i="102" s="1"/>
  <c r="AO4" i="102" s="1"/>
  <c r="AP4" i="102" s="1"/>
  <c r="AQ4" i="102" s="1"/>
  <c r="AR4" i="102" s="1"/>
  <c r="AS4" i="102" s="1"/>
  <c r="AT4" i="102" s="1"/>
  <c r="AU4" i="102" s="1"/>
  <c r="AV4" i="102" s="1"/>
  <c r="AW4" i="102" s="1"/>
  <c r="AX4" i="102" s="1"/>
  <c r="AY4" i="102" s="1"/>
  <c r="AZ4" i="102" s="1"/>
  <c r="BA4" i="102" s="1"/>
  <c r="BB4" i="102" s="1"/>
  <c r="BC4" i="102" s="1"/>
  <c r="BD4" i="102" s="1"/>
  <c r="BE4" i="102" s="1"/>
  <c r="AZ4" i="73"/>
  <c r="AY4" i="73"/>
  <c r="AX4" i="73"/>
  <c r="AW4" i="73"/>
  <c r="AV4" i="73"/>
  <c r="AU4" i="73"/>
  <c r="AT4" i="73"/>
  <c r="AS4" i="73"/>
  <c r="AR4" i="73"/>
  <c r="AQ4" i="73"/>
  <c r="AP4" i="73"/>
  <c r="AO4" i="73"/>
  <c r="AN4" i="73"/>
  <c r="AM4" i="73"/>
  <c r="AL4" i="73"/>
  <c r="AK4" i="73"/>
  <c r="AJ4" i="73"/>
  <c r="AI4" i="73"/>
  <c r="AH4" i="73"/>
  <c r="AG4" i="73"/>
  <c r="AF4" i="73"/>
  <c r="AE4" i="73"/>
  <c r="AD4" i="73"/>
  <c r="AC4" i="73"/>
  <c r="AB4" i="73"/>
  <c r="E11" i="109"/>
  <c r="E9" i="109"/>
  <c r="AZ49" i="101"/>
  <c r="AY49" i="101"/>
  <c r="AX49" i="101"/>
  <c r="AW49" i="101"/>
  <c r="AV49" i="101"/>
  <c r="AU49" i="101"/>
  <c r="AT49" i="101"/>
  <c r="AS49" i="101"/>
  <c r="AR49" i="101"/>
  <c r="AQ49" i="101"/>
  <c r="AZ37" i="101"/>
  <c r="AY37" i="101"/>
  <c r="AX37" i="101"/>
  <c r="AW37" i="101"/>
  <c r="AV37" i="101"/>
  <c r="AU37" i="101"/>
  <c r="AT37" i="101"/>
  <c r="AS37" i="101"/>
  <c r="AR37" i="101"/>
  <c r="AQ37" i="101"/>
  <c r="AZ23" i="101"/>
  <c r="AY23" i="101"/>
  <c r="AX23" i="101"/>
  <c r="AW23" i="101"/>
  <c r="AV23" i="101"/>
  <c r="AU23" i="101"/>
  <c r="AT23" i="101"/>
  <c r="AS23" i="101"/>
  <c r="AR23" i="101"/>
  <c r="AQ23" i="101"/>
  <c r="AZ9" i="101"/>
  <c r="AY9" i="101"/>
  <c r="AX9" i="101"/>
  <c r="AW9" i="101"/>
  <c r="AV9" i="101"/>
  <c r="AU9" i="101"/>
  <c r="AT9" i="101"/>
  <c r="AS9" i="101"/>
  <c r="AR9" i="101"/>
  <c r="AQ9" i="101"/>
  <c r="AZ4" i="101"/>
  <c r="AY4" i="101"/>
  <c r="AX4" i="101"/>
  <c r="AW4" i="101"/>
  <c r="AV4" i="101"/>
  <c r="AU4" i="101"/>
  <c r="AT4" i="101"/>
  <c r="AS4" i="101"/>
  <c r="AR4" i="101"/>
  <c r="AQ4" i="101"/>
  <c r="AZ49" i="97"/>
  <c r="AY49" i="97"/>
  <c r="AX49" i="97"/>
  <c r="AW49" i="97"/>
  <c r="AV49" i="97"/>
  <c r="AU49" i="97"/>
  <c r="AZ37" i="97"/>
  <c r="AY37" i="97"/>
  <c r="AX37" i="97"/>
  <c r="AW37" i="97"/>
  <c r="AV37" i="97"/>
  <c r="AU37" i="97"/>
  <c r="AZ23" i="97"/>
  <c r="AY23" i="97"/>
  <c r="AX23" i="97"/>
  <c r="AW23" i="97"/>
  <c r="AV23" i="97"/>
  <c r="AU23" i="97"/>
  <c r="AZ9" i="97"/>
  <c r="AY9" i="97"/>
  <c r="AX9" i="97"/>
  <c r="AW9" i="97"/>
  <c r="AV9" i="97"/>
  <c r="AU9" i="97"/>
  <c r="AZ4" i="97"/>
  <c r="AY4" i="97"/>
  <c r="AX4" i="97"/>
  <c r="AW4" i="97"/>
  <c r="AV4" i="97"/>
  <c r="AU4" i="97"/>
  <c r="AZ169" i="100"/>
  <c r="AY169" i="100"/>
  <c r="AX169" i="100"/>
  <c r="AW169" i="100"/>
  <c r="AV169" i="100"/>
  <c r="AU169" i="100"/>
  <c r="AT169" i="100"/>
  <c r="AS169" i="100"/>
  <c r="AR169" i="100"/>
  <c r="AQ169" i="100"/>
  <c r="AP169" i="100"/>
  <c r="AO169" i="100"/>
  <c r="AN169" i="100"/>
  <c r="AM169" i="100"/>
  <c r="AL169" i="100"/>
  <c r="AK169" i="100"/>
  <c r="AJ169" i="100"/>
  <c r="AI169" i="100"/>
  <c r="AH169" i="100"/>
  <c r="AG169" i="100"/>
  <c r="AE169" i="100"/>
  <c r="AD169" i="100"/>
  <c r="AC169" i="100"/>
  <c r="AB169" i="100"/>
  <c r="AZ136" i="100"/>
  <c r="AY136" i="100"/>
  <c r="AX136" i="100"/>
  <c r="AW136" i="100"/>
  <c r="AV136" i="100"/>
  <c r="AU136" i="100"/>
  <c r="AT136" i="100"/>
  <c r="AS136" i="100"/>
  <c r="AR136" i="100"/>
  <c r="AQ136" i="100"/>
  <c r="AP136" i="100"/>
  <c r="AO136" i="100"/>
  <c r="AN136" i="100"/>
  <c r="AM136" i="100"/>
  <c r="AL136" i="100"/>
  <c r="AK136" i="100"/>
  <c r="AJ136" i="100"/>
  <c r="AI136" i="100"/>
  <c r="AH136" i="100"/>
  <c r="AG136" i="100"/>
  <c r="AE136" i="100"/>
  <c r="AD136" i="100"/>
  <c r="AC136" i="100"/>
  <c r="AB136" i="100"/>
  <c r="AZ103" i="100"/>
  <c r="AY103" i="100"/>
  <c r="AX103" i="100"/>
  <c r="AW103" i="100"/>
  <c r="AV103" i="100"/>
  <c r="AU103" i="100"/>
  <c r="AT103" i="100"/>
  <c r="AS103" i="100"/>
  <c r="AR103" i="100"/>
  <c r="AQ103" i="100"/>
  <c r="AP103" i="100"/>
  <c r="AO103" i="100"/>
  <c r="AN103" i="100"/>
  <c r="AM103" i="100"/>
  <c r="AL103" i="100"/>
  <c r="AK103" i="100"/>
  <c r="AJ103" i="100"/>
  <c r="AI103" i="100"/>
  <c r="AH103" i="100"/>
  <c r="AG103" i="100"/>
  <c r="AE103" i="100"/>
  <c r="AD103" i="100"/>
  <c r="AC103" i="100"/>
  <c r="AB103" i="100"/>
  <c r="AZ70" i="100"/>
  <c r="AY70" i="100"/>
  <c r="AX70" i="100"/>
  <c r="AW70" i="100"/>
  <c r="AV70" i="100"/>
  <c r="AU70" i="100"/>
  <c r="AT70" i="100"/>
  <c r="AS70" i="100"/>
  <c r="AR70" i="100"/>
  <c r="AQ70" i="100"/>
  <c r="AP70" i="100"/>
  <c r="AO70" i="100"/>
  <c r="AN70" i="100"/>
  <c r="AM70" i="100"/>
  <c r="AL70" i="100"/>
  <c r="AK70" i="100"/>
  <c r="AJ70" i="100"/>
  <c r="AI70" i="100"/>
  <c r="AH70" i="100"/>
  <c r="AG70" i="100"/>
  <c r="AE70" i="100"/>
  <c r="AD70" i="100"/>
  <c r="AC70" i="100"/>
  <c r="AB70" i="100"/>
  <c r="AZ37" i="100"/>
  <c r="AY37" i="100"/>
  <c r="AX37" i="100"/>
  <c r="AW37" i="100"/>
  <c r="AV37" i="100"/>
  <c r="AU37" i="100"/>
  <c r="AT37" i="100"/>
  <c r="AS37" i="100"/>
  <c r="AR37" i="100"/>
  <c r="AQ37" i="100"/>
  <c r="AP37" i="100"/>
  <c r="AO37" i="100"/>
  <c r="AN37" i="100"/>
  <c r="AM37" i="100"/>
  <c r="AL37" i="100"/>
  <c r="AK37" i="100"/>
  <c r="AJ37" i="100"/>
  <c r="AI37" i="100"/>
  <c r="AH37" i="100"/>
  <c r="AG37" i="100"/>
  <c r="AE37" i="100"/>
  <c r="AD37" i="100"/>
  <c r="AC37" i="100"/>
  <c r="AB37" i="100"/>
  <c r="AA93" i="100"/>
  <c r="AA92" i="100"/>
  <c r="AA90" i="100"/>
  <c r="AA55" i="100"/>
  <c r="AA84" i="100"/>
  <c r="AA78" i="100"/>
  <c r="AA44" i="100"/>
  <c r="AA75" i="100"/>
  <c r="AA41" i="100"/>
  <c r="AA72" i="100"/>
  <c r="BE4" i="100"/>
  <c r="BD4" i="100"/>
  <c r="BC4" i="100"/>
  <c r="BB4" i="100"/>
  <c r="BA4" i="100"/>
  <c r="AZ4" i="100"/>
  <c r="AY4" i="100"/>
  <c r="AX4" i="100"/>
  <c r="AW4" i="100"/>
  <c r="AV4" i="100"/>
  <c r="AU4" i="100"/>
  <c r="AT4" i="100"/>
  <c r="AS4" i="100"/>
  <c r="AR4" i="100"/>
  <c r="AQ4" i="100"/>
  <c r="AP4" i="100"/>
  <c r="AO4" i="100"/>
  <c r="AN4" i="100"/>
  <c r="AM4" i="100"/>
  <c r="AL4" i="100"/>
  <c r="AK4" i="100"/>
  <c r="AJ4" i="100"/>
  <c r="AI4" i="100"/>
  <c r="AH4" i="100"/>
  <c r="AG4" i="100"/>
  <c r="AF4" i="100"/>
  <c r="AE4" i="100"/>
  <c r="AD4" i="100"/>
  <c r="AC4" i="100"/>
  <c r="AB4" i="100"/>
  <c r="BE99" i="77"/>
  <c r="BD99" i="77"/>
  <c r="BC99" i="77"/>
  <c r="BB99" i="77"/>
  <c r="BE98" i="77"/>
  <c r="BD98" i="77"/>
  <c r="BC98" i="77"/>
  <c r="BB98" i="77"/>
  <c r="BE97" i="77"/>
  <c r="BD97" i="77"/>
  <c r="BC97" i="77"/>
  <c r="BB97" i="77"/>
  <c r="BE96" i="77"/>
  <c r="BD96" i="77"/>
  <c r="BC96" i="77"/>
  <c r="BB96" i="77"/>
  <c r="BE95" i="77"/>
  <c r="BD95" i="77"/>
  <c r="BC95" i="77"/>
  <c r="BB95" i="77"/>
  <c r="BE94" i="77"/>
  <c r="BD94" i="77"/>
  <c r="BC94" i="77"/>
  <c r="BB94" i="77"/>
  <c r="BE93" i="77"/>
  <c r="BD93" i="77"/>
  <c r="BC93" i="77"/>
  <c r="BB93" i="77"/>
  <c r="BE92" i="77"/>
  <c r="BD92" i="77"/>
  <c r="BC92" i="77"/>
  <c r="BB92" i="77"/>
  <c r="BE91" i="77"/>
  <c r="BD91" i="77"/>
  <c r="BC91" i="77"/>
  <c r="BB91" i="77"/>
  <c r="BE90" i="77"/>
  <c r="BD90" i="77"/>
  <c r="BC90" i="77"/>
  <c r="BB90" i="77"/>
  <c r="BE89" i="77"/>
  <c r="BD89" i="77"/>
  <c r="BC89" i="77"/>
  <c r="BB89" i="77"/>
  <c r="BE88" i="77"/>
  <c r="BD88" i="77"/>
  <c r="BC88" i="77"/>
  <c r="BB88" i="77"/>
  <c r="BE87" i="77"/>
  <c r="BD87" i="77"/>
  <c r="BC87" i="77"/>
  <c r="BB87" i="77"/>
  <c r="BA87" i="77"/>
  <c r="AZ87" i="77"/>
  <c r="AY87" i="77"/>
  <c r="AX87" i="77"/>
  <c r="AW87" i="77"/>
  <c r="AV87" i="77"/>
  <c r="AU87" i="77"/>
  <c r="AT87" i="77"/>
  <c r="AS87" i="77"/>
  <c r="AR87" i="77"/>
  <c r="AQ87" i="77"/>
  <c r="AP87" i="77"/>
  <c r="AO87" i="77"/>
  <c r="AN87" i="77"/>
  <c r="AM87" i="77"/>
  <c r="AL87" i="77"/>
  <c r="AK87" i="77"/>
  <c r="AJ87" i="77"/>
  <c r="AI87" i="77"/>
  <c r="AH87" i="77"/>
  <c r="AG87" i="77"/>
  <c r="AF87" i="77"/>
  <c r="AE87" i="77"/>
  <c r="AD87" i="77"/>
  <c r="AC87" i="77"/>
  <c r="AB87" i="77"/>
  <c r="BE72" i="77"/>
  <c r="BD72" i="77"/>
  <c r="BC72" i="77"/>
  <c r="BB72" i="77"/>
  <c r="BA72" i="77"/>
  <c r="AZ72" i="77"/>
  <c r="AY72" i="77"/>
  <c r="AX72" i="77"/>
  <c r="AW72" i="77"/>
  <c r="AV72" i="77"/>
  <c r="AU72" i="77"/>
  <c r="AT72" i="77"/>
  <c r="AS72" i="77"/>
  <c r="AR72" i="77"/>
  <c r="AQ72" i="77"/>
  <c r="AP72" i="77"/>
  <c r="AO72" i="77"/>
  <c r="AN72" i="77"/>
  <c r="AM72" i="77"/>
  <c r="AL72" i="77"/>
  <c r="AK72" i="77"/>
  <c r="AJ72" i="77"/>
  <c r="AI72" i="77"/>
  <c r="AH72" i="77"/>
  <c r="AG72" i="77"/>
  <c r="AF72" i="77"/>
  <c r="AE72" i="77"/>
  <c r="AD72" i="77"/>
  <c r="AC72" i="77"/>
  <c r="AB72" i="77"/>
  <c r="BE57" i="77"/>
  <c r="BD57" i="77"/>
  <c r="BC57" i="77"/>
  <c r="BB57" i="77"/>
  <c r="BA57" i="77"/>
  <c r="AZ57" i="77"/>
  <c r="AY57" i="77"/>
  <c r="AX57" i="77"/>
  <c r="AW57" i="77"/>
  <c r="AV57" i="77"/>
  <c r="AU57" i="77"/>
  <c r="AT57" i="77"/>
  <c r="AS57" i="77"/>
  <c r="AR57" i="77"/>
  <c r="AQ57" i="77"/>
  <c r="AP57" i="77"/>
  <c r="AO57" i="77"/>
  <c r="AN57" i="77"/>
  <c r="AM57" i="77"/>
  <c r="AL57" i="77"/>
  <c r="AK57" i="77"/>
  <c r="AJ57" i="77"/>
  <c r="AI57" i="77"/>
  <c r="AH57" i="77"/>
  <c r="AG57" i="77"/>
  <c r="AF57" i="77"/>
  <c r="AE57" i="77"/>
  <c r="AD57" i="77"/>
  <c r="AC57" i="77"/>
  <c r="AB57" i="77"/>
  <c r="BE42" i="77"/>
  <c r="BD42" i="77"/>
  <c r="BC42" i="77"/>
  <c r="BB42" i="77"/>
  <c r="BA42" i="77"/>
  <c r="AZ42" i="77"/>
  <c r="AY42" i="77"/>
  <c r="AX42" i="77"/>
  <c r="AW42" i="77"/>
  <c r="AV42" i="77"/>
  <c r="AU42" i="77"/>
  <c r="AT42" i="77"/>
  <c r="AS42" i="77"/>
  <c r="AR42" i="77"/>
  <c r="AQ42" i="77"/>
  <c r="AP42" i="77"/>
  <c r="AO42" i="77"/>
  <c r="AN42" i="77"/>
  <c r="AM42" i="77"/>
  <c r="AL42" i="77"/>
  <c r="AK42" i="77"/>
  <c r="AJ42" i="77"/>
  <c r="AI42" i="77"/>
  <c r="AH42" i="77"/>
  <c r="AG42" i="77"/>
  <c r="AF42" i="77"/>
  <c r="AE42" i="77"/>
  <c r="AD42" i="77"/>
  <c r="AC42" i="77"/>
  <c r="AB42" i="77"/>
  <c r="BE27" i="77"/>
  <c r="BD27" i="77"/>
  <c r="BC27" i="77"/>
  <c r="BB27" i="77"/>
  <c r="BA27" i="77"/>
  <c r="AZ27" i="77"/>
  <c r="AY27" i="77"/>
  <c r="AX27" i="77"/>
  <c r="AW27" i="77"/>
  <c r="AV27" i="77"/>
  <c r="AU27" i="77"/>
  <c r="AT27" i="77"/>
  <c r="AS27" i="77"/>
  <c r="AR27" i="77"/>
  <c r="AQ27" i="77"/>
  <c r="AP27" i="77"/>
  <c r="AO27" i="77"/>
  <c r="AN27" i="77"/>
  <c r="AM27" i="77"/>
  <c r="AL27" i="77"/>
  <c r="AK27" i="77"/>
  <c r="AJ27" i="77"/>
  <c r="AI27" i="77"/>
  <c r="AH27" i="77"/>
  <c r="AG27" i="77"/>
  <c r="AF27" i="77"/>
  <c r="AE27" i="77"/>
  <c r="AD27" i="77"/>
  <c r="AC27" i="77"/>
  <c r="AB27" i="77"/>
  <c r="AZ38" i="77"/>
  <c r="AY38" i="77"/>
  <c r="AX38" i="77"/>
  <c r="AW38" i="77"/>
  <c r="AV38" i="77"/>
  <c r="AU38" i="77"/>
  <c r="AT38" i="77"/>
  <c r="AS38" i="77"/>
  <c r="AR38" i="77"/>
  <c r="AQ38" i="77"/>
  <c r="AP38" i="77"/>
  <c r="AO38" i="77"/>
  <c r="AN38" i="77"/>
  <c r="AM38" i="77"/>
  <c r="AL38" i="77"/>
  <c r="AK38" i="77"/>
  <c r="AJ38" i="77"/>
  <c r="AI38" i="77"/>
  <c r="AH38" i="77"/>
  <c r="AG38" i="77"/>
  <c r="AF38" i="77"/>
  <c r="AE38" i="77"/>
  <c r="AD38" i="77"/>
  <c r="AC38" i="77"/>
  <c r="AB38" i="77"/>
  <c r="AA38" i="77"/>
  <c r="AY37" i="77"/>
  <c r="AX37" i="77"/>
  <c r="AW37" i="77"/>
  <c r="AV37" i="77"/>
  <c r="AU37" i="77"/>
  <c r="AT37" i="77"/>
  <c r="AS37" i="77"/>
  <c r="AQ37" i="77"/>
  <c r="AP37" i="77"/>
  <c r="AO37" i="77"/>
  <c r="AN37" i="77"/>
  <c r="AM37" i="77"/>
  <c r="AL37" i="77"/>
  <c r="AK37" i="77"/>
  <c r="AI37" i="77"/>
  <c r="AH37" i="77"/>
  <c r="AG37" i="77"/>
  <c r="AF37" i="77"/>
  <c r="AE37" i="77"/>
  <c r="AD37" i="77"/>
  <c r="AC37" i="77"/>
  <c r="AA37" i="77"/>
  <c r="AZ36" i="77"/>
  <c r="AY36" i="77"/>
  <c r="AX36" i="77"/>
  <c r="AW36" i="77"/>
  <c r="AV36" i="77"/>
  <c r="AU36" i="77"/>
  <c r="AS36" i="77"/>
  <c r="AR36" i="77"/>
  <c r="AQ36" i="77"/>
  <c r="AP36" i="77"/>
  <c r="AO36" i="77"/>
  <c r="AN36" i="77"/>
  <c r="AM36" i="77"/>
  <c r="AK36" i="77"/>
  <c r="AJ36" i="77"/>
  <c r="AI36" i="77"/>
  <c r="AH36" i="77"/>
  <c r="AG36" i="77"/>
  <c r="AF36" i="77"/>
  <c r="AE36" i="77"/>
  <c r="AC36" i="77"/>
  <c r="AB36" i="77"/>
  <c r="AA36" i="77"/>
  <c r="AZ35" i="77"/>
  <c r="AY35" i="77"/>
  <c r="AX35" i="77"/>
  <c r="AW35" i="77"/>
  <c r="AU35" i="77"/>
  <c r="AT35" i="77"/>
  <c r="AS35" i="77"/>
  <c r="AR35" i="77"/>
  <c r="AQ35" i="77"/>
  <c r="AP35" i="77"/>
  <c r="AO35" i="77"/>
  <c r="AM35" i="77"/>
  <c r="AL35" i="77"/>
  <c r="AK35" i="77"/>
  <c r="AJ35" i="77"/>
  <c r="AI35" i="77"/>
  <c r="AH35" i="77"/>
  <c r="AG35" i="77"/>
  <c r="AE35" i="77"/>
  <c r="AD35" i="77"/>
  <c r="AC35" i="77"/>
  <c r="AB35" i="77"/>
  <c r="AA35" i="77"/>
  <c r="AY34" i="77"/>
  <c r="AX34" i="77"/>
  <c r="AW34" i="77"/>
  <c r="AV34" i="77"/>
  <c r="AU34" i="77"/>
  <c r="AT34" i="77"/>
  <c r="AS34" i="77"/>
  <c r="AQ34" i="77"/>
  <c r="AP34" i="77"/>
  <c r="AO34" i="77"/>
  <c r="AN34" i="77"/>
  <c r="AM34" i="77"/>
  <c r="AL34" i="77"/>
  <c r="AK34" i="77"/>
  <c r="AI34" i="77"/>
  <c r="AH34" i="77"/>
  <c r="AG34" i="77"/>
  <c r="AF34" i="77"/>
  <c r="AE34" i="77"/>
  <c r="AD34" i="77"/>
  <c r="AC34" i="77"/>
  <c r="AA34" i="77"/>
  <c r="AZ33" i="77"/>
  <c r="AY33" i="77"/>
  <c r="AX33" i="77"/>
  <c r="AW33" i="77"/>
  <c r="AV33" i="77"/>
  <c r="AU33" i="77"/>
  <c r="AS33" i="77"/>
  <c r="AR33" i="77"/>
  <c r="AQ33" i="77"/>
  <c r="AP33" i="77"/>
  <c r="AO33" i="77"/>
  <c r="AN33" i="77"/>
  <c r="AM33" i="77"/>
  <c r="AK33" i="77"/>
  <c r="AJ33" i="77"/>
  <c r="AI33" i="77"/>
  <c r="AH33" i="77"/>
  <c r="AG33" i="77"/>
  <c r="AF33" i="77"/>
  <c r="AE33" i="77"/>
  <c r="AC33" i="77"/>
  <c r="AB33" i="77"/>
  <c r="AA33" i="77"/>
  <c r="AZ32" i="77"/>
  <c r="AY32" i="77"/>
  <c r="AX32" i="77"/>
  <c r="AW32" i="77"/>
  <c r="AU32" i="77"/>
  <c r="AT32" i="77"/>
  <c r="AS32" i="77"/>
  <c r="AR32" i="77"/>
  <c r="AQ32" i="77"/>
  <c r="AP32" i="77"/>
  <c r="AO32" i="77"/>
  <c r="AM32" i="77"/>
  <c r="AL32" i="77"/>
  <c r="AK32" i="77"/>
  <c r="AJ32" i="77"/>
  <c r="AI32" i="77"/>
  <c r="AH32" i="77"/>
  <c r="AG32" i="77"/>
  <c r="AE32" i="77"/>
  <c r="AD32" i="77"/>
  <c r="AC32" i="77"/>
  <c r="AB32" i="77"/>
  <c r="AA32" i="77"/>
  <c r="AZ30" i="77"/>
  <c r="AY30" i="77"/>
  <c r="AX30" i="77"/>
  <c r="AW30" i="77"/>
  <c r="AV30" i="77"/>
  <c r="AU30" i="77"/>
  <c r="AT30" i="77"/>
  <c r="AS30" i="77"/>
  <c r="AR30" i="77"/>
  <c r="AQ30" i="77"/>
  <c r="AP30" i="77"/>
  <c r="AO30" i="77"/>
  <c r="AN30" i="77"/>
  <c r="AM30" i="77"/>
  <c r="AL30" i="77"/>
  <c r="AK30" i="77"/>
  <c r="AJ30" i="77"/>
  <c r="AI30" i="77"/>
  <c r="AH30" i="77"/>
  <c r="AG30" i="77"/>
  <c r="AF30" i="77"/>
  <c r="AE30" i="77"/>
  <c r="AD30" i="77"/>
  <c r="AC30" i="77"/>
  <c r="AB30" i="77"/>
  <c r="AA30" i="77"/>
  <c r="AZ29" i="77"/>
  <c r="AY29" i="77"/>
  <c r="AX29" i="77"/>
  <c r="AW29" i="77"/>
  <c r="AU29" i="77"/>
  <c r="AT29" i="77"/>
  <c r="AS29" i="77"/>
  <c r="AR29" i="77"/>
  <c r="AQ29" i="77"/>
  <c r="AP29" i="77"/>
  <c r="AO29" i="77"/>
  <c r="AM29" i="77"/>
  <c r="AL29" i="77"/>
  <c r="AK29" i="77"/>
  <c r="AJ29" i="77"/>
  <c r="AI29" i="77"/>
  <c r="AH29" i="77"/>
  <c r="AG29" i="77"/>
  <c r="AE29" i="77"/>
  <c r="AD29" i="77"/>
  <c r="AC29" i="77"/>
  <c r="AB29" i="77"/>
  <c r="AA29" i="77"/>
  <c r="BE4" i="77"/>
  <c r="BD4" i="77"/>
  <c r="BC4" i="77"/>
  <c r="BB4" i="77"/>
  <c r="BA4" i="77"/>
  <c r="AZ4" i="77"/>
  <c r="AY4" i="77"/>
  <c r="AX4" i="77"/>
  <c r="AW4" i="77"/>
  <c r="AV4" i="77"/>
  <c r="AU4" i="77"/>
  <c r="AT4" i="77"/>
  <c r="AS4" i="77"/>
  <c r="AR4" i="77"/>
  <c r="AQ4" i="77"/>
  <c r="AP4" i="77"/>
  <c r="AO4" i="77"/>
  <c r="AN4" i="77"/>
  <c r="AM4" i="77"/>
  <c r="AL4" i="77"/>
  <c r="AK4" i="77"/>
  <c r="AJ4" i="77"/>
  <c r="AI4" i="77"/>
  <c r="AH4" i="77"/>
  <c r="AG4" i="77"/>
  <c r="AF4" i="77"/>
  <c r="AE4" i="77"/>
  <c r="AD4" i="77"/>
  <c r="AC4" i="77"/>
  <c r="AB4" i="77"/>
  <c r="AZ44" i="76"/>
  <c r="AY44" i="76"/>
  <c r="AX44" i="76"/>
  <c r="AW44" i="76"/>
  <c r="AV44" i="76"/>
  <c r="AU44" i="76"/>
  <c r="AT44" i="76"/>
  <c r="AS44" i="76"/>
  <c r="AR44" i="76"/>
  <c r="AQ44" i="76"/>
  <c r="AP44" i="76"/>
  <c r="AO44" i="76"/>
  <c r="AN44" i="76"/>
  <c r="AM44" i="76"/>
  <c r="AL44" i="76"/>
  <c r="AK44" i="76"/>
  <c r="AJ44" i="76"/>
  <c r="AI44" i="76"/>
  <c r="AH44" i="76"/>
  <c r="AG44" i="76"/>
  <c r="AF44" i="76"/>
  <c r="AE44" i="76"/>
  <c r="AD44" i="76"/>
  <c r="AC44" i="76"/>
  <c r="AB44" i="76"/>
  <c r="AZ36" i="76"/>
  <c r="AY36" i="76"/>
  <c r="AX36" i="76"/>
  <c r="AW36" i="76"/>
  <c r="AV36" i="76"/>
  <c r="AU36" i="76"/>
  <c r="AT36" i="76"/>
  <c r="AS36" i="76"/>
  <c r="AR36" i="76"/>
  <c r="AQ36" i="76"/>
  <c r="AP36" i="76"/>
  <c r="AO36" i="76"/>
  <c r="AN36" i="76"/>
  <c r="AM36" i="76"/>
  <c r="AL36" i="76"/>
  <c r="AK36" i="76"/>
  <c r="AJ36" i="76"/>
  <c r="AI36" i="76"/>
  <c r="AH36" i="76"/>
  <c r="AG36" i="76"/>
  <c r="AF36" i="76"/>
  <c r="AE36" i="76"/>
  <c r="AD36" i="76"/>
  <c r="AC36" i="76"/>
  <c r="AB36" i="76"/>
  <c r="AZ28" i="76"/>
  <c r="AY28" i="76"/>
  <c r="AX28" i="76"/>
  <c r="AW28" i="76"/>
  <c r="AV28" i="76"/>
  <c r="AU28" i="76"/>
  <c r="AT28" i="76"/>
  <c r="AS28" i="76"/>
  <c r="AR28" i="76"/>
  <c r="AQ28" i="76"/>
  <c r="AP28" i="76"/>
  <c r="AO28" i="76"/>
  <c r="AN28" i="76"/>
  <c r="AM28" i="76"/>
  <c r="AL28" i="76"/>
  <c r="AK28" i="76"/>
  <c r="AJ28" i="76"/>
  <c r="AI28" i="76"/>
  <c r="AH28" i="76"/>
  <c r="AG28" i="76"/>
  <c r="AF28" i="76"/>
  <c r="AE28" i="76"/>
  <c r="AD28" i="76"/>
  <c r="AC28" i="76"/>
  <c r="AB28" i="76"/>
  <c r="AZ20" i="76"/>
  <c r="AY20" i="76"/>
  <c r="AX20" i="76"/>
  <c r="AW20" i="76"/>
  <c r="AV20" i="76"/>
  <c r="AU20" i="76"/>
  <c r="AT20" i="76"/>
  <c r="AS20" i="76"/>
  <c r="AR20" i="76"/>
  <c r="AQ20" i="76"/>
  <c r="AP20" i="76"/>
  <c r="AO20" i="76"/>
  <c r="AN20" i="76"/>
  <c r="AM20" i="76"/>
  <c r="AL20" i="76"/>
  <c r="AK20" i="76"/>
  <c r="AJ20" i="76"/>
  <c r="AI20" i="76"/>
  <c r="AH20" i="76"/>
  <c r="AG20" i="76"/>
  <c r="AF20" i="76"/>
  <c r="AE20" i="76"/>
  <c r="AD20" i="76"/>
  <c r="AC20" i="76"/>
  <c r="AB20" i="76"/>
  <c r="AZ12" i="76"/>
  <c r="AY12" i="76"/>
  <c r="AX12" i="76"/>
  <c r="AW12" i="76"/>
  <c r="AV12" i="76"/>
  <c r="AU12" i="76"/>
  <c r="AT12" i="76"/>
  <c r="AS12" i="76"/>
  <c r="AR12" i="76"/>
  <c r="AQ12" i="76"/>
  <c r="AP12" i="76"/>
  <c r="AO12" i="76"/>
  <c r="AN12" i="76"/>
  <c r="AM12" i="76"/>
  <c r="AL12" i="76"/>
  <c r="AK12" i="76"/>
  <c r="AJ12" i="76"/>
  <c r="AI12" i="76"/>
  <c r="AH12" i="76"/>
  <c r="AG12" i="76"/>
  <c r="AF12" i="76"/>
  <c r="AE12" i="76"/>
  <c r="AD12" i="76"/>
  <c r="AC12" i="76"/>
  <c r="AB12" i="76"/>
  <c r="BE4" i="76"/>
  <c r="BD4" i="76"/>
  <c r="BC4" i="76"/>
  <c r="BB4" i="76"/>
  <c r="BA4" i="76"/>
  <c r="AZ4" i="76"/>
  <c r="AY4" i="76"/>
  <c r="AX4" i="76"/>
  <c r="AW4" i="76"/>
  <c r="AV4" i="76"/>
  <c r="AU4" i="76"/>
  <c r="AT4" i="76"/>
  <c r="AS4" i="76"/>
  <c r="AR4" i="76"/>
  <c r="AQ4" i="76"/>
  <c r="AP4" i="76"/>
  <c r="AO4" i="76"/>
  <c r="AN4" i="76"/>
  <c r="AM4" i="76"/>
  <c r="AL4" i="76"/>
  <c r="AK4" i="76"/>
  <c r="AJ4" i="76"/>
  <c r="AI4" i="76"/>
  <c r="AH4" i="76"/>
  <c r="AG4" i="76"/>
  <c r="AF4" i="76"/>
  <c r="AE4" i="76"/>
  <c r="AD4" i="76"/>
  <c r="AC4" i="76"/>
  <c r="AB4" i="76"/>
  <c r="AZ95" i="75"/>
  <c r="AY95" i="75"/>
  <c r="AX95" i="75"/>
  <c r="AW95" i="75"/>
  <c r="AV95" i="75"/>
  <c r="AU95" i="75"/>
  <c r="AT95" i="75"/>
  <c r="AS95" i="75"/>
  <c r="AR95" i="75"/>
  <c r="AQ95" i="75"/>
  <c r="AP95" i="75"/>
  <c r="AO95" i="75"/>
  <c r="AN95" i="75"/>
  <c r="AM95" i="75"/>
  <c r="AL95" i="75"/>
  <c r="AK95" i="75"/>
  <c r="AJ95" i="75"/>
  <c r="AI95" i="75"/>
  <c r="AH95" i="75"/>
  <c r="AG95" i="75"/>
  <c r="AF95" i="75"/>
  <c r="AE95" i="75"/>
  <c r="AD95" i="75"/>
  <c r="AC95" i="75"/>
  <c r="AB95" i="75"/>
  <c r="AZ79" i="75"/>
  <c r="AY79" i="75"/>
  <c r="AX79" i="75"/>
  <c r="AW79" i="75"/>
  <c r="AV79" i="75"/>
  <c r="AU79" i="75"/>
  <c r="AT79" i="75"/>
  <c r="AS79" i="75"/>
  <c r="AR79" i="75"/>
  <c r="AQ79" i="75"/>
  <c r="AP79" i="75"/>
  <c r="AO79" i="75"/>
  <c r="AN79" i="75"/>
  <c r="AM79" i="75"/>
  <c r="AL79" i="75"/>
  <c r="AK79" i="75"/>
  <c r="AJ79" i="75"/>
  <c r="AI79" i="75"/>
  <c r="AH79" i="75"/>
  <c r="AG79" i="75"/>
  <c r="AF79" i="75"/>
  <c r="AE79" i="75"/>
  <c r="AD79" i="75"/>
  <c r="AC79" i="75"/>
  <c r="AB79" i="75"/>
  <c r="AZ63" i="75"/>
  <c r="AY63" i="75"/>
  <c r="AX63" i="75"/>
  <c r="AW63" i="75"/>
  <c r="AV63" i="75"/>
  <c r="AU63" i="75"/>
  <c r="AT63" i="75"/>
  <c r="AS63" i="75"/>
  <c r="AR63" i="75"/>
  <c r="AQ63" i="75"/>
  <c r="AP63" i="75"/>
  <c r="AO63" i="75"/>
  <c r="AN63" i="75"/>
  <c r="AM63" i="75"/>
  <c r="AL63" i="75"/>
  <c r="AK63" i="75"/>
  <c r="AJ63" i="75"/>
  <c r="AI63" i="75"/>
  <c r="AH63" i="75"/>
  <c r="AG63" i="75"/>
  <c r="AF63" i="75"/>
  <c r="AE63" i="75"/>
  <c r="AD63" i="75"/>
  <c r="AC63" i="75"/>
  <c r="AB63" i="75"/>
  <c r="AZ47" i="75"/>
  <c r="AY47" i="75"/>
  <c r="AX47" i="75"/>
  <c r="AW47" i="75"/>
  <c r="AV47" i="75"/>
  <c r="AU47" i="75"/>
  <c r="AT47" i="75"/>
  <c r="AS47" i="75"/>
  <c r="AR47" i="75"/>
  <c r="AQ47" i="75"/>
  <c r="AP47" i="75"/>
  <c r="AO47" i="75"/>
  <c r="AN47" i="75"/>
  <c r="AM47" i="75"/>
  <c r="AL47" i="75"/>
  <c r="AK47" i="75"/>
  <c r="AJ47" i="75"/>
  <c r="AI47" i="75"/>
  <c r="AH47" i="75"/>
  <c r="AG47" i="75"/>
  <c r="AF47" i="75"/>
  <c r="AE47" i="75"/>
  <c r="AD47" i="75"/>
  <c r="AC47" i="75"/>
  <c r="AB47" i="75"/>
  <c r="AZ31" i="75"/>
  <c r="AY31" i="75"/>
  <c r="AX31" i="75"/>
  <c r="AW31" i="75"/>
  <c r="AV31" i="75"/>
  <c r="AU31" i="75"/>
  <c r="AT31" i="75"/>
  <c r="AS31" i="75"/>
  <c r="AR31" i="75"/>
  <c r="AQ31" i="75"/>
  <c r="AP31" i="75"/>
  <c r="AO31" i="75"/>
  <c r="AN31" i="75"/>
  <c r="AM31" i="75"/>
  <c r="AL31" i="75"/>
  <c r="AK31" i="75"/>
  <c r="AJ31" i="75"/>
  <c r="AI31" i="75"/>
  <c r="AH31" i="75"/>
  <c r="AG31" i="75"/>
  <c r="AF31" i="75"/>
  <c r="AE31" i="75"/>
  <c r="AD31" i="75"/>
  <c r="AC31" i="75"/>
  <c r="AB31" i="75"/>
  <c r="AZ43" i="75"/>
  <c r="AY43" i="75"/>
  <c r="AX43" i="75"/>
  <c r="AW43" i="75"/>
  <c r="AV43" i="75"/>
  <c r="AU43" i="75"/>
  <c r="AT43" i="75"/>
  <c r="AS43" i="75"/>
  <c r="AR43" i="75"/>
  <c r="AQ43" i="75"/>
  <c r="AP43" i="75"/>
  <c r="AO43" i="75"/>
  <c r="AN43" i="75"/>
  <c r="AM43" i="75"/>
  <c r="AL43" i="75"/>
  <c r="AK43" i="75"/>
  <c r="AJ43" i="75"/>
  <c r="AI43" i="75"/>
  <c r="AH43" i="75"/>
  <c r="AG43" i="75"/>
  <c r="AF43" i="75"/>
  <c r="AE43" i="75"/>
  <c r="AD43" i="75"/>
  <c r="AC43" i="75"/>
  <c r="AB43" i="75"/>
  <c r="AA43" i="75"/>
  <c r="AZ42" i="75"/>
  <c r="AY42" i="75"/>
  <c r="AX42" i="75"/>
  <c r="AW42" i="75"/>
  <c r="AV42" i="75"/>
  <c r="AU42" i="75"/>
  <c r="AT42" i="75"/>
  <c r="AR42" i="75"/>
  <c r="AQ42" i="75"/>
  <c r="AP42" i="75"/>
  <c r="AO42" i="75"/>
  <c r="AN42" i="75"/>
  <c r="AM42" i="75"/>
  <c r="AL42" i="75"/>
  <c r="AJ42" i="75"/>
  <c r="AI42" i="75"/>
  <c r="AH42" i="75"/>
  <c r="AG42" i="75"/>
  <c r="AF42" i="75"/>
  <c r="AE42" i="75"/>
  <c r="AD42" i="75"/>
  <c r="AC42" i="75"/>
  <c r="AB42" i="75"/>
  <c r="AA42" i="75"/>
  <c r="AZ41" i="75"/>
  <c r="AY41" i="75"/>
  <c r="AX41" i="75"/>
  <c r="AW41" i="75"/>
  <c r="AV41" i="75"/>
  <c r="AT41" i="75"/>
  <c r="AS41" i="75"/>
  <c r="AR41" i="75"/>
  <c r="AQ41" i="75"/>
  <c r="AP41" i="75"/>
  <c r="AO41" i="75"/>
  <c r="AN41" i="75"/>
  <c r="AM41" i="75"/>
  <c r="AL41" i="75"/>
  <c r="AK41" i="75"/>
  <c r="AJ41" i="75"/>
  <c r="AI41" i="75"/>
  <c r="AH41" i="75"/>
  <c r="AG41" i="75"/>
  <c r="AF41" i="75"/>
  <c r="AE41" i="75"/>
  <c r="AD41" i="75"/>
  <c r="AC41" i="75"/>
  <c r="AB41" i="75"/>
  <c r="AA41" i="75"/>
  <c r="AZ40" i="75"/>
  <c r="AY40" i="75"/>
  <c r="AX40" i="75"/>
  <c r="AW40" i="75"/>
  <c r="AV40" i="75"/>
  <c r="AU40" i="75"/>
  <c r="AT40" i="75"/>
  <c r="AS40" i="75"/>
  <c r="AR40" i="75"/>
  <c r="AQ40" i="75"/>
  <c r="AP40" i="75"/>
  <c r="AO40" i="75"/>
  <c r="AN40" i="75"/>
  <c r="AM40" i="75"/>
  <c r="AK40" i="75"/>
  <c r="AJ40" i="75"/>
  <c r="AI40" i="75"/>
  <c r="AH40" i="75"/>
  <c r="AG40" i="75"/>
  <c r="AF40" i="75"/>
  <c r="AE40" i="75"/>
  <c r="AC40" i="75"/>
  <c r="AB40" i="75"/>
  <c r="AA40" i="75"/>
  <c r="AZ39" i="75"/>
  <c r="AX39" i="75"/>
  <c r="AU39" i="75"/>
  <c r="AT39" i="75"/>
  <c r="AS39" i="75"/>
  <c r="AR39" i="75"/>
  <c r="AP39" i="75"/>
  <c r="AN39" i="75"/>
  <c r="AM39" i="75"/>
  <c r="AL39" i="75"/>
  <c r="AK39" i="75"/>
  <c r="AJ39" i="75"/>
  <c r="AH39" i="75"/>
  <c r="AE39" i="75"/>
  <c r="AD39" i="75"/>
  <c r="AC39" i="75"/>
  <c r="AB39" i="75"/>
  <c r="AA39" i="75"/>
  <c r="AZ37" i="75"/>
  <c r="AY37" i="75"/>
  <c r="AX37" i="75"/>
  <c r="AW37" i="75"/>
  <c r="AV37" i="75"/>
  <c r="AU37" i="75"/>
  <c r="AT37" i="75"/>
  <c r="AS37" i="75"/>
  <c r="AR37" i="75"/>
  <c r="AQ37" i="75"/>
  <c r="AP37" i="75"/>
  <c r="AO37" i="75"/>
  <c r="AN37" i="75"/>
  <c r="AM37" i="75"/>
  <c r="AL37" i="75"/>
  <c r="AK37" i="75"/>
  <c r="AJ37" i="75"/>
  <c r="AI37" i="75"/>
  <c r="AH37" i="75"/>
  <c r="AG37" i="75"/>
  <c r="AF37" i="75"/>
  <c r="AE37" i="75"/>
  <c r="AD37" i="75"/>
  <c r="AC37" i="75"/>
  <c r="AB37" i="75"/>
  <c r="AA37" i="75"/>
  <c r="AW36" i="75"/>
  <c r="AV36" i="75"/>
  <c r="AU36" i="75"/>
  <c r="AT36" i="75"/>
  <c r="AS36" i="75"/>
  <c r="AO36" i="75"/>
  <c r="AN36" i="75"/>
  <c r="AM36" i="75"/>
  <c r="AL36" i="75"/>
  <c r="AK36" i="75"/>
  <c r="AG36" i="75"/>
  <c r="AF36" i="75"/>
  <c r="AE36" i="75"/>
  <c r="AD36" i="75"/>
  <c r="AC36" i="75"/>
  <c r="AB36" i="75"/>
  <c r="AZ33" i="75"/>
  <c r="AY33" i="75"/>
  <c r="AX33" i="75"/>
  <c r="AW33" i="75"/>
  <c r="AV33" i="75"/>
  <c r="AU33" i="75"/>
  <c r="AT33" i="75"/>
  <c r="AR33" i="75"/>
  <c r="AQ33" i="75"/>
  <c r="AP33" i="75"/>
  <c r="AO33" i="75"/>
  <c r="AN33" i="75"/>
  <c r="AM33" i="75"/>
  <c r="AL33" i="75"/>
  <c r="AJ33" i="75"/>
  <c r="AI33" i="75"/>
  <c r="AH33" i="75"/>
  <c r="AG33" i="75"/>
  <c r="AF33" i="75"/>
  <c r="AE33" i="75"/>
  <c r="AD33" i="75"/>
  <c r="AB33" i="75"/>
  <c r="AA33" i="75"/>
  <c r="BE4" i="75"/>
  <c r="BD4" i="75"/>
  <c r="BC4" i="75"/>
  <c r="BB4" i="75"/>
  <c r="BA4" i="75"/>
  <c r="AZ4" i="75"/>
  <c r="AY4" i="75"/>
  <c r="AX4" i="75"/>
  <c r="AW4" i="75"/>
  <c r="AV4" i="75"/>
  <c r="AU4" i="75"/>
  <c r="AT4" i="75"/>
  <c r="AS4" i="75"/>
  <c r="AR4" i="75"/>
  <c r="AQ4" i="75"/>
  <c r="AP4" i="75"/>
  <c r="AO4" i="75"/>
  <c r="AN4" i="75"/>
  <c r="AM4" i="75"/>
  <c r="AL4" i="75"/>
  <c r="AK4" i="75"/>
  <c r="AJ4" i="75"/>
  <c r="AI4" i="75"/>
  <c r="AH4" i="75"/>
  <c r="AG4" i="75"/>
  <c r="AF4" i="75"/>
  <c r="AE4" i="75"/>
  <c r="AD4" i="75"/>
  <c r="AC4" i="75"/>
  <c r="AB4" i="75"/>
  <c r="AZ49" i="74"/>
  <c r="AY49" i="74"/>
  <c r="AX49" i="74"/>
  <c r="AW49" i="74"/>
  <c r="AV49" i="74"/>
  <c r="AU49" i="74"/>
  <c r="AT49" i="74"/>
  <c r="AS49" i="74"/>
  <c r="AR49" i="74"/>
  <c r="AQ49" i="74"/>
  <c r="AP49" i="74"/>
  <c r="AO49" i="74"/>
  <c r="AN49" i="74"/>
  <c r="AM49" i="74"/>
  <c r="AL49" i="74"/>
  <c r="AK49" i="74"/>
  <c r="AJ49" i="74"/>
  <c r="AI49" i="74"/>
  <c r="AH49" i="74"/>
  <c r="AG49" i="74"/>
  <c r="AF49" i="74"/>
  <c r="AE49" i="74"/>
  <c r="AD49" i="74"/>
  <c r="AC49" i="74"/>
  <c r="AB49" i="74"/>
  <c r="AZ40" i="74"/>
  <c r="AY40" i="74"/>
  <c r="AX40" i="74"/>
  <c r="AW40" i="74"/>
  <c r="AV40" i="74"/>
  <c r="AU40" i="74"/>
  <c r="AT40" i="74"/>
  <c r="AS40" i="74"/>
  <c r="AR40" i="74"/>
  <c r="AQ40" i="74"/>
  <c r="AP40" i="74"/>
  <c r="AO40" i="74"/>
  <c r="AN40" i="74"/>
  <c r="AM40" i="74"/>
  <c r="AL40" i="74"/>
  <c r="AK40" i="74"/>
  <c r="AJ40" i="74"/>
  <c r="AI40" i="74"/>
  <c r="AH40" i="74"/>
  <c r="AG40" i="74"/>
  <c r="AF40" i="74"/>
  <c r="AE40" i="74"/>
  <c r="AD40" i="74"/>
  <c r="AC40" i="74"/>
  <c r="AB40" i="74"/>
  <c r="AZ31" i="74"/>
  <c r="AY31" i="74"/>
  <c r="AX31" i="74"/>
  <c r="AW31" i="74"/>
  <c r="AV31" i="74"/>
  <c r="AU31" i="74"/>
  <c r="AT31" i="74"/>
  <c r="AS31" i="74"/>
  <c r="AR31" i="74"/>
  <c r="AQ31" i="74"/>
  <c r="AP31" i="74"/>
  <c r="AO31" i="74"/>
  <c r="AN31" i="74"/>
  <c r="AM31" i="74"/>
  <c r="AL31" i="74"/>
  <c r="AK31" i="74"/>
  <c r="AJ31" i="74"/>
  <c r="AI31" i="74"/>
  <c r="AH31" i="74"/>
  <c r="AG31" i="74"/>
  <c r="AF31" i="74"/>
  <c r="AE31" i="74"/>
  <c r="AD31" i="74"/>
  <c r="AC31" i="74"/>
  <c r="AB31" i="74"/>
  <c r="AZ22" i="74"/>
  <c r="AY22" i="74"/>
  <c r="AX22" i="74"/>
  <c r="AW22" i="74"/>
  <c r="AV22" i="74"/>
  <c r="AU22" i="74"/>
  <c r="AT22" i="74"/>
  <c r="AS22" i="74"/>
  <c r="AR22" i="74"/>
  <c r="AQ22" i="74"/>
  <c r="AP22" i="74"/>
  <c r="AO22" i="74"/>
  <c r="AN22" i="74"/>
  <c r="AM22" i="74"/>
  <c r="AL22" i="74"/>
  <c r="AK22" i="74"/>
  <c r="AJ22" i="74"/>
  <c r="AI22" i="74"/>
  <c r="AH22" i="74"/>
  <c r="AG22" i="74"/>
  <c r="AF22" i="74"/>
  <c r="AE22" i="74"/>
  <c r="AD22" i="74"/>
  <c r="AC22" i="74"/>
  <c r="AB22" i="74"/>
  <c r="AZ13" i="74"/>
  <c r="AY13" i="74"/>
  <c r="AX13" i="74"/>
  <c r="AW13" i="74"/>
  <c r="AV13" i="74"/>
  <c r="AU13" i="74"/>
  <c r="AT13" i="74"/>
  <c r="AS13" i="74"/>
  <c r="AR13" i="74"/>
  <c r="AQ13" i="74"/>
  <c r="AP13" i="74"/>
  <c r="AO13" i="74"/>
  <c r="AN13" i="74"/>
  <c r="AM13" i="74"/>
  <c r="AL13" i="74"/>
  <c r="AK13" i="74"/>
  <c r="AJ13" i="74"/>
  <c r="AI13" i="74"/>
  <c r="AH13" i="74"/>
  <c r="AG13" i="74"/>
  <c r="AF13" i="74"/>
  <c r="AE13" i="74"/>
  <c r="AD13" i="74"/>
  <c r="AC13" i="74"/>
  <c r="AB13" i="74"/>
  <c r="BE4" i="74"/>
  <c r="BD4" i="74"/>
  <c r="BC4" i="74"/>
  <c r="BB4" i="74"/>
  <c r="BA4" i="74"/>
  <c r="AZ4" i="74"/>
  <c r="AY4" i="74"/>
  <c r="AX4" i="74"/>
  <c r="AW4" i="74"/>
  <c r="AV4" i="74"/>
  <c r="AU4" i="74"/>
  <c r="AT4" i="74"/>
  <c r="AS4" i="74"/>
  <c r="AR4" i="74"/>
  <c r="AQ4" i="74"/>
  <c r="AP4" i="74"/>
  <c r="AO4" i="74"/>
  <c r="AN4" i="74"/>
  <c r="AM4" i="74"/>
  <c r="AL4" i="74"/>
  <c r="AK4" i="74"/>
  <c r="AJ4" i="74"/>
  <c r="AI4" i="74"/>
  <c r="AH4" i="74"/>
  <c r="AG4" i="74"/>
  <c r="AF4" i="74"/>
  <c r="AE4" i="74"/>
  <c r="AD4" i="74"/>
  <c r="AC4" i="74"/>
  <c r="AB4" i="74"/>
  <c r="AZ14" i="70"/>
  <c r="AY14" i="70"/>
  <c r="AX14" i="70"/>
  <c r="AW14" i="70"/>
  <c r="AV14" i="70"/>
  <c r="AU14" i="70"/>
  <c r="AT14" i="70"/>
  <c r="AS14" i="70"/>
  <c r="AR14" i="70"/>
  <c r="AQ14" i="70"/>
  <c r="AP14" i="70"/>
  <c r="AO14" i="70"/>
  <c r="AN14" i="70"/>
  <c r="AM14" i="70"/>
  <c r="AL14" i="70"/>
  <c r="AK14" i="70"/>
  <c r="AJ14" i="70"/>
  <c r="AI14" i="70"/>
  <c r="AH14" i="70"/>
  <c r="AG14" i="70"/>
  <c r="AF14" i="70"/>
  <c r="AE14" i="70"/>
  <c r="AD14" i="70"/>
  <c r="AC14" i="70"/>
  <c r="AB14" i="70"/>
  <c r="BE4" i="70"/>
  <c r="BD4" i="70"/>
  <c r="BC4" i="70"/>
  <c r="BB4" i="70"/>
  <c r="BA4" i="70"/>
  <c r="AZ4" i="70"/>
  <c r="AY4" i="70"/>
  <c r="AX4" i="70"/>
  <c r="AW4" i="70"/>
  <c r="AV4" i="70"/>
  <c r="AU4" i="70"/>
  <c r="AT4" i="70"/>
  <c r="AS4" i="70"/>
  <c r="AR4" i="70"/>
  <c r="AQ4" i="70"/>
  <c r="AP4" i="70"/>
  <c r="AO4" i="70"/>
  <c r="AN4" i="70"/>
  <c r="AM4" i="70"/>
  <c r="AL4" i="70"/>
  <c r="AK4" i="70"/>
  <c r="AJ4" i="70"/>
  <c r="AI4" i="70"/>
  <c r="AH4" i="70"/>
  <c r="AG4" i="70"/>
  <c r="AF4" i="70"/>
  <c r="AE4" i="70"/>
  <c r="AD4" i="70"/>
  <c r="AC4" i="70"/>
  <c r="AB4" i="70"/>
  <c r="BE36" i="69"/>
  <c r="BD36" i="69"/>
  <c r="BC36" i="69"/>
  <c r="BB36" i="69"/>
  <c r="BA36" i="69"/>
  <c r="AZ36" i="69"/>
  <c r="AY36" i="69"/>
  <c r="AX36" i="69"/>
  <c r="AW36" i="69"/>
  <c r="AV36" i="69"/>
  <c r="AU36" i="69"/>
  <c r="AT36" i="69"/>
  <c r="AS36" i="69"/>
  <c r="AR36" i="69"/>
  <c r="AQ36" i="69"/>
  <c r="AP36" i="69"/>
  <c r="AO36" i="69"/>
  <c r="AN36" i="69"/>
  <c r="AM36" i="69"/>
  <c r="AL36" i="69"/>
  <c r="AK36" i="69"/>
  <c r="AJ36" i="69"/>
  <c r="AI36" i="69"/>
  <c r="AH36" i="69"/>
  <c r="AG36" i="69"/>
  <c r="AF36" i="69"/>
  <c r="AE36" i="69"/>
  <c r="AD36" i="69"/>
  <c r="AC36" i="69"/>
  <c r="AB36" i="69"/>
  <c r="BE28" i="69"/>
  <c r="BD28" i="69"/>
  <c r="BC28" i="69"/>
  <c r="BB28" i="69"/>
  <c r="BA28" i="69"/>
  <c r="AZ28" i="69"/>
  <c r="AY28" i="69"/>
  <c r="AX28" i="69"/>
  <c r="AW28" i="69"/>
  <c r="AV28" i="69"/>
  <c r="AU28" i="69"/>
  <c r="AT28" i="69"/>
  <c r="AS28" i="69"/>
  <c r="AR28" i="69"/>
  <c r="AQ28" i="69"/>
  <c r="AP28" i="69"/>
  <c r="AO28" i="69"/>
  <c r="AN28" i="69"/>
  <c r="AM28" i="69"/>
  <c r="AL28" i="69"/>
  <c r="AK28" i="69"/>
  <c r="AJ28" i="69"/>
  <c r="AI28" i="69"/>
  <c r="AH28" i="69"/>
  <c r="AG28" i="69"/>
  <c r="AF28" i="69"/>
  <c r="AE28" i="69"/>
  <c r="AD28" i="69"/>
  <c r="AC28" i="69"/>
  <c r="AB28" i="69"/>
  <c r="BE20" i="69"/>
  <c r="BD20" i="69"/>
  <c r="BC20" i="69"/>
  <c r="BB20" i="69"/>
  <c r="BA20" i="69"/>
  <c r="AZ20" i="69"/>
  <c r="AY20" i="69"/>
  <c r="AX20" i="69"/>
  <c r="AW20" i="69"/>
  <c r="AV20" i="69"/>
  <c r="AU20" i="69"/>
  <c r="AT20" i="69"/>
  <c r="AS20" i="69"/>
  <c r="AR20" i="69"/>
  <c r="AQ20" i="69"/>
  <c r="AP20" i="69"/>
  <c r="AO20" i="69"/>
  <c r="AN20" i="69"/>
  <c r="AM20" i="69"/>
  <c r="AL20" i="69"/>
  <c r="AK20" i="69"/>
  <c r="AJ20" i="69"/>
  <c r="AI20" i="69"/>
  <c r="AH20" i="69"/>
  <c r="AG20" i="69"/>
  <c r="AF20" i="69"/>
  <c r="AE20" i="69"/>
  <c r="AD20" i="69"/>
  <c r="AC20" i="69"/>
  <c r="AB20" i="69"/>
  <c r="BE12" i="69"/>
  <c r="BD12" i="69"/>
  <c r="BC12" i="69"/>
  <c r="BB12" i="69"/>
  <c r="BA12" i="69"/>
  <c r="AZ12" i="69"/>
  <c r="AY12" i="69"/>
  <c r="AX12" i="69"/>
  <c r="AW12" i="69"/>
  <c r="AV12" i="69"/>
  <c r="AU12" i="69"/>
  <c r="AT12" i="69"/>
  <c r="AS12" i="69"/>
  <c r="AR12" i="69"/>
  <c r="AQ12" i="69"/>
  <c r="AP12" i="69"/>
  <c r="AO12" i="69"/>
  <c r="AN12" i="69"/>
  <c r="AM12" i="69"/>
  <c r="AL12" i="69"/>
  <c r="AK12" i="69"/>
  <c r="AJ12" i="69"/>
  <c r="AI12" i="69"/>
  <c r="AH12" i="69"/>
  <c r="AG12" i="69"/>
  <c r="AF12" i="69"/>
  <c r="AE12" i="69"/>
  <c r="AD12" i="69"/>
  <c r="AC12" i="69"/>
  <c r="AB12" i="69"/>
  <c r="Z25" i="69"/>
  <c r="BE4" i="69"/>
  <c r="BD4" i="69"/>
  <c r="BC4" i="69"/>
  <c r="BB4" i="69"/>
  <c r="BA4" i="69"/>
  <c r="AZ4" i="69"/>
  <c r="AY4" i="69"/>
  <c r="AX4" i="69"/>
  <c r="AW4" i="69"/>
  <c r="AV4" i="69"/>
  <c r="AU4" i="69"/>
  <c r="AT4" i="69"/>
  <c r="AS4" i="69"/>
  <c r="AR4" i="69"/>
  <c r="AQ4" i="69"/>
  <c r="AP4" i="69"/>
  <c r="AO4" i="69"/>
  <c r="AN4" i="69"/>
  <c r="AM4" i="69"/>
  <c r="AL4" i="69"/>
  <c r="AK4" i="69"/>
  <c r="AJ4" i="69"/>
  <c r="AI4" i="69"/>
  <c r="AH4" i="69"/>
  <c r="AG4" i="69"/>
  <c r="AF4" i="69"/>
  <c r="AE4" i="69"/>
  <c r="AD4" i="69"/>
  <c r="AC4" i="69"/>
  <c r="AB4" i="69"/>
  <c r="BE36" i="68"/>
  <c r="BD36" i="68"/>
  <c r="BC36" i="68"/>
  <c r="BB36" i="68"/>
  <c r="BA36" i="68"/>
  <c r="AZ36" i="68"/>
  <c r="AY36" i="68"/>
  <c r="AX36" i="68"/>
  <c r="AW36" i="68"/>
  <c r="AV36" i="68"/>
  <c r="AU36" i="68"/>
  <c r="AT36" i="68"/>
  <c r="AS36" i="68"/>
  <c r="AR36" i="68"/>
  <c r="AQ36" i="68"/>
  <c r="AP36" i="68"/>
  <c r="AO36" i="68"/>
  <c r="AN36" i="68"/>
  <c r="AM36" i="68"/>
  <c r="AL36" i="68"/>
  <c r="AK36" i="68"/>
  <c r="AJ36" i="68"/>
  <c r="AI36" i="68"/>
  <c r="AH36" i="68"/>
  <c r="AG36" i="68"/>
  <c r="AF36" i="68"/>
  <c r="AE36" i="68"/>
  <c r="AD36" i="68"/>
  <c r="AC36" i="68"/>
  <c r="AB36" i="68"/>
  <c r="BE28" i="68"/>
  <c r="BD28" i="68"/>
  <c r="BC28" i="68"/>
  <c r="BB28" i="68"/>
  <c r="BA28" i="68"/>
  <c r="AZ28" i="68"/>
  <c r="AY28" i="68"/>
  <c r="AX28" i="68"/>
  <c r="AW28" i="68"/>
  <c r="AV28" i="68"/>
  <c r="AU28" i="68"/>
  <c r="AT28" i="68"/>
  <c r="AS28" i="68"/>
  <c r="AR28" i="68"/>
  <c r="AQ28" i="68"/>
  <c r="AP28" i="68"/>
  <c r="AO28" i="68"/>
  <c r="AN28" i="68"/>
  <c r="AM28" i="68"/>
  <c r="AL28" i="68"/>
  <c r="AK28" i="68"/>
  <c r="AJ28" i="68"/>
  <c r="AI28" i="68"/>
  <c r="AH28" i="68"/>
  <c r="AG28" i="68"/>
  <c r="AF28" i="68"/>
  <c r="AE28" i="68"/>
  <c r="AD28" i="68"/>
  <c r="AC28" i="68"/>
  <c r="AB28" i="68"/>
  <c r="BE20" i="68"/>
  <c r="BD20" i="68"/>
  <c r="BC20" i="68"/>
  <c r="BB20" i="68"/>
  <c r="BA20" i="68"/>
  <c r="AZ20" i="68"/>
  <c r="AY20" i="68"/>
  <c r="AX20" i="68"/>
  <c r="AW20" i="68"/>
  <c r="AV20" i="68"/>
  <c r="AU20" i="68"/>
  <c r="AT20" i="68"/>
  <c r="AS20" i="68"/>
  <c r="AR20" i="68"/>
  <c r="AQ20" i="68"/>
  <c r="AP20" i="68"/>
  <c r="AO20" i="68"/>
  <c r="AN20" i="68"/>
  <c r="AM20" i="68"/>
  <c r="AL20" i="68"/>
  <c r="AK20" i="68"/>
  <c r="AJ20" i="68"/>
  <c r="AI20" i="68"/>
  <c r="AH20" i="68"/>
  <c r="AG20" i="68"/>
  <c r="AF20" i="68"/>
  <c r="AE20" i="68"/>
  <c r="AD20" i="68"/>
  <c r="AC20" i="68"/>
  <c r="AB20" i="68"/>
  <c r="BE12" i="68"/>
  <c r="BD12" i="68"/>
  <c r="BC12" i="68"/>
  <c r="BB12" i="68"/>
  <c r="BA12" i="68"/>
  <c r="AZ12" i="68"/>
  <c r="AY12" i="68"/>
  <c r="AX12" i="68"/>
  <c r="AW12" i="68"/>
  <c r="AV12" i="68"/>
  <c r="AU12" i="68"/>
  <c r="AT12" i="68"/>
  <c r="AS12" i="68"/>
  <c r="AR12" i="68"/>
  <c r="AQ12" i="68"/>
  <c r="AP12" i="68"/>
  <c r="AO12" i="68"/>
  <c r="AN12" i="68"/>
  <c r="AM12" i="68"/>
  <c r="AL12" i="68"/>
  <c r="AK12" i="68"/>
  <c r="AJ12" i="68"/>
  <c r="AI12" i="68"/>
  <c r="AH12" i="68"/>
  <c r="AG12" i="68"/>
  <c r="AF12" i="68"/>
  <c r="AE12" i="68"/>
  <c r="AD12" i="68"/>
  <c r="AC12" i="68"/>
  <c r="AB12" i="68"/>
  <c r="Z17" i="68"/>
  <c r="BE4" i="68"/>
  <c r="BD4" i="68"/>
  <c r="BC4" i="68"/>
  <c r="BB4" i="68"/>
  <c r="BA4" i="68"/>
  <c r="AZ4" i="68"/>
  <c r="AY4" i="68"/>
  <c r="AX4" i="68"/>
  <c r="AW4" i="68"/>
  <c r="AV4" i="68"/>
  <c r="AU4" i="68"/>
  <c r="AT4" i="68"/>
  <c r="AS4" i="68"/>
  <c r="AR4" i="68"/>
  <c r="AQ4" i="68"/>
  <c r="AP4" i="68"/>
  <c r="AO4" i="68"/>
  <c r="AN4" i="68"/>
  <c r="AM4" i="68"/>
  <c r="AL4" i="68"/>
  <c r="AK4" i="68"/>
  <c r="AJ4" i="68"/>
  <c r="AI4" i="68"/>
  <c r="AH4" i="68"/>
  <c r="AG4" i="68"/>
  <c r="AF4" i="68"/>
  <c r="AE4" i="68"/>
  <c r="AD4" i="68"/>
  <c r="AC4" i="68"/>
  <c r="AB4" i="68"/>
  <c r="BG131" i="67"/>
  <c r="BF131" i="67"/>
  <c r="BE131" i="67"/>
  <c r="BD131" i="67"/>
  <c r="BC131" i="67"/>
  <c r="BB131" i="67"/>
  <c r="BA131" i="67"/>
  <c r="BG115" i="67"/>
  <c r="BF115" i="67"/>
  <c r="BE115" i="67"/>
  <c r="BD115" i="67"/>
  <c r="BC115" i="67"/>
  <c r="BB115" i="67"/>
  <c r="BA115" i="67"/>
  <c r="BE4" i="67"/>
  <c r="BD4" i="67"/>
  <c r="BC4" i="67"/>
  <c r="BB4" i="67"/>
  <c r="BA4" i="67"/>
  <c r="AZ4" i="67"/>
  <c r="AY4" i="67"/>
  <c r="AX4" i="67"/>
  <c r="AW4" i="67"/>
  <c r="AV4" i="67"/>
  <c r="AU4" i="67"/>
  <c r="AT4" i="67"/>
  <c r="AS4" i="67"/>
  <c r="AR4" i="67"/>
  <c r="AQ4" i="67"/>
  <c r="AP4" i="67"/>
  <c r="AO4" i="67"/>
  <c r="AN4" i="67"/>
  <c r="AM4" i="67"/>
  <c r="AL4" i="67"/>
  <c r="AK4" i="67"/>
  <c r="AJ4" i="67"/>
  <c r="AI4" i="67"/>
  <c r="AH4" i="67"/>
  <c r="AG4" i="67"/>
  <c r="AF4" i="67"/>
  <c r="AE4" i="67"/>
  <c r="AD4" i="67"/>
  <c r="AC4" i="67"/>
  <c r="AB4" i="67"/>
  <c r="BE126" i="66"/>
  <c r="BD126" i="66"/>
  <c r="BC126" i="66"/>
  <c r="BB126" i="66"/>
  <c r="BA126" i="66"/>
  <c r="AZ126" i="66"/>
  <c r="AY126" i="66"/>
  <c r="AX126" i="66"/>
  <c r="AW126" i="66"/>
  <c r="AV126" i="66"/>
  <c r="AU126" i="66"/>
  <c r="AT126" i="66"/>
  <c r="AS126" i="66"/>
  <c r="AR126" i="66"/>
  <c r="AQ126" i="66"/>
  <c r="AP126" i="66"/>
  <c r="AO126" i="66"/>
  <c r="AN126" i="66"/>
  <c r="AM126" i="66"/>
  <c r="AL126" i="66"/>
  <c r="AK126" i="66"/>
  <c r="AJ126" i="66"/>
  <c r="AI126" i="66"/>
  <c r="AH126" i="66"/>
  <c r="AG126" i="66"/>
  <c r="AF126" i="66"/>
  <c r="AE126" i="66"/>
  <c r="AD126" i="66"/>
  <c r="AC126" i="66"/>
  <c r="AB126" i="66"/>
  <c r="BE114" i="66"/>
  <c r="BD114" i="66"/>
  <c r="BC114" i="66"/>
  <c r="BB114" i="66"/>
  <c r="BA114" i="66"/>
  <c r="AZ114" i="66"/>
  <c r="AY114" i="66"/>
  <c r="AX114" i="66"/>
  <c r="AW114" i="66"/>
  <c r="AV114" i="66"/>
  <c r="AU114" i="66"/>
  <c r="AT114" i="66"/>
  <c r="AS114" i="66"/>
  <c r="AR114" i="66"/>
  <c r="AQ114" i="66"/>
  <c r="AP114" i="66"/>
  <c r="AO114" i="66"/>
  <c r="AN114" i="66"/>
  <c r="AM114" i="66"/>
  <c r="AL114" i="66"/>
  <c r="AK114" i="66"/>
  <c r="AJ114" i="66"/>
  <c r="AI114" i="66"/>
  <c r="AH114" i="66"/>
  <c r="AG114" i="66"/>
  <c r="AF114" i="66"/>
  <c r="AE114" i="66"/>
  <c r="AD114" i="66"/>
  <c r="AC114" i="66"/>
  <c r="AB114" i="66"/>
  <c r="BE102" i="66"/>
  <c r="BD102" i="66"/>
  <c r="BC102" i="66"/>
  <c r="BB102" i="66"/>
  <c r="BA102" i="66"/>
  <c r="AZ102" i="66"/>
  <c r="AY102" i="66"/>
  <c r="AX102" i="66"/>
  <c r="AW102" i="66"/>
  <c r="AV102" i="66"/>
  <c r="AU102" i="66"/>
  <c r="AT102" i="66"/>
  <c r="AS102" i="66"/>
  <c r="AR102" i="66"/>
  <c r="AQ102" i="66"/>
  <c r="AP102" i="66"/>
  <c r="AO102" i="66"/>
  <c r="AN102" i="66"/>
  <c r="AM102" i="66"/>
  <c r="AL102" i="66"/>
  <c r="AK102" i="66"/>
  <c r="AJ102" i="66"/>
  <c r="AI102" i="66"/>
  <c r="AH102" i="66"/>
  <c r="AG102" i="66"/>
  <c r="AF102" i="66"/>
  <c r="AE102" i="66"/>
  <c r="AD102" i="66"/>
  <c r="AC102" i="66"/>
  <c r="AB102" i="66"/>
  <c r="BE98" i="66"/>
  <c r="BD98" i="66"/>
  <c r="BC98" i="66"/>
  <c r="BB98" i="66"/>
  <c r="BE90" i="66"/>
  <c r="BD90" i="66"/>
  <c r="BC90" i="66"/>
  <c r="BB90" i="66"/>
  <c r="BA90" i="66"/>
  <c r="AZ90" i="66"/>
  <c r="AY90" i="66"/>
  <c r="AX90" i="66"/>
  <c r="AW90" i="66"/>
  <c r="AV90" i="66"/>
  <c r="AU90" i="66"/>
  <c r="AT90" i="66"/>
  <c r="AS90" i="66"/>
  <c r="AR90" i="66"/>
  <c r="AQ90" i="66"/>
  <c r="AP90" i="66"/>
  <c r="AO90" i="66"/>
  <c r="AN90" i="66"/>
  <c r="AM90" i="66"/>
  <c r="AL90" i="66"/>
  <c r="AK90" i="66"/>
  <c r="AJ90" i="66"/>
  <c r="AI90" i="66"/>
  <c r="AH90" i="66"/>
  <c r="AG90" i="66"/>
  <c r="AF90" i="66"/>
  <c r="AE90" i="66"/>
  <c r="AD90" i="66"/>
  <c r="AC90" i="66"/>
  <c r="AB90" i="66"/>
  <c r="BE78" i="66"/>
  <c r="BD78" i="66"/>
  <c r="BC78" i="66"/>
  <c r="BB78" i="66"/>
  <c r="BA78" i="66"/>
  <c r="AZ78" i="66"/>
  <c r="AY78" i="66"/>
  <c r="AX78" i="66"/>
  <c r="AW78" i="66"/>
  <c r="AV78" i="66"/>
  <c r="AU78" i="66"/>
  <c r="AT78" i="66"/>
  <c r="AS78" i="66"/>
  <c r="AR78" i="66"/>
  <c r="AQ78" i="66"/>
  <c r="AP78" i="66"/>
  <c r="AO78" i="66"/>
  <c r="AN78" i="66"/>
  <c r="AM78" i="66"/>
  <c r="AL78" i="66"/>
  <c r="AK78" i="66"/>
  <c r="AJ78" i="66"/>
  <c r="AI78" i="66"/>
  <c r="AH78" i="66"/>
  <c r="AG78" i="66"/>
  <c r="AF78" i="66"/>
  <c r="AE78" i="66"/>
  <c r="AD78" i="66"/>
  <c r="AC78" i="66"/>
  <c r="AB78" i="66"/>
  <c r="BG130" i="67"/>
  <c r="BE130" i="67"/>
  <c r="BD130" i="67"/>
  <c r="BC130" i="67"/>
  <c r="BB130" i="67"/>
  <c r="BA130" i="67"/>
  <c r="BF129" i="67"/>
  <c r="BE129" i="67"/>
  <c r="BD129" i="67"/>
  <c r="BC129" i="67"/>
  <c r="BB129" i="67"/>
  <c r="BA129" i="67"/>
  <c r="AZ83" i="66"/>
  <c r="AY83" i="66"/>
  <c r="AX83" i="66"/>
  <c r="AW83" i="66"/>
  <c r="AV83" i="66"/>
  <c r="AU83" i="66"/>
  <c r="AT83" i="66"/>
  <c r="AS83" i="66"/>
  <c r="AR83" i="66"/>
  <c r="AQ83" i="66"/>
  <c r="AP83" i="66"/>
  <c r="AO83" i="66"/>
  <c r="AN83" i="66"/>
  <c r="AM83" i="66"/>
  <c r="AL83" i="66"/>
  <c r="AK83" i="66"/>
  <c r="AJ83" i="66"/>
  <c r="AI83" i="66"/>
  <c r="AH83" i="66"/>
  <c r="AG83" i="66"/>
  <c r="AF83" i="66"/>
  <c r="AE83" i="66"/>
  <c r="AD83" i="66"/>
  <c r="AC83" i="66"/>
  <c r="AB83" i="66"/>
  <c r="AA83" i="66"/>
  <c r="BE31" i="66"/>
  <c r="BD31" i="66"/>
  <c r="BC31" i="66"/>
  <c r="BB31" i="66"/>
  <c r="BA31" i="66"/>
  <c r="AZ12" i="67"/>
  <c r="AY12" i="67"/>
  <c r="AX12" i="67"/>
  <c r="AW12" i="67"/>
  <c r="AV12" i="67"/>
  <c r="AU12" i="67"/>
  <c r="AT12" i="67"/>
  <c r="AS12" i="67"/>
  <c r="AR12" i="67"/>
  <c r="AQ12" i="67"/>
  <c r="AP12" i="67"/>
  <c r="AO12" i="67"/>
  <c r="AN12" i="67"/>
  <c r="AM12" i="67"/>
  <c r="AL12" i="67"/>
  <c r="AK12" i="67"/>
  <c r="AJ12" i="67"/>
  <c r="AI12" i="67"/>
  <c r="AH12" i="67"/>
  <c r="AG12" i="67"/>
  <c r="AF12" i="67"/>
  <c r="AE12" i="67"/>
  <c r="AD12" i="67"/>
  <c r="AC12" i="67"/>
  <c r="AB12" i="67"/>
  <c r="AA12" i="67"/>
  <c r="AZ11" i="67"/>
  <c r="AY11" i="67"/>
  <c r="AX11" i="67"/>
  <c r="AW11" i="67"/>
  <c r="AV11" i="67"/>
  <c r="AU11" i="67"/>
  <c r="AT11" i="67"/>
  <c r="AS11" i="67"/>
  <c r="AR11" i="67"/>
  <c r="AQ11" i="67"/>
  <c r="AP11" i="67"/>
  <c r="AO11" i="67"/>
  <c r="AN11" i="67"/>
  <c r="AM11" i="67"/>
  <c r="AL11" i="67"/>
  <c r="AK11" i="67"/>
  <c r="AJ11" i="67"/>
  <c r="AI11" i="67"/>
  <c r="AH11" i="67"/>
  <c r="AG11" i="67"/>
  <c r="AF11" i="67"/>
  <c r="AE11" i="67"/>
  <c r="AD11" i="67"/>
  <c r="AC11" i="67"/>
  <c r="AB11" i="67"/>
  <c r="AA11" i="67"/>
  <c r="AZ10" i="67"/>
  <c r="AY10" i="67"/>
  <c r="AX10" i="67"/>
  <c r="AW10" i="67"/>
  <c r="AV10" i="67"/>
  <c r="AU10" i="67"/>
  <c r="AT10" i="67"/>
  <c r="AR10" i="67"/>
  <c r="AQ10" i="67"/>
  <c r="AP10" i="67"/>
  <c r="AO10" i="67"/>
  <c r="AN10" i="67"/>
  <c r="AM10" i="67"/>
  <c r="AL10" i="67"/>
  <c r="AJ10" i="67"/>
  <c r="AI10" i="67"/>
  <c r="AH10" i="67"/>
  <c r="AG10" i="67"/>
  <c r="AF10" i="67"/>
  <c r="AE10" i="67"/>
  <c r="AD10" i="67"/>
  <c r="AB10" i="67"/>
  <c r="AA10" i="67"/>
  <c r="AZ9" i="67"/>
  <c r="AY9" i="67"/>
  <c r="AX9" i="67"/>
  <c r="AW9" i="67"/>
  <c r="AV9" i="67"/>
  <c r="AS9" i="67"/>
  <c r="AR9" i="67"/>
  <c r="AQ9" i="67"/>
  <c r="AP9" i="67"/>
  <c r="AO9" i="67"/>
  <c r="AN9" i="67"/>
  <c r="AK9" i="67"/>
  <c r="AJ9" i="67"/>
  <c r="AI9" i="67"/>
  <c r="AH9" i="67"/>
  <c r="AG9" i="67"/>
  <c r="AF9" i="67"/>
  <c r="AC9" i="67"/>
  <c r="AB9" i="67"/>
  <c r="AA9" i="67"/>
  <c r="AZ8" i="67"/>
  <c r="AY8" i="67"/>
  <c r="AX8" i="67"/>
  <c r="AU8" i="67"/>
  <c r="AT8" i="67"/>
  <c r="AS8" i="67"/>
  <c r="AR8" i="67"/>
  <c r="AQ8" i="67"/>
  <c r="AP8" i="67"/>
  <c r="AM8" i="67"/>
  <c r="AL8" i="67"/>
  <c r="AK8" i="67"/>
  <c r="AJ8" i="67"/>
  <c r="AI8" i="67"/>
  <c r="AH8" i="67"/>
  <c r="AF8" i="67"/>
  <c r="AE8" i="67"/>
  <c r="AD8" i="67"/>
  <c r="AC8" i="67"/>
  <c r="AB8" i="67"/>
  <c r="AA8" i="67"/>
  <c r="AZ7" i="67"/>
  <c r="AW7" i="67"/>
  <c r="AV7" i="67"/>
  <c r="AU7" i="67"/>
  <c r="AT7" i="67"/>
  <c r="AS7" i="67"/>
  <c r="AR7" i="67"/>
  <c r="AO7" i="67"/>
  <c r="AN7" i="67"/>
  <c r="AM7" i="67"/>
  <c r="AL7" i="67"/>
  <c r="AK7" i="67"/>
  <c r="AJ7" i="67"/>
  <c r="AG7" i="67"/>
  <c r="AF7" i="67"/>
  <c r="AE7" i="67"/>
  <c r="AD7" i="67"/>
  <c r="AC7" i="67"/>
  <c r="AB7" i="67"/>
  <c r="BE4" i="66"/>
  <c r="BD4" i="66"/>
  <c r="BC4" i="66"/>
  <c r="BB4" i="66"/>
  <c r="BA4" i="66"/>
  <c r="AZ4" i="66"/>
  <c r="AY4" i="66"/>
  <c r="AX4" i="66"/>
  <c r="AW4" i="66"/>
  <c r="AV4" i="66"/>
  <c r="AU4" i="66"/>
  <c r="AT4" i="66"/>
  <c r="AS4" i="66"/>
  <c r="AR4" i="66"/>
  <c r="AQ4" i="66"/>
  <c r="AP4" i="66"/>
  <c r="AO4" i="66"/>
  <c r="AN4" i="66"/>
  <c r="AM4" i="66"/>
  <c r="AL4" i="66"/>
  <c r="AK4" i="66"/>
  <c r="AJ4" i="66"/>
  <c r="AI4" i="66"/>
  <c r="AH4" i="66"/>
  <c r="AG4" i="66"/>
  <c r="AF4" i="66"/>
  <c r="AE4" i="66"/>
  <c r="AD4" i="66"/>
  <c r="AC4" i="66"/>
  <c r="AB4" i="66"/>
  <c r="BE128" i="65"/>
  <c r="BD128" i="65"/>
  <c r="BC128" i="65"/>
  <c r="BB128" i="65"/>
  <c r="BA128" i="65"/>
  <c r="AZ128" i="65"/>
  <c r="AY128" i="65"/>
  <c r="AX128" i="65"/>
  <c r="AW128" i="65"/>
  <c r="AV128" i="65"/>
  <c r="AU128" i="65"/>
  <c r="AT128" i="65"/>
  <c r="AS128" i="65"/>
  <c r="AR128" i="65"/>
  <c r="AQ128" i="65"/>
  <c r="AP128" i="65"/>
  <c r="AO128" i="65"/>
  <c r="AN128" i="65"/>
  <c r="AM128" i="65"/>
  <c r="AL128" i="65"/>
  <c r="AK128" i="65"/>
  <c r="AJ128" i="65"/>
  <c r="AI128" i="65"/>
  <c r="AH128" i="65"/>
  <c r="AG128" i="65"/>
  <c r="AF128" i="65"/>
  <c r="AE128" i="65"/>
  <c r="AD128" i="65"/>
  <c r="AC128" i="65"/>
  <c r="AB128" i="65"/>
  <c r="BE124" i="65"/>
  <c r="BD124" i="65"/>
  <c r="BC124" i="65"/>
  <c r="BB124" i="65"/>
  <c r="BA124" i="65"/>
  <c r="BE116" i="65"/>
  <c r="BD116" i="65"/>
  <c r="BC116" i="65"/>
  <c r="BB116" i="65"/>
  <c r="BA116" i="65"/>
  <c r="AZ116" i="65"/>
  <c r="AY116" i="65"/>
  <c r="AX116" i="65"/>
  <c r="AW116" i="65"/>
  <c r="AV116" i="65"/>
  <c r="AU116" i="65"/>
  <c r="AT116" i="65"/>
  <c r="AS116" i="65"/>
  <c r="AR116" i="65"/>
  <c r="AQ116" i="65"/>
  <c r="AP116" i="65"/>
  <c r="AO116" i="65"/>
  <c r="AN116" i="65"/>
  <c r="AM116" i="65"/>
  <c r="AL116" i="65"/>
  <c r="AK116" i="65"/>
  <c r="AJ116" i="65"/>
  <c r="AI116" i="65"/>
  <c r="AH116" i="65"/>
  <c r="AG116" i="65"/>
  <c r="AF116" i="65"/>
  <c r="AE116" i="65"/>
  <c r="AD116" i="65"/>
  <c r="AC116" i="65"/>
  <c r="AB116" i="65"/>
  <c r="BE104" i="65"/>
  <c r="BD104" i="65"/>
  <c r="BC104" i="65"/>
  <c r="BB104" i="65"/>
  <c r="BA104" i="65"/>
  <c r="AZ104" i="65"/>
  <c r="AY104" i="65"/>
  <c r="AX104" i="65"/>
  <c r="AW104" i="65"/>
  <c r="AV104" i="65"/>
  <c r="AU104" i="65"/>
  <c r="AT104" i="65"/>
  <c r="AS104" i="65"/>
  <c r="AR104" i="65"/>
  <c r="AQ104" i="65"/>
  <c r="AP104" i="65"/>
  <c r="AO104" i="65"/>
  <c r="AN104" i="65"/>
  <c r="AM104" i="65"/>
  <c r="AL104" i="65"/>
  <c r="AK104" i="65"/>
  <c r="AJ104" i="65"/>
  <c r="AI104" i="65"/>
  <c r="AH104" i="65"/>
  <c r="AG104" i="65"/>
  <c r="AF104" i="65"/>
  <c r="AE104" i="65"/>
  <c r="AD104" i="65"/>
  <c r="AC104" i="65"/>
  <c r="AB104" i="65"/>
  <c r="BE100" i="65"/>
  <c r="BD100" i="65"/>
  <c r="BC100" i="65"/>
  <c r="BB100" i="65"/>
  <c r="BE92" i="65"/>
  <c r="BD92" i="65"/>
  <c r="BC92" i="65"/>
  <c r="BB92" i="65"/>
  <c r="BA92" i="65"/>
  <c r="AZ92" i="65"/>
  <c r="AY92" i="65"/>
  <c r="AX92" i="65"/>
  <c r="AW92" i="65"/>
  <c r="AV92" i="65"/>
  <c r="AU92" i="65"/>
  <c r="AT92" i="65"/>
  <c r="AS92" i="65"/>
  <c r="AR92" i="65"/>
  <c r="AQ92" i="65"/>
  <c r="AP92" i="65"/>
  <c r="AO92" i="65"/>
  <c r="AN92" i="65"/>
  <c r="AM92" i="65"/>
  <c r="AL92" i="65"/>
  <c r="AK92" i="65"/>
  <c r="AJ92" i="65"/>
  <c r="AI92" i="65"/>
  <c r="AH92" i="65"/>
  <c r="AG92" i="65"/>
  <c r="AF92" i="65"/>
  <c r="AE92" i="65"/>
  <c r="AD92" i="65"/>
  <c r="AC92" i="65"/>
  <c r="AB92" i="65"/>
  <c r="BG88" i="65"/>
  <c r="BF88" i="65"/>
  <c r="BE87" i="65"/>
  <c r="BD87" i="65"/>
  <c r="BC87" i="65"/>
  <c r="BB87" i="65"/>
  <c r="BA87" i="65"/>
  <c r="BE80" i="65"/>
  <c r="BD80" i="65"/>
  <c r="BC80" i="65"/>
  <c r="BB80" i="65"/>
  <c r="BA80" i="65"/>
  <c r="AZ80" i="65"/>
  <c r="AY80" i="65"/>
  <c r="AX80" i="65"/>
  <c r="AW80" i="65"/>
  <c r="AV80" i="65"/>
  <c r="AU80" i="65"/>
  <c r="AT80" i="65"/>
  <c r="AS80" i="65"/>
  <c r="AR80" i="65"/>
  <c r="AQ80" i="65"/>
  <c r="AP80" i="65"/>
  <c r="AO80" i="65"/>
  <c r="AN80" i="65"/>
  <c r="AM80" i="65"/>
  <c r="AL80" i="65"/>
  <c r="AK80" i="65"/>
  <c r="AJ80" i="65"/>
  <c r="AI80" i="65"/>
  <c r="AH80" i="65"/>
  <c r="AG80" i="65"/>
  <c r="AF80" i="65"/>
  <c r="AE80" i="65"/>
  <c r="AD80" i="65"/>
  <c r="AC80" i="65"/>
  <c r="AB80" i="65"/>
  <c r="BG75" i="65"/>
  <c r="BF75" i="65"/>
  <c r="AZ74" i="66"/>
  <c r="AZ130" i="67" s="1"/>
  <c r="AY74" i="66"/>
  <c r="AY130" i="67" s="1"/>
  <c r="AX74" i="66"/>
  <c r="AX130" i="67" s="1"/>
  <c r="AW74" i="66"/>
  <c r="AW130" i="67" s="1"/>
  <c r="AV74" i="66"/>
  <c r="AV130" i="67" s="1"/>
  <c r="AU74" i="66"/>
  <c r="AU130" i="67" s="1"/>
  <c r="AT74" i="66"/>
  <c r="AT130" i="67" s="1"/>
  <c r="AS74" i="66"/>
  <c r="AS130" i="67" s="1"/>
  <c r="AR74" i="66"/>
  <c r="AR130" i="67" s="1"/>
  <c r="AQ74" i="66"/>
  <c r="AQ130" i="67" s="1"/>
  <c r="AP74" i="66"/>
  <c r="AP130" i="67" s="1"/>
  <c r="AO74" i="66"/>
  <c r="AO130" i="67" s="1"/>
  <c r="AN74" i="66"/>
  <c r="AN130" i="67" s="1"/>
  <c r="AM74" i="66"/>
  <c r="AM130" i="67" s="1"/>
  <c r="AL74" i="66"/>
  <c r="AL130" i="67" s="1"/>
  <c r="AK74" i="66"/>
  <c r="AK130" i="67" s="1"/>
  <c r="AJ74" i="66"/>
  <c r="AJ130" i="67" s="1"/>
  <c r="AI74" i="66"/>
  <c r="AI130" i="67" s="1"/>
  <c r="AH74" i="66"/>
  <c r="AH130" i="67" s="1"/>
  <c r="AG74" i="66"/>
  <c r="AG130" i="67" s="1"/>
  <c r="AF74" i="66"/>
  <c r="AF130" i="67" s="1"/>
  <c r="AE74" i="66"/>
  <c r="AE130" i="67" s="1"/>
  <c r="AD74" i="66"/>
  <c r="AD130" i="67" s="1"/>
  <c r="AC74" i="66"/>
  <c r="AC130" i="67" s="1"/>
  <c r="AB74" i="66"/>
  <c r="AB130" i="67" s="1"/>
  <c r="AA74" i="66"/>
  <c r="AA130" i="67" s="1"/>
  <c r="AZ73" i="66"/>
  <c r="AZ129" i="67" s="1"/>
  <c r="AY73" i="66"/>
  <c r="AY129" i="67" s="1"/>
  <c r="AX73" i="66"/>
  <c r="AX129" i="67" s="1"/>
  <c r="AW73" i="66"/>
  <c r="AW129" i="67" s="1"/>
  <c r="AV73" i="66"/>
  <c r="AV129" i="67" s="1"/>
  <c r="AU73" i="66"/>
  <c r="AU129" i="67" s="1"/>
  <c r="AT73" i="66"/>
  <c r="AT129" i="67" s="1"/>
  <c r="AS73" i="66"/>
  <c r="AS129" i="67" s="1"/>
  <c r="AR73" i="66"/>
  <c r="AR129" i="67" s="1"/>
  <c r="AQ73" i="66"/>
  <c r="AQ129" i="67" s="1"/>
  <c r="AP73" i="66"/>
  <c r="AP129" i="67" s="1"/>
  <c r="AO73" i="66"/>
  <c r="AO129" i="67" s="1"/>
  <c r="AN73" i="66"/>
  <c r="AN129" i="67" s="1"/>
  <c r="AM73" i="66"/>
  <c r="AM129" i="67" s="1"/>
  <c r="AL73" i="66"/>
  <c r="AL129" i="67" s="1"/>
  <c r="AK73" i="66"/>
  <c r="AK129" i="67" s="1"/>
  <c r="AJ73" i="66"/>
  <c r="AJ129" i="67" s="1"/>
  <c r="AI73" i="66"/>
  <c r="AI129" i="67" s="1"/>
  <c r="AH73" i="66"/>
  <c r="AH129" i="67" s="1"/>
  <c r="AG73" i="66"/>
  <c r="AG129" i="67" s="1"/>
  <c r="AF73" i="66"/>
  <c r="AF129" i="67" s="1"/>
  <c r="AE73" i="66"/>
  <c r="AE129" i="67" s="1"/>
  <c r="AD73" i="66"/>
  <c r="AD129" i="67" s="1"/>
  <c r="AC73" i="66"/>
  <c r="AC129" i="67" s="1"/>
  <c r="AB73" i="66"/>
  <c r="AB129" i="67" s="1"/>
  <c r="AA73" i="66"/>
  <c r="AA129" i="67" s="1"/>
  <c r="AZ72" i="66"/>
  <c r="AZ128" i="67" s="1"/>
  <c r="AY72" i="66"/>
  <c r="AY128" i="67" s="1"/>
  <c r="AX72" i="66"/>
  <c r="AX128" i="67" s="1"/>
  <c r="AW72" i="66"/>
  <c r="AW128" i="67" s="1"/>
  <c r="AV72" i="66"/>
  <c r="AV128" i="67" s="1"/>
  <c r="AU72" i="66"/>
  <c r="AU128" i="67" s="1"/>
  <c r="AT72" i="66"/>
  <c r="AT128" i="67" s="1"/>
  <c r="AS72" i="66"/>
  <c r="AS128" i="67" s="1"/>
  <c r="AR72" i="66"/>
  <c r="AR128" i="67" s="1"/>
  <c r="AQ72" i="66"/>
  <c r="AQ128" i="67" s="1"/>
  <c r="AP72" i="66"/>
  <c r="AP128" i="67" s="1"/>
  <c r="AO72" i="66"/>
  <c r="AO128" i="67" s="1"/>
  <c r="AN72" i="66"/>
  <c r="AN128" i="67" s="1"/>
  <c r="AM72" i="66"/>
  <c r="AM128" i="67" s="1"/>
  <c r="AL72" i="66"/>
  <c r="AL128" i="67" s="1"/>
  <c r="AK72" i="66"/>
  <c r="AK128" i="67" s="1"/>
  <c r="AJ72" i="66"/>
  <c r="AJ128" i="67" s="1"/>
  <c r="AI72" i="66"/>
  <c r="AI128" i="67" s="1"/>
  <c r="AH72" i="66"/>
  <c r="AH128" i="67" s="1"/>
  <c r="AG72" i="66"/>
  <c r="AG128" i="67" s="1"/>
  <c r="AF72" i="66"/>
  <c r="AF128" i="67" s="1"/>
  <c r="AE72" i="66"/>
  <c r="AE128" i="67" s="1"/>
  <c r="AD72" i="66"/>
  <c r="AD128" i="67" s="1"/>
  <c r="AC72" i="66"/>
  <c r="AC128" i="67" s="1"/>
  <c r="AB72" i="66"/>
  <c r="AB128" i="67" s="1"/>
  <c r="AA72" i="66"/>
  <c r="AA128" i="67" s="1"/>
  <c r="AZ71" i="66"/>
  <c r="AY71" i="66"/>
  <c r="AX71" i="66"/>
  <c r="AW71" i="66"/>
  <c r="AW127" i="67" s="1"/>
  <c r="AV71" i="66"/>
  <c r="AV127" i="67" s="1"/>
  <c r="AU71" i="66"/>
  <c r="AR71" i="66"/>
  <c r="AQ71" i="66"/>
  <c r="AP71" i="66"/>
  <c r="AO71" i="66"/>
  <c r="AO127" i="67" s="1"/>
  <c r="AN71" i="66"/>
  <c r="AN127" i="67" s="1"/>
  <c r="AM71" i="66"/>
  <c r="AJ71" i="66"/>
  <c r="AI71" i="66"/>
  <c r="AH71" i="66"/>
  <c r="AG71" i="66"/>
  <c r="AG127" i="67" s="1"/>
  <c r="AF71" i="66"/>
  <c r="AF127" i="67" s="1"/>
  <c r="AE71" i="66"/>
  <c r="AB71" i="66"/>
  <c r="AA71" i="66"/>
  <c r="BE88" i="65"/>
  <c r="BD75" i="65"/>
  <c r="BC75" i="65"/>
  <c r="BA88" i="65"/>
  <c r="AZ68" i="66"/>
  <c r="AY68" i="66"/>
  <c r="AY124" i="67" s="1"/>
  <c r="AX68" i="66"/>
  <c r="AX124" i="67" s="1"/>
  <c r="AW68" i="66"/>
  <c r="AW124" i="67" s="1"/>
  <c r="AU68" i="66"/>
  <c r="AU124" i="67" s="1"/>
  <c r="AT68" i="66"/>
  <c r="AT124" i="67" s="1"/>
  <c r="AS68" i="66"/>
  <c r="AS124" i="67" s="1"/>
  <c r="AR68" i="66"/>
  <c r="AR124" i="67" s="1"/>
  <c r="AQ68" i="66"/>
  <c r="AQ124" i="67" s="1"/>
  <c r="AP68" i="66"/>
  <c r="AP124" i="67" s="1"/>
  <c r="AO68" i="66"/>
  <c r="AO124" i="67" s="1"/>
  <c r="AM68" i="66"/>
  <c r="AM124" i="67" s="1"/>
  <c r="AL68" i="66"/>
  <c r="AL124" i="67" s="1"/>
  <c r="AK68" i="66"/>
  <c r="AK124" i="67" s="1"/>
  <c r="AJ68" i="66"/>
  <c r="AJ124" i="67" s="1"/>
  <c r="AI68" i="66"/>
  <c r="AI124" i="67" s="1"/>
  <c r="AH68" i="66"/>
  <c r="AH124" i="67" s="1"/>
  <c r="AG68" i="66"/>
  <c r="AG124" i="67" s="1"/>
  <c r="AE68" i="66"/>
  <c r="AE124" i="67" s="1"/>
  <c r="AD68" i="66"/>
  <c r="AD124" i="67" s="1"/>
  <c r="AC68" i="66"/>
  <c r="AC124" i="67" s="1"/>
  <c r="AB68" i="66"/>
  <c r="AB124" i="67" s="1"/>
  <c r="AA68" i="66"/>
  <c r="AA124" i="67" s="1"/>
  <c r="AZ67" i="66"/>
  <c r="AZ123" i="67" s="1"/>
  <c r="AY67" i="66"/>
  <c r="AY123" i="67" s="1"/>
  <c r="AX67" i="66"/>
  <c r="AX123" i="67" s="1"/>
  <c r="AW67" i="66"/>
  <c r="AW123" i="67" s="1"/>
  <c r="AV67" i="66"/>
  <c r="AV123" i="67" s="1"/>
  <c r="AU67" i="66"/>
  <c r="AU123" i="67" s="1"/>
  <c r="AT67" i="66"/>
  <c r="AT123" i="67" s="1"/>
  <c r="AS67" i="66"/>
  <c r="AS123" i="67" s="1"/>
  <c r="AR67" i="66"/>
  <c r="AR123" i="67" s="1"/>
  <c r="AQ67" i="66"/>
  <c r="AQ123" i="67" s="1"/>
  <c r="AP67" i="66"/>
  <c r="AO67" i="66"/>
  <c r="AO123" i="67" s="1"/>
  <c r="AN67" i="66"/>
  <c r="AN123" i="67" s="1"/>
  <c r="AM67" i="66"/>
  <c r="AM123" i="67" s="1"/>
  <c r="AL67" i="66"/>
  <c r="AL123" i="67" s="1"/>
  <c r="AK67" i="66"/>
  <c r="AK123" i="67" s="1"/>
  <c r="AJ67" i="66"/>
  <c r="AJ123" i="67" s="1"/>
  <c r="AI67" i="66"/>
  <c r="AI123" i="67" s="1"/>
  <c r="AH67" i="66"/>
  <c r="AH123" i="67" s="1"/>
  <c r="AG67" i="66"/>
  <c r="AG123" i="67" s="1"/>
  <c r="AF67" i="66"/>
  <c r="AF123" i="67" s="1"/>
  <c r="AE67" i="66"/>
  <c r="AE123" i="67" s="1"/>
  <c r="AD67" i="66"/>
  <c r="AD123" i="67" s="1"/>
  <c r="AC67" i="66"/>
  <c r="AC123" i="67" s="1"/>
  <c r="AB67" i="66"/>
  <c r="AB123" i="67" s="1"/>
  <c r="AA67" i="66"/>
  <c r="AA123" i="67" s="1"/>
  <c r="AY66" i="66"/>
  <c r="AX66" i="66"/>
  <c r="AX122" i="67" s="1"/>
  <c r="AW66" i="66"/>
  <c r="AW122" i="67" s="1"/>
  <c r="AV66" i="66"/>
  <c r="AU66" i="66"/>
  <c r="AT66" i="66"/>
  <c r="AS66" i="66"/>
  <c r="AQ66" i="66"/>
  <c r="AP66" i="66"/>
  <c r="AP122" i="67" s="1"/>
  <c r="AO66" i="66"/>
  <c r="AO122" i="67" s="1"/>
  <c r="AN66" i="66"/>
  <c r="AM66" i="66"/>
  <c r="AL66" i="66"/>
  <c r="AK66" i="66"/>
  <c r="AI66" i="66"/>
  <c r="AH66" i="66"/>
  <c r="AH122" i="67" s="1"/>
  <c r="AG66" i="66"/>
  <c r="AG122" i="67" s="1"/>
  <c r="AF66" i="66"/>
  <c r="AE66" i="66"/>
  <c r="AD66" i="66"/>
  <c r="AC66" i="66"/>
  <c r="AA66" i="66"/>
  <c r="AZ64" i="66"/>
  <c r="AZ120" i="67" s="1"/>
  <c r="AY64" i="66"/>
  <c r="AY120" i="67" s="1"/>
  <c r="AX64" i="66"/>
  <c r="AX120" i="67" s="1"/>
  <c r="AW64" i="66"/>
  <c r="AW120" i="67" s="1"/>
  <c r="AV64" i="66"/>
  <c r="AV120" i="67" s="1"/>
  <c r="AU64" i="66"/>
  <c r="AU120" i="67" s="1"/>
  <c r="AT64" i="66"/>
  <c r="AT120" i="67" s="1"/>
  <c r="AS64" i="66"/>
  <c r="AS120" i="67" s="1"/>
  <c r="AR64" i="66"/>
  <c r="AR120" i="67" s="1"/>
  <c r="AQ64" i="66"/>
  <c r="AQ120" i="67" s="1"/>
  <c r="AP64" i="66"/>
  <c r="AP120" i="67" s="1"/>
  <c r="AO64" i="66"/>
  <c r="AO120" i="67" s="1"/>
  <c r="AN64" i="66"/>
  <c r="AN120" i="67" s="1"/>
  <c r="AM64" i="66"/>
  <c r="AM120" i="67" s="1"/>
  <c r="AL64" i="66"/>
  <c r="AL120" i="67" s="1"/>
  <c r="AK64" i="66"/>
  <c r="AK120" i="67" s="1"/>
  <c r="AJ64" i="66"/>
  <c r="AJ120" i="67" s="1"/>
  <c r="AI64" i="66"/>
  <c r="AI120" i="67" s="1"/>
  <c r="AH64" i="66"/>
  <c r="AH120" i="67" s="1"/>
  <c r="AG64" i="66"/>
  <c r="AG120" i="67" s="1"/>
  <c r="AF64" i="66"/>
  <c r="AF120" i="67" s="1"/>
  <c r="AE64" i="66"/>
  <c r="AE120" i="67" s="1"/>
  <c r="AD64" i="66"/>
  <c r="AD120" i="67" s="1"/>
  <c r="AC64" i="66"/>
  <c r="AC120" i="67" s="1"/>
  <c r="AB64" i="66"/>
  <c r="AB120" i="67" s="1"/>
  <c r="AA64" i="66"/>
  <c r="AA120" i="67" s="1"/>
  <c r="AZ63" i="66"/>
  <c r="AZ119" i="67" s="1"/>
  <c r="AY63" i="66"/>
  <c r="AY119" i="67" s="1"/>
  <c r="AX63" i="66"/>
  <c r="AX119" i="67" s="1"/>
  <c r="AW63" i="66"/>
  <c r="AW119" i="67" s="1"/>
  <c r="AV63" i="66"/>
  <c r="AV119" i="67" s="1"/>
  <c r="AU63" i="66"/>
  <c r="AU119" i="67" s="1"/>
  <c r="AT63" i="66"/>
  <c r="AT119" i="67" s="1"/>
  <c r="AS63" i="66"/>
  <c r="AS119" i="67" s="1"/>
  <c r="AR63" i="66"/>
  <c r="AR119" i="67" s="1"/>
  <c r="AQ63" i="66"/>
  <c r="AQ119" i="67" s="1"/>
  <c r="AP63" i="66"/>
  <c r="AP119" i="67" s="1"/>
  <c r="AO63" i="66"/>
  <c r="AO119" i="67" s="1"/>
  <c r="AN63" i="66"/>
  <c r="AN119" i="67" s="1"/>
  <c r="AM63" i="66"/>
  <c r="AM119" i="67" s="1"/>
  <c r="AL63" i="66"/>
  <c r="AL119" i="67" s="1"/>
  <c r="AK63" i="66"/>
  <c r="AK119" i="67" s="1"/>
  <c r="AJ63" i="66"/>
  <c r="AJ119" i="67" s="1"/>
  <c r="AI63" i="66"/>
  <c r="AI119" i="67" s="1"/>
  <c r="AH63" i="66"/>
  <c r="AH119" i="67" s="1"/>
  <c r="AG63" i="66"/>
  <c r="AG119" i="67" s="1"/>
  <c r="AF63" i="66"/>
  <c r="AF119" i="67" s="1"/>
  <c r="AE63" i="66"/>
  <c r="AE119" i="67" s="1"/>
  <c r="AD63" i="66"/>
  <c r="AD119" i="67" s="1"/>
  <c r="AC63" i="66"/>
  <c r="AC119" i="67" s="1"/>
  <c r="AB63" i="66"/>
  <c r="AB119" i="67" s="1"/>
  <c r="AA63" i="66"/>
  <c r="AA119" i="67" s="1"/>
  <c r="AZ62" i="66"/>
  <c r="AZ118" i="67" s="1"/>
  <c r="AY62" i="66"/>
  <c r="AY118" i="67" s="1"/>
  <c r="AX62" i="66"/>
  <c r="AX118" i="67" s="1"/>
  <c r="AW62" i="66"/>
  <c r="AW118" i="67" s="1"/>
  <c r="AV62" i="66"/>
  <c r="AV118" i="67" s="1"/>
  <c r="AU62" i="66"/>
  <c r="AU118" i="67" s="1"/>
  <c r="AT62" i="66"/>
  <c r="AT118" i="67" s="1"/>
  <c r="AS62" i="66"/>
  <c r="AS118" i="67" s="1"/>
  <c r="AR62" i="66"/>
  <c r="AR118" i="67" s="1"/>
  <c r="AQ62" i="66"/>
  <c r="AQ118" i="67" s="1"/>
  <c r="AP62" i="66"/>
  <c r="AP118" i="67" s="1"/>
  <c r="AO62" i="66"/>
  <c r="AO118" i="67" s="1"/>
  <c r="AN62" i="66"/>
  <c r="AN118" i="67" s="1"/>
  <c r="AM62" i="66"/>
  <c r="AM118" i="67" s="1"/>
  <c r="AL62" i="66"/>
  <c r="AL118" i="67" s="1"/>
  <c r="AK62" i="66"/>
  <c r="AK118" i="67" s="1"/>
  <c r="AJ62" i="66"/>
  <c r="AJ118" i="67" s="1"/>
  <c r="AI62" i="66"/>
  <c r="AI118" i="67" s="1"/>
  <c r="AH62" i="66"/>
  <c r="AH118" i="67" s="1"/>
  <c r="AG62" i="66"/>
  <c r="AG118" i="67" s="1"/>
  <c r="AF62" i="66"/>
  <c r="AF118" i="67" s="1"/>
  <c r="AE62" i="66"/>
  <c r="AE118" i="67" s="1"/>
  <c r="AD62" i="66"/>
  <c r="AD118" i="67" s="1"/>
  <c r="AC62" i="66"/>
  <c r="AC118" i="67" s="1"/>
  <c r="AB62" i="66"/>
  <c r="AB118" i="67" s="1"/>
  <c r="AA62" i="66"/>
  <c r="AA118" i="67" s="1"/>
  <c r="AZ60" i="66"/>
  <c r="AZ116" i="67" s="1"/>
  <c r="AY60" i="66"/>
  <c r="AY116" i="67" s="1"/>
  <c r="AX60" i="66"/>
  <c r="AX116" i="67" s="1"/>
  <c r="AW60" i="66"/>
  <c r="AW116" i="67" s="1"/>
  <c r="AV60" i="66"/>
  <c r="AV116" i="67" s="1"/>
  <c r="AU60" i="66"/>
  <c r="AU116" i="67" s="1"/>
  <c r="AT60" i="66"/>
  <c r="AT116" i="67" s="1"/>
  <c r="AR60" i="66"/>
  <c r="AR116" i="67" s="1"/>
  <c r="AQ60" i="66"/>
  <c r="AQ116" i="67" s="1"/>
  <c r="AP60" i="66"/>
  <c r="AP116" i="67" s="1"/>
  <c r="AO60" i="66"/>
  <c r="AO116" i="67" s="1"/>
  <c r="AN60" i="66"/>
  <c r="AN116" i="67" s="1"/>
  <c r="AM60" i="66"/>
  <c r="AM116" i="67" s="1"/>
  <c r="AL60" i="66"/>
  <c r="AL116" i="67" s="1"/>
  <c r="AJ60" i="66"/>
  <c r="AJ116" i="67" s="1"/>
  <c r="AI60" i="66"/>
  <c r="AI116" i="67" s="1"/>
  <c r="AH60" i="66"/>
  <c r="AH116" i="67" s="1"/>
  <c r="AG60" i="66"/>
  <c r="AG116" i="67" s="1"/>
  <c r="AF60" i="66"/>
  <c r="AF116" i="67" s="1"/>
  <c r="AE60" i="66"/>
  <c r="AE116" i="67" s="1"/>
  <c r="AD60" i="66"/>
  <c r="AD116" i="67" s="1"/>
  <c r="AB60" i="66"/>
  <c r="AB116" i="67" s="1"/>
  <c r="AA60" i="66"/>
  <c r="AA116" i="67" s="1"/>
  <c r="AZ59" i="66"/>
  <c r="AZ115" i="67" s="1"/>
  <c r="AY59" i="66"/>
  <c r="AY115" i="67" s="1"/>
  <c r="AX59" i="66"/>
  <c r="AX115" i="67" s="1"/>
  <c r="AW59" i="66"/>
  <c r="AW115" i="67" s="1"/>
  <c r="AT59" i="66"/>
  <c r="AT115" i="67" s="1"/>
  <c r="AS59" i="66"/>
  <c r="AS115" i="67" s="1"/>
  <c r="AR59" i="66"/>
  <c r="AR115" i="67" s="1"/>
  <c r="AQ59" i="66"/>
  <c r="AQ115" i="67" s="1"/>
  <c r="AP59" i="66"/>
  <c r="AP115" i="67" s="1"/>
  <c r="AO59" i="66"/>
  <c r="AO115" i="67" s="1"/>
  <c r="AK59" i="66"/>
  <c r="AK115" i="67" s="1"/>
  <c r="AJ59" i="66"/>
  <c r="AJ115" i="67" s="1"/>
  <c r="AI59" i="66"/>
  <c r="AI115" i="67" s="1"/>
  <c r="AH59" i="66"/>
  <c r="AH115" i="67" s="1"/>
  <c r="AG59" i="66"/>
  <c r="AG115" i="67" s="1"/>
  <c r="AD59" i="66"/>
  <c r="AD115" i="67" s="1"/>
  <c r="AC59" i="66"/>
  <c r="AC115" i="67" s="1"/>
  <c r="AB59" i="66"/>
  <c r="AB115" i="67" s="1"/>
  <c r="AA59" i="66"/>
  <c r="AA115" i="67" s="1"/>
  <c r="AZ58" i="66"/>
  <c r="AZ114" i="67" s="1"/>
  <c r="AY58" i="66"/>
  <c r="AY114" i="67" s="1"/>
  <c r="AX58" i="66"/>
  <c r="AX114" i="67" s="1"/>
  <c r="AW58" i="66"/>
  <c r="AW114" i="67" s="1"/>
  <c r="AV58" i="66"/>
  <c r="AV114" i="67" s="1"/>
  <c r="AU58" i="66"/>
  <c r="AU114" i="67" s="1"/>
  <c r="AT58" i="66"/>
  <c r="AT114" i="67" s="1"/>
  <c r="AS58" i="66"/>
  <c r="AS114" i="67" s="1"/>
  <c r="AR58" i="66"/>
  <c r="AR114" i="67" s="1"/>
  <c r="AQ58" i="66"/>
  <c r="AQ114" i="67" s="1"/>
  <c r="AP58" i="66"/>
  <c r="AP114" i="67" s="1"/>
  <c r="AO58" i="66"/>
  <c r="AO114" i="67" s="1"/>
  <c r="AN58" i="66"/>
  <c r="AN114" i="67" s="1"/>
  <c r="AM58" i="66"/>
  <c r="AM114" i="67" s="1"/>
  <c r="AL58" i="66"/>
  <c r="AL114" i="67" s="1"/>
  <c r="AK58" i="66"/>
  <c r="AK114" i="67" s="1"/>
  <c r="AJ58" i="66"/>
  <c r="AJ114" i="67" s="1"/>
  <c r="AI58" i="66"/>
  <c r="AI114" i="67" s="1"/>
  <c r="AH58" i="66"/>
  <c r="AH114" i="67" s="1"/>
  <c r="AG58" i="66"/>
  <c r="AG114" i="67" s="1"/>
  <c r="AF58" i="66"/>
  <c r="AF114" i="67" s="1"/>
  <c r="AE58" i="66"/>
  <c r="AE114" i="67" s="1"/>
  <c r="AD58" i="66"/>
  <c r="AD114" i="67" s="1"/>
  <c r="AC58" i="66"/>
  <c r="AC114" i="67" s="1"/>
  <c r="AB58" i="66"/>
  <c r="AB114" i="67" s="1"/>
  <c r="AA58" i="66"/>
  <c r="AA114" i="67" s="1"/>
  <c r="AZ57" i="66"/>
  <c r="AZ113" i="67" s="1"/>
  <c r="AW57" i="66"/>
  <c r="AW113" i="67" s="1"/>
  <c r="AV57" i="66"/>
  <c r="AV113" i="67" s="1"/>
  <c r="AU57" i="66"/>
  <c r="AU113" i="67" s="1"/>
  <c r="AT57" i="66"/>
  <c r="AT113" i="67" s="1"/>
  <c r="AS57" i="66"/>
  <c r="AS113" i="67" s="1"/>
  <c r="AR57" i="66"/>
  <c r="AR113" i="67" s="1"/>
  <c r="AO57" i="66"/>
  <c r="AO113" i="67" s="1"/>
  <c r="AN57" i="66"/>
  <c r="AN113" i="67" s="1"/>
  <c r="AM57" i="66"/>
  <c r="AM113" i="67" s="1"/>
  <c r="AL57" i="66"/>
  <c r="AL113" i="67" s="1"/>
  <c r="AK57" i="66"/>
  <c r="AK113" i="67" s="1"/>
  <c r="AJ57" i="66"/>
  <c r="AJ113" i="67" s="1"/>
  <c r="AG57" i="66"/>
  <c r="AG113" i="67" s="1"/>
  <c r="AF57" i="66"/>
  <c r="AF113" i="67" s="1"/>
  <c r="AE57" i="66"/>
  <c r="AE113" i="67" s="1"/>
  <c r="AD57" i="66"/>
  <c r="AD113" i="67" s="1"/>
  <c r="AC57" i="66"/>
  <c r="AC113" i="67" s="1"/>
  <c r="AB57" i="66"/>
  <c r="AB113" i="67" s="1"/>
  <c r="AZ56" i="66"/>
  <c r="AZ112" i="67" s="1"/>
  <c r="AY56" i="66"/>
  <c r="AY112" i="67" s="1"/>
  <c r="AX56" i="66"/>
  <c r="AX112" i="67" s="1"/>
  <c r="AW56" i="66"/>
  <c r="AW112" i="67" s="1"/>
  <c r="AV56" i="66"/>
  <c r="AV112" i="67" s="1"/>
  <c r="AU56" i="66"/>
  <c r="AU112" i="67" s="1"/>
  <c r="AT56" i="66"/>
  <c r="AT112" i="67" s="1"/>
  <c r="AR56" i="66"/>
  <c r="AR112" i="67" s="1"/>
  <c r="AQ56" i="66"/>
  <c r="AQ112" i="67" s="1"/>
  <c r="AP56" i="66"/>
  <c r="AP112" i="67" s="1"/>
  <c r="AO56" i="66"/>
  <c r="AO112" i="67" s="1"/>
  <c r="AN56" i="66"/>
  <c r="AN112" i="67" s="1"/>
  <c r="AM56" i="66"/>
  <c r="AM112" i="67" s="1"/>
  <c r="AL56" i="66"/>
  <c r="AL112" i="67" s="1"/>
  <c r="AJ56" i="66"/>
  <c r="AJ112" i="67" s="1"/>
  <c r="AI56" i="66"/>
  <c r="AI112" i="67" s="1"/>
  <c r="AH56" i="66"/>
  <c r="AH112" i="67" s="1"/>
  <c r="AG56" i="66"/>
  <c r="AG112" i="67" s="1"/>
  <c r="AF56" i="66"/>
  <c r="AF112" i="67" s="1"/>
  <c r="AE56" i="66"/>
  <c r="AE112" i="67" s="1"/>
  <c r="AD56" i="66"/>
  <c r="AD112" i="67" s="1"/>
  <c r="AB56" i="66"/>
  <c r="AB112" i="67" s="1"/>
  <c r="AA56" i="66"/>
  <c r="AA112" i="67" s="1"/>
  <c r="AZ55" i="66"/>
  <c r="AY55" i="66"/>
  <c r="AX55" i="66"/>
  <c r="AW55" i="66"/>
  <c r="AV55" i="66"/>
  <c r="AV111" i="67" s="1"/>
  <c r="AS55" i="66"/>
  <c r="AR55" i="66"/>
  <c r="AQ55" i="66"/>
  <c r="AP55" i="66"/>
  <c r="AO55" i="66"/>
  <c r="AN55" i="66"/>
  <c r="AN111" i="67" s="1"/>
  <c r="AK55" i="66"/>
  <c r="AJ55" i="66"/>
  <c r="AI55" i="66"/>
  <c r="AH55" i="66"/>
  <c r="AG55" i="66"/>
  <c r="AF55" i="66"/>
  <c r="AF111" i="67" s="1"/>
  <c r="AC55" i="66"/>
  <c r="AB55" i="66"/>
  <c r="AA55" i="66"/>
  <c r="AZ85" i="65"/>
  <c r="AY85" i="65"/>
  <c r="AX85" i="65"/>
  <c r="AW85" i="65"/>
  <c r="AV85" i="65"/>
  <c r="AU85" i="65"/>
  <c r="AT85" i="65"/>
  <c r="AS85" i="65"/>
  <c r="AR85" i="65"/>
  <c r="AQ85" i="65"/>
  <c r="AP85" i="65"/>
  <c r="AO85" i="65"/>
  <c r="AN85" i="65"/>
  <c r="AM85" i="65"/>
  <c r="AL85" i="65"/>
  <c r="AK85" i="65"/>
  <c r="AJ85" i="65"/>
  <c r="AI85" i="65"/>
  <c r="AH85" i="65"/>
  <c r="AG85" i="65"/>
  <c r="AF85" i="65"/>
  <c r="AE85" i="65"/>
  <c r="AD85" i="65"/>
  <c r="AC85" i="65"/>
  <c r="AB85" i="65"/>
  <c r="AA85" i="65"/>
  <c r="C10" i="112" s="1"/>
  <c r="BE4" i="65"/>
  <c r="BD4" i="65"/>
  <c r="BC4" i="65"/>
  <c r="BB4" i="65"/>
  <c r="BA4" i="65"/>
  <c r="AZ4" i="65"/>
  <c r="AY4" i="65"/>
  <c r="AX4" i="65"/>
  <c r="AW4" i="65"/>
  <c r="AV4" i="65"/>
  <c r="AU4" i="65"/>
  <c r="AT4" i="65"/>
  <c r="AS4" i="65"/>
  <c r="AR4" i="65"/>
  <c r="AQ4" i="65"/>
  <c r="AP4" i="65"/>
  <c r="AO4" i="65"/>
  <c r="AN4" i="65"/>
  <c r="AM4" i="65"/>
  <c r="AL4" i="65"/>
  <c r="AK4" i="65"/>
  <c r="AJ4" i="65"/>
  <c r="AI4" i="65"/>
  <c r="AH4" i="65"/>
  <c r="AG4" i="65"/>
  <c r="AF4" i="65"/>
  <c r="AE4" i="65"/>
  <c r="AD4" i="65"/>
  <c r="AC4" i="65"/>
  <c r="AB4" i="65"/>
  <c r="AZ75" i="64"/>
  <c r="AY75" i="64"/>
  <c r="AX75" i="64"/>
  <c r="AW75" i="64"/>
  <c r="AV75" i="64"/>
  <c r="AU75" i="64"/>
  <c r="AT75" i="64"/>
  <c r="AS75" i="64"/>
  <c r="AR75" i="64"/>
  <c r="AQ75" i="64"/>
  <c r="AP75" i="64"/>
  <c r="AO75" i="64"/>
  <c r="AN75" i="64"/>
  <c r="AM75" i="64"/>
  <c r="AL75" i="64"/>
  <c r="AK75" i="64"/>
  <c r="AJ75" i="64"/>
  <c r="AI75" i="64"/>
  <c r="AH75" i="64"/>
  <c r="AG75" i="64"/>
  <c r="AF75" i="64"/>
  <c r="AE75" i="64"/>
  <c r="AD75" i="64"/>
  <c r="AC75" i="64"/>
  <c r="AB75" i="64"/>
  <c r="AZ61" i="64"/>
  <c r="AY61" i="64"/>
  <c r="AX61" i="64"/>
  <c r="AW61" i="64"/>
  <c r="AV61" i="64"/>
  <c r="AU61" i="64"/>
  <c r="AT61" i="64"/>
  <c r="AS61" i="64"/>
  <c r="AR61" i="64"/>
  <c r="AQ61" i="64"/>
  <c r="AP61" i="64"/>
  <c r="AO61" i="64"/>
  <c r="AN61" i="64"/>
  <c r="AM61" i="64"/>
  <c r="AL61" i="64"/>
  <c r="AK61" i="64"/>
  <c r="AJ61" i="64"/>
  <c r="AI61" i="64"/>
  <c r="AH61" i="64"/>
  <c r="AG61" i="64"/>
  <c r="AF61" i="64"/>
  <c r="AE61" i="64"/>
  <c r="AD61" i="64"/>
  <c r="AC61" i="64"/>
  <c r="AB61" i="64"/>
  <c r="BE47" i="64"/>
  <c r="BD47" i="64"/>
  <c r="BC47" i="64"/>
  <c r="BB47" i="64"/>
  <c r="BA47" i="64"/>
  <c r="AZ47" i="64"/>
  <c r="AY47" i="64"/>
  <c r="AX47" i="64"/>
  <c r="AW47" i="64"/>
  <c r="AV47" i="64"/>
  <c r="AU47" i="64"/>
  <c r="AT47" i="64"/>
  <c r="AS47" i="64"/>
  <c r="AR47" i="64"/>
  <c r="AQ47" i="64"/>
  <c r="AP47" i="64"/>
  <c r="AO47" i="64"/>
  <c r="AN47" i="64"/>
  <c r="AM47" i="64"/>
  <c r="AL47" i="64"/>
  <c r="AK47" i="64"/>
  <c r="AJ47" i="64"/>
  <c r="AI47" i="64"/>
  <c r="AH47" i="64"/>
  <c r="AG47" i="64"/>
  <c r="AF47" i="64"/>
  <c r="AE47" i="64"/>
  <c r="AD47" i="64"/>
  <c r="AC47" i="64"/>
  <c r="AB47" i="64"/>
  <c r="BE33" i="64"/>
  <c r="BD33" i="64"/>
  <c r="BC33" i="64"/>
  <c r="BB33" i="64"/>
  <c r="BA33" i="64"/>
  <c r="AZ33" i="64"/>
  <c r="AY33" i="64"/>
  <c r="AX33" i="64"/>
  <c r="AW33" i="64"/>
  <c r="AV33" i="64"/>
  <c r="AU33" i="64"/>
  <c r="AT33" i="64"/>
  <c r="AS33" i="64"/>
  <c r="AR33" i="64"/>
  <c r="AQ33" i="64"/>
  <c r="AP33" i="64"/>
  <c r="AO33" i="64"/>
  <c r="AN33" i="64"/>
  <c r="AM33" i="64"/>
  <c r="AL33" i="64"/>
  <c r="AK33" i="64"/>
  <c r="AJ33" i="64"/>
  <c r="AI33" i="64"/>
  <c r="AH33" i="64"/>
  <c r="AG33" i="64"/>
  <c r="AF33" i="64"/>
  <c r="AE33" i="64"/>
  <c r="AD33" i="64"/>
  <c r="AC33" i="64"/>
  <c r="AB33" i="64"/>
  <c r="BF30" i="64"/>
  <c r="BE19" i="64"/>
  <c r="BD19" i="64"/>
  <c r="BC19" i="64"/>
  <c r="BB19" i="64"/>
  <c r="BA19" i="64"/>
  <c r="AZ19" i="64"/>
  <c r="AY19" i="64"/>
  <c r="AX19" i="64"/>
  <c r="AW19" i="64"/>
  <c r="AV19" i="64"/>
  <c r="AU19" i="64"/>
  <c r="AT19" i="64"/>
  <c r="AS19" i="64"/>
  <c r="AR19" i="64"/>
  <c r="AQ19" i="64"/>
  <c r="AP19" i="64"/>
  <c r="AO19" i="64"/>
  <c r="AN19" i="64"/>
  <c r="AM19" i="64"/>
  <c r="AL19" i="64"/>
  <c r="AK19" i="64"/>
  <c r="AJ19" i="64"/>
  <c r="AI19" i="64"/>
  <c r="AH19" i="64"/>
  <c r="AG19" i="64"/>
  <c r="AF19" i="64"/>
  <c r="AE19" i="64"/>
  <c r="AD19" i="64"/>
  <c r="AC19" i="64"/>
  <c r="AB19" i="64"/>
  <c r="AP56" i="64"/>
  <c r="AA41" i="64"/>
  <c r="AP52" i="64"/>
  <c r="AA38" i="64"/>
  <c r="AX65" i="64"/>
  <c r="AA36" i="64"/>
  <c r="AA35" i="64"/>
  <c r="BE4" i="64"/>
  <c r="BD4" i="64"/>
  <c r="BC4" i="64"/>
  <c r="BB4" i="64"/>
  <c r="BA4" i="64"/>
  <c r="AZ4" i="64"/>
  <c r="AY4" i="64"/>
  <c r="AX4" i="64"/>
  <c r="AW4" i="64"/>
  <c r="AV4" i="64"/>
  <c r="AU4" i="64"/>
  <c r="AT4" i="64"/>
  <c r="AS4" i="64"/>
  <c r="AR4" i="64"/>
  <c r="AQ4" i="64"/>
  <c r="AP4" i="64"/>
  <c r="AO4" i="64"/>
  <c r="AN4" i="64"/>
  <c r="AM4" i="64"/>
  <c r="AL4" i="64"/>
  <c r="AZ38" i="101" l="1"/>
  <c r="AC174" i="100"/>
  <c r="AC172" i="100"/>
  <c r="AV173" i="100"/>
  <c r="AC177" i="100"/>
  <c r="AM175" i="100"/>
  <c r="AF176" i="100"/>
  <c r="AN176" i="100"/>
  <c r="AI179" i="100"/>
  <c r="AC14" i="75"/>
  <c r="AC35" i="75" s="1"/>
  <c r="AK14" i="75"/>
  <c r="AK9" i="74" s="1"/>
  <c r="AS14" i="75"/>
  <c r="AA47" i="100"/>
  <c r="AB179" i="100"/>
  <c r="AB73" i="100"/>
  <c r="AB40" i="100"/>
  <c r="AB172" i="100"/>
  <c r="AC173" i="100"/>
  <c r="AC41" i="100"/>
  <c r="AK41" i="100"/>
  <c r="AK173" i="100"/>
  <c r="AS41" i="100"/>
  <c r="AS173" i="100"/>
  <c r="AA46" i="100"/>
  <c r="AB178" i="100"/>
  <c r="AC179" i="100"/>
  <c r="AB47" i="100"/>
  <c r="AC48" i="100"/>
  <c r="AD180" i="100"/>
  <c r="AL180" i="100"/>
  <c r="AK48" i="100"/>
  <c r="AI55" i="100"/>
  <c r="AI187" i="100"/>
  <c r="AD41" i="100"/>
  <c r="AD173" i="100"/>
  <c r="AL173" i="100"/>
  <c r="AL41" i="100"/>
  <c r="AT173" i="100"/>
  <c r="AT41" i="100"/>
  <c r="AB46" i="100"/>
  <c r="AC178" i="100"/>
  <c r="AE180" i="100"/>
  <c r="AD48" i="100"/>
  <c r="AM180" i="100"/>
  <c r="AL48" i="100"/>
  <c r="AB187" i="100"/>
  <c r="AB55" i="100"/>
  <c r="AJ55" i="100"/>
  <c r="AJ187" i="100"/>
  <c r="AE41" i="100"/>
  <c r="AE173" i="100"/>
  <c r="AM41" i="100"/>
  <c r="AM173" i="100"/>
  <c r="AU41" i="100"/>
  <c r="AU173" i="100"/>
  <c r="AB78" i="100"/>
  <c r="AB45" i="100"/>
  <c r="AB177" i="100"/>
  <c r="AC46" i="100"/>
  <c r="AD178" i="100"/>
  <c r="AE48" i="100"/>
  <c r="AF180" i="100"/>
  <c r="AM48" i="100"/>
  <c r="AN180" i="100"/>
  <c r="AC187" i="100"/>
  <c r="AC55" i="100"/>
  <c r="AK55" i="100"/>
  <c r="AK187" i="100"/>
  <c r="AF41" i="100"/>
  <c r="AF173" i="100"/>
  <c r="AN41" i="100"/>
  <c r="AN173" i="100"/>
  <c r="AB176" i="100"/>
  <c r="AB44" i="100"/>
  <c r="AD46" i="100"/>
  <c r="AE178" i="100"/>
  <c r="AG180" i="100"/>
  <c r="AF48" i="100"/>
  <c r="AD55" i="100"/>
  <c r="AD187" i="100"/>
  <c r="AL55" i="100"/>
  <c r="AM187" i="100"/>
  <c r="AL187" i="100"/>
  <c r="AR41" i="100"/>
  <c r="AR173" i="100"/>
  <c r="AG41" i="100"/>
  <c r="AG173" i="100"/>
  <c r="AO41" i="100"/>
  <c r="AO173" i="100"/>
  <c r="AB43" i="100"/>
  <c r="AB175" i="100"/>
  <c r="AB76" i="100"/>
  <c r="AC176" i="100"/>
  <c r="AE46" i="100"/>
  <c r="AF178" i="100"/>
  <c r="AG48" i="100"/>
  <c r="AH180" i="100"/>
  <c r="AE187" i="100"/>
  <c r="AE55" i="100"/>
  <c r="AB173" i="100"/>
  <c r="AB41" i="100"/>
  <c r="AK180" i="100"/>
  <c r="AJ48" i="100"/>
  <c r="AH55" i="100"/>
  <c r="AH187" i="100"/>
  <c r="AH41" i="100"/>
  <c r="AH173" i="100"/>
  <c r="AP41" i="100"/>
  <c r="AP173" i="100"/>
  <c r="AB75" i="100"/>
  <c r="AB42" i="100"/>
  <c r="AB174" i="100"/>
  <c r="AC175" i="100"/>
  <c r="AG178" i="100"/>
  <c r="AF46" i="100"/>
  <c r="AI180" i="100"/>
  <c r="AH48" i="100"/>
  <c r="AF187" i="100"/>
  <c r="AF55" i="100"/>
  <c r="AJ173" i="100"/>
  <c r="AJ41" i="100"/>
  <c r="AC180" i="100"/>
  <c r="AB48" i="100"/>
  <c r="AI41" i="100"/>
  <c r="AI173" i="100"/>
  <c r="AQ41" i="100"/>
  <c r="AQ173" i="100"/>
  <c r="AB180" i="100"/>
  <c r="AA48" i="100"/>
  <c r="AJ180" i="100"/>
  <c r="AI48" i="100"/>
  <c r="AG55" i="100"/>
  <c r="AG187" i="100"/>
  <c r="AW55" i="100"/>
  <c r="AX187" i="100"/>
  <c r="AW121" i="100"/>
  <c r="AW187" i="100"/>
  <c r="AD76" i="67"/>
  <c r="AD75" i="67" s="1"/>
  <c r="AL76" i="67"/>
  <c r="AL75" i="67" s="1"/>
  <c r="AT76" i="67"/>
  <c r="AT75" i="67" s="1"/>
  <c r="BB76" i="67"/>
  <c r="AL61" i="65"/>
  <c r="AL61" i="66" s="1"/>
  <c r="AL117" i="67" s="1"/>
  <c r="AN5" i="64"/>
  <c r="AV5" i="64"/>
  <c r="AV5" i="68" s="1"/>
  <c r="BD5" i="64"/>
  <c r="BD15" i="64" s="1"/>
  <c r="AH38" i="75"/>
  <c r="AP38" i="75"/>
  <c r="AX38" i="75"/>
  <c r="Z86" i="75" s="1"/>
  <c r="AD11" i="75"/>
  <c r="AL11" i="75"/>
  <c r="AL34" i="75" s="1"/>
  <c r="AT11" i="75"/>
  <c r="AH14" i="75"/>
  <c r="AH35" i="75" s="1"/>
  <c r="AP14" i="75"/>
  <c r="AP9" i="74" s="1"/>
  <c r="Z36" i="74" s="1"/>
  <c r="AX14" i="75"/>
  <c r="AX35" i="75" s="1"/>
  <c r="AH12" i="77"/>
  <c r="AH31" i="77" s="1"/>
  <c r="AG126" i="67"/>
  <c r="AG125" i="67" s="1"/>
  <c r="AE76" i="67"/>
  <c r="AM76" i="67"/>
  <c r="AM75" i="67" s="1"/>
  <c r="AU76" i="67"/>
  <c r="AU75" i="67" s="1"/>
  <c r="BC76" i="67"/>
  <c r="AG41" i="68"/>
  <c r="AO41" i="68"/>
  <c r="AW41" i="68"/>
  <c r="BC27" i="102"/>
  <c r="BC54" i="102" s="1"/>
  <c r="AC82" i="64"/>
  <c r="AO78" i="64"/>
  <c r="AC7" i="73"/>
  <c r="AK7" i="73"/>
  <c r="AS7" i="73"/>
  <c r="AN78" i="64"/>
  <c r="AG79" i="64"/>
  <c r="AB83" i="64"/>
  <c r="AV70" i="65"/>
  <c r="AV69" i="65" s="1"/>
  <c r="AV88" i="65" s="1"/>
  <c r="AC30" i="100"/>
  <c r="AC63" i="100" s="1"/>
  <c r="AK30" i="100"/>
  <c r="AS30" i="100"/>
  <c r="AS63" i="100" s="1"/>
  <c r="BA30" i="100"/>
  <c r="BE63" i="100"/>
  <c r="AK10" i="64"/>
  <c r="AB76" i="67"/>
  <c r="AB75" i="67" s="1"/>
  <c r="AR76" i="67"/>
  <c r="AZ76" i="67"/>
  <c r="AZ75" i="67" s="1"/>
  <c r="AO38" i="75"/>
  <c r="AH50" i="102"/>
  <c r="AH74" i="102" s="1"/>
  <c r="AP50" i="102"/>
  <c r="AP74" i="102" s="1"/>
  <c r="AX50" i="102"/>
  <c r="AX74" i="102" s="1"/>
  <c r="AX77" i="64"/>
  <c r="BE27" i="102"/>
  <c r="BE56" i="102" s="1"/>
  <c r="AD39" i="102"/>
  <c r="AD73" i="102" s="1"/>
  <c r="AT39" i="102"/>
  <c r="AT73" i="102" s="1"/>
  <c r="AD33" i="102"/>
  <c r="AL33" i="102"/>
  <c r="AT33" i="102"/>
  <c r="AE39" i="102"/>
  <c r="AE73" i="102" s="1"/>
  <c r="AM39" i="102"/>
  <c r="AM73" i="102" s="1"/>
  <c r="AU39" i="102"/>
  <c r="AU73" i="102" s="1"/>
  <c r="AA33" i="102"/>
  <c r="AI33" i="102"/>
  <c r="AQ33" i="102"/>
  <c r="AY33" i="102"/>
  <c r="BA27" i="102"/>
  <c r="BA54" i="102" s="1"/>
  <c r="BB27" i="102"/>
  <c r="BB56" i="102" s="1"/>
  <c r="BC57" i="102"/>
  <c r="BD42" i="102"/>
  <c r="BD55" i="102" s="1"/>
  <c r="AE10" i="101"/>
  <c r="AM10" i="101"/>
  <c r="AM52" i="101" s="1"/>
  <c r="AU10" i="101"/>
  <c r="AU52" i="101" s="1"/>
  <c r="AW10" i="101"/>
  <c r="AW27" i="101" s="1"/>
  <c r="AF6" i="102"/>
  <c r="AF67" i="102" s="1"/>
  <c r="AN6" i="102"/>
  <c r="AN67" i="102" s="1"/>
  <c r="AB10" i="102"/>
  <c r="AB68" i="102" s="1"/>
  <c r="AJ10" i="102"/>
  <c r="AJ68" i="102" s="1"/>
  <c r="AU14" i="75"/>
  <c r="AP10" i="97"/>
  <c r="AP55" i="97" s="1"/>
  <c r="AV33" i="102"/>
  <c r="AB37" i="64"/>
  <c r="AB14" i="75"/>
  <c r="AB35" i="75" s="1"/>
  <c r="AJ14" i="75"/>
  <c r="AJ35" i="75" s="1"/>
  <c r="AR14" i="75"/>
  <c r="AR9" i="74" s="1"/>
  <c r="AH131" i="66"/>
  <c r="AP131" i="66"/>
  <c r="AX10" i="102"/>
  <c r="AX68" i="102" s="1"/>
  <c r="AL10" i="102"/>
  <c r="AL68" i="102" s="1"/>
  <c r="AO50" i="102"/>
  <c r="AO74" i="102" s="1"/>
  <c r="AB14" i="66"/>
  <c r="AB14" i="67" s="1"/>
  <c r="AB13" i="67" s="1"/>
  <c r="AR14" i="66"/>
  <c r="BA69" i="66"/>
  <c r="BA75" i="66" s="1"/>
  <c r="AM11" i="75"/>
  <c r="AM34" i="75" s="1"/>
  <c r="AU11" i="75"/>
  <c r="AF35" i="64"/>
  <c r="AD6" i="65"/>
  <c r="AL6" i="65"/>
  <c r="AL81" i="65" s="1"/>
  <c r="AT6" i="65"/>
  <c r="AT81" i="65" s="1"/>
  <c r="AH35" i="64"/>
  <c r="AP35" i="64"/>
  <c r="AD80" i="64"/>
  <c r="AT80" i="64"/>
  <c r="AU55" i="64"/>
  <c r="AC58" i="67"/>
  <c r="AF50" i="102"/>
  <c r="AF74" i="102" s="1"/>
  <c r="AN50" i="102"/>
  <c r="AN74" i="102" s="1"/>
  <c r="AV50" i="102"/>
  <c r="AV74" i="102" s="1"/>
  <c r="AB5" i="64"/>
  <c r="AB5" i="69" s="1"/>
  <c r="AJ5" i="64"/>
  <c r="AJ5" i="69" s="1"/>
  <c r="AR5" i="64"/>
  <c r="AZ5" i="64"/>
  <c r="AZ5" i="69" s="1"/>
  <c r="BE96" i="100"/>
  <c r="BE195" i="100"/>
  <c r="AA14" i="66"/>
  <c r="AA14" i="67" s="1"/>
  <c r="AA13" i="67" s="1"/>
  <c r="AI14" i="66"/>
  <c r="AI14" i="67" s="1"/>
  <c r="AI13" i="67" s="1"/>
  <c r="AQ14" i="66"/>
  <c r="AQ14" i="67" s="1"/>
  <c r="AQ13" i="67" s="1"/>
  <c r="AY14" i="66"/>
  <c r="AY14" i="67" s="1"/>
  <c r="AY13" i="67" s="1"/>
  <c r="AG14" i="66"/>
  <c r="AO14" i="66"/>
  <c r="AW30" i="100"/>
  <c r="AE35" i="64"/>
  <c r="AM35" i="64"/>
  <c r="AV35" i="64"/>
  <c r="BE16" i="100"/>
  <c r="AY30" i="100"/>
  <c r="AH22" i="102"/>
  <c r="AH70" i="102" s="1"/>
  <c r="AP22" i="102"/>
  <c r="AP70" i="102" s="1"/>
  <c r="AX22" i="102"/>
  <c r="AX70" i="102" s="1"/>
  <c r="BD57" i="102"/>
  <c r="AO10" i="101"/>
  <c r="AO51" i="101" s="1"/>
  <c r="AX10" i="97"/>
  <c r="AX55" i="97" s="1"/>
  <c r="AJ10" i="97"/>
  <c r="AJ58" i="97" s="1"/>
  <c r="AO70" i="65"/>
  <c r="AO69" i="65" s="1"/>
  <c r="AO88" i="65" s="1"/>
  <c r="AF126" i="67"/>
  <c r="AF125" i="67" s="1"/>
  <c r="AN126" i="67"/>
  <c r="AN125" i="67" s="1"/>
  <c r="AV126" i="67"/>
  <c r="AV125" i="67" s="1"/>
  <c r="AG131" i="66"/>
  <c r="AE75" i="67"/>
  <c r="AC37" i="64"/>
  <c r="AD14" i="65"/>
  <c r="AL14" i="65"/>
  <c r="AT14" i="65"/>
  <c r="AW70" i="65"/>
  <c r="AG76" i="67"/>
  <c r="AG75" i="67" s="1"/>
  <c r="AO76" i="67"/>
  <c r="AO75" i="67" s="1"/>
  <c r="AW76" i="67"/>
  <c r="AW75" i="67" s="1"/>
  <c r="BE76" i="67"/>
  <c r="BB162" i="100"/>
  <c r="AD7" i="73"/>
  <c r="AL7" i="73"/>
  <c r="AG18" i="65"/>
  <c r="AW18" i="65"/>
  <c r="AK14" i="66"/>
  <c r="AK14" i="67" s="1"/>
  <c r="AK13" i="67" s="1"/>
  <c r="AH31" i="66"/>
  <c r="AH82" i="66" s="1"/>
  <c r="AP31" i="66"/>
  <c r="AP82" i="66" s="1"/>
  <c r="BC106" i="66" s="1"/>
  <c r="AX31" i="66"/>
  <c r="AX82" i="66" s="1"/>
  <c r="G22" i="112" s="1"/>
  <c r="AB47" i="66"/>
  <c r="AB81" i="66" s="1"/>
  <c r="AJ47" i="66"/>
  <c r="AJ81" i="66" s="1"/>
  <c r="AR47" i="66"/>
  <c r="AR81" i="66" s="1"/>
  <c r="AZ47" i="66"/>
  <c r="AZ81" i="66" s="1"/>
  <c r="I21" i="112" s="1"/>
  <c r="AH47" i="66"/>
  <c r="AH81" i="66" s="1"/>
  <c r="AP47" i="66"/>
  <c r="AP81" i="66" s="1"/>
  <c r="AX47" i="66"/>
  <c r="AX81" i="66" s="1"/>
  <c r="G21" i="112" s="1"/>
  <c r="AG30" i="100"/>
  <c r="AG66" i="100" s="1"/>
  <c r="AF10" i="97"/>
  <c r="AF52" i="97" s="1"/>
  <c r="AK5" i="64"/>
  <c r="AS5" i="64"/>
  <c r="AS76" i="64" s="1"/>
  <c r="AT50" i="64"/>
  <c r="AD65" i="65"/>
  <c r="AD87" i="65" s="1"/>
  <c r="AC47" i="66"/>
  <c r="AC81" i="66" s="1"/>
  <c r="AK47" i="66"/>
  <c r="AK81" i="66" s="1"/>
  <c r="AB41" i="69"/>
  <c r="AJ41" i="69"/>
  <c r="AM38" i="75"/>
  <c r="AY94" i="77"/>
  <c r="AF7" i="73"/>
  <c r="AN7" i="73"/>
  <c r="AV7" i="73"/>
  <c r="AT6" i="102"/>
  <c r="AT67" i="102" s="1"/>
  <c r="AX6" i="102"/>
  <c r="AX67" i="102" s="1"/>
  <c r="AU50" i="64"/>
  <c r="AI83" i="64"/>
  <c r="AO54" i="65"/>
  <c r="AO53" i="65" s="1"/>
  <c r="AO86" i="65" s="1"/>
  <c r="BE69" i="66"/>
  <c r="BE75" i="66" s="1"/>
  <c r="AC41" i="68"/>
  <c r="AK41" i="68"/>
  <c r="AA11" i="75"/>
  <c r="AA8" i="74" s="1"/>
  <c r="AI11" i="75"/>
  <c r="AI34" i="75" s="1"/>
  <c r="AQ11" i="75"/>
  <c r="AQ34" i="75" s="1"/>
  <c r="AM5" i="100"/>
  <c r="AI30" i="100"/>
  <c r="AI65" i="100" s="1"/>
  <c r="AB38" i="101"/>
  <c r="AJ38" i="101"/>
  <c r="AR38" i="101"/>
  <c r="AG10" i="64"/>
  <c r="AK40" i="64"/>
  <c r="AD133" i="65"/>
  <c r="AL133" i="65"/>
  <c r="AC76" i="67"/>
  <c r="AC75" i="67" s="1"/>
  <c r="AA28" i="77"/>
  <c r="Z43" i="77" s="1"/>
  <c r="AI28" i="77"/>
  <c r="AQ28" i="77"/>
  <c r="AY28" i="77"/>
  <c r="AW5" i="77"/>
  <c r="AW6" i="76" s="1"/>
  <c r="AS5" i="77"/>
  <c r="AS6" i="76" s="1"/>
  <c r="AM12" i="77"/>
  <c r="AM31" i="77" s="1"/>
  <c r="AW15" i="77"/>
  <c r="AW5" i="76" s="1"/>
  <c r="AN187" i="100"/>
  <c r="AS88" i="67"/>
  <c r="AS11" i="70"/>
  <c r="AS17" i="70" s="1"/>
  <c r="AF14" i="75"/>
  <c r="AF35" i="75" s="1"/>
  <c r="AF12" i="77"/>
  <c r="AN12" i="77"/>
  <c r="AN31" i="77" s="1"/>
  <c r="AV12" i="77"/>
  <c r="AV31" i="77" s="1"/>
  <c r="AX15" i="77"/>
  <c r="AX5" i="76" s="1"/>
  <c r="Z37" i="76" s="1"/>
  <c r="AX37" i="76" s="1"/>
  <c r="AZ10" i="97"/>
  <c r="AZ53" i="97" s="1"/>
  <c r="AG6" i="102"/>
  <c r="AG67" i="102" s="1"/>
  <c r="AO6" i="102"/>
  <c r="AO67" i="102" s="1"/>
  <c r="AW6" i="102"/>
  <c r="AW67" i="102" s="1"/>
  <c r="AT7" i="73"/>
  <c r="AN10" i="102"/>
  <c r="AN68" i="102" s="1"/>
  <c r="AG17" i="102"/>
  <c r="AG69" i="102" s="1"/>
  <c r="AO17" i="102"/>
  <c r="AO69" i="102" s="1"/>
  <c r="AW17" i="102"/>
  <c r="AW69" i="102" s="1"/>
  <c r="AG28" i="102"/>
  <c r="AO28" i="102"/>
  <c r="AW28" i="102"/>
  <c r="AE28" i="102"/>
  <c r="AE33" i="102"/>
  <c r="AM33" i="102"/>
  <c r="AU33" i="102"/>
  <c r="AC39" i="102"/>
  <c r="AC73" i="102" s="1"/>
  <c r="AD97" i="102" s="1"/>
  <c r="AK39" i="102"/>
  <c r="AK73" i="102" s="1"/>
  <c r="AS39" i="102"/>
  <c r="AS73" i="102" s="1"/>
  <c r="AE50" i="102"/>
  <c r="AE74" i="102" s="1"/>
  <c r="AM50" i="102"/>
  <c r="AM74" i="102" s="1"/>
  <c r="AA22" i="102"/>
  <c r="AA70" i="102" s="1"/>
  <c r="AI22" i="102"/>
  <c r="AI70" i="102" s="1"/>
  <c r="AF33" i="102"/>
  <c r="AN33" i="102"/>
  <c r="AD10" i="102"/>
  <c r="AD68" i="102" s="1"/>
  <c r="AP39" i="102"/>
  <c r="AP73" i="102" s="1"/>
  <c r="AV6" i="102"/>
  <c r="AV67" i="102" s="1"/>
  <c r="AG39" i="102"/>
  <c r="AG73" i="102" s="1"/>
  <c r="AO39" i="102"/>
  <c r="AO73" i="102" s="1"/>
  <c r="AW39" i="102"/>
  <c r="AW73" i="102" s="1"/>
  <c r="AE41" i="68"/>
  <c r="AU41" i="68"/>
  <c r="AE41" i="69"/>
  <c r="AM41" i="69"/>
  <c r="AF41" i="69"/>
  <c r="AD10" i="97"/>
  <c r="AD57" i="97" s="1"/>
  <c r="AT10" i="97"/>
  <c r="AT53" i="97" s="1"/>
  <c r="AF14" i="65"/>
  <c r="AB11" i="75"/>
  <c r="AB8" i="74" s="1"/>
  <c r="AJ11" i="75"/>
  <c r="AJ34" i="75" s="1"/>
  <c r="AR11" i="75"/>
  <c r="AR34" i="75" s="1"/>
  <c r="AZ11" i="75"/>
  <c r="AZ34" i="75" s="1"/>
  <c r="AZ14" i="75"/>
  <c r="AD12" i="77"/>
  <c r="AD8" i="76" s="1"/>
  <c r="AZ23" i="100"/>
  <c r="AV23" i="100"/>
  <c r="AV60" i="100" s="1"/>
  <c r="BC42" i="102"/>
  <c r="AN54" i="65"/>
  <c r="AN53" i="65" s="1"/>
  <c r="AN86" i="65" s="1"/>
  <c r="AN70" i="65"/>
  <c r="AN69" i="65" s="1"/>
  <c r="AN88" i="65" s="1"/>
  <c r="BB69" i="66"/>
  <c r="BB75" i="66" s="1"/>
  <c r="AC5" i="77"/>
  <c r="AC6" i="76" s="1"/>
  <c r="AK5" i="77"/>
  <c r="AK6" i="76" s="1"/>
  <c r="AG19" i="77"/>
  <c r="AG7" i="76" s="1"/>
  <c r="AC5" i="100"/>
  <c r="AC44" i="100" s="1"/>
  <c r="AK72" i="100"/>
  <c r="AS5" i="100"/>
  <c r="AS48" i="100" s="1"/>
  <c r="AQ22" i="102"/>
  <c r="AQ70" i="102" s="1"/>
  <c r="AY22" i="102"/>
  <c r="AY70" i="102" s="1"/>
  <c r="AY94" i="102" s="1"/>
  <c r="AI10" i="64"/>
  <c r="AQ10" i="64"/>
  <c r="AY54" i="64"/>
  <c r="AS56" i="64"/>
  <c r="BC69" i="66"/>
  <c r="BC75" i="66" s="1"/>
  <c r="AC78" i="100"/>
  <c r="AS78" i="100"/>
  <c r="BB23" i="100"/>
  <c r="BD162" i="100"/>
  <c r="AH10" i="102"/>
  <c r="AH68" i="102" s="1"/>
  <c r="AC31" i="65"/>
  <c r="AC84" i="65" s="1"/>
  <c r="AK31" i="65"/>
  <c r="AK84" i="65" s="1"/>
  <c r="AS31" i="65"/>
  <c r="AS84" i="65" s="1"/>
  <c r="AA31" i="65"/>
  <c r="AA84" i="65" s="1"/>
  <c r="AI31" i="65"/>
  <c r="AI84" i="65" s="1"/>
  <c r="AQ31" i="65"/>
  <c r="AQ84" i="65" s="1"/>
  <c r="AY31" i="65"/>
  <c r="AY84" i="65" s="1"/>
  <c r="AE47" i="65"/>
  <c r="AE83" i="65" s="1"/>
  <c r="AM47" i="65"/>
  <c r="AM83" i="65" s="1"/>
  <c r="AU47" i="65"/>
  <c r="AU83" i="65" s="1"/>
  <c r="AV54" i="65"/>
  <c r="AV53" i="65" s="1"/>
  <c r="AV86" i="65" s="1"/>
  <c r="AE65" i="65"/>
  <c r="AE87" i="65" s="1"/>
  <c r="AH14" i="66"/>
  <c r="AH14" i="67" s="1"/>
  <c r="AH13" i="67" s="1"/>
  <c r="AP14" i="66"/>
  <c r="AP14" i="67" s="1"/>
  <c r="AP13" i="67" s="1"/>
  <c r="AX14" i="66"/>
  <c r="AX14" i="67" s="1"/>
  <c r="AX13" i="67" s="1"/>
  <c r="AB18" i="66"/>
  <c r="AJ18" i="66"/>
  <c r="AR18" i="66"/>
  <c r="AZ18" i="66"/>
  <c r="BD69" i="66"/>
  <c r="BD75" i="66" s="1"/>
  <c r="AB58" i="67"/>
  <c r="AE14" i="75"/>
  <c r="AE35" i="75" s="1"/>
  <c r="AM14" i="75"/>
  <c r="AM35" i="75" s="1"/>
  <c r="AA5" i="77"/>
  <c r="AA6" i="76" s="1"/>
  <c r="Z22" i="76" s="1"/>
  <c r="AM72" i="100"/>
  <c r="AG16" i="100"/>
  <c r="AG49" i="100" s="1"/>
  <c r="AW16" i="100"/>
  <c r="AW50" i="100" s="1"/>
  <c r="AA30" i="100"/>
  <c r="AA96" i="100" s="1"/>
  <c r="AH6" i="102"/>
  <c r="AH67" i="102" s="1"/>
  <c r="AH91" i="102" s="1"/>
  <c r="AL6" i="102"/>
  <c r="AL67" i="102" s="1"/>
  <c r="AF43" i="64"/>
  <c r="AN43" i="64"/>
  <c r="AM65" i="65"/>
  <c r="AM87" i="65" s="1"/>
  <c r="AW14" i="66"/>
  <c r="AW14" i="67" s="1"/>
  <c r="AW13" i="67" s="1"/>
  <c r="AZ88" i="67"/>
  <c r="AI5" i="77"/>
  <c r="AI6" i="76" s="1"/>
  <c r="AF28" i="77"/>
  <c r="AN28" i="77"/>
  <c r="AV28" i="77"/>
  <c r="AC16" i="100"/>
  <c r="AC50" i="100" s="1"/>
  <c r="AK16" i="100"/>
  <c r="BA16" i="100"/>
  <c r="AF10" i="102"/>
  <c r="AF68" i="102" s="1"/>
  <c r="AV10" i="102"/>
  <c r="AV68" i="102" s="1"/>
  <c r="AG85" i="64"/>
  <c r="AO43" i="64"/>
  <c r="AE31" i="65"/>
  <c r="AE84" i="65" s="1"/>
  <c r="AU65" i="65"/>
  <c r="AU87" i="65" s="1"/>
  <c r="AX131" i="66"/>
  <c r="AG88" i="67"/>
  <c r="AO88" i="67"/>
  <c r="AW88" i="67"/>
  <c r="AB32" i="75"/>
  <c r="AJ5" i="75"/>
  <c r="AJ7" i="74" s="1"/>
  <c r="AR32" i="75"/>
  <c r="AZ32" i="75"/>
  <c r="AG11" i="75"/>
  <c r="AG8" i="74" s="1"/>
  <c r="AO11" i="75"/>
  <c r="AO34" i="75" s="1"/>
  <c r="AW11" i="75"/>
  <c r="AW8" i="74" s="1"/>
  <c r="AA14" i="75"/>
  <c r="AA9" i="74" s="1"/>
  <c r="AI14" i="75"/>
  <c r="AI35" i="75" s="1"/>
  <c r="AQ14" i="75"/>
  <c r="AQ35" i="75" s="1"/>
  <c r="AY14" i="75"/>
  <c r="AY35" i="75" s="1"/>
  <c r="AC104" i="75"/>
  <c r="AG28" i="77"/>
  <c r="AO28" i="77"/>
  <c r="AP97" i="77"/>
  <c r="AH23" i="100"/>
  <c r="AH56" i="100" s="1"/>
  <c r="AP23" i="100"/>
  <c r="AP56" i="100" s="1"/>
  <c r="AX23" i="100"/>
  <c r="AX56" i="100" s="1"/>
  <c r="BD129" i="100"/>
  <c r="AB6" i="102"/>
  <c r="AB67" i="102" s="1"/>
  <c r="AJ6" i="102"/>
  <c r="AJ67" i="102" s="1"/>
  <c r="AR6" i="102"/>
  <c r="AR67" i="102" s="1"/>
  <c r="AZ6" i="102"/>
  <c r="AZ67" i="102" s="1"/>
  <c r="AB33" i="102"/>
  <c r="AJ33" i="102"/>
  <c r="AR33" i="102"/>
  <c r="AZ33" i="102"/>
  <c r="AH33" i="102"/>
  <c r="AP33" i="102"/>
  <c r="AX33" i="102"/>
  <c r="AF39" i="102"/>
  <c r="AF73" i="102" s="1"/>
  <c r="AG97" i="102" s="1"/>
  <c r="AN39" i="102"/>
  <c r="AN73" i="102" s="1"/>
  <c r="AV39" i="102"/>
  <c r="AV73" i="102" s="1"/>
  <c r="AG50" i="102"/>
  <c r="AG74" i="102" s="1"/>
  <c r="AP12" i="77"/>
  <c r="AP31" i="77" s="1"/>
  <c r="Z61" i="77" s="1"/>
  <c r="AK17" i="102"/>
  <c r="AK69" i="102" s="1"/>
  <c r="AS17" i="102"/>
  <c r="AS69" i="102" s="1"/>
  <c r="AM28" i="102"/>
  <c r="AU28" i="102"/>
  <c r="AK28" i="102"/>
  <c r="AA28" i="102"/>
  <c r="AA27" i="102" s="1"/>
  <c r="AA72" i="102" s="1"/>
  <c r="AQ28" i="102"/>
  <c r="AN41" i="69"/>
  <c r="AV41" i="69"/>
  <c r="AL10" i="97"/>
  <c r="AL51" i="97" s="1"/>
  <c r="AT38" i="101"/>
  <c r="AG41" i="69"/>
  <c r="AS41" i="68"/>
  <c r="AP10" i="101"/>
  <c r="AP26" i="101" s="1"/>
  <c r="AM41" i="68"/>
  <c r="AR25" i="69"/>
  <c r="AW10" i="97"/>
  <c r="AW34" i="97" s="1"/>
  <c r="AT25" i="69"/>
  <c r="AI42" i="64"/>
  <c r="BE75" i="65"/>
  <c r="AC18" i="66"/>
  <c r="AK18" i="66"/>
  <c r="AY131" i="66"/>
  <c r="AQ106" i="75"/>
  <c r="AQ41" i="64"/>
  <c r="AY83" i="64"/>
  <c r="AC14" i="66"/>
  <c r="AC14" i="67" s="1"/>
  <c r="AC13" i="67" s="1"/>
  <c r="AS14" i="66"/>
  <c r="AS14" i="67" s="1"/>
  <c r="AS13" i="67" s="1"/>
  <c r="AF47" i="66"/>
  <c r="AF81" i="66" s="1"/>
  <c r="AF93" i="66" s="1"/>
  <c r="AN47" i="66"/>
  <c r="AN81" i="66" s="1"/>
  <c r="AV47" i="66"/>
  <c r="AV81" i="66" s="1"/>
  <c r="AD47" i="66"/>
  <c r="AD81" i="66" s="1"/>
  <c r="AL47" i="66"/>
  <c r="AL81" i="66" s="1"/>
  <c r="AT47" i="66"/>
  <c r="AT81" i="66" s="1"/>
  <c r="AZ107" i="66"/>
  <c r="AH88" i="67"/>
  <c r="AP88" i="67"/>
  <c r="AX88" i="67"/>
  <c r="AF88" i="67"/>
  <c r="AN88" i="67"/>
  <c r="AV88" i="67"/>
  <c r="AD88" i="67"/>
  <c r="AG11" i="70"/>
  <c r="AG19" i="70" s="1"/>
  <c r="AO11" i="70"/>
  <c r="AO19" i="70" s="1"/>
  <c r="AI38" i="64"/>
  <c r="AQ38" i="64"/>
  <c r="AR41" i="64"/>
  <c r="AZ41" i="64"/>
  <c r="AC10" i="64"/>
  <c r="AD31" i="65"/>
  <c r="AD84" i="65" s="1"/>
  <c r="AJ14" i="66"/>
  <c r="AZ14" i="66"/>
  <c r="AF76" i="67"/>
  <c r="AF75" i="67" s="1"/>
  <c r="AN76" i="67"/>
  <c r="AN75" i="67" s="1"/>
  <c r="AV76" i="67"/>
  <c r="AV75" i="67" s="1"/>
  <c r="BD76" i="67"/>
  <c r="AZ54" i="64"/>
  <c r="AC41" i="64"/>
  <c r="AS41" i="64"/>
  <c r="AG14" i="65"/>
  <c r="AO14" i="65"/>
  <c r="AW14" i="65"/>
  <c r="AA61" i="65"/>
  <c r="AA61" i="66" s="1"/>
  <c r="AA117" i="67" s="1"/>
  <c r="AJ76" i="67"/>
  <c r="AJ75" i="67" s="1"/>
  <c r="AS82" i="64"/>
  <c r="AB47" i="65"/>
  <c r="AB83" i="65" s="1"/>
  <c r="AJ47" i="65"/>
  <c r="AJ83" i="65" s="1"/>
  <c r="AR47" i="65"/>
  <c r="AR83" i="65" s="1"/>
  <c r="AZ47" i="65"/>
  <c r="AZ83" i="65" s="1"/>
  <c r="AF47" i="65"/>
  <c r="AF83" i="65" s="1"/>
  <c r="AN47" i="65"/>
  <c r="AN83" i="65" s="1"/>
  <c r="AV47" i="65"/>
  <c r="AV83" i="65" s="1"/>
  <c r="AJ61" i="65"/>
  <c r="AJ61" i="66" s="1"/>
  <c r="AJ117" i="67" s="1"/>
  <c r="AI31" i="66"/>
  <c r="AI82" i="66" s="1"/>
  <c r="AQ31" i="66"/>
  <c r="AQ82" i="66" s="1"/>
  <c r="AK35" i="75"/>
  <c r="AD40" i="64"/>
  <c r="AL40" i="64"/>
  <c r="AW43" i="64"/>
  <c r="AC6" i="65"/>
  <c r="AC81" i="65" s="1"/>
  <c r="AA14" i="65"/>
  <c r="AI14" i="65"/>
  <c r="AQ14" i="65"/>
  <c r="AY14" i="65"/>
  <c r="AE14" i="66"/>
  <c r="AE14" i="67" s="1"/>
  <c r="AE13" i="67" s="1"/>
  <c r="AM14" i="66"/>
  <c r="AM14" i="67" s="1"/>
  <c r="AM13" i="67" s="1"/>
  <c r="AU14" i="66"/>
  <c r="AU14" i="67" s="1"/>
  <c r="AU13" i="67" s="1"/>
  <c r="AJ58" i="67"/>
  <c r="AR58" i="67"/>
  <c r="AZ58" i="67"/>
  <c r="AC11" i="70"/>
  <c r="AC19" i="70" s="1"/>
  <c r="AC78" i="64"/>
  <c r="AK78" i="64"/>
  <c r="AE80" i="64"/>
  <c r="AM80" i="64"/>
  <c r="AU80" i="64"/>
  <c r="AN14" i="65"/>
  <c r="AV14" i="65"/>
  <c r="AH42" i="64"/>
  <c r="AZ70" i="64"/>
  <c r="AG31" i="65"/>
  <c r="AG84" i="65" s="1"/>
  <c r="AO31" i="65"/>
  <c r="AO84" i="65" s="1"/>
  <c r="AW31" i="65"/>
  <c r="AW84" i="65" s="1"/>
  <c r="AM31" i="65"/>
  <c r="AM84" i="65" s="1"/>
  <c r="AU31" i="65"/>
  <c r="AU84" i="65" s="1"/>
  <c r="AG70" i="65"/>
  <c r="AG69" i="65" s="1"/>
  <c r="AG88" i="65" s="1"/>
  <c r="AY11" i="75"/>
  <c r="AY34" i="75" s="1"/>
  <c r="AM17" i="75"/>
  <c r="AM5" i="74" s="1"/>
  <c r="BB30" i="100"/>
  <c r="AP10" i="102"/>
  <c r="AP68" i="102" s="1"/>
  <c r="AH17" i="102"/>
  <c r="AH69" i="102" s="1"/>
  <c r="AP17" i="102"/>
  <c r="AP69" i="102" s="1"/>
  <c r="AX17" i="102"/>
  <c r="AX69" i="102" s="1"/>
  <c r="AF17" i="102"/>
  <c r="AN17" i="102"/>
  <c r="AV17" i="102"/>
  <c r="AV69" i="102" s="1"/>
  <c r="AL39" i="102"/>
  <c r="AL73" i="102" s="1"/>
  <c r="AC50" i="102"/>
  <c r="AC74" i="102" s="1"/>
  <c r="AK50" i="102"/>
  <c r="AK74" i="102" s="1"/>
  <c r="AS50" i="102"/>
  <c r="AS74" i="102" s="1"/>
  <c r="AH11" i="75"/>
  <c r="AH34" i="75" s="1"/>
  <c r="AP11" i="75"/>
  <c r="AX11" i="75"/>
  <c r="AX34" i="75" s="1"/>
  <c r="AN14" i="75"/>
  <c r="AN9" i="74" s="1"/>
  <c r="AV14" i="75"/>
  <c r="AV35" i="75" s="1"/>
  <c r="AD14" i="75"/>
  <c r="AL14" i="75"/>
  <c r="AL35" i="75" s="1"/>
  <c r="AT14" i="75"/>
  <c r="AT9" i="74" s="1"/>
  <c r="AZ22" i="75"/>
  <c r="AZ6" i="74" s="1"/>
  <c r="AE12" i="77"/>
  <c r="AE31" i="77" s="1"/>
  <c r="AU12" i="77"/>
  <c r="AU31" i="77" s="1"/>
  <c r="AE30" i="100"/>
  <c r="AE65" i="100" s="1"/>
  <c r="AM30" i="100"/>
  <c r="AM65" i="100" s="1"/>
  <c r="AU30" i="100"/>
  <c r="AU64" i="100" s="1"/>
  <c r="BC30" i="100"/>
  <c r="AM42" i="102"/>
  <c r="AU42" i="102"/>
  <c r="AU50" i="102"/>
  <c r="AU74" i="102" s="1"/>
  <c r="AD17" i="75"/>
  <c r="AD5" i="74" s="1"/>
  <c r="AL17" i="75"/>
  <c r="AL5" i="74" s="1"/>
  <c r="AT17" i="75"/>
  <c r="AT5" i="74" s="1"/>
  <c r="AG90" i="77"/>
  <c r="AO90" i="77"/>
  <c r="AO5" i="100"/>
  <c r="AO42" i="100" s="1"/>
  <c r="AW5" i="100"/>
  <c r="AW42" i="100" s="1"/>
  <c r="AS16" i="100"/>
  <c r="BD195" i="100"/>
  <c r="AT10" i="102"/>
  <c r="AT68" i="102" s="1"/>
  <c r="BA57" i="102"/>
  <c r="Z67" i="77"/>
  <c r="AW67" i="77" s="1"/>
  <c r="AF23" i="100"/>
  <c r="AF56" i="100" s="1"/>
  <c r="AN23" i="100"/>
  <c r="AN56" i="100" s="1"/>
  <c r="BD23" i="100"/>
  <c r="AW50" i="102"/>
  <c r="AW74" i="102" s="1"/>
  <c r="AE106" i="75"/>
  <c r="AX12" i="77"/>
  <c r="AX8" i="76" s="1"/>
  <c r="AL92" i="77"/>
  <c r="AR93" i="77"/>
  <c r="AG98" i="77"/>
  <c r="AO98" i="77"/>
  <c r="AW98" i="77"/>
  <c r="BC5" i="100"/>
  <c r="BE23" i="100"/>
  <c r="AJ23" i="100"/>
  <c r="AJ61" i="100" s="1"/>
  <c r="AQ30" i="100"/>
  <c r="AQ63" i="100" s="1"/>
  <c r="AD6" i="102"/>
  <c r="AD67" i="102" s="1"/>
  <c r="AP6" i="102"/>
  <c r="AP67" i="102" s="1"/>
  <c r="AA5" i="75"/>
  <c r="AA7" i="74" s="1"/>
  <c r="AI5" i="75"/>
  <c r="AI7" i="74" s="1"/>
  <c r="AQ5" i="75"/>
  <c r="AQ7" i="74" s="1"/>
  <c r="AL5" i="77"/>
  <c r="AL6" i="76" s="1"/>
  <c r="AC12" i="77"/>
  <c r="AC31" i="77" s="1"/>
  <c r="AK12" i="77"/>
  <c r="AK31" i="77" s="1"/>
  <c r="AS12" i="77"/>
  <c r="AG5" i="100"/>
  <c r="AG40" i="100" s="1"/>
  <c r="BE5" i="100"/>
  <c r="BD16" i="100"/>
  <c r="BE129" i="100"/>
  <c r="AE6" i="102"/>
  <c r="AE67" i="102" s="1"/>
  <c r="AM6" i="102"/>
  <c r="AM67" i="102" s="1"/>
  <c r="AU6" i="102"/>
  <c r="AU67" i="102" s="1"/>
  <c r="AC17" i="102"/>
  <c r="AC69" i="102" s="1"/>
  <c r="AA39" i="102"/>
  <c r="AA73" i="102" s="1"/>
  <c r="AI39" i="102"/>
  <c r="AI73" i="102" s="1"/>
  <c r="AQ39" i="102"/>
  <c r="AQ73" i="102" s="1"/>
  <c r="AY39" i="102"/>
  <c r="AY73" i="102" s="1"/>
  <c r="AE11" i="75"/>
  <c r="AE8" i="74" s="1"/>
  <c r="AL12" i="77"/>
  <c r="AL31" i="77" s="1"/>
  <c r="AT12" i="77"/>
  <c r="AT31" i="77" s="1"/>
  <c r="AO16" i="100"/>
  <c r="AL23" i="100"/>
  <c r="AR10" i="102"/>
  <c r="AR68" i="102" s="1"/>
  <c r="AZ10" i="102"/>
  <c r="AZ68" i="102" s="1"/>
  <c r="AH39" i="102"/>
  <c r="AH73" i="102" s="1"/>
  <c r="AX39" i="102"/>
  <c r="AX73" i="102" s="1"/>
  <c r="AB50" i="102"/>
  <c r="AB74" i="102" s="1"/>
  <c r="AJ50" i="102"/>
  <c r="AJ74" i="102" s="1"/>
  <c r="AR50" i="102"/>
  <c r="AR74" i="102" s="1"/>
  <c r="AZ50" i="102"/>
  <c r="AZ74" i="102" s="1"/>
  <c r="AW34" i="75"/>
  <c r="AS35" i="75"/>
  <c r="AS9" i="74"/>
  <c r="AQ131" i="66"/>
  <c r="AG77" i="64"/>
  <c r="AO35" i="64"/>
  <c r="AW5" i="64"/>
  <c r="AW5" i="69" s="1"/>
  <c r="AH36" i="64"/>
  <c r="AP78" i="64"/>
  <c r="AI79" i="64"/>
  <c r="AQ79" i="64"/>
  <c r="AY79" i="64"/>
  <c r="AG84" i="64"/>
  <c r="AO84" i="64"/>
  <c r="AH43" i="64"/>
  <c r="AP43" i="64"/>
  <c r="AN97" i="65"/>
  <c r="AQ61" i="65"/>
  <c r="AQ61" i="66" s="1"/>
  <c r="AQ117" i="67" s="1"/>
  <c r="AU70" i="65"/>
  <c r="AU69" i="65" s="1"/>
  <c r="AU88" i="65" s="1"/>
  <c r="AV136" i="65" s="1"/>
  <c r="AB6" i="66"/>
  <c r="AX119" i="66"/>
  <c r="AR75" i="67"/>
  <c r="AB88" i="67"/>
  <c r="AJ88" i="67"/>
  <c r="AR88" i="67"/>
  <c r="AI41" i="68"/>
  <c r="AW11" i="70"/>
  <c r="AW21" i="70" s="1"/>
  <c r="AO17" i="75"/>
  <c r="AO5" i="74" s="1"/>
  <c r="AF93" i="77"/>
  <c r="AO19" i="77"/>
  <c r="AO7" i="76" s="1"/>
  <c r="AX98" i="77"/>
  <c r="BB5" i="100"/>
  <c r="AE5" i="100"/>
  <c r="AE43" i="100" s="1"/>
  <c r="AU5" i="100"/>
  <c r="AU38" i="100" s="1"/>
  <c r="AJ176" i="100"/>
  <c r="AL178" i="100"/>
  <c r="AE179" i="100"/>
  <c r="AM179" i="100"/>
  <c r="AO180" i="100"/>
  <c r="AX53" i="97"/>
  <c r="AR51" i="64"/>
  <c r="AO10" i="64"/>
  <c r="AH14" i="65"/>
  <c r="AP14" i="65"/>
  <c r="AX14" i="65"/>
  <c r="AD18" i="65"/>
  <c r="AL18" i="65"/>
  <c r="AT18" i="65"/>
  <c r="AH18" i="65"/>
  <c r="AP18" i="65"/>
  <c r="AX18" i="65"/>
  <c r="AF18" i="65"/>
  <c r="AN18" i="65"/>
  <c r="AV18" i="65"/>
  <c r="AR61" i="65"/>
  <c r="AR61" i="66" s="1"/>
  <c r="AR117" i="67" s="1"/>
  <c r="AL65" i="65"/>
  <c r="AL87" i="65" s="1"/>
  <c r="AZ6" i="66"/>
  <c r="AH6" i="66"/>
  <c r="AH79" i="66" s="1"/>
  <c r="AP6" i="66"/>
  <c r="AP79" i="66" s="1"/>
  <c r="E19" i="112" s="1"/>
  <c r="AX6" i="66"/>
  <c r="AX79" i="66" s="1"/>
  <c r="AX115" i="66" s="1"/>
  <c r="AN6" i="66"/>
  <c r="AN79" i="66" s="1"/>
  <c r="AV6" i="66"/>
  <c r="AV79" i="66" s="1"/>
  <c r="AD6" i="66"/>
  <c r="AD79" i="66" s="1"/>
  <c r="AL6" i="66"/>
  <c r="AL79" i="66" s="1"/>
  <c r="AT6" i="66"/>
  <c r="AT79" i="66" s="1"/>
  <c r="AA76" i="67"/>
  <c r="AA75" i="67" s="1"/>
  <c r="AI76" i="67"/>
  <c r="AI75" i="67" s="1"/>
  <c r="AQ76" i="67"/>
  <c r="AQ75" i="67" s="1"/>
  <c r="AY76" i="67"/>
  <c r="AY75" i="67" s="1"/>
  <c r="BG76" i="67"/>
  <c r="AA88" i="67"/>
  <c r="AI88" i="67"/>
  <c r="AQ88" i="67"/>
  <c r="AY88" i="67"/>
  <c r="AE88" i="67"/>
  <c r="AM88" i="67"/>
  <c r="AU88" i="67"/>
  <c r="AC88" i="67"/>
  <c r="AK88" i="67"/>
  <c r="AB41" i="68"/>
  <c r="AJ41" i="68"/>
  <c r="AR41" i="68"/>
  <c r="AZ41" i="68"/>
  <c r="Z17" i="69"/>
  <c r="AW17" i="69" s="1"/>
  <c r="AD32" i="75"/>
  <c r="AL32" i="75"/>
  <c r="AT32" i="75"/>
  <c r="AQ17" i="75"/>
  <c r="AQ5" i="74" s="1"/>
  <c r="AB22" i="75"/>
  <c r="AB6" i="74" s="1"/>
  <c r="AG5" i="77"/>
  <c r="AG6" i="76" s="1"/>
  <c r="AY5" i="77"/>
  <c r="AY6" i="76" s="1"/>
  <c r="AA12" i="77"/>
  <c r="AI12" i="77"/>
  <c r="AQ12" i="77"/>
  <c r="AY12" i="77"/>
  <c r="AP19" i="77"/>
  <c r="AP7" i="76" s="1"/>
  <c r="Z31" i="76" s="1"/>
  <c r="AI28" i="102"/>
  <c r="AY28" i="102"/>
  <c r="AQ49" i="64"/>
  <c r="AY77" i="64"/>
  <c r="AS51" i="64"/>
  <c r="AL80" i="64"/>
  <c r="AS10" i="64"/>
  <c r="AW85" i="64"/>
  <c r="AG6" i="65"/>
  <c r="AG81" i="65" s="1"/>
  <c r="AO6" i="65"/>
  <c r="AO81" i="65" s="1"/>
  <c r="AW6" i="65"/>
  <c r="AW81" i="65" s="1"/>
  <c r="AE14" i="65"/>
  <c r="AM14" i="65"/>
  <c r="AU14" i="65"/>
  <c r="AC14" i="65"/>
  <c r="AK14" i="65"/>
  <c r="AS14" i="65"/>
  <c r="AE18" i="65"/>
  <c r="AM18" i="65"/>
  <c r="AU18" i="65"/>
  <c r="AC18" i="65"/>
  <c r="AK18" i="65"/>
  <c r="AS18" i="65"/>
  <c r="AO18" i="65"/>
  <c r="AY61" i="65"/>
  <c r="AY61" i="66" s="1"/>
  <c r="AY117" i="67" s="1"/>
  <c r="AE70" i="65"/>
  <c r="AE69" i="65" s="1"/>
  <c r="AE88" i="65" s="1"/>
  <c r="AW69" i="65"/>
  <c r="AW88" i="65" s="1"/>
  <c r="AW136" i="65" s="1"/>
  <c r="AI6" i="66"/>
  <c r="AI79" i="66" s="1"/>
  <c r="AO6" i="66"/>
  <c r="AO79" i="66" s="1"/>
  <c r="AU6" i="66"/>
  <c r="AU79" i="66" s="1"/>
  <c r="AU127" i="66" s="1"/>
  <c r="AH18" i="66"/>
  <c r="AP18" i="66"/>
  <c r="AX18" i="66"/>
  <c r="AF18" i="66"/>
  <c r="AN18" i="66"/>
  <c r="AV18" i="66"/>
  <c r="AD18" i="66"/>
  <c r="AL18" i="66"/>
  <c r="AT18" i="66"/>
  <c r="AP7" i="67"/>
  <c r="AZ25" i="69"/>
  <c r="AR41" i="69"/>
  <c r="AH22" i="75"/>
  <c r="AH6" i="74" s="1"/>
  <c r="AB12" i="77"/>
  <c r="AB31" i="77" s="1"/>
  <c r="AJ12" i="77"/>
  <c r="AJ31" i="77" s="1"/>
  <c r="AR12" i="77"/>
  <c r="AR31" i="77" s="1"/>
  <c r="AZ12" i="77"/>
  <c r="AW19" i="77"/>
  <c r="AW7" i="76" s="1"/>
  <c r="AD176" i="100"/>
  <c r="AL176" i="100"/>
  <c r="AN178" i="100"/>
  <c r="BA63" i="100"/>
  <c r="AG10" i="97"/>
  <c r="AG32" i="97" s="1"/>
  <c r="AN38" i="97"/>
  <c r="AV38" i="97"/>
  <c r="AM50" i="74"/>
  <c r="AF5" i="64"/>
  <c r="AF5" i="68" s="1"/>
  <c r="AW10" i="64"/>
  <c r="AX54" i="64"/>
  <c r="AH6" i="65"/>
  <c r="AH81" i="65" s="1"/>
  <c r="AP6" i="65"/>
  <c r="AP81" i="65" s="1"/>
  <c r="AX6" i="65"/>
  <c r="AX81" i="65" s="1"/>
  <c r="AB31" i="65"/>
  <c r="AB84" i="65" s="1"/>
  <c r="AJ31" i="65"/>
  <c r="AJ84" i="65" s="1"/>
  <c r="AR31" i="65"/>
  <c r="AR84" i="65" s="1"/>
  <c r="AZ31" i="65"/>
  <c r="AZ84" i="65" s="1"/>
  <c r="I9" i="112" s="1"/>
  <c r="AF31" i="65"/>
  <c r="AF84" i="65" s="1"/>
  <c r="AN31" i="65"/>
  <c r="AN84" i="65" s="1"/>
  <c r="AV31" i="65"/>
  <c r="AV84" i="65" s="1"/>
  <c r="AW132" i="65" s="1"/>
  <c r="AL31" i="65"/>
  <c r="AL84" i="65" s="1"/>
  <c r="AT31" i="65"/>
  <c r="AT84" i="65" s="1"/>
  <c r="AZ61" i="65"/>
  <c r="AZ61" i="66" s="1"/>
  <c r="AZ117" i="67" s="1"/>
  <c r="AT65" i="65"/>
  <c r="AT87" i="65" s="1"/>
  <c r="AF70" i="65"/>
  <c r="AF69" i="65" s="1"/>
  <c r="AF88" i="65" s="1"/>
  <c r="AB6" i="67"/>
  <c r="AA18" i="66"/>
  <c r="AI18" i="66"/>
  <c r="AQ18" i="66"/>
  <c r="AY18" i="66"/>
  <c r="AG18" i="66"/>
  <c r="AG13" i="66" s="1"/>
  <c r="AG80" i="66" s="1"/>
  <c r="AO18" i="66"/>
  <c r="AW18" i="66"/>
  <c r="AE18" i="66"/>
  <c r="AM18" i="66"/>
  <c r="AU18" i="66"/>
  <c r="AS18" i="66"/>
  <c r="AO65" i="66"/>
  <c r="AO85" i="66" s="1"/>
  <c r="AV8" i="67"/>
  <c r="AV6" i="67" s="1"/>
  <c r="AH58" i="67"/>
  <c r="AP58" i="67"/>
  <c r="AX58" i="67"/>
  <c r="AF58" i="67"/>
  <c r="AN58" i="67"/>
  <c r="AV58" i="67"/>
  <c r="AD58" i="67"/>
  <c r="AL58" i="67"/>
  <c r="AT58" i="67"/>
  <c r="AH76" i="67"/>
  <c r="AH75" i="67" s="1"/>
  <c r="AP76" i="67"/>
  <c r="AP75" i="67" s="1"/>
  <c r="AX76" i="67"/>
  <c r="AX75" i="67" s="1"/>
  <c r="BF76" i="67"/>
  <c r="AK76" i="67"/>
  <c r="AK75" i="67" s="1"/>
  <c r="AS76" i="67"/>
  <c r="AS75" i="67" s="1"/>
  <c r="BA76" i="67"/>
  <c r="AD41" i="68"/>
  <c r="AL41" i="68"/>
  <c r="AT41" i="68"/>
  <c r="AZ41" i="69"/>
  <c r="AD5" i="75"/>
  <c r="AD7" i="74" s="1"/>
  <c r="AL5" i="75"/>
  <c r="AL7" i="74" s="1"/>
  <c r="AT5" i="75"/>
  <c r="AT7" i="74" s="1"/>
  <c r="AH5" i="75"/>
  <c r="AH7" i="74" s="1"/>
  <c r="AP5" i="75"/>
  <c r="AP7" i="74" s="1"/>
  <c r="AX5" i="75"/>
  <c r="AX7" i="74" s="1"/>
  <c r="Z43" i="74" s="1"/>
  <c r="AX43" i="74" s="1"/>
  <c r="AC11" i="75"/>
  <c r="AC34" i="75" s="1"/>
  <c r="AK11" i="75"/>
  <c r="AK34" i="75" s="1"/>
  <c r="AS11" i="75"/>
  <c r="AS34" i="75" s="1"/>
  <c r="AA38" i="75"/>
  <c r="Z54" i="75" s="1"/>
  <c r="AI38" i="75"/>
  <c r="AQ38" i="75"/>
  <c r="AY38" i="75"/>
  <c r="AE38" i="75"/>
  <c r="AU38" i="75"/>
  <c r="AJ22" i="75"/>
  <c r="AJ6" i="74" s="1"/>
  <c r="AJ32" i="75"/>
  <c r="AH5" i="77"/>
  <c r="AH6" i="76" s="1"/>
  <c r="AP5" i="77"/>
  <c r="AX5" i="77"/>
  <c r="AD5" i="77"/>
  <c r="AD6" i="76" s="1"/>
  <c r="AT5" i="77"/>
  <c r="AT6" i="76" s="1"/>
  <c r="AG15" i="77"/>
  <c r="AG5" i="76" s="1"/>
  <c r="AB23" i="100"/>
  <c r="AB58" i="100" s="1"/>
  <c r="AR23" i="100"/>
  <c r="AR58" i="100" s="1"/>
  <c r="AZ58" i="100"/>
  <c r="AO30" i="100"/>
  <c r="AO65" i="100" s="1"/>
  <c r="BE30" i="100"/>
  <c r="AH10" i="97"/>
  <c r="AH53" i="97" s="1"/>
  <c r="AV10" i="97"/>
  <c r="AV56" i="97" s="1"/>
  <c r="AF30" i="97"/>
  <c r="AF34" i="97"/>
  <c r="AE10" i="102"/>
  <c r="AE68" i="102" s="1"/>
  <c r="AM10" i="102"/>
  <c r="AM68" i="102" s="1"/>
  <c r="AT10" i="64"/>
  <c r="AD47" i="65"/>
  <c r="AD83" i="65" s="1"/>
  <c r="AL47" i="65"/>
  <c r="AL83" i="65" s="1"/>
  <c r="AT47" i="65"/>
  <c r="AT83" i="65" s="1"/>
  <c r="BC88" i="65"/>
  <c r="AL59" i="66"/>
  <c r="AL115" i="67" s="1"/>
  <c r="AA58" i="67"/>
  <c r="AI58" i="67"/>
  <c r="AQ58" i="67"/>
  <c r="AY58" i="67"/>
  <c r="AE58" i="67"/>
  <c r="AM58" i="67"/>
  <c r="AU58" i="67"/>
  <c r="AK58" i="67"/>
  <c r="AS58" i="67"/>
  <c r="AI32" i="75"/>
  <c r="AY5" i="75"/>
  <c r="AY7" i="74" s="1"/>
  <c r="AP22" i="75"/>
  <c r="AP6" i="74" s="1"/>
  <c r="Z33" i="74" s="1"/>
  <c r="AE103" i="75"/>
  <c r="AH15" i="77"/>
  <c r="AH5" i="76" s="1"/>
  <c r="AF38" i="97"/>
  <c r="AH38" i="64"/>
  <c r="AR107" i="66"/>
  <c r="AD5" i="64"/>
  <c r="AD5" i="69" s="1"/>
  <c r="BB5" i="64"/>
  <c r="BB15" i="64" s="1"/>
  <c r="BB30" i="64" s="1"/>
  <c r="AW52" i="64"/>
  <c r="AB82" i="64"/>
  <c r="AJ10" i="64"/>
  <c r="AR10" i="64"/>
  <c r="AR15" i="64" s="1"/>
  <c r="AR22" i="64" s="1"/>
  <c r="AT56" i="64"/>
  <c r="AM43" i="64"/>
  <c r="AB6" i="65"/>
  <c r="AB81" i="65" s="1"/>
  <c r="AJ6" i="65"/>
  <c r="AJ81" i="65" s="1"/>
  <c r="AR6" i="65"/>
  <c r="AR81" i="65" s="1"/>
  <c r="AZ6" i="65"/>
  <c r="AZ81" i="65" s="1"/>
  <c r="AF6" i="65"/>
  <c r="AF81" i="65" s="1"/>
  <c r="AN6" i="65"/>
  <c r="AN81" i="65" s="1"/>
  <c r="AV6" i="65"/>
  <c r="AV81" i="65" s="1"/>
  <c r="AC47" i="65"/>
  <c r="AC83" i="65" s="1"/>
  <c r="AK47" i="65"/>
  <c r="AK83" i="65" s="1"/>
  <c r="AS47" i="65"/>
  <c r="AS83" i="65" s="1"/>
  <c r="AA47" i="65"/>
  <c r="AA83" i="65" s="1"/>
  <c r="AI47" i="65"/>
  <c r="AI83" i="65" s="1"/>
  <c r="AQ47" i="65"/>
  <c r="AQ83" i="65" s="1"/>
  <c r="AY47" i="65"/>
  <c r="AY83" i="65" s="1"/>
  <c r="AG47" i="65"/>
  <c r="AG83" i="65" s="1"/>
  <c r="AO47" i="65"/>
  <c r="AO83" i="65" s="1"/>
  <c r="AW47" i="65"/>
  <c r="AW83" i="65" s="1"/>
  <c r="AF54" i="65"/>
  <c r="AF53" i="65" s="1"/>
  <c r="AF86" i="65" s="1"/>
  <c r="AB61" i="65"/>
  <c r="AB61" i="66" s="1"/>
  <c r="AB117" i="67" s="1"/>
  <c r="AM70" i="65"/>
  <c r="AM69" i="65" s="1"/>
  <c r="AM88" i="65" s="1"/>
  <c r="BD88" i="65"/>
  <c r="BE136" i="65" s="1"/>
  <c r="AA31" i="66"/>
  <c r="AA82" i="66" s="1"/>
  <c r="AY31" i="66"/>
  <c r="AY82" i="66" s="1"/>
  <c r="AG31" i="66"/>
  <c r="AG82" i="66" s="1"/>
  <c r="AO31" i="66"/>
  <c r="AO82" i="66" s="1"/>
  <c r="AW31" i="66"/>
  <c r="AW82" i="66" s="1"/>
  <c r="AE31" i="66"/>
  <c r="AE82" i="66" s="1"/>
  <c r="AM31" i="66"/>
  <c r="AM82" i="66" s="1"/>
  <c r="AU31" i="66"/>
  <c r="AU82" i="66" s="1"/>
  <c r="AC31" i="66"/>
  <c r="AC82" i="66" s="1"/>
  <c r="AC94" i="66" s="1"/>
  <c r="AK31" i="66"/>
  <c r="AK82" i="66" s="1"/>
  <c r="AS31" i="66"/>
  <c r="AS82" i="66" s="1"/>
  <c r="AV70" i="66"/>
  <c r="AV69" i="66" s="1"/>
  <c r="AV86" i="66" s="1"/>
  <c r="AF17" i="68"/>
  <c r="AN17" i="68"/>
  <c r="AV17" i="68"/>
  <c r="AU41" i="69"/>
  <c r="AE100" i="75"/>
  <c r="AR22" i="75"/>
  <c r="AR6" i="74" s="1"/>
  <c r="AF22" i="75"/>
  <c r="AF6" i="74" s="1"/>
  <c r="AN22" i="75"/>
  <c r="AN6" i="74" s="1"/>
  <c r="AV22" i="75"/>
  <c r="AV6" i="74" s="1"/>
  <c r="AD22" i="75"/>
  <c r="AD6" i="74" s="1"/>
  <c r="AL22" i="75"/>
  <c r="AL6" i="74" s="1"/>
  <c r="AT22" i="75"/>
  <c r="AT6" i="74" s="1"/>
  <c r="AO5" i="77"/>
  <c r="AO6" i="76" s="1"/>
  <c r="AG12" i="77"/>
  <c r="AG31" i="77" s="1"/>
  <c r="AO12" i="77"/>
  <c r="AO8" i="76" s="1"/>
  <c r="AW12" i="77"/>
  <c r="AO15" i="77"/>
  <c r="AO5" i="76" s="1"/>
  <c r="BB16" i="100"/>
  <c r="BD96" i="100"/>
  <c r="AR10" i="97"/>
  <c r="AR53" i="97" s="1"/>
  <c r="AX34" i="97"/>
  <c r="AD38" i="101"/>
  <c r="AL38" i="101"/>
  <c r="AG10" i="102"/>
  <c r="AG68" i="102" s="1"/>
  <c r="AO10" i="102"/>
  <c r="AW10" i="102"/>
  <c r="AW68" i="102" s="1"/>
  <c r="AU10" i="102"/>
  <c r="AU68" i="102" s="1"/>
  <c r="AU92" i="102" s="1"/>
  <c r="AC28" i="102"/>
  <c r="AS28" i="102"/>
  <c r="AE42" i="102"/>
  <c r="AK6" i="65"/>
  <c r="AK81" i="65" s="1"/>
  <c r="AS6" i="65"/>
  <c r="AS81" i="65" s="1"/>
  <c r="AA6" i="65"/>
  <c r="AA81" i="65" s="1"/>
  <c r="AI6" i="65"/>
  <c r="AI81" i="65" s="1"/>
  <c r="AQ6" i="65"/>
  <c r="AQ81" i="65" s="1"/>
  <c r="AY6" i="65"/>
  <c r="AY81" i="65" s="1"/>
  <c r="AE6" i="65"/>
  <c r="AE81" i="65" s="1"/>
  <c r="AM6" i="65"/>
  <c r="AM81" i="65" s="1"/>
  <c r="AU6" i="65"/>
  <c r="AU81" i="65" s="1"/>
  <c r="AA18" i="65"/>
  <c r="AI18" i="65"/>
  <c r="AQ18" i="65"/>
  <c r="AY18" i="65"/>
  <c r="AT97" i="65"/>
  <c r="AI61" i="65"/>
  <c r="AI61" i="66" s="1"/>
  <c r="AI117" i="67" s="1"/>
  <c r="AD70" i="65"/>
  <c r="AD69" i="65" s="1"/>
  <c r="AD88" i="65" s="1"/>
  <c r="AL70" i="65"/>
  <c r="AL69" i="65" s="1"/>
  <c r="AL88" i="65" s="1"/>
  <c r="AT70" i="65"/>
  <c r="AT69" i="65" s="1"/>
  <c r="AT88" i="65" s="1"/>
  <c r="AF14" i="66"/>
  <c r="AF14" i="67" s="1"/>
  <c r="AF13" i="67" s="1"/>
  <c r="AN14" i="66"/>
  <c r="AN14" i="67" s="1"/>
  <c r="AN13" i="67" s="1"/>
  <c r="AV14" i="66"/>
  <c r="AV14" i="67" s="1"/>
  <c r="AV13" i="67" s="1"/>
  <c r="AD14" i="66"/>
  <c r="AD14" i="67" s="1"/>
  <c r="AD13" i="67" s="1"/>
  <c r="AL14" i="66"/>
  <c r="AL14" i="67" s="1"/>
  <c r="AL13" i="67" s="1"/>
  <c r="AT14" i="66"/>
  <c r="AB31" i="66"/>
  <c r="AB82" i="66" s="1"/>
  <c r="AJ31" i="66"/>
  <c r="AJ82" i="66" s="1"/>
  <c r="AR31" i="66"/>
  <c r="AR82" i="66" s="1"/>
  <c r="AZ31" i="66"/>
  <c r="AZ82" i="66" s="1"/>
  <c r="I22" i="112" s="1"/>
  <c r="AF31" i="66"/>
  <c r="AF82" i="66" s="1"/>
  <c r="AN31" i="66"/>
  <c r="AN82" i="66" s="1"/>
  <c r="AV31" i="66"/>
  <c r="AV82" i="66" s="1"/>
  <c r="AD31" i="66"/>
  <c r="AD82" i="66" s="1"/>
  <c r="AL31" i="66"/>
  <c r="AL82" i="66" s="1"/>
  <c r="AT31" i="66"/>
  <c r="AT82" i="66" s="1"/>
  <c r="AA47" i="66"/>
  <c r="AA81" i="66" s="1"/>
  <c r="AA93" i="66" s="1"/>
  <c r="AI47" i="66"/>
  <c r="AI81" i="66" s="1"/>
  <c r="AQ47" i="66"/>
  <c r="AQ81" i="66" s="1"/>
  <c r="AY47" i="66"/>
  <c r="AY81" i="66" s="1"/>
  <c r="AG47" i="66"/>
  <c r="AG81" i="66" s="1"/>
  <c r="AO47" i="66"/>
  <c r="AO81" i="66" s="1"/>
  <c r="AW47" i="66"/>
  <c r="AW81" i="66" s="1"/>
  <c r="AW129" i="66" s="1"/>
  <c r="AE47" i="66"/>
  <c r="AE81" i="66" s="1"/>
  <c r="AM47" i="66"/>
  <c r="AM81" i="66" s="1"/>
  <c r="AM93" i="66" s="1"/>
  <c r="AU47" i="66"/>
  <c r="AU81" i="66" s="1"/>
  <c r="AS47" i="66"/>
  <c r="AS81" i="66" s="1"/>
  <c r="AQ107" i="66"/>
  <c r="AW70" i="66"/>
  <c r="AW69" i="66" s="1"/>
  <c r="AW86" i="66" s="1"/>
  <c r="AF11" i="75"/>
  <c r="AN11" i="75"/>
  <c r="AV11" i="75"/>
  <c r="AC17" i="75"/>
  <c r="AC5" i="74" s="1"/>
  <c r="AX22" i="75"/>
  <c r="AX6" i="74" s="1"/>
  <c r="Z42" i="74" s="1"/>
  <c r="AX42" i="74" s="1"/>
  <c r="AD40" i="75"/>
  <c r="AE104" i="75" s="1"/>
  <c r="AQ5" i="77"/>
  <c r="AQ6" i="76" s="1"/>
  <c r="AE28" i="77"/>
  <c r="AE39" i="77" s="1"/>
  <c r="AM28" i="77"/>
  <c r="AU28" i="77"/>
  <c r="AP15" i="77"/>
  <c r="AP5" i="76" s="1"/>
  <c r="Z29" i="76" s="1"/>
  <c r="AD95" i="77"/>
  <c r="AJ96" i="77"/>
  <c r="BA5" i="100"/>
  <c r="AH176" i="100"/>
  <c r="AJ178" i="100"/>
  <c r="AD23" i="100"/>
  <c r="AD56" i="100" s="1"/>
  <c r="AT23" i="100"/>
  <c r="AT58" i="100" s="1"/>
  <c r="AK65" i="100"/>
  <c r="BC96" i="100"/>
  <c r="BE162" i="100"/>
  <c r="BA195" i="100"/>
  <c r="AB10" i="97"/>
  <c r="AB58" i="97" s="1"/>
  <c r="AE32" i="101"/>
  <c r="AH30" i="100"/>
  <c r="AH66" i="100" s="1"/>
  <c r="AP30" i="100"/>
  <c r="Z129" i="100" s="1"/>
  <c r="AX30" i="100"/>
  <c r="AX63" i="100" s="1"/>
  <c r="BA96" i="100"/>
  <c r="AQ10" i="101"/>
  <c r="AQ25" i="101" s="1"/>
  <c r="AY10" i="101"/>
  <c r="AY30" i="101" s="1"/>
  <c r="AE54" i="101"/>
  <c r="AE58" i="101"/>
  <c r="E17" i="109"/>
  <c r="AG7" i="73"/>
  <c r="AO7" i="73"/>
  <c r="AW7" i="73"/>
  <c r="AV83" i="102"/>
  <c r="AB39" i="102"/>
  <c r="AB73" i="102" s="1"/>
  <c r="AJ39" i="102"/>
  <c r="AJ73" i="102" s="1"/>
  <c r="AR39" i="102"/>
  <c r="AR73" i="102" s="1"/>
  <c r="AZ39" i="102"/>
  <c r="AZ73" i="102" s="1"/>
  <c r="AD50" i="102"/>
  <c r="AD74" i="102" s="1"/>
  <c r="AL50" i="102"/>
  <c r="AL74" i="102" s="1"/>
  <c r="AM98" i="102" s="1"/>
  <c r="AT50" i="102"/>
  <c r="AT74" i="102" s="1"/>
  <c r="AE183" i="100"/>
  <c r="AU84" i="100"/>
  <c r="BC16" i="100"/>
  <c r="BA23" i="100"/>
  <c r="BB129" i="100"/>
  <c r="BA162" i="100"/>
  <c r="AF32" i="97"/>
  <c r="AX51" i="97"/>
  <c r="AL57" i="97"/>
  <c r="E12" i="109"/>
  <c r="E19" i="109" s="1"/>
  <c r="AH7" i="73"/>
  <c r="AP7" i="73"/>
  <c r="AX7" i="73"/>
  <c r="AC10" i="102"/>
  <c r="AC68" i="102" s="1"/>
  <c r="AK10" i="102"/>
  <c r="AK68" i="102" s="1"/>
  <c r="AS10" i="102"/>
  <c r="AS68" i="102" s="1"/>
  <c r="AA10" i="102"/>
  <c r="AA68" i="102" s="1"/>
  <c r="AM80" i="102" s="1"/>
  <c r="AI10" i="102"/>
  <c r="AI68" i="102" s="1"/>
  <c r="AQ10" i="102"/>
  <c r="AQ68" i="102" s="1"/>
  <c r="AY10" i="102"/>
  <c r="AY68" i="102" s="1"/>
  <c r="AD17" i="102"/>
  <c r="AD69" i="102" s="1"/>
  <c r="AL17" i="102"/>
  <c r="AL69" i="102" s="1"/>
  <c r="AT17" i="102"/>
  <c r="AT69" i="102" s="1"/>
  <c r="AB17" i="102"/>
  <c r="AB69" i="102" s="1"/>
  <c r="AC93" i="102" s="1"/>
  <c r="AJ17" i="102"/>
  <c r="AJ69" i="102" s="1"/>
  <c r="AR17" i="102"/>
  <c r="AR69" i="102" s="1"/>
  <c r="AZ17" i="102"/>
  <c r="AZ69" i="102" s="1"/>
  <c r="AG95" i="102"/>
  <c r="AO95" i="102"/>
  <c r="AW95" i="102"/>
  <c r="AC42" i="102"/>
  <c r="AK42" i="102"/>
  <c r="AS42" i="102"/>
  <c r="BA42" i="102"/>
  <c r="AD42" i="102"/>
  <c r="AL42" i="102"/>
  <c r="AT42" i="102"/>
  <c r="BB42" i="102"/>
  <c r="BB63" i="100"/>
  <c r="BA129" i="100"/>
  <c r="AO10" i="97"/>
  <c r="AO25" i="97" s="1"/>
  <c r="AC10" i="101"/>
  <c r="AC51" i="101" s="1"/>
  <c r="AK10" i="101"/>
  <c r="AK26" i="101" s="1"/>
  <c r="AS10" i="101"/>
  <c r="AS29" i="101" s="1"/>
  <c r="AY26" i="101"/>
  <c r="AE28" i="101"/>
  <c r="AM28" i="101"/>
  <c r="AM38" i="101"/>
  <c r="AA7" i="73"/>
  <c r="AI7" i="73"/>
  <c r="AQ7" i="73"/>
  <c r="AY7" i="73"/>
  <c r="AF22" i="102"/>
  <c r="AF70" i="102" s="1"/>
  <c r="AN22" i="102"/>
  <c r="AN70" i="102" s="1"/>
  <c r="AV22" i="102"/>
  <c r="AV70" i="102" s="1"/>
  <c r="AD22" i="102"/>
  <c r="AD70" i="102" s="1"/>
  <c r="AL22" i="102"/>
  <c r="AL70" i="102" s="1"/>
  <c r="AT22" i="102"/>
  <c r="AT70" i="102" s="1"/>
  <c r="AD28" i="102"/>
  <c r="AD27" i="102" s="1"/>
  <c r="AD72" i="102" s="1"/>
  <c r="AL28" i="102"/>
  <c r="AT28" i="102"/>
  <c r="AB28" i="102"/>
  <c r="AJ28" i="102"/>
  <c r="AR28" i="102"/>
  <c r="AZ28" i="102"/>
  <c r="AH28" i="102"/>
  <c r="AP28" i="102"/>
  <c r="AX28" i="102"/>
  <c r="AF28" i="102"/>
  <c r="AN28" i="102"/>
  <c r="AV28" i="102"/>
  <c r="AV27" i="102" s="1"/>
  <c r="AV72" i="102" s="1"/>
  <c r="AG33" i="102"/>
  <c r="AO33" i="102"/>
  <c r="AO27" i="102" s="1"/>
  <c r="AO72" i="102" s="1"/>
  <c r="AW33" i="102"/>
  <c r="BC23" i="100"/>
  <c r="BC162" i="100"/>
  <c r="BB195" i="100"/>
  <c r="AF25" i="97"/>
  <c r="AF29" i="97"/>
  <c r="AZ31" i="97"/>
  <c r="AX32" i="97"/>
  <c r="AF33" i="97"/>
  <c r="AF53" i="97"/>
  <c r="AG10" i="101"/>
  <c r="AG52" i="101" s="1"/>
  <c r="AT10" i="101"/>
  <c r="AT53" i="101" s="1"/>
  <c r="AB7" i="73"/>
  <c r="AJ7" i="73"/>
  <c r="AR7" i="73"/>
  <c r="AZ7" i="73"/>
  <c r="AC6" i="102"/>
  <c r="AC67" i="102" s="1"/>
  <c r="AK6" i="102"/>
  <c r="AK67" i="102" s="1"/>
  <c r="AS6" i="102"/>
  <c r="AS67" i="102" s="1"/>
  <c r="AA6" i="102"/>
  <c r="AA67" i="102" s="1"/>
  <c r="AI6" i="102"/>
  <c r="AI67" i="102" s="1"/>
  <c r="AQ6" i="102"/>
  <c r="AQ67" i="102" s="1"/>
  <c r="AY6" i="102"/>
  <c r="AG22" i="102"/>
  <c r="AG70" i="102" s="1"/>
  <c r="AH94" i="102" s="1"/>
  <c r="AO22" i="102"/>
  <c r="AO70" i="102" s="1"/>
  <c r="AW22" i="102"/>
  <c r="AW70" i="102" s="1"/>
  <c r="AX94" i="102" s="1"/>
  <c r="AE22" i="102"/>
  <c r="AE70" i="102" s="1"/>
  <c r="AF94" i="102" s="1"/>
  <c r="AM22" i="102"/>
  <c r="AM70" i="102" s="1"/>
  <c r="AU22" i="102"/>
  <c r="AU70" i="102" s="1"/>
  <c r="AC22" i="102"/>
  <c r="AC70" i="102" s="1"/>
  <c r="AK22" i="102"/>
  <c r="AK70" i="102" s="1"/>
  <c r="AS22" i="102"/>
  <c r="AS70" i="102" s="1"/>
  <c r="AW25" i="97"/>
  <c r="AW29" i="97"/>
  <c r="AW33" i="97"/>
  <c r="AE29" i="101"/>
  <c r="AE33" i="101"/>
  <c r="AF42" i="102"/>
  <c r="AN42" i="102"/>
  <c r="AV42" i="102"/>
  <c r="AG42" i="102"/>
  <c r="AO42" i="102"/>
  <c r="AW42" i="102"/>
  <c r="BE42" i="102"/>
  <c r="AB42" i="102"/>
  <c r="AJ42" i="102"/>
  <c r="AR42" i="102"/>
  <c r="AZ42" i="102"/>
  <c r="AA50" i="102"/>
  <c r="AA74" i="102" s="1"/>
  <c r="AT86" i="102" s="1"/>
  <c r="AI50" i="102"/>
  <c r="AI74" i="102" s="1"/>
  <c r="AQ50" i="102"/>
  <c r="AQ74" i="102" s="1"/>
  <c r="AY50" i="102"/>
  <c r="AY74" i="102" s="1"/>
  <c r="AK85" i="100"/>
  <c r="BD30" i="100"/>
  <c r="BB96" i="100"/>
  <c r="BC195" i="100"/>
  <c r="AN10" i="97"/>
  <c r="AN55" i="97" s="1"/>
  <c r="AW58" i="97"/>
  <c r="AA17" i="102"/>
  <c r="AA69" i="102" s="1"/>
  <c r="AI17" i="102"/>
  <c r="AI69" i="102" s="1"/>
  <c r="AQ17" i="102"/>
  <c r="AQ69" i="102" s="1"/>
  <c r="AY17" i="102"/>
  <c r="AY69" i="102" s="1"/>
  <c r="AE17" i="102"/>
  <c r="AE69" i="102" s="1"/>
  <c r="AM17" i="102"/>
  <c r="AM69" i="102" s="1"/>
  <c r="AU17" i="102"/>
  <c r="AU69" i="102" s="1"/>
  <c r="AB22" i="102"/>
  <c r="AB70" i="102" s="1"/>
  <c r="AJ22" i="102"/>
  <c r="AJ70" i="102" s="1"/>
  <c r="AR22" i="102"/>
  <c r="AR70" i="102" s="1"/>
  <c r="AZ22" i="102"/>
  <c r="AZ70" i="102" s="1"/>
  <c r="AC33" i="102"/>
  <c r="AK33" i="102"/>
  <c r="AS33" i="102"/>
  <c r="AH42" i="102"/>
  <c r="AP42" i="102"/>
  <c r="AX42" i="102"/>
  <c r="AA42" i="102"/>
  <c r="AI42" i="102"/>
  <c r="AQ42" i="102"/>
  <c r="AY42" i="102"/>
  <c r="AD5" i="68"/>
  <c r="AK5" i="68"/>
  <c r="AK5" i="69"/>
  <c r="AS5" i="69"/>
  <c r="AC35" i="64"/>
  <c r="AC77" i="64"/>
  <c r="AD78" i="64"/>
  <c r="AM37" i="64"/>
  <c r="AV38" i="64"/>
  <c r="AV80" i="64"/>
  <c r="AU54" i="64"/>
  <c r="AU82" i="64"/>
  <c r="AS36" i="64"/>
  <c r="AK37" i="64"/>
  <c r="AT40" i="64"/>
  <c r="AQ54" i="64"/>
  <c r="AR56" i="64"/>
  <c r="AY57" i="64"/>
  <c r="AZ64" i="64"/>
  <c r="AO77" i="64"/>
  <c r="AH78" i="64"/>
  <c r="AF79" i="64"/>
  <c r="AR82" i="64"/>
  <c r="AD81" i="65"/>
  <c r="AT13" i="65"/>
  <c r="AT82" i="65" s="1"/>
  <c r="AF133" i="65"/>
  <c r="AF97" i="65"/>
  <c r="AV133" i="65"/>
  <c r="AV97" i="65"/>
  <c r="BB88" i="65"/>
  <c r="BB75" i="65"/>
  <c r="AA6" i="66"/>
  <c r="AA7" i="67"/>
  <c r="AA6" i="67" s="1"/>
  <c r="AQ6" i="66"/>
  <c r="AQ7" i="67"/>
  <c r="AQ6" i="67" s="1"/>
  <c r="AY6" i="66"/>
  <c r="AY7" i="67"/>
  <c r="AY6" i="67" s="1"/>
  <c r="AG6" i="66"/>
  <c r="AG8" i="67"/>
  <c r="AG6" i="67" s="1"/>
  <c r="AW6" i="66"/>
  <c r="AW8" i="67"/>
  <c r="AW6" i="67" s="1"/>
  <c r="AE6" i="66"/>
  <c r="AE9" i="67"/>
  <c r="AE6" i="67" s="1"/>
  <c r="AM6" i="66"/>
  <c r="AM9" i="67"/>
  <c r="AM6" i="67" s="1"/>
  <c r="AC10" i="67"/>
  <c r="AC6" i="67" s="1"/>
  <c r="AC6" i="66"/>
  <c r="AK10" i="67"/>
  <c r="AK6" i="67" s="1"/>
  <c r="AK6" i="66"/>
  <c r="AS10" i="67"/>
  <c r="AS6" i="67" s="1"/>
  <c r="AS6" i="66"/>
  <c r="AS111" i="67"/>
  <c r="AI7" i="67"/>
  <c r="AI6" i="67" s="1"/>
  <c r="AT78" i="64"/>
  <c r="AT35" i="64"/>
  <c r="AT77" i="64"/>
  <c r="AT49" i="64"/>
  <c r="AV51" i="64"/>
  <c r="AV37" i="64"/>
  <c r="AG80" i="64"/>
  <c r="AH10" i="64"/>
  <c r="AP10" i="64"/>
  <c r="AX10" i="64"/>
  <c r="AF82" i="64"/>
  <c r="AF40" i="64"/>
  <c r="AN82" i="64"/>
  <c r="AN40" i="64"/>
  <c r="AV54" i="64"/>
  <c r="AV82" i="64"/>
  <c r="AV40" i="64"/>
  <c r="AG83" i="64"/>
  <c r="AG41" i="64"/>
  <c r="AO83" i="64"/>
  <c r="AO41" i="64"/>
  <c r="AW83" i="64"/>
  <c r="AW41" i="64"/>
  <c r="AX56" i="64"/>
  <c r="AA43" i="64"/>
  <c r="AI43" i="64"/>
  <c r="AI85" i="64"/>
  <c r="AQ43" i="64"/>
  <c r="AQ85" i="64"/>
  <c r="AY71" i="64"/>
  <c r="AY43" i="64"/>
  <c r="AY85" i="64"/>
  <c r="AW35" i="64"/>
  <c r="AT36" i="64"/>
  <c r="AQ37" i="64"/>
  <c r="AC40" i="64"/>
  <c r="AU40" i="64"/>
  <c r="AO42" i="64"/>
  <c r="AG43" i="64"/>
  <c r="AV52" i="64"/>
  <c r="AR54" i="64"/>
  <c r="AP77" i="64"/>
  <c r="AZ83" i="64"/>
  <c r="AH85" i="64"/>
  <c r="AG133" i="65"/>
  <c r="AG97" i="65"/>
  <c r="AO133" i="65"/>
  <c r="AO97" i="65"/>
  <c r="AW133" i="65"/>
  <c r="AW97" i="65"/>
  <c r="AW109" i="65"/>
  <c r="AW54" i="65"/>
  <c r="AW53" i="65" s="1"/>
  <c r="AW86" i="65" s="1"/>
  <c r="AE70" i="66"/>
  <c r="AE69" i="66" s="1"/>
  <c r="AE86" i="66" s="1"/>
  <c r="AE127" i="67"/>
  <c r="AE126" i="67" s="1"/>
  <c r="AE125" i="67" s="1"/>
  <c r="AM70" i="66"/>
  <c r="AM69" i="66" s="1"/>
  <c r="AM86" i="66" s="1"/>
  <c r="AM127" i="67"/>
  <c r="AM126" i="67" s="1"/>
  <c r="AM125" i="67" s="1"/>
  <c r="AU70" i="66"/>
  <c r="AU69" i="66" s="1"/>
  <c r="AU86" i="66" s="1"/>
  <c r="AU127" i="67"/>
  <c r="AU126" i="67" s="1"/>
  <c r="AU125" i="67" s="1"/>
  <c r="AJ6" i="67"/>
  <c r="AR6" i="67"/>
  <c r="AZ6" i="67"/>
  <c r="BF130" i="67"/>
  <c r="BF69" i="66"/>
  <c r="BF75" i="66" s="1"/>
  <c r="AR5" i="69"/>
  <c r="AR5" i="68"/>
  <c r="AS35" i="64"/>
  <c r="AS77" i="64"/>
  <c r="AS49" i="64"/>
  <c r="AU51" i="64"/>
  <c r="AU37" i="64"/>
  <c r="AN38" i="64"/>
  <c r="AN80" i="64"/>
  <c r="AE82" i="64"/>
  <c r="AN83" i="64"/>
  <c r="AN41" i="64"/>
  <c r="BA5" i="64"/>
  <c r="AL35" i="64"/>
  <c r="AL77" i="64"/>
  <c r="AE78" i="64"/>
  <c r="AU78" i="64"/>
  <c r="AN37" i="64"/>
  <c r="AO80" i="64"/>
  <c r="AL5" i="64"/>
  <c r="AT5" i="64"/>
  <c r="AE77" i="64"/>
  <c r="AM77" i="64"/>
  <c r="AU77" i="64"/>
  <c r="AU49" i="64"/>
  <c r="AF36" i="64"/>
  <c r="AN36" i="64"/>
  <c r="AV36" i="64"/>
  <c r="AG37" i="64"/>
  <c r="AO37" i="64"/>
  <c r="AW51" i="64"/>
  <c r="AW37" i="64"/>
  <c r="AH80" i="64"/>
  <c r="AP80" i="64"/>
  <c r="AX80" i="64"/>
  <c r="AX66" i="64"/>
  <c r="AA10" i="64"/>
  <c r="AY10" i="64"/>
  <c r="AG82" i="64"/>
  <c r="AG40" i="64"/>
  <c r="AO82" i="64"/>
  <c r="AO40" i="64"/>
  <c r="AW54" i="64"/>
  <c r="AW82" i="64"/>
  <c r="AW40" i="64"/>
  <c r="AH83" i="64"/>
  <c r="AH41" i="64"/>
  <c r="AP83" i="64"/>
  <c r="AP41" i="64"/>
  <c r="AP55" i="64"/>
  <c r="AX83" i="64"/>
  <c r="AX41" i="64"/>
  <c r="AX69" i="64"/>
  <c r="AX55" i="64"/>
  <c r="AQ56" i="64"/>
  <c r="AY56" i="64"/>
  <c r="AB43" i="64"/>
  <c r="AB85" i="64"/>
  <c r="AJ43" i="64"/>
  <c r="AJ85" i="64"/>
  <c r="AR43" i="64"/>
  <c r="AR85" i="64"/>
  <c r="AR57" i="64"/>
  <c r="AZ71" i="64"/>
  <c r="AZ43" i="64"/>
  <c r="AZ85" i="64"/>
  <c r="AZ57" i="64"/>
  <c r="AC36" i="64"/>
  <c r="AU36" i="64"/>
  <c r="AR37" i="64"/>
  <c r="AO38" i="64"/>
  <c r="AP42" i="64"/>
  <c r="AV50" i="64"/>
  <c r="AY65" i="64"/>
  <c r="AQ77" i="64"/>
  <c r="AM79" i="64"/>
  <c r="AZ82" i="64"/>
  <c r="AH84" i="64"/>
  <c r="AO85" i="64"/>
  <c r="AB18" i="65"/>
  <c r="AJ18" i="65"/>
  <c r="AR18" i="65"/>
  <c r="AZ18" i="65"/>
  <c r="AH47" i="65"/>
  <c r="AH83" i="65" s="1"/>
  <c r="AP47" i="65"/>
  <c r="AP83" i="65" s="1"/>
  <c r="AX47" i="65"/>
  <c r="AX83" i="65" s="1"/>
  <c r="AE122" i="67"/>
  <c r="AE121" i="67" s="1"/>
  <c r="AE65" i="66"/>
  <c r="AE85" i="66" s="1"/>
  <c r="AM122" i="67"/>
  <c r="AM121" i="67" s="1"/>
  <c r="AM65" i="66"/>
  <c r="AM85" i="66" s="1"/>
  <c r="AD97" i="65"/>
  <c r="AO8" i="67"/>
  <c r="AO6" i="67" s="1"/>
  <c r="AK35" i="64"/>
  <c r="AK77" i="64"/>
  <c r="AL78" i="64"/>
  <c r="AE37" i="64"/>
  <c r="AF38" i="64"/>
  <c r="AF80" i="64"/>
  <c r="AM82" i="64"/>
  <c r="AF83" i="64"/>
  <c r="AF41" i="64"/>
  <c r="AV83" i="64"/>
  <c r="AV41" i="64"/>
  <c r="AW84" i="64"/>
  <c r="AW56" i="64"/>
  <c r="AX71" i="64"/>
  <c r="AX43" i="64"/>
  <c r="AC5" i="64"/>
  <c r="AD35" i="64"/>
  <c r="AD77" i="64"/>
  <c r="AM78" i="64"/>
  <c r="AF37" i="64"/>
  <c r="AW80" i="64"/>
  <c r="AE5" i="64"/>
  <c r="AM5" i="64"/>
  <c r="AN76" i="64" s="1"/>
  <c r="AU5" i="64"/>
  <c r="BC5" i="64"/>
  <c r="AF77" i="64"/>
  <c r="AN77" i="64"/>
  <c r="AV77" i="64"/>
  <c r="AV49" i="64"/>
  <c r="AG36" i="64"/>
  <c r="AO36" i="64"/>
  <c r="AW36" i="64"/>
  <c r="AW50" i="64"/>
  <c r="AH37" i="64"/>
  <c r="AH79" i="64"/>
  <c r="AP51" i="64"/>
  <c r="AP37" i="64"/>
  <c r="AP79" i="64"/>
  <c r="AX51" i="64"/>
  <c r="AX37" i="64"/>
  <c r="AX79" i="64"/>
  <c r="AI80" i="64"/>
  <c r="AQ80" i="64"/>
  <c r="AQ52" i="64"/>
  <c r="AY80" i="64"/>
  <c r="AY66" i="64"/>
  <c r="AY52" i="64"/>
  <c r="AB10" i="64"/>
  <c r="AZ10" i="64"/>
  <c r="AH82" i="64"/>
  <c r="AH40" i="64"/>
  <c r="AP82" i="64"/>
  <c r="AP40" i="64"/>
  <c r="AX82" i="64"/>
  <c r="AX40" i="64"/>
  <c r="AQ55" i="64"/>
  <c r="AY69" i="64"/>
  <c r="AY55" i="64"/>
  <c r="AB42" i="64"/>
  <c r="AB84" i="64"/>
  <c r="AJ42" i="64"/>
  <c r="AJ84" i="64"/>
  <c r="AR42" i="64"/>
  <c r="AR84" i="64"/>
  <c r="AZ42" i="64"/>
  <c r="AZ84" i="64"/>
  <c r="AC43" i="64"/>
  <c r="AC85" i="64"/>
  <c r="AK43" i="64"/>
  <c r="AK85" i="64"/>
  <c r="AS43" i="64"/>
  <c r="AS85" i="64"/>
  <c r="AS57" i="64"/>
  <c r="AG35" i="64"/>
  <c r="AD36" i="64"/>
  <c r="AA37" i="64"/>
  <c r="AS37" i="64"/>
  <c r="AP38" i="64"/>
  <c r="AE40" i="64"/>
  <c r="AB41" i="64"/>
  <c r="AY41" i="64"/>
  <c r="AQ42" i="64"/>
  <c r="AP49" i="64"/>
  <c r="AQ51" i="64"/>
  <c r="AX52" i="64"/>
  <c r="AZ56" i="64"/>
  <c r="AW77" i="64"/>
  <c r="AN79" i="64"/>
  <c r="AI84" i="64"/>
  <c r="AP85" i="64"/>
  <c r="AM135" i="65"/>
  <c r="AF122" i="67"/>
  <c r="AN122" i="67"/>
  <c r="AZ124" i="67"/>
  <c r="BA98" i="66"/>
  <c r="AH133" i="65"/>
  <c r="AH97" i="65"/>
  <c r="AL97" i="65"/>
  <c r="AN133" i="65"/>
  <c r="AR80" i="64"/>
  <c r="AR52" i="64"/>
  <c r="AR38" i="64"/>
  <c r="AC42" i="64"/>
  <c r="AC84" i="64"/>
  <c r="AL43" i="64"/>
  <c r="AL85" i="64"/>
  <c r="AE36" i="64"/>
  <c r="AY37" i="64"/>
  <c r="AW42" i="64"/>
  <c r="AP57" i="64"/>
  <c r="AV78" i="64"/>
  <c r="AO79" i="64"/>
  <c r="AP84" i="64"/>
  <c r="AN131" i="65"/>
  <c r="AB133" i="65"/>
  <c r="AB97" i="65"/>
  <c r="AJ133" i="65"/>
  <c r="AJ97" i="65"/>
  <c r="AR133" i="65"/>
  <c r="AR97" i="65"/>
  <c r="AR109" i="65"/>
  <c r="I10" i="112"/>
  <c r="AZ133" i="65"/>
  <c r="AZ97" i="65"/>
  <c r="AZ121" i="65"/>
  <c r="AZ109" i="65"/>
  <c r="AC111" i="67"/>
  <c r="AK111" i="67"/>
  <c r="AV109" i="65"/>
  <c r="AU9" i="67"/>
  <c r="AU6" i="67" s="1"/>
  <c r="AX64" i="64"/>
  <c r="AX36" i="64"/>
  <c r="AX50" i="64"/>
  <c r="AJ80" i="64"/>
  <c r="AJ38" i="64"/>
  <c r="AZ80" i="64"/>
  <c r="AZ66" i="64"/>
  <c r="AZ52" i="64"/>
  <c r="AZ38" i="64"/>
  <c r="AA40" i="64"/>
  <c r="AK42" i="64"/>
  <c r="AK84" i="64"/>
  <c r="AD43" i="64"/>
  <c r="AD85" i="64"/>
  <c r="AG5" i="64"/>
  <c r="AQ36" i="64"/>
  <c r="AQ50" i="64"/>
  <c r="AQ78" i="64"/>
  <c r="AB79" i="64"/>
  <c r="AR79" i="64"/>
  <c r="AZ79" i="64"/>
  <c r="AZ65" i="64"/>
  <c r="AC80" i="64"/>
  <c r="AC38" i="64"/>
  <c r="AS80" i="64"/>
  <c r="AS52" i="64"/>
  <c r="AS38" i="64"/>
  <c r="AD10" i="64"/>
  <c r="AL10" i="64"/>
  <c r="AB40" i="64"/>
  <c r="AJ40" i="64"/>
  <c r="AR40" i="64"/>
  <c r="AZ40" i="64"/>
  <c r="AZ68" i="64"/>
  <c r="AC83" i="64"/>
  <c r="AK83" i="64"/>
  <c r="AS55" i="64"/>
  <c r="AS83" i="64"/>
  <c r="AD42" i="64"/>
  <c r="AD84" i="64"/>
  <c r="AL42" i="64"/>
  <c r="AL84" i="64"/>
  <c r="AT42" i="64"/>
  <c r="AT84" i="64"/>
  <c r="AE85" i="64"/>
  <c r="AM85" i="64"/>
  <c r="AU85" i="64"/>
  <c r="AU57" i="64"/>
  <c r="AN35" i="64"/>
  <c r="AK36" i="64"/>
  <c r="AZ37" i="64"/>
  <c r="AW38" i="64"/>
  <c r="AI41" i="64"/>
  <c r="AA42" i="64"/>
  <c r="AX42" i="64"/>
  <c r="AU43" i="64"/>
  <c r="AW49" i="64"/>
  <c r="AQ57" i="64"/>
  <c r="AX68" i="64"/>
  <c r="AW78" i="64"/>
  <c r="AU79" i="64"/>
  <c r="AJ83" i="64"/>
  <c r="AQ84" i="64"/>
  <c r="AX85" i="64"/>
  <c r="AC133" i="65"/>
  <c r="AC97" i="65"/>
  <c r="AK133" i="65"/>
  <c r="AK97" i="65"/>
  <c r="AS133" i="65"/>
  <c r="AS97" i="65"/>
  <c r="AS109" i="65"/>
  <c r="AG54" i="65"/>
  <c r="AG53" i="65" s="1"/>
  <c r="AG86" i="65" s="1"/>
  <c r="AD54" i="65"/>
  <c r="AD53" i="65" s="1"/>
  <c r="AD86" i="65" s="1"/>
  <c r="AD55" i="66"/>
  <c r="AL55" i="66"/>
  <c r="AL54" i="65"/>
  <c r="AL53" i="65" s="1"/>
  <c r="AL86" i="65" s="1"/>
  <c r="AT54" i="65"/>
  <c r="AT53" i="65" s="1"/>
  <c r="AT86" i="65" s="1"/>
  <c r="AT55" i="66"/>
  <c r="AH57" i="66"/>
  <c r="AH113" i="67" s="1"/>
  <c r="AH54" i="65"/>
  <c r="AH53" i="65" s="1"/>
  <c r="AH86" i="65" s="1"/>
  <c r="AP57" i="66"/>
  <c r="AP113" i="67" s="1"/>
  <c r="AP54" i="65"/>
  <c r="AP53" i="65" s="1"/>
  <c r="AP86" i="65" s="1"/>
  <c r="AX57" i="66"/>
  <c r="AX113" i="67" s="1"/>
  <c r="AX54" i="65"/>
  <c r="AX53" i="65" s="1"/>
  <c r="AX86" i="65" s="1"/>
  <c r="AE59" i="66"/>
  <c r="AE115" i="67" s="1"/>
  <c r="AE61" i="65"/>
  <c r="AE61" i="66" s="1"/>
  <c r="AE117" i="67" s="1"/>
  <c r="AM59" i="66"/>
  <c r="AM115" i="67" s="1"/>
  <c r="AM61" i="65"/>
  <c r="AM61" i="66" s="1"/>
  <c r="AM117" i="67" s="1"/>
  <c r="AU59" i="66"/>
  <c r="AU115" i="67" s="1"/>
  <c r="AU61" i="65"/>
  <c r="AU61" i="66" s="1"/>
  <c r="AU117" i="67" s="1"/>
  <c r="AC60" i="66"/>
  <c r="AC116" i="67" s="1"/>
  <c r="AC61" i="65"/>
  <c r="AC61" i="66" s="1"/>
  <c r="AC117" i="67" s="1"/>
  <c r="AK60" i="66"/>
  <c r="AK116" i="67" s="1"/>
  <c r="AK61" i="65"/>
  <c r="AK61" i="66" s="1"/>
  <c r="AK117" i="67" s="1"/>
  <c r="AS60" i="66"/>
  <c r="AS116" i="67" s="1"/>
  <c r="AS61" i="65"/>
  <c r="AS61" i="66" s="1"/>
  <c r="AS117" i="67" s="1"/>
  <c r="AX121" i="67"/>
  <c r="E10" i="112"/>
  <c r="AP133" i="65"/>
  <c r="BC109" i="65"/>
  <c r="BB109" i="65"/>
  <c r="BA109" i="65"/>
  <c r="AP97" i="65"/>
  <c r="AP109" i="65"/>
  <c r="BE109" i="65"/>
  <c r="BD109" i="65"/>
  <c r="AU122" i="67"/>
  <c r="AU121" i="67" s="1"/>
  <c r="AU65" i="66"/>
  <c r="AU85" i="66" s="1"/>
  <c r="AP36" i="64"/>
  <c r="AP50" i="64"/>
  <c r="AB80" i="64"/>
  <c r="AB38" i="64"/>
  <c r="AQ82" i="64"/>
  <c r="AQ40" i="64"/>
  <c r="AR55" i="64"/>
  <c r="AT43" i="64"/>
  <c r="AT85" i="64"/>
  <c r="AT57" i="64"/>
  <c r="AO5" i="64"/>
  <c r="AX63" i="64"/>
  <c r="AX35" i="64"/>
  <c r="AI36" i="64"/>
  <c r="AI78" i="64"/>
  <c r="AY64" i="64"/>
  <c r="AY36" i="64"/>
  <c r="AY50" i="64"/>
  <c r="AY78" i="64"/>
  <c r="AJ79" i="64"/>
  <c r="AK80" i="64"/>
  <c r="AK38" i="64"/>
  <c r="AH5" i="64"/>
  <c r="AP5" i="64"/>
  <c r="AR48" i="64" s="1"/>
  <c r="AX5" i="64"/>
  <c r="AZ62" i="64" s="1"/>
  <c r="AI35" i="64"/>
  <c r="AQ35" i="64"/>
  <c r="AY63" i="64"/>
  <c r="AY35" i="64"/>
  <c r="AB36" i="64"/>
  <c r="AB78" i="64"/>
  <c r="AJ36" i="64"/>
  <c r="AJ78" i="64"/>
  <c r="AR36" i="64"/>
  <c r="AR50" i="64"/>
  <c r="AR78" i="64"/>
  <c r="AZ36" i="64"/>
  <c r="AZ50" i="64"/>
  <c r="AZ78" i="64"/>
  <c r="AC79" i="64"/>
  <c r="AK79" i="64"/>
  <c r="AS79" i="64"/>
  <c r="AD38" i="64"/>
  <c r="AL38" i="64"/>
  <c r="AT52" i="64"/>
  <c r="AT38" i="64"/>
  <c r="AE10" i="64"/>
  <c r="AM10" i="64"/>
  <c r="AU10" i="64"/>
  <c r="AS54" i="64"/>
  <c r="AD83" i="64"/>
  <c r="AD41" i="64"/>
  <c r="AL83" i="64"/>
  <c r="AL41" i="64"/>
  <c r="AT55" i="64"/>
  <c r="AT83" i="64"/>
  <c r="AT41" i="64"/>
  <c r="AE42" i="64"/>
  <c r="AE84" i="64"/>
  <c r="AM42" i="64"/>
  <c r="AM84" i="64"/>
  <c r="AU42" i="64"/>
  <c r="AU84" i="64"/>
  <c r="AU56" i="64"/>
  <c r="AF85" i="64"/>
  <c r="AN85" i="64"/>
  <c r="AV85" i="64"/>
  <c r="AV57" i="64"/>
  <c r="AL36" i="64"/>
  <c r="AI37" i="64"/>
  <c r="AX38" i="64"/>
  <c r="AM40" i="64"/>
  <c r="AJ41" i="64"/>
  <c r="AG42" i="64"/>
  <c r="AY42" i="64"/>
  <c r="AV43" i="64"/>
  <c r="AX49" i="64"/>
  <c r="AY51" i="64"/>
  <c r="AV55" i="64"/>
  <c r="AW57" i="64"/>
  <c r="AX70" i="64"/>
  <c r="AH77" i="64"/>
  <c r="AF78" i="64"/>
  <c r="AX78" i="64"/>
  <c r="AV79" i="64"/>
  <c r="AJ82" i="64"/>
  <c r="AQ83" i="64"/>
  <c r="AX84" i="64"/>
  <c r="AB14" i="65"/>
  <c r="AJ14" i="65"/>
  <c r="AR14" i="65"/>
  <c r="AZ14" i="65"/>
  <c r="AH31" i="65"/>
  <c r="AH84" i="65" s="1"/>
  <c r="AP31" i="65"/>
  <c r="AP84" i="65" s="1"/>
  <c r="AX31" i="65"/>
  <c r="AX84" i="65" s="1"/>
  <c r="AT133" i="65"/>
  <c r="AT109" i="65"/>
  <c r="AE55" i="66"/>
  <c r="AE54" i="65"/>
  <c r="AE53" i="65" s="1"/>
  <c r="AE86" i="65" s="1"/>
  <c r="AM55" i="66"/>
  <c r="AM54" i="65"/>
  <c r="AM53" i="65" s="1"/>
  <c r="AM86" i="65" s="1"/>
  <c r="AU55" i="66"/>
  <c r="AU54" i="65"/>
  <c r="AU53" i="65" s="1"/>
  <c r="AU86" i="65" s="1"/>
  <c r="AC56" i="66"/>
  <c r="AC112" i="67" s="1"/>
  <c r="AC54" i="65"/>
  <c r="AC53" i="65" s="1"/>
  <c r="AC86" i="65" s="1"/>
  <c r="AK56" i="66"/>
  <c r="AK112" i="67" s="1"/>
  <c r="AK54" i="65"/>
  <c r="AK53" i="65" s="1"/>
  <c r="AK86" i="65" s="1"/>
  <c r="AS56" i="66"/>
  <c r="AS112" i="67" s="1"/>
  <c r="AS54" i="65"/>
  <c r="AS53" i="65" s="1"/>
  <c r="AS86" i="65" s="1"/>
  <c r="AA57" i="66"/>
  <c r="AA113" i="67" s="1"/>
  <c r="AA54" i="65"/>
  <c r="AA53" i="65" s="1"/>
  <c r="AA86" i="65" s="1"/>
  <c r="AF98" i="65" s="1"/>
  <c r="AI57" i="66"/>
  <c r="AI113" i="67" s="1"/>
  <c r="AI54" i="65"/>
  <c r="AI53" i="65" s="1"/>
  <c r="AI86" i="65" s="1"/>
  <c r="AQ57" i="66"/>
  <c r="AQ113" i="67" s="1"/>
  <c r="AQ54" i="65"/>
  <c r="AQ53" i="65" s="1"/>
  <c r="AQ86" i="65" s="1"/>
  <c r="AY57" i="66"/>
  <c r="AY113" i="67" s="1"/>
  <c r="AY54" i="65"/>
  <c r="AY53" i="65" s="1"/>
  <c r="AY86" i="65" s="1"/>
  <c r="AF59" i="66"/>
  <c r="AF115" i="67" s="1"/>
  <c r="AF61" i="65"/>
  <c r="AF61" i="66" s="1"/>
  <c r="AF117" i="67" s="1"/>
  <c r="AN59" i="66"/>
  <c r="AN115" i="67" s="1"/>
  <c r="AN61" i="65"/>
  <c r="AN61" i="66" s="1"/>
  <c r="AN117" i="67" s="1"/>
  <c r="AV59" i="66"/>
  <c r="AV115" i="67" s="1"/>
  <c r="AV61" i="65"/>
  <c r="AV61" i="66" s="1"/>
  <c r="AV117" i="67" s="1"/>
  <c r="AC95" i="66"/>
  <c r="AC131" i="66"/>
  <c r="AK95" i="66"/>
  <c r="AK131" i="66"/>
  <c r="AS95" i="66"/>
  <c r="AS131" i="66"/>
  <c r="AS107" i="66"/>
  <c r="AN5" i="68"/>
  <c r="AN5" i="69"/>
  <c r="AI82" i="64"/>
  <c r="AI40" i="64"/>
  <c r="AY82" i="64"/>
  <c r="AY40" i="64"/>
  <c r="AY68" i="64"/>
  <c r="AZ69" i="64"/>
  <c r="AZ55" i="64"/>
  <c r="AS42" i="64"/>
  <c r="AS84" i="64"/>
  <c r="BE5" i="64"/>
  <c r="AA5" i="64"/>
  <c r="AI5" i="64"/>
  <c r="AQ5" i="64"/>
  <c r="AY5" i="64"/>
  <c r="AB35" i="64"/>
  <c r="AB77" i="64"/>
  <c r="AJ35" i="64"/>
  <c r="AJ77" i="64"/>
  <c r="AR35" i="64"/>
  <c r="AR77" i="64"/>
  <c r="AR49" i="64"/>
  <c r="AZ63" i="64"/>
  <c r="AZ35" i="64"/>
  <c r="AZ77" i="64"/>
  <c r="AZ49" i="64"/>
  <c r="AS50" i="64"/>
  <c r="AS78" i="64"/>
  <c r="AD79" i="64"/>
  <c r="AD37" i="64"/>
  <c r="AL79" i="64"/>
  <c r="AL37" i="64"/>
  <c r="AT79" i="64"/>
  <c r="AT51" i="64"/>
  <c r="AT37" i="64"/>
  <c r="AE38" i="64"/>
  <c r="AM38" i="64"/>
  <c r="AU52" i="64"/>
  <c r="AU38" i="64"/>
  <c r="AF10" i="64"/>
  <c r="AN10" i="64"/>
  <c r="AN15" i="64" s="1"/>
  <c r="AV10" i="64"/>
  <c r="AD82" i="64"/>
  <c r="AL82" i="64"/>
  <c r="AT54" i="64"/>
  <c r="AT82" i="64"/>
  <c r="AE83" i="64"/>
  <c r="AE41" i="64"/>
  <c r="AM83" i="64"/>
  <c r="AM41" i="64"/>
  <c r="AU83" i="64"/>
  <c r="AU41" i="64"/>
  <c r="AF42" i="64"/>
  <c r="AF84" i="64"/>
  <c r="AN42" i="64"/>
  <c r="AN84" i="64"/>
  <c r="AV42" i="64"/>
  <c r="AV84" i="64"/>
  <c r="AV56" i="64"/>
  <c r="AU35" i="64"/>
  <c r="AM36" i="64"/>
  <c r="AJ37" i="64"/>
  <c r="AG38" i="64"/>
  <c r="AY38" i="64"/>
  <c r="AS40" i="64"/>
  <c r="AK41" i="64"/>
  <c r="AE43" i="64"/>
  <c r="AY49" i="64"/>
  <c r="AZ51" i="64"/>
  <c r="AP54" i="64"/>
  <c r="AW55" i="64"/>
  <c r="AX57" i="64"/>
  <c r="AY70" i="64"/>
  <c r="AI77" i="64"/>
  <c r="AG78" i="64"/>
  <c r="AE79" i="64"/>
  <c r="AW79" i="64"/>
  <c r="AK82" i="64"/>
  <c r="AR83" i="64"/>
  <c r="AY84" i="64"/>
  <c r="AE133" i="65"/>
  <c r="AE97" i="65"/>
  <c r="AM133" i="65"/>
  <c r="AM97" i="65"/>
  <c r="AU109" i="65"/>
  <c r="AU133" i="65"/>
  <c r="AU97" i="65"/>
  <c r="AB66" i="66"/>
  <c r="AB65" i="65"/>
  <c r="AB87" i="65" s="1"/>
  <c r="AJ66" i="66"/>
  <c r="AJ65" i="65"/>
  <c r="AJ87" i="65" s="1"/>
  <c r="AR66" i="66"/>
  <c r="AR65" i="65"/>
  <c r="AR87" i="65" s="1"/>
  <c r="AZ66" i="66"/>
  <c r="AZ65" i="65"/>
  <c r="AZ87" i="65" s="1"/>
  <c r="AP123" i="67"/>
  <c r="AP121" i="67" s="1"/>
  <c r="AP65" i="66"/>
  <c r="AP85" i="66" s="1"/>
  <c r="AF68" i="66"/>
  <c r="AF124" i="67" s="1"/>
  <c r="AF65" i="65"/>
  <c r="AF87" i="65" s="1"/>
  <c r="AN68" i="66"/>
  <c r="AN124" i="67" s="1"/>
  <c r="AN65" i="65"/>
  <c r="AN87" i="65" s="1"/>
  <c r="AV68" i="66"/>
  <c r="AV124" i="67" s="1"/>
  <c r="AV65" i="65"/>
  <c r="AV87" i="65" s="1"/>
  <c r="AC71" i="66"/>
  <c r="AC70" i="65"/>
  <c r="AC69" i="65" s="1"/>
  <c r="AC88" i="65" s="1"/>
  <c r="AK71" i="66"/>
  <c r="AK70" i="65"/>
  <c r="AK69" i="65" s="1"/>
  <c r="AK88" i="65" s="1"/>
  <c r="AS71" i="66"/>
  <c r="AS70" i="65"/>
  <c r="AS69" i="65" s="1"/>
  <c r="AS88" i="65" s="1"/>
  <c r="G10" i="112"/>
  <c r="AX121" i="65"/>
  <c r="AX133" i="65"/>
  <c r="AX97" i="65"/>
  <c r="AX109" i="65"/>
  <c r="AC122" i="67"/>
  <c r="AC121" i="67" s="1"/>
  <c r="AC65" i="66"/>
  <c r="AC85" i="66" s="1"/>
  <c r="AK122" i="67"/>
  <c r="AK121" i="67" s="1"/>
  <c r="AK65" i="66"/>
  <c r="AK85" i="66" s="1"/>
  <c r="AS122" i="67"/>
  <c r="AS121" i="67" s="1"/>
  <c r="AS65" i="66"/>
  <c r="AS85" i="66" s="1"/>
  <c r="AI133" i="65"/>
  <c r="AQ133" i="65"/>
  <c r="AY133" i="65"/>
  <c r="AB79" i="66"/>
  <c r="AG14" i="67"/>
  <c r="AG13" i="67" s="1"/>
  <c r="AO14" i="67"/>
  <c r="AO13" i="67" s="1"/>
  <c r="BD106" i="66"/>
  <c r="AD95" i="66"/>
  <c r="AD131" i="66"/>
  <c r="AL95" i="66"/>
  <c r="AL131" i="66"/>
  <c r="AT95" i="66"/>
  <c r="AT131" i="66"/>
  <c r="AT107" i="66"/>
  <c r="AN54" i="66"/>
  <c r="AV122" i="67"/>
  <c r="AP6" i="67"/>
  <c r="AF110" i="67"/>
  <c r="AN110" i="67"/>
  <c r="AV110" i="67"/>
  <c r="AD65" i="66"/>
  <c r="AD85" i="66" s="1"/>
  <c r="AD122" i="67"/>
  <c r="AD121" i="67" s="1"/>
  <c r="AL65" i="66"/>
  <c r="AL85" i="66" s="1"/>
  <c r="AL122" i="67"/>
  <c r="AL121" i="67" s="1"/>
  <c r="AT122" i="67"/>
  <c r="AT121" i="67" s="1"/>
  <c r="AT65" i="66"/>
  <c r="AT85" i="66" s="1"/>
  <c r="AW106" i="66"/>
  <c r="AE95" i="66"/>
  <c r="AE131" i="66"/>
  <c r="AM95" i="66"/>
  <c r="AM131" i="66"/>
  <c r="AU95" i="66"/>
  <c r="AU131" i="66"/>
  <c r="AU107" i="66"/>
  <c r="AW65" i="66"/>
  <c r="AW85" i="66" s="1"/>
  <c r="AD71" i="66"/>
  <c r="AG95" i="66"/>
  <c r="AG111" i="67"/>
  <c r="AG110" i="67" s="1"/>
  <c r="AG109" i="67" s="1"/>
  <c r="AG54" i="66"/>
  <c r="AG53" i="66" s="1"/>
  <c r="AG84" i="66" s="1"/>
  <c r="AO111" i="67"/>
  <c r="AO110" i="67" s="1"/>
  <c r="AO109" i="67" s="1"/>
  <c r="AO54" i="66"/>
  <c r="AO53" i="66" s="1"/>
  <c r="AO84" i="66" s="1"/>
  <c r="AW111" i="67"/>
  <c r="AW110" i="67" s="1"/>
  <c r="AW109" i="67" s="1"/>
  <c r="AW54" i="66"/>
  <c r="AW53" i="66" s="1"/>
  <c r="AW84" i="66" s="1"/>
  <c r="AD61" i="65"/>
  <c r="AD61" i="66" s="1"/>
  <c r="AD117" i="67" s="1"/>
  <c r="AT61" i="65"/>
  <c r="AT61" i="66" s="1"/>
  <c r="AT117" i="67" s="1"/>
  <c r="AG65" i="65"/>
  <c r="AG87" i="65" s="1"/>
  <c r="AO65" i="65"/>
  <c r="AO87" i="65" s="1"/>
  <c r="AW65" i="65"/>
  <c r="AW87" i="65" s="1"/>
  <c r="AH70" i="65"/>
  <c r="AH69" i="65" s="1"/>
  <c r="AH88" i="65" s="1"/>
  <c r="AP70" i="65"/>
  <c r="AP69" i="65" s="1"/>
  <c r="AP88" i="65" s="1"/>
  <c r="AX70" i="65"/>
  <c r="AX69" i="65" s="1"/>
  <c r="AX88" i="65" s="1"/>
  <c r="AQ109" i="65"/>
  <c r="AY109" i="65"/>
  <c r="AY121" i="65"/>
  <c r="AJ6" i="66"/>
  <c r="AF95" i="66"/>
  <c r="AF131" i="66"/>
  <c r="AN95" i="66"/>
  <c r="AN131" i="66"/>
  <c r="AV95" i="66"/>
  <c r="AV131" i="66"/>
  <c r="AV107" i="66"/>
  <c r="AV54" i="66"/>
  <c r="AX65" i="66"/>
  <c r="AX85" i="66" s="1"/>
  <c r="AH95" i="66"/>
  <c r="AX7" i="67"/>
  <c r="AX6" i="67" s="1"/>
  <c r="AD9" i="67"/>
  <c r="AD6" i="67" s="1"/>
  <c r="AB54" i="65"/>
  <c r="AB53" i="65" s="1"/>
  <c r="AB86" i="65" s="1"/>
  <c r="AJ54" i="65"/>
  <c r="AJ53" i="65" s="1"/>
  <c r="AJ86" i="65" s="1"/>
  <c r="AR54" i="65"/>
  <c r="AR53" i="65" s="1"/>
  <c r="AR86" i="65" s="1"/>
  <c r="AZ54" i="65"/>
  <c r="AZ53" i="65" s="1"/>
  <c r="AZ86" i="65" s="1"/>
  <c r="AH111" i="67"/>
  <c r="AH110" i="67" s="1"/>
  <c r="AH109" i="67" s="1"/>
  <c r="AP111" i="67"/>
  <c r="AX111" i="67"/>
  <c r="AH65" i="65"/>
  <c r="AH87" i="65" s="1"/>
  <c r="AP65" i="65"/>
  <c r="AP87" i="65" s="1"/>
  <c r="AX65" i="65"/>
  <c r="AX87" i="65" s="1"/>
  <c r="AA70" i="65"/>
  <c r="AA69" i="65" s="1"/>
  <c r="AA88" i="65" s="1"/>
  <c r="AI70" i="65"/>
  <c r="AI69" i="65" s="1"/>
  <c r="AI88" i="65" s="1"/>
  <c r="AQ70" i="65"/>
  <c r="AQ69" i="65" s="1"/>
  <c r="AQ88" i="65" s="1"/>
  <c r="AY70" i="65"/>
  <c r="AY69" i="65" s="1"/>
  <c r="AY88" i="65" s="1"/>
  <c r="AO126" i="67"/>
  <c r="AO125" i="67" s="1"/>
  <c r="AW126" i="67"/>
  <c r="AW125" i="67" s="1"/>
  <c r="BA75" i="65"/>
  <c r="AF70" i="66"/>
  <c r="AF69" i="66" s="1"/>
  <c r="AF86" i="66" s="1"/>
  <c r="AL71" i="66"/>
  <c r="BG129" i="67"/>
  <c r="BG69" i="66"/>
  <c r="BG75" i="66" s="1"/>
  <c r="AO131" i="66"/>
  <c r="AO95" i="66"/>
  <c r="AZ130" i="66"/>
  <c r="AA111" i="67"/>
  <c r="AI111" i="67"/>
  <c r="AQ111" i="67"/>
  <c r="AY111" i="67"/>
  <c r="AA65" i="65"/>
  <c r="AA87" i="65" s="1"/>
  <c r="AT99" i="65" s="1"/>
  <c r="AI65" i="65"/>
  <c r="AI87" i="65" s="1"/>
  <c r="AQ65" i="65"/>
  <c r="AQ87" i="65" s="1"/>
  <c r="AY65" i="65"/>
  <c r="AY87" i="65" s="1"/>
  <c r="AG121" i="67"/>
  <c r="AO121" i="67"/>
  <c r="AW121" i="67"/>
  <c r="AB70" i="65"/>
  <c r="AB69" i="65" s="1"/>
  <c r="AB88" i="65" s="1"/>
  <c r="AJ70" i="65"/>
  <c r="AJ69" i="65" s="1"/>
  <c r="AJ88" i="65" s="1"/>
  <c r="AR70" i="65"/>
  <c r="AR69" i="65" s="1"/>
  <c r="AR88" i="65" s="1"/>
  <c r="AZ70" i="65"/>
  <c r="AZ69" i="65" s="1"/>
  <c r="AZ88" i="65" s="1"/>
  <c r="AH127" i="67"/>
  <c r="AH126" i="67" s="1"/>
  <c r="AH125" i="67" s="1"/>
  <c r="AH70" i="66"/>
  <c r="AH69" i="66" s="1"/>
  <c r="AH86" i="66" s="1"/>
  <c r="AP127" i="67"/>
  <c r="AP126" i="67" s="1"/>
  <c r="AP125" i="67" s="1"/>
  <c r="AP70" i="66"/>
  <c r="AP69" i="66" s="1"/>
  <c r="AP86" i="66" s="1"/>
  <c r="AX127" i="67"/>
  <c r="AX126" i="67" s="1"/>
  <c r="AX125" i="67" s="1"/>
  <c r="AX70" i="66"/>
  <c r="AX69" i="66" s="1"/>
  <c r="AX86" i="66" s="1"/>
  <c r="AA97" i="65"/>
  <c r="AI97" i="65"/>
  <c r="AQ97" i="65"/>
  <c r="AY97" i="65"/>
  <c r="BA100" i="65"/>
  <c r="AR6" i="66"/>
  <c r="AF6" i="67"/>
  <c r="AG70" i="66"/>
  <c r="AG69" i="66" s="1"/>
  <c r="AG86" i="66" s="1"/>
  <c r="E23" i="112"/>
  <c r="AP107" i="66"/>
  <c r="BE107" i="66"/>
  <c r="BD107" i="66"/>
  <c r="BC107" i="66"/>
  <c r="BB107" i="66"/>
  <c r="BA107" i="66"/>
  <c r="AP95" i="66"/>
  <c r="AL9" i="67"/>
  <c r="AL6" i="67" s="1"/>
  <c r="AG58" i="67"/>
  <c r="AO58" i="67"/>
  <c r="AW58" i="67"/>
  <c r="AL88" i="67"/>
  <c r="AT88" i="67"/>
  <c r="AB111" i="67"/>
  <c r="AB110" i="67" s="1"/>
  <c r="AB109" i="67" s="1"/>
  <c r="AB54" i="66"/>
  <c r="AB53" i="66" s="1"/>
  <c r="AB84" i="66" s="1"/>
  <c r="AJ111" i="67"/>
  <c r="AJ110" i="67" s="1"/>
  <c r="AJ109" i="67" s="1"/>
  <c r="AJ54" i="66"/>
  <c r="AJ53" i="66" s="1"/>
  <c r="AJ84" i="66" s="1"/>
  <c r="AR111" i="67"/>
  <c r="AR110" i="67" s="1"/>
  <c r="AR109" i="67" s="1"/>
  <c r="AR54" i="66"/>
  <c r="AR53" i="66" s="1"/>
  <c r="AR84" i="66" s="1"/>
  <c r="AZ111" i="67"/>
  <c r="AZ110" i="67" s="1"/>
  <c r="AZ109" i="67" s="1"/>
  <c r="AZ54" i="66"/>
  <c r="AZ53" i="66" s="1"/>
  <c r="AZ84" i="66" s="1"/>
  <c r="AG61" i="65"/>
  <c r="AG61" i="66" s="1"/>
  <c r="AG117" i="67" s="1"/>
  <c r="AO61" i="65"/>
  <c r="AO61" i="66" s="1"/>
  <c r="AO117" i="67" s="1"/>
  <c r="AW61" i="65"/>
  <c r="AW61" i="66" s="1"/>
  <c r="AW117" i="67" s="1"/>
  <c r="AH121" i="67"/>
  <c r="AA127" i="67"/>
  <c r="AA126" i="67" s="1"/>
  <c r="AA125" i="67" s="1"/>
  <c r="AA70" i="66"/>
  <c r="AA69" i="66" s="1"/>
  <c r="AA86" i="66" s="1"/>
  <c r="AI127" i="67"/>
  <c r="AI126" i="67" s="1"/>
  <c r="AI125" i="67" s="1"/>
  <c r="AI70" i="66"/>
  <c r="AI69" i="66" s="1"/>
  <c r="AI86" i="66" s="1"/>
  <c r="AQ127" i="67"/>
  <c r="AQ126" i="67" s="1"/>
  <c r="AQ125" i="67" s="1"/>
  <c r="AQ70" i="66"/>
  <c r="AQ69" i="66" s="1"/>
  <c r="AQ86" i="66" s="1"/>
  <c r="AY127" i="67"/>
  <c r="AY126" i="67" s="1"/>
  <c r="AY125" i="67" s="1"/>
  <c r="AY70" i="66"/>
  <c r="AY69" i="66" s="1"/>
  <c r="AY86" i="66" s="1"/>
  <c r="C21" i="112"/>
  <c r="AU93" i="66"/>
  <c r="C23" i="112"/>
  <c r="AA95" i="66"/>
  <c r="AI95" i="66"/>
  <c r="AQ95" i="66"/>
  <c r="AY119" i="66"/>
  <c r="AY95" i="66"/>
  <c r="AG65" i="66"/>
  <c r="AG85" i="66" s="1"/>
  <c r="AN70" i="66"/>
  <c r="AN69" i="66" s="1"/>
  <c r="AN86" i="66" s="1"/>
  <c r="AT71" i="66"/>
  <c r="AW131" i="66"/>
  <c r="AW107" i="66"/>
  <c r="AW95" i="66"/>
  <c r="AI131" i="66"/>
  <c r="AH61" i="65"/>
  <c r="AH61" i="66" s="1"/>
  <c r="AH117" i="67" s="1"/>
  <c r="AP61" i="65"/>
  <c r="AP61" i="66" s="1"/>
  <c r="AP117" i="67" s="1"/>
  <c r="AX61" i="65"/>
  <c r="AX61" i="66" s="1"/>
  <c r="AX117" i="67" s="1"/>
  <c r="AC65" i="65"/>
  <c r="AC87" i="65" s="1"/>
  <c r="AK65" i="65"/>
  <c r="AK87" i="65" s="1"/>
  <c r="AS65" i="65"/>
  <c r="AS87" i="65" s="1"/>
  <c r="AT135" i="65" s="1"/>
  <c r="AA122" i="67"/>
  <c r="AA121" i="67" s="1"/>
  <c r="AA65" i="66"/>
  <c r="AA85" i="66" s="1"/>
  <c r="AI122" i="67"/>
  <c r="AI121" i="67" s="1"/>
  <c r="AI65" i="66"/>
  <c r="AI85" i="66" s="1"/>
  <c r="AQ122" i="67"/>
  <c r="AQ121" i="67" s="1"/>
  <c r="AQ65" i="66"/>
  <c r="AQ85" i="66" s="1"/>
  <c r="AY122" i="67"/>
  <c r="AY121" i="67" s="1"/>
  <c r="AY65" i="66"/>
  <c r="AY85" i="66" s="1"/>
  <c r="AB127" i="67"/>
  <c r="AB126" i="67" s="1"/>
  <c r="AB125" i="67" s="1"/>
  <c r="AB70" i="66"/>
  <c r="AB69" i="66" s="1"/>
  <c r="AB86" i="66" s="1"/>
  <c r="AJ127" i="67"/>
  <c r="AJ126" i="67" s="1"/>
  <c r="AJ125" i="67" s="1"/>
  <c r="AJ70" i="66"/>
  <c r="AJ69" i="66" s="1"/>
  <c r="AJ86" i="66" s="1"/>
  <c r="AR127" i="67"/>
  <c r="AR126" i="67" s="1"/>
  <c r="AR125" i="67" s="1"/>
  <c r="AR70" i="66"/>
  <c r="AR69" i="66" s="1"/>
  <c r="AR86" i="66" s="1"/>
  <c r="AZ127" i="67"/>
  <c r="AZ126" i="67" s="1"/>
  <c r="AZ125" i="67" s="1"/>
  <c r="AZ70" i="66"/>
  <c r="AZ69" i="66" s="1"/>
  <c r="AZ86" i="66" s="1"/>
  <c r="AZ79" i="66"/>
  <c r="AB95" i="66"/>
  <c r="AB131" i="66"/>
  <c r="AJ95" i="66"/>
  <c r="AJ131" i="66"/>
  <c r="AR95" i="66"/>
  <c r="AR131" i="66"/>
  <c r="I23" i="112"/>
  <c r="AZ119" i="66"/>
  <c r="AZ95" i="66"/>
  <c r="AZ131" i="66"/>
  <c r="AF54" i="66"/>
  <c r="AH65" i="66"/>
  <c r="AH85" i="66" s="1"/>
  <c r="AO70" i="66"/>
  <c r="AO69" i="66" s="1"/>
  <c r="AO86" i="66" s="1"/>
  <c r="G23" i="112"/>
  <c r="AX107" i="66"/>
  <c r="AX95" i="66"/>
  <c r="AY107" i="66"/>
  <c r="AH7" i="67"/>
  <c r="AH6" i="67" s="1"/>
  <c r="AN8" i="67"/>
  <c r="AN6" i="67" s="1"/>
  <c r="AT9" i="67"/>
  <c r="AT6" i="67" s="1"/>
  <c r="AS19" i="70"/>
  <c r="AH17" i="68"/>
  <c r="AH41" i="68"/>
  <c r="AP17" i="68"/>
  <c r="Z25" i="68"/>
  <c r="AW25" i="68" s="1"/>
  <c r="AP41" i="68"/>
  <c r="Z33" i="68"/>
  <c r="AX33" i="68" s="1"/>
  <c r="AX17" i="68"/>
  <c r="AX41" i="68"/>
  <c r="AY25" i="69"/>
  <c r="AQ25" i="69"/>
  <c r="AX25" i="69"/>
  <c r="AP25" i="69"/>
  <c r="AV25" i="69"/>
  <c r="BD17" i="68"/>
  <c r="BC17" i="68"/>
  <c r="BB17" i="68"/>
  <c r="BA17" i="68"/>
  <c r="AS17" i="68"/>
  <c r="AK17" i="68"/>
  <c r="AC17" i="68"/>
  <c r="AY17" i="68"/>
  <c r="AQ17" i="68"/>
  <c r="AI17" i="68"/>
  <c r="AA17" i="68"/>
  <c r="AG17" i="68"/>
  <c r="AU34" i="75"/>
  <c r="AU8" i="74"/>
  <c r="AU35" i="75"/>
  <c r="AU9" i="74"/>
  <c r="AD9" i="74"/>
  <c r="AF6" i="66"/>
  <c r="AO17" i="68"/>
  <c r="AB11" i="70"/>
  <c r="AB16" i="70" s="1"/>
  <c r="AJ11" i="70"/>
  <c r="AJ15" i="70" s="1"/>
  <c r="AR11" i="70"/>
  <c r="AR20" i="70" s="1"/>
  <c r="AZ11" i="70"/>
  <c r="AZ19" i="70" s="1"/>
  <c r="AW17" i="68"/>
  <c r="AC41" i="69"/>
  <c r="AK41" i="69"/>
  <c r="AS41" i="69"/>
  <c r="AS25" i="69"/>
  <c r="BE17" i="68"/>
  <c r="Z70" i="75"/>
  <c r="AP70" i="75" s="1"/>
  <c r="AE17" i="68"/>
  <c r="AM17" i="68"/>
  <c r="AU17" i="68"/>
  <c r="AB97" i="75"/>
  <c r="AZ97" i="75"/>
  <c r="AH97" i="75"/>
  <c r="AP97" i="75"/>
  <c r="Z65" i="75"/>
  <c r="AP65" i="75" s="1"/>
  <c r="AL100" i="75"/>
  <c r="AS103" i="75"/>
  <c r="AH171" i="100"/>
  <c r="AH72" i="100"/>
  <c r="AH5" i="100"/>
  <c r="AH40" i="100" s="1"/>
  <c r="AP171" i="100"/>
  <c r="AP105" i="100"/>
  <c r="AP72" i="100"/>
  <c r="Z105" i="100"/>
  <c r="AP5" i="100"/>
  <c r="AP39" i="100" s="1"/>
  <c r="AX138" i="100"/>
  <c r="AX171" i="100"/>
  <c r="Z138" i="100"/>
  <c r="AX105" i="100"/>
  <c r="AX72" i="100"/>
  <c r="AX5" i="100"/>
  <c r="AX45" i="100" s="1"/>
  <c r="AA73" i="100"/>
  <c r="AA5" i="100"/>
  <c r="AA39" i="100" s="1"/>
  <c r="AI172" i="100"/>
  <c r="AI73" i="100"/>
  <c r="AI5" i="100"/>
  <c r="AI47" i="100" s="1"/>
  <c r="AQ172" i="100"/>
  <c r="AQ106" i="100"/>
  <c r="AQ73" i="100"/>
  <c r="AQ5" i="100"/>
  <c r="AQ46" i="100" s="1"/>
  <c r="AY172" i="100"/>
  <c r="AY139" i="100"/>
  <c r="AY106" i="100"/>
  <c r="AY73" i="100"/>
  <c r="AY5" i="100"/>
  <c r="AY48" i="100" s="1"/>
  <c r="AX162" i="100"/>
  <c r="Z162" i="100"/>
  <c r="AB17" i="68"/>
  <c r="AJ17" i="68"/>
  <c r="AR17" i="68"/>
  <c r="AZ17" i="68"/>
  <c r="AF41" i="68"/>
  <c r="AN41" i="68"/>
  <c r="AV41" i="68"/>
  <c r="AW25" i="69"/>
  <c r="AS20" i="70"/>
  <c r="AE5" i="75"/>
  <c r="AM5" i="75"/>
  <c r="AU5" i="75"/>
  <c r="AB34" i="75"/>
  <c r="AP34" i="75"/>
  <c r="AP8" i="74"/>
  <c r="AA17" i="75"/>
  <c r="AA5" i="74" s="1"/>
  <c r="AA36" i="75"/>
  <c r="AB100" i="75" s="1"/>
  <c r="AI17" i="75"/>
  <c r="AI5" i="74" s="1"/>
  <c r="AI36" i="75"/>
  <c r="AY17" i="75"/>
  <c r="AY5" i="74" s="1"/>
  <c r="AY36" i="75"/>
  <c r="AG38" i="75"/>
  <c r="AG17" i="75"/>
  <c r="AG5" i="74" s="1"/>
  <c r="AW38" i="75"/>
  <c r="AX102" i="75" s="1"/>
  <c r="AW17" i="75"/>
  <c r="AW5" i="74" s="1"/>
  <c r="AE101" i="75"/>
  <c r="AM101" i="75"/>
  <c r="AU101" i="75"/>
  <c r="AA22" i="75"/>
  <c r="AA6" i="74" s="1"/>
  <c r="AB51" i="74" s="1"/>
  <c r="Z71" i="75"/>
  <c r="AS71" i="75" s="1"/>
  <c r="Z87" i="75"/>
  <c r="AX87" i="75" s="1"/>
  <c r="AF104" i="75"/>
  <c r="AN104" i="75"/>
  <c r="AV104" i="75"/>
  <c r="AD105" i="75"/>
  <c r="AL105" i="75"/>
  <c r="AT105" i="75"/>
  <c r="AB106" i="75"/>
  <c r="AJ106" i="75"/>
  <c r="AR106" i="75"/>
  <c r="AZ106" i="75"/>
  <c r="AH107" i="75"/>
  <c r="Z75" i="75"/>
  <c r="AP75" i="75" s="1"/>
  <c r="AP107" i="75"/>
  <c r="Z91" i="75"/>
  <c r="AY91" i="75" s="1"/>
  <c r="AX107" i="75"/>
  <c r="AQ36" i="75"/>
  <c r="AO41" i="69"/>
  <c r="AF11" i="70"/>
  <c r="AF18" i="70" s="1"/>
  <c r="AN11" i="70"/>
  <c r="AN18" i="70" s="1"/>
  <c r="AV11" i="70"/>
  <c r="AF32" i="75"/>
  <c r="AF5" i="75"/>
  <c r="AN32" i="75"/>
  <c r="AN5" i="75"/>
  <c r="AV32" i="75"/>
  <c r="AV5" i="75"/>
  <c r="AJ97" i="75"/>
  <c r="AR97" i="75"/>
  <c r="AJ36" i="75"/>
  <c r="AK100" i="75" s="1"/>
  <c r="AJ17" i="75"/>
  <c r="AJ5" i="74" s="1"/>
  <c r="AR36" i="75"/>
  <c r="AS100" i="75" s="1"/>
  <c r="AR17" i="75"/>
  <c r="AR5" i="74" s="1"/>
  <c r="AZ36" i="75"/>
  <c r="AZ17" i="75"/>
  <c r="AZ5" i="74" s="1"/>
  <c r="AF101" i="75"/>
  <c r="AN101" i="75"/>
  <c r="AV101" i="75"/>
  <c r="Z55" i="75"/>
  <c r="AE55" i="75" s="1"/>
  <c r="AI39" i="75"/>
  <c r="AJ103" i="75" s="1"/>
  <c r="AI22" i="75"/>
  <c r="AI6" i="74" s="1"/>
  <c r="AQ39" i="75"/>
  <c r="AR103" i="75" s="1"/>
  <c r="AQ22" i="75"/>
  <c r="AQ6" i="74" s="1"/>
  <c r="AR51" i="74" s="1"/>
  <c r="AY39" i="75"/>
  <c r="AZ103" i="75" s="1"/>
  <c r="AY22" i="75"/>
  <c r="AY6" i="74" s="1"/>
  <c r="AG104" i="75"/>
  <c r="AO104" i="75"/>
  <c r="AW104" i="75"/>
  <c r="AE105" i="75"/>
  <c r="AM105" i="75"/>
  <c r="AU41" i="75"/>
  <c r="AV105" i="75" s="1"/>
  <c r="AU22" i="75"/>
  <c r="AU6" i="74" s="1"/>
  <c r="AV51" i="74" s="1"/>
  <c r="AC106" i="75"/>
  <c r="AK42" i="75"/>
  <c r="AK22" i="75"/>
  <c r="AK6" i="74" s="1"/>
  <c r="AS42" i="75"/>
  <c r="AT106" i="75" s="1"/>
  <c r="AS22" i="75"/>
  <c r="AS6" i="74" s="1"/>
  <c r="Z59" i="75"/>
  <c r="AI59" i="75" s="1"/>
  <c r="AI107" i="75"/>
  <c r="AQ107" i="75"/>
  <c r="AY107" i="75"/>
  <c r="AG97" i="75"/>
  <c r="AT104" i="75"/>
  <c r="AD17" i="68"/>
  <c r="AL17" i="68"/>
  <c r="AT17" i="68"/>
  <c r="AH41" i="69"/>
  <c r="AP41" i="69"/>
  <c r="AX41" i="69"/>
  <c r="Z33" i="69"/>
  <c r="AZ33" i="69" s="1"/>
  <c r="AG32" i="75"/>
  <c r="AG5" i="75"/>
  <c r="AO32" i="75"/>
  <c r="AO5" i="75"/>
  <c r="AW32" i="75"/>
  <c r="AW5" i="75"/>
  <c r="AC33" i="75"/>
  <c r="AD97" i="75" s="1"/>
  <c r="AC5" i="75"/>
  <c r="AK33" i="75"/>
  <c r="AL97" i="75" s="1"/>
  <c r="AK5" i="75"/>
  <c r="AS33" i="75"/>
  <c r="AT97" i="75" s="1"/>
  <c r="AS5" i="75"/>
  <c r="AG101" i="75"/>
  <c r="AW101" i="75"/>
  <c r="AY104" i="75"/>
  <c r="AQ41" i="68"/>
  <c r="AY41" i="68"/>
  <c r="AI41" i="69"/>
  <c r="AQ41" i="69"/>
  <c r="AY41" i="69"/>
  <c r="AH11" i="70"/>
  <c r="AH20" i="70" s="1"/>
  <c r="AP11" i="70"/>
  <c r="AP20" i="70" s="1"/>
  <c r="AX11" i="70"/>
  <c r="AX20" i="70" s="1"/>
  <c r="AK11" i="70"/>
  <c r="AK16" i="70" s="1"/>
  <c r="AC22" i="75"/>
  <c r="AC6" i="74" s="1"/>
  <c r="AK103" i="75"/>
  <c r="Z56" i="75"/>
  <c r="AM56" i="75" s="1"/>
  <c r="AI104" i="75"/>
  <c r="AQ104" i="75"/>
  <c r="AG105" i="75"/>
  <c r="AW105" i="75"/>
  <c r="AM106" i="75"/>
  <c r="AK107" i="75"/>
  <c r="AS107" i="75"/>
  <c r="AW41" i="69"/>
  <c r="AA11" i="70"/>
  <c r="AI11" i="70"/>
  <c r="AI18" i="70" s="1"/>
  <c r="AQ11" i="70"/>
  <c r="AQ15" i="70" s="1"/>
  <c r="AY11" i="70"/>
  <c r="AY15" i="70" s="1"/>
  <c r="AA32" i="75"/>
  <c r="AQ32" i="75"/>
  <c r="AY32" i="75"/>
  <c r="AT34" i="75"/>
  <c r="AT8" i="74"/>
  <c r="AB17" i="75"/>
  <c r="AB5" i="74" s="1"/>
  <c r="AM22" i="75"/>
  <c r="AM6" i="74" s="1"/>
  <c r="AU106" i="75"/>
  <c r="AO101" i="75"/>
  <c r="AC107" i="75"/>
  <c r="AD41" i="69"/>
  <c r="AL41" i="69"/>
  <c r="AT41" i="69"/>
  <c r="AU25" i="69"/>
  <c r="AO97" i="75"/>
  <c r="AW97" i="75"/>
  <c r="AD34" i="75"/>
  <c r="AD8" i="74"/>
  <c r="AB105" i="75"/>
  <c r="AN103" i="75"/>
  <c r="AD11" i="70"/>
  <c r="AL11" i="70"/>
  <c r="AT11" i="70"/>
  <c r="AT19" i="70" s="1"/>
  <c r="AB5" i="75"/>
  <c r="AR5" i="75"/>
  <c r="AZ5" i="75"/>
  <c r="AH32" i="75"/>
  <c r="AP32" i="75"/>
  <c r="AX32" i="75"/>
  <c r="AG14" i="75"/>
  <c r="AO14" i="75"/>
  <c r="AW14" i="75"/>
  <c r="AC100" i="75"/>
  <c r="AB103" i="75"/>
  <c r="AH104" i="75"/>
  <c r="AP104" i="75"/>
  <c r="Z72" i="75"/>
  <c r="AT72" i="75" s="1"/>
  <c r="AX104" i="75"/>
  <c r="Z88" i="75"/>
  <c r="AY88" i="75" s="1"/>
  <c r="AF105" i="75"/>
  <c r="AN105" i="75"/>
  <c r="AD106" i="75"/>
  <c r="AB107" i="75"/>
  <c r="AJ107" i="75"/>
  <c r="AR107" i="75"/>
  <c r="AZ107" i="75"/>
  <c r="AT100" i="75"/>
  <c r="AR101" i="75"/>
  <c r="AV39" i="75"/>
  <c r="AE11" i="70"/>
  <c r="AE15" i="70" s="1"/>
  <c r="AM11" i="70"/>
  <c r="AM15" i="70" s="1"/>
  <c r="AU11" i="70"/>
  <c r="AU15" i="70" s="1"/>
  <c r="AE97" i="75"/>
  <c r="AM97" i="75"/>
  <c r="AU97" i="75"/>
  <c r="AE17" i="75"/>
  <c r="AE5" i="74" s="1"/>
  <c r="AS17" i="75"/>
  <c r="AS5" i="74" s="1"/>
  <c r="AB38" i="75"/>
  <c r="AJ38" i="75"/>
  <c r="AR38" i="75"/>
  <c r="AZ38" i="75"/>
  <c r="AE22" i="75"/>
  <c r="AE6" i="74" s="1"/>
  <c r="AB90" i="77"/>
  <c r="AF97" i="75"/>
  <c r="AN97" i="75"/>
  <c r="AV97" i="75"/>
  <c r="AM100" i="75"/>
  <c r="AU100" i="75"/>
  <c r="AC38" i="75"/>
  <c r="AK38" i="75"/>
  <c r="AS38" i="75"/>
  <c r="Z53" i="75"/>
  <c r="AM53" i="75" s="1"/>
  <c r="AI101" i="75"/>
  <c r="AQ101" i="75"/>
  <c r="AY101" i="75"/>
  <c r="AL103" i="75"/>
  <c r="AT103" i="75"/>
  <c r="AB104" i="75"/>
  <c r="AJ104" i="75"/>
  <c r="AR104" i="75"/>
  <c r="AZ104" i="75"/>
  <c r="AH105" i="75"/>
  <c r="AP105" i="75"/>
  <c r="Z73" i="75"/>
  <c r="AR73" i="75" s="1"/>
  <c r="AX105" i="75"/>
  <c r="Z89" i="75"/>
  <c r="AY89" i="75" s="1"/>
  <c r="AF106" i="75"/>
  <c r="AN106" i="75"/>
  <c r="AV106" i="75"/>
  <c r="AD107" i="75"/>
  <c r="AL107" i="75"/>
  <c r="AT107" i="75"/>
  <c r="AB101" i="75"/>
  <c r="AC103" i="75"/>
  <c r="AD104" i="75"/>
  <c r="AO105" i="75"/>
  <c r="AC32" i="75"/>
  <c r="AK32" i="75"/>
  <c r="AS32" i="75"/>
  <c r="AU17" i="75"/>
  <c r="AU5" i="74" s="1"/>
  <c r="AF100" i="75"/>
  <c r="AN100" i="75"/>
  <c r="AV100" i="75"/>
  <c r="AD38" i="75"/>
  <c r="AL38" i="75"/>
  <c r="AT38" i="75"/>
  <c r="AM103" i="75"/>
  <c r="AU103" i="75"/>
  <c r="AK104" i="75"/>
  <c r="AS104" i="75"/>
  <c r="Z57" i="75"/>
  <c r="AI57" i="75" s="1"/>
  <c r="AI105" i="75"/>
  <c r="AQ105" i="75"/>
  <c r="AY105" i="75"/>
  <c r="AG106" i="75"/>
  <c r="AO106" i="75"/>
  <c r="AW106" i="75"/>
  <c r="AE107" i="75"/>
  <c r="AM107" i="75"/>
  <c r="AU107" i="75"/>
  <c r="AZ101" i="75"/>
  <c r="AX97" i="75"/>
  <c r="Z81" i="75"/>
  <c r="AZ81" i="75" s="1"/>
  <c r="AK17" i="75"/>
  <c r="AK5" i="74" s="1"/>
  <c r="AG100" i="75"/>
  <c r="AO100" i="75"/>
  <c r="AW100" i="75"/>
  <c r="AC101" i="75"/>
  <c r="AK101" i="75"/>
  <c r="AS101" i="75"/>
  <c r="AJ105" i="75"/>
  <c r="AR105" i="75"/>
  <c r="AZ105" i="75"/>
  <c r="AH106" i="75"/>
  <c r="AP106" i="75"/>
  <c r="Z74" i="75"/>
  <c r="AY74" i="75" s="1"/>
  <c r="AX106" i="75"/>
  <c r="Z90" i="75"/>
  <c r="AX90" i="75" s="1"/>
  <c r="AF107" i="75"/>
  <c r="AN107" i="75"/>
  <c r="AV107" i="75"/>
  <c r="AD100" i="75"/>
  <c r="AF39" i="75"/>
  <c r="AL40" i="75"/>
  <c r="AF32" i="77"/>
  <c r="AG92" i="77" s="1"/>
  <c r="AF15" i="77"/>
  <c r="AF5" i="76" s="1"/>
  <c r="AN15" i="77"/>
  <c r="AN5" i="76" s="1"/>
  <c r="AN32" i="77"/>
  <c r="AO92" i="77" s="1"/>
  <c r="AV15" i="77"/>
  <c r="AV5" i="76" s="1"/>
  <c r="AV32" i="77"/>
  <c r="AW92" i="77" s="1"/>
  <c r="AD15" i="77"/>
  <c r="AD5" i="76" s="1"/>
  <c r="AD33" i="77"/>
  <c r="AE93" i="77" s="1"/>
  <c r="AL15" i="77"/>
  <c r="AL5" i="76" s="1"/>
  <c r="AL33" i="77"/>
  <c r="AM93" i="77" s="1"/>
  <c r="AT33" i="77"/>
  <c r="AU93" i="77" s="1"/>
  <c r="AT15" i="77"/>
  <c r="AT5" i="76" s="1"/>
  <c r="AB34" i="77"/>
  <c r="AB15" i="77"/>
  <c r="AB5" i="76" s="1"/>
  <c r="AJ34" i="77"/>
  <c r="AK94" i="77" s="1"/>
  <c r="AJ15" i="77"/>
  <c r="AJ5" i="76" s="1"/>
  <c r="AR34" i="77"/>
  <c r="AS94" i="77" s="1"/>
  <c r="AR15" i="77"/>
  <c r="AR5" i="76" s="1"/>
  <c r="AZ15" i="77"/>
  <c r="AZ5" i="76" s="1"/>
  <c r="AZ34" i="77"/>
  <c r="AE32" i="75"/>
  <c r="AM32" i="75"/>
  <c r="AU32" i="75"/>
  <c r="Z49" i="75"/>
  <c r="AE49" i="75" s="1"/>
  <c r="AI97" i="75"/>
  <c r="AQ97" i="75"/>
  <c r="AY97" i="75"/>
  <c r="AH36" i="75"/>
  <c r="AH17" i="75"/>
  <c r="AH5" i="74" s="1"/>
  <c r="AP36" i="75"/>
  <c r="AP17" i="75"/>
  <c r="AP5" i="74" s="1"/>
  <c r="AX36" i="75"/>
  <c r="AX17" i="75"/>
  <c r="AX5" i="74" s="1"/>
  <c r="AF17" i="75"/>
  <c r="AF5" i="74" s="1"/>
  <c r="AF38" i="75"/>
  <c r="AN17" i="75"/>
  <c r="AN5" i="74" s="1"/>
  <c r="AN38" i="75"/>
  <c r="AV17" i="75"/>
  <c r="AV5" i="74" s="1"/>
  <c r="AV38" i="75"/>
  <c r="AD101" i="75"/>
  <c r="AL101" i="75"/>
  <c r="AT101" i="75"/>
  <c r="AG22" i="75"/>
  <c r="AG6" i="74" s="1"/>
  <c r="AG39" i="75"/>
  <c r="AO22" i="75"/>
  <c r="AO6" i="74" s="1"/>
  <c r="AO39" i="75"/>
  <c r="AW22" i="75"/>
  <c r="AW6" i="74" s="1"/>
  <c r="AX51" i="74" s="1"/>
  <c r="AW39" i="75"/>
  <c r="AU104" i="75"/>
  <c r="AC105" i="75"/>
  <c r="AK105" i="75"/>
  <c r="AS105" i="75"/>
  <c r="Z58" i="75"/>
  <c r="AB58" i="75" s="1"/>
  <c r="AI106" i="75"/>
  <c r="AY106" i="75"/>
  <c r="AG107" i="75"/>
  <c r="AO107" i="75"/>
  <c r="AW107" i="75"/>
  <c r="AJ101" i="75"/>
  <c r="AH101" i="75"/>
  <c r="AP101" i="75"/>
  <c r="AX101" i="75"/>
  <c r="Z69" i="75"/>
  <c r="AZ69" i="75" s="1"/>
  <c r="AF31" i="77"/>
  <c r="AF8" i="76"/>
  <c r="AH19" i="77"/>
  <c r="AH7" i="76" s="1"/>
  <c r="AH28" i="77"/>
  <c r="AP28" i="77"/>
  <c r="AX28" i="77"/>
  <c r="AD89" i="77"/>
  <c r="AL89" i="77"/>
  <c r="AT89" i="77"/>
  <c r="AS31" i="77"/>
  <c r="AS8" i="76"/>
  <c r="AL97" i="77"/>
  <c r="AZ31" i="77"/>
  <c r="AZ8" i="76"/>
  <c r="AP31" i="76"/>
  <c r="AF35" i="77"/>
  <c r="AG95" i="77" s="1"/>
  <c r="AF19" i="77"/>
  <c r="AF7" i="76" s="1"/>
  <c r="AN35" i="77"/>
  <c r="AO95" i="77" s="1"/>
  <c r="AN19" i="77"/>
  <c r="AN7" i="76" s="1"/>
  <c r="AV35" i="77"/>
  <c r="AW95" i="77" s="1"/>
  <c r="AV19" i="77"/>
  <c r="AV7" i="76" s="1"/>
  <c r="AD36" i="77"/>
  <c r="AD19" i="77"/>
  <c r="AD7" i="76" s="1"/>
  <c r="AL36" i="77"/>
  <c r="AM96" i="77" s="1"/>
  <c r="AL19" i="77"/>
  <c r="AL7" i="76" s="1"/>
  <c r="AT36" i="77"/>
  <c r="AU96" i="77" s="1"/>
  <c r="AT19" i="77"/>
  <c r="AT7" i="76" s="1"/>
  <c r="AB37" i="77"/>
  <c r="AC97" i="77" s="1"/>
  <c r="AB19" i="77"/>
  <c r="AB7" i="76" s="1"/>
  <c r="AJ37" i="77"/>
  <c r="AJ19" i="77"/>
  <c r="AJ7" i="76" s="1"/>
  <c r="AR37" i="77"/>
  <c r="AS97" i="77" s="1"/>
  <c r="AR19" i="77"/>
  <c r="AR7" i="76" s="1"/>
  <c r="AZ37" i="77"/>
  <c r="AZ19" i="77"/>
  <c r="AZ7" i="76" s="1"/>
  <c r="AH98" i="77"/>
  <c r="AP98" i="77"/>
  <c r="Z68" i="77"/>
  <c r="AP68" i="77" s="1"/>
  <c r="Z83" i="77"/>
  <c r="AX83" i="77" s="1"/>
  <c r="AD103" i="75"/>
  <c r="AB5" i="77"/>
  <c r="AB28" i="77"/>
  <c r="AJ28" i="77"/>
  <c r="AJ5" i="77"/>
  <c r="AR28" i="77"/>
  <c r="AR5" i="77"/>
  <c r="AZ28" i="77"/>
  <c r="AZ5" i="77"/>
  <c r="AX6" i="76"/>
  <c r="AF29" i="77"/>
  <c r="AG89" i="77" s="1"/>
  <c r="AF5" i="77"/>
  <c r="AN29" i="77"/>
  <c r="AO89" i="77" s="1"/>
  <c r="AN5" i="77"/>
  <c r="AV29" i="77"/>
  <c r="AW89" i="77" s="1"/>
  <c r="AV5" i="77"/>
  <c r="AH90" i="77"/>
  <c r="AP90" i="77"/>
  <c r="Z60" i="77"/>
  <c r="AP60" i="77" s="1"/>
  <c r="AX90" i="77"/>
  <c r="Z75" i="77"/>
  <c r="AX75" i="77" s="1"/>
  <c r="AX19" i="77"/>
  <c r="AX7" i="76" s="1"/>
  <c r="AH95" i="77"/>
  <c r="AP95" i="77"/>
  <c r="Z65" i="77"/>
  <c r="AX65" i="77" s="1"/>
  <c r="Z80" i="77"/>
  <c r="AX80" i="77" s="1"/>
  <c r="AX95" i="77"/>
  <c r="AF96" i="77"/>
  <c r="AN96" i="77"/>
  <c r="AV96" i="77"/>
  <c r="AD97" i="77"/>
  <c r="AT67" i="77"/>
  <c r="AT97" i="77"/>
  <c r="AB98" i="77"/>
  <c r="AJ98" i="77"/>
  <c r="AR98" i="77"/>
  <c r="BA98" i="77"/>
  <c r="AZ98" i="77"/>
  <c r="Z85" i="75"/>
  <c r="AX85" i="75" s="1"/>
  <c r="AJ90" i="77"/>
  <c r="AR90" i="77"/>
  <c r="BA90" i="77"/>
  <c r="AW31" i="77"/>
  <c r="AW8" i="76"/>
  <c r="AZ90" i="77"/>
  <c r="AE5" i="77"/>
  <c r="AM5" i="77"/>
  <c r="AU5" i="77"/>
  <c r="AC28" i="77"/>
  <c r="AK28" i="77"/>
  <c r="AS28" i="77"/>
  <c r="Z45" i="77"/>
  <c r="AD45" i="77" s="1"/>
  <c r="AI90" i="77"/>
  <c r="AQ90" i="77"/>
  <c r="AY90" i="77"/>
  <c r="AA15" i="77"/>
  <c r="AA5" i="76" s="1"/>
  <c r="AI15" i="77"/>
  <c r="AI5" i="76" s="1"/>
  <c r="AQ15" i="77"/>
  <c r="AQ5" i="76" s="1"/>
  <c r="AY15" i="77"/>
  <c r="AY5" i="76" s="1"/>
  <c r="AA19" i="77"/>
  <c r="AA7" i="76" s="1"/>
  <c r="AI19" i="77"/>
  <c r="AI7" i="76" s="1"/>
  <c r="AQ19" i="77"/>
  <c r="AQ7" i="76" s="1"/>
  <c r="AY19" i="77"/>
  <c r="AY7" i="76" s="1"/>
  <c r="AS67" i="77"/>
  <c r="Z53" i="77"/>
  <c r="AE53" i="77" s="1"/>
  <c r="AI98" i="77"/>
  <c r="AQ98" i="77"/>
  <c r="AY98" i="77"/>
  <c r="AD28" i="77"/>
  <c r="AL28" i="77"/>
  <c r="AT28" i="77"/>
  <c r="AH89" i="77"/>
  <c r="AP89" i="77"/>
  <c r="Z74" i="77"/>
  <c r="AX74" i="77" s="1"/>
  <c r="AX89" i="77"/>
  <c r="AH92" i="77"/>
  <c r="AP92" i="77"/>
  <c r="Z62" i="77"/>
  <c r="AW62" i="77" s="1"/>
  <c r="Z77" i="77"/>
  <c r="AX77" i="77" s="1"/>
  <c r="AN93" i="77"/>
  <c r="AV93" i="77"/>
  <c r="AD94" i="77"/>
  <c r="AT94" i="77"/>
  <c r="Z44" i="77"/>
  <c r="AZ44" i="77" s="1"/>
  <c r="AI89" i="77"/>
  <c r="AQ89" i="77"/>
  <c r="AY89" i="77"/>
  <c r="AC90" i="77"/>
  <c r="AK90" i="77"/>
  <c r="AS90" i="77"/>
  <c r="AC15" i="77"/>
  <c r="AC5" i="76" s="1"/>
  <c r="AK15" i="77"/>
  <c r="AK5" i="76" s="1"/>
  <c r="AS15" i="77"/>
  <c r="AS5" i="76" s="1"/>
  <c r="Z47" i="77"/>
  <c r="AX47" i="77" s="1"/>
  <c r="AI92" i="77"/>
  <c r="AQ92" i="77"/>
  <c r="AY92" i="77"/>
  <c r="AG93" i="77"/>
  <c r="AO93" i="77"/>
  <c r="AW93" i="77"/>
  <c r="AE94" i="77"/>
  <c r="AM94" i="77"/>
  <c r="AU94" i="77"/>
  <c r="AC19" i="77"/>
  <c r="AC7" i="76" s="1"/>
  <c r="AK19" i="77"/>
  <c r="AK7" i="76" s="1"/>
  <c r="AS19" i="77"/>
  <c r="AS7" i="76" s="1"/>
  <c r="Z50" i="77"/>
  <c r="AH50" i="77" s="1"/>
  <c r="AI95" i="77"/>
  <c r="AQ95" i="77"/>
  <c r="AY95" i="77"/>
  <c r="AG96" i="77"/>
  <c r="AO96" i="77"/>
  <c r="AW96" i="77"/>
  <c r="AE97" i="77"/>
  <c r="AM97" i="77"/>
  <c r="AU97" i="77"/>
  <c r="AU67" i="77"/>
  <c r="AC98" i="77"/>
  <c r="AK98" i="77"/>
  <c r="AS98" i="77"/>
  <c r="AB89" i="77"/>
  <c r="AJ89" i="77"/>
  <c r="AR89" i="77"/>
  <c r="BA89" i="77"/>
  <c r="AZ89" i="77"/>
  <c r="AD90" i="77"/>
  <c r="AL90" i="77"/>
  <c r="AT90" i="77"/>
  <c r="AB92" i="77"/>
  <c r="AJ92" i="77"/>
  <c r="AR92" i="77"/>
  <c r="BA92" i="77"/>
  <c r="AZ92" i="77"/>
  <c r="AH93" i="77"/>
  <c r="AP93" i="77"/>
  <c r="Z63" i="77"/>
  <c r="AS63" i="77" s="1"/>
  <c r="AX93" i="77"/>
  <c r="Z78" i="77"/>
  <c r="AX78" i="77" s="1"/>
  <c r="AF94" i="77"/>
  <c r="AN94" i="77"/>
  <c r="AV94" i="77"/>
  <c r="AB95" i="77"/>
  <c r="AJ95" i="77"/>
  <c r="BA95" i="77"/>
  <c r="AZ95" i="77"/>
  <c r="AH96" i="77"/>
  <c r="Z66" i="77"/>
  <c r="AV66" i="77" s="1"/>
  <c r="AP96" i="77"/>
  <c r="Z81" i="77"/>
  <c r="AX81" i="77" s="1"/>
  <c r="AX96" i="77"/>
  <c r="AF97" i="77"/>
  <c r="AN97" i="77"/>
  <c r="AV67" i="77"/>
  <c r="AV97" i="77"/>
  <c r="AD98" i="77"/>
  <c r="AL98" i="77"/>
  <c r="AT98" i="77"/>
  <c r="AX92" i="77"/>
  <c r="AE38" i="100"/>
  <c r="AW28" i="77"/>
  <c r="AC89" i="77"/>
  <c r="AK89" i="77"/>
  <c r="AS89" i="77"/>
  <c r="AE90" i="77"/>
  <c r="AM90" i="77"/>
  <c r="AU90" i="77"/>
  <c r="AE15" i="77"/>
  <c r="AE5" i="76" s="1"/>
  <c r="AM15" i="77"/>
  <c r="AM5" i="76" s="1"/>
  <c r="AU15" i="77"/>
  <c r="AU5" i="76" s="1"/>
  <c r="AC92" i="77"/>
  <c r="AK92" i="77"/>
  <c r="AS92" i="77"/>
  <c r="Z48" i="77"/>
  <c r="AF48" i="77" s="1"/>
  <c r="AI93" i="77"/>
  <c r="AQ93" i="77"/>
  <c r="AY93" i="77"/>
  <c r="AG94" i="77"/>
  <c r="AO94" i="77"/>
  <c r="AW94" i="77"/>
  <c r="AE19" i="77"/>
  <c r="AE7" i="76" s="1"/>
  <c r="AM19" i="77"/>
  <c r="AM7" i="76" s="1"/>
  <c r="AU19" i="77"/>
  <c r="AU7" i="76" s="1"/>
  <c r="AC95" i="77"/>
  <c r="AK95" i="77"/>
  <c r="AS95" i="77"/>
  <c r="Z51" i="77"/>
  <c r="AF51" i="77" s="1"/>
  <c r="AI96" i="77"/>
  <c r="AQ96" i="77"/>
  <c r="AY96" i="77"/>
  <c r="AG97" i="77"/>
  <c r="AO97" i="77"/>
  <c r="AW97" i="77"/>
  <c r="AE98" i="77"/>
  <c r="AM98" i="77"/>
  <c r="AU98" i="77"/>
  <c r="AF90" i="77"/>
  <c r="AV90" i="77"/>
  <c r="AD92" i="77"/>
  <c r="AT92" i="77"/>
  <c r="AB93" i="77"/>
  <c r="AJ93" i="77"/>
  <c r="BA93" i="77"/>
  <c r="AZ93" i="77"/>
  <c r="AH94" i="77"/>
  <c r="Z64" i="77"/>
  <c r="AP64" i="77" s="1"/>
  <c r="AP94" i="77"/>
  <c r="AX94" i="77"/>
  <c r="Z79" i="77"/>
  <c r="AY79" i="77" s="1"/>
  <c r="AL95" i="77"/>
  <c r="AT95" i="77"/>
  <c r="AB96" i="77"/>
  <c r="AR96" i="77"/>
  <c r="BA96" i="77"/>
  <c r="AZ96" i="77"/>
  <c r="AH97" i="77"/>
  <c r="AP67" i="77"/>
  <c r="Z82" i="77"/>
  <c r="AX82" i="77" s="1"/>
  <c r="AX97" i="77"/>
  <c r="AX67" i="77"/>
  <c r="AF98" i="77"/>
  <c r="AN98" i="77"/>
  <c r="AV98" i="77"/>
  <c r="AR95" i="77"/>
  <c r="AE89" i="77"/>
  <c r="AM89" i="77"/>
  <c r="AU89" i="77"/>
  <c r="AW90" i="77"/>
  <c r="AE92" i="77"/>
  <c r="AM92" i="77"/>
  <c r="AU92" i="77"/>
  <c r="AC93" i="77"/>
  <c r="AK93" i="77"/>
  <c r="AS93" i="77"/>
  <c r="Z49" i="77"/>
  <c r="AM49" i="77" s="1"/>
  <c r="AI94" i="77"/>
  <c r="AQ94" i="77"/>
  <c r="AE95" i="77"/>
  <c r="AM95" i="77"/>
  <c r="AU95" i="77"/>
  <c r="AC96" i="77"/>
  <c r="AK96" i="77"/>
  <c r="AS96" i="77"/>
  <c r="Z52" i="77"/>
  <c r="AS52" i="77" s="1"/>
  <c r="AI97" i="77"/>
  <c r="AQ97" i="77"/>
  <c r="AQ67" i="77"/>
  <c r="AY97" i="77"/>
  <c r="AY67" i="77"/>
  <c r="Z59" i="77"/>
  <c r="AW59" i="77" s="1"/>
  <c r="AN90" i="77"/>
  <c r="AL94" i="77"/>
  <c r="AM42" i="100"/>
  <c r="AU42" i="100"/>
  <c r="AB171" i="100"/>
  <c r="AB72" i="100"/>
  <c r="AB5" i="100"/>
  <c r="AJ171" i="100"/>
  <c r="AJ72" i="100"/>
  <c r="AJ5" i="100"/>
  <c r="AJ40" i="100" s="1"/>
  <c r="AR171" i="100"/>
  <c r="AR105" i="100"/>
  <c r="AR72" i="100"/>
  <c r="AR5" i="100"/>
  <c r="AR39" i="100" s="1"/>
  <c r="AZ171" i="100"/>
  <c r="AZ105" i="100"/>
  <c r="AZ72" i="100"/>
  <c r="AZ138" i="100"/>
  <c r="AZ5" i="100"/>
  <c r="AZ39" i="100" s="1"/>
  <c r="AC73" i="100"/>
  <c r="AK172" i="100"/>
  <c r="AK73" i="100"/>
  <c r="AS172" i="100"/>
  <c r="AS106" i="100"/>
  <c r="AS73" i="100"/>
  <c r="AS40" i="100"/>
  <c r="AG38" i="100"/>
  <c r="AD171" i="100"/>
  <c r="AD72" i="100"/>
  <c r="AD5" i="100"/>
  <c r="AL171" i="100"/>
  <c r="AL72" i="100"/>
  <c r="AL5" i="100"/>
  <c r="AL40" i="100" s="1"/>
  <c r="AT171" i="100"/>
  <c r="AT105" i="100"/>
  <c r="AT72" i="100"/>
  <c r="AT5" i="100"/>
  <c r="AE172" i="100"/>
  <c r="AE73" i="100"/>
  <c r="AM172" i="100"/>
  <c r="AM73" i="100"/>
  <c r="AM40" i="100"/>
  <c r="AU106" i="100"/>
  <c r="AU73" i="100"/>
  <c r="AU172" i="100"/>
  <c r="AW173" i="100"/>
  <c r="AH174" i="100"/>
  <c r="AH75" i="100"/>
  <c r="AH42" i="100"/>
  <c r="AP174" i="100"/>
  <c r="AP108" i="100"/>
  <c r="Z108" i="100"/>
  <c r="AP75" i="100"/>
  <c r="AX174" i="100"/>
  <c r="AX141" i="100"/>
  <c r="AX108" i="100"/>
  <c r="Z141" i="100"/>
  <c r="AX75" i="100"/>
  <c r="AA76" i="100"/>
  <c r="AI175" i="100"/>
  <c r="AI76" i="100"/>
  <c r="AQ76" i="100"/>
  <c r="AQ109" i="100"/>
  <c r="AQ175" i="100"/>
  <c r="AY142" i="100"/>
  <c r="AY76" i="100"/>
  <c r="AY175" i="100"/>
  <c r="AY109" i="100"/>
  <c r="AE39" i="100"/>
  <c r="AU39" i="100"/>
  <c r="AK5" i="100"/>
  <c r="AK40" i="100" s="1"/>
  <c r="AF171" i="100"/>
  <c r="AF72" i="100"/>
  <c r="AF5" i="100"/>
  <c r="AF45" i="100" s="1"/>
  <c r="AN72" i="100"/>
  <c r="AN171" i="100"/>
  <c r="AN5" i="100"/>
  <c r="AV105" i="100"/>
  <c r="AV72" i="100"/>
  <c r="AV171" i="100"/>
  <c r="AV5" i="100"/>
  <c r="AV40" i="100" s="1"/>
  <c r="BD5" i="100"/>
  <c r="AG172" i="100"/>
  <c r="AG73" i="100"/>
  <c r="AO172" i="100"/>
  <c r="AO73" i="100"/>
  <c r="AW172" i="100"/>
  <c r="AW73" i="100"/>
  <c r="AW106" i="100"/>
  <c r="AM45" i="100"/>
  <c r="AM38" i="100"/>
  <c r="AG171" i="100"/>
  <c r="AG72" i="100"/>
  <c r="AO171" i="100"/>
  <c r="AO72" i="100"/>
  <c r="AW171" i="100"/>
  <c r="AW105" i="100"/>
  <c r="AW72" i="100"/>
  <c r="AH172" i="100"/>
  <c r="AH73" i="100"/>
  <c r="AP172" i="100"/>
  <c r="AP73" i="100"/>
  <c r="AP106" i="100"/>
  <c r="Z106" i="100"/>
  <c r="AX172" i="100"/>
  <c r="AX73" i="100"/>
  <c r="AX139" i="100"/>
  <c r="Z139" i="100"/>
  <c r="AX106" i="100"/>
  <c r="AY173" i="100"/>
  <c r="AY140" i="100"/>
  <c r="AC75" i="100"/>
  <c r="AK75" i="100"/>
  <c r="AK174" i="100"/>
  <c r="AS174" i="100"/>
  <c r="AS75" i="100"/>
  <c r="AS108" i="100"/>
  <c r="AD175" i="100"/>
  <c r="AD76" i="100"/>
  <c r="AL175" i="100"/>
  <c r="AL76" i="100"/>
  <c r="AT175" i="100"/>
  <c r="AT76" i="100"/>
  <c r="AT109" i="100"/>
  <c r="AE176" i="100"/>
  <c r="AM176" i="100"/>
  <c r="AU176" i="100"/>
  <c r="AU110" i="100"/>
  <c r="AF177" i="100"/>
  <c r="AF78" i="100"/>
  <c r="AN177" i="100"/>
  <c r="AN78" i="100"/>
  <c r="AV177" i="100"/>
  <c r="AV78" i="100"/>
  <c r="AV111" i="100"/>
  <c r="AH178" i="100"/>
  <c r="AO178" i="100"/>
  <c r="AW178" i="100"/>
  <c r="AW112" i="100"/>
  <c r="AH179" i="100"/>
  <c r="AP179" i="100"/>
  <c r="AP113" i="100"/>
  <c r="Z113" i="100"/>
  <c r="AX146" i="100"/>
  <c r="AX179" i="100"/>
  <c r="Z146" i="100"/>
  <c r="AX113" i="100"/>
  <c r="AQ180" i="100"/>
  <c r="AQ114" i="100"/>
  <c r="AY180" i="100"/>
  <c r="AY147" i="100"/>
  <c r="AY114" i="100"/>
  <c r="AB16" i="100"/>
  <c r="AB50" i="100" s="1"/>
  <c r="AJ16" i="100"/>
  <c r="AJ50" i="100" s="1"/>
  <c r="AR16" i="100"/>
  <c r="AR54" i="100" s="1"/>
  <c r="AZ16" i="100"/>
  <c r="AZ54" i="100" s="1"/>
  <c r="AC83" i="100"/>
  <c r="AC182" i="100"/>
  <c r="AK182" i="100"/>
  <c r="AK83" i="100"/>
  <c r="AS182" i="100"/>
  <c r="AS83" i="100"/>
  <c r="AS116" i="100"/>
  <c r="AD183" i="100"/>
  <c r="AD84" i="100"/>
  <c r="AL183" i="100"/>
  <c r="AL84" i="100"/>
  <c r="AT183" i="100"/>
  <c r="AT84" i="100"/>
  <c r="AT117" i="100"/>
  <c r="AE184" i="100"/>
  <c r="AE85" i="100"/>
  <c r="AM184" i="100"/>
  <c r="AM85" i="100"/>
  <c r="AU184" i="100"/>
  <c r="AU118" i="100"/>
  <c r="AU85" i="100"/>
  <c r="AF185" i="100"/>
  <c r="AF86" i="100"/>
  <c r="AN185" i="100"/>
  <c r="AN86" i="100"/>
  <c r="AV185" i="100"/>
  <c r="AV86" i="100"/>
  <c r="AV119" i="100"/>
  <c r="AG186" i="100"/>
  <c r="AO186" i="100"/>
  <c r="AO87" i="100"/>
  <c r="AW186" i="100"/>
  <c r="AW120" i="100"/>
  <c r="AQ187" i="100"/>
  <c r="AP121" i="100"/>
  <c r="Z121" i="100"/>
  <c r="AY187" i="100"/>
  <c r="AX154" i="100"/>
  <c r="Z154" i="100"/>
  <c r="AX121" i="100"/>
  <c r="AA23" i="100"/>
  <c r="AA58" i="100" s="1"/>
  <c r="AI23" i="100"/>
  <c r="AI59" i="100" s="1"/>
  <c r="AQ23" i="100"/>
  <c r="AQ57" i="100" s="1"/>
  <c r="AY23" i="100"/>
  <c r="AB189" i="100"/>
  <c r="AB90" i="100"/>
  <c r="AJ189" i="100"/>
  <c r="AJ90" i="100"/>
  <c r="AR189" i="100"/>
  <c r="AR90" i="100"/>
  <c r="AR123" i="100"/>
  <c r="AZ189" i="100"/>
  <c r="AZ156" i="100"/>
  <c r="AZ90" i="100"/>
  <c r="AZ123" i="100"/>
  <c r="AC190" i="100"/>
  <c r="AC91" i="100"/>
  <c r="AK190" i="100"/>
  <c r="AK91" i="100"/>
  <c r="AS190" i="100"/>
  <c r="AS124" i="100"/>
  <c r="AS91" i="100"/>
  <c r="AD92" i="100"/>
  <c r="AD191" i="100"/>
  <c r="AL191" i="100"/>
  <c r="AL92" i="100"/>
  <c r="AT125" i="100"/>
  <c r="AT92" i="100"/>
  <c r="AT191" i="100"/>
  <c r="AE192" i="100"/>
  <c r="AE93" i="100"/>
  <c r="AM192" i="100"/>
  <c r="AM93" i="100"/>
  <c r="AU192" i="100"/>
  <c r="AU126" i="100"/>
  <c r="AU93" i="100"/>
  <c r="AF193" i="100"/>
  <c r="AF94" i="100"/>
  <c r="AN193" i="100"/>
  <c r="AN94" i="100"/>
  <c r="AV193" i="100"/>
  <c r="AV94" i="100"/>
  <c r="AV127" i="100"/>
  <c r="AG194" i="100"/>
  <c r="AG95" i="100"/>
  <c r="AO194" i="100"/>
  <c r="AO95" i="100"/>
  <c r="AW194" i="100"/>
  <c r="AW95" i="100"/>
  <c r="AW128" i="100"/>
  <c r="AA97" i="100"/>
  <c r="AI196" i="100"/>
  <c r="AI97" i="100"/>
  <c r="AQ196" i="100"/>
  <c r="AQ130" i="100"/>
  <c r="AQ97" i="100"/>
  <c r="AY163" i="100"/>
  <c r="AY196" i="100"/>
  <c r="AY130" i="100"/>
  <c r="AY97" i="100"/>
  <c r="AB197" i="100"/>
  <c r="AB98" i="100"/>
  <c r="AJ197" i="100"/>
  <c r="AJ98" i="100"/>
  <c r="AR197" i="100"/>
  <c r="AR131" i="100"/>
  <c r="AR98" i="100"/>
  <c r="AZ197" i="100"/>
  <c r="AZ131" i="100"/>
  <c r="AZ98" i="100"/>
  <c r="AZ164" i="100"/>
  <c r="AC198" i="100"/>
  <c r="AC66" i="100"/>
  <c r="AC99" i="100"/>
  <c r="AK198" i="100"/>
  <c r="AK66" i="100"/>
  <c r="AK99" i="100"/>
  <c r="AS198" i="100"/>
  <c r="AS132" i="100"/>
  <c r="AS99" i="100"/>
  <c r="AM47" i="100"/>
  <c r="AK52" i="100"/>
  <c r="AW75" i="100"/>
  <c r="AZ173" i="100"/>
  <c r="AZ140" i="100"/>
  <c r="AD174" i="100"/>
  <c r="AD75" i="100"/>
  <c r="AL174" i="100"/>
  <c r="AL75" i="100"/>
  <c r="AT174" i="100"/>
  <c r="AT75" i="100"/>
  <c r="AT108" i="100"/>
  <c r="AE175" i="100"/>
  <c r="AE76" i="100"/>
  <c r="AU175" i="100"/>
  <c r="AU109" i="100"/>
  <c r="AU76" i="100"/>
  <c r="AV176" i="100"/>
  <c r="AV110" i="100"/>
  <c r="AG78" i="100"/>
  <c r="AG177" i="100"/>
  <c r="AO177" i="100"/>
  <c r="AO78" i="100"/>
  <c r="AW177" i="100"/>
  <c r="AW78" i="100"/>
  <c r="AW111" i="100"/>
  <c r="AP178" i="100"/>
  <c r="AP112" i="100"/>
  <c r="Z112" i="100"/>
  <c r="AX178" i="100"/>
  <c r="AX145" i="100"/>
  <c r="AX112" i="100"/>
  <c r="Z145" i="100"/>
  <c r="AQ179" i="100"/>
  <c r="AQ113" i="100"/>
  <c r="AY146" i="100"/>
  <c r="AY179" i="100"/>
  <c r="AY113" i="100"/>
  <c r="AR180" i="100"/>
  <c r="AR114" i="100"/>
  <c r="AZ180" i="100"/>
  <c r="AZ147" i="100"/>
  <c r="AZ114" i="100"/>
  <c r="AK49" i="100"/>
  <c r="AS49" i="100"/>
  <c r="AD182" i="100"/>
  <c r="AD83" i="100"/>
  <c r="AL182" i="100"/>
  <c r="AL83" i="100"/>
  <c r="AT182" i="100"/>
  <c r="AT83" i="100"/>
  <c r="AT116" i="100"/>
  <c r="AM183" i="100"/>
  <c r="AM84" i="100"/>
  <c r="AU183" i="100"/>
  <c r="AU117" i="100"/>
  <c r="AF184" i="100"/>
  <c r="AF85" i="100"/>
  <c r="AN184" i="100"/>
  <c r="AN85" i="100"/>
  <c r="AV184" i="100"/>
  <c r="AV118" i="100"/>
  <c r="AV85" i="100"/>
  <c r="AG185" i="100"/>
  <c r="AG86" i="100"/>
  <c r="AO185" i="100"/>
  <c r="AO86" i="100"/>
  <c r="AO53" i="100"/>
  <c r="AW86" i="100"/>
  <c r="AW119" i="100"/>
  <c r="AW185" i="100"/>
  <c r="AW53" i="100"/>
  <c r="AH186" i="100"/>
  <c r="AH87" i="100"/>
  <c r="AP186" i="100"/>
  <c r="AP120" i="100"/>
  <c r="Z120" i="100"/>
  <c r="AP87" i="100"/>
  <c r="AX186" i="100"/>
  <c r="AX120" i="100"/>
  <c r="AX153" i="100"/>
  <c r="Z153" i="100"/>
  <c r="AX87" i="100"/>
  <c r="AR187" i="100"/>
  <c r="AQ121" i="100"/>
  <c r="AY154" i="100"/>
  <c r="AZ187" i="100"/>
  <c r="AY121" i="100"/>
  <c r="AC189" i="100"/>
  <c r="AC90" i="100"/>
  <c r="AK189" i="100"/>
  <c r="AK90" i="100"/>
  <c r="AS189" i="100"/>
  <c r="AS123" i="100"/>
  <c r="AS90" i="100"/>
  <c r="AD190" i="100"/>
  <c r="AD91" i="100"/>
  <c r="AL190" i="100"/>
  <c r="AL91" i="100"/>
  <c r="AL58" i="100"/>
  <c r="AT190" i="100"/>
  <c r="AT91" i="100"/>
  <c r="AT124" i="100"/>
  <c r="AE191" i="100"/>
  <c r="AE92" i="100"/>
  <c r="AM191" i="100"/>
  <c r="AM92" i="100"/>
  <c r="AU191" i="100"/>
  <c r="AU125" i="100"/>
  <c r="AU92" i="100"/>
  <c r="AF192" i="100"/>
  <c r="AF93" i="100"/>
  <c r="AN192" i="100"/>
  <c r="AN93" i="100"/>
  <c r="AV192" i="100"/>
  <c r="AV126" i="100"/>
  <c r="AV93" i="100"/>
  <c r="AG193" i="100"/>
  <c r="AG94" i="100"/>
  <c r="AO193" i="100"/>
  <c r="AO94" i="100"/>
  <c r="AW193" i="100"/>
  <c r="AW94" i="100"/>
  <c r="AW127" i="100"/>
  <c r="AH95" i="100"/>
  <c r="AH194" i="100"/>
  <c r="AP194" i="100"/>
  <c r="AP95" i="100"/>
  <c r="AP128" i="100"/>
  <c r="Z128" i="100"/>
  <c r="AX194" i="100"/>
  <c r="AX95" i="100"/>
  <c r="AX128" i="100"/>
  <c r="AX161" i="100"/>
  <c r="Z161" i="100"/>
  <c r="AY162" i="100"/>
  <c r="AB196" i="100"/>
  <c r="AB97" i="100"/>
  <c r="AJ196" i="100"/>
  <c r="AJ97" i="100"/>
  <c r="AR196" i="100"/>
  <c r="AR130" i="100"/>
  <c r="AR97" i="100"/>
  <c r="AZ196" i="100"/>
  <c r="AZ130" i="100"/>
  <c r="AZ97" i="100"/>
  <c r="AZ163" i="100"/>
  <c r="AC197" i="100"/>
  <c r="AC98" i="100"/>
  <c r="AK197" i="100"/>
  <c r="AK98" i="100"/>
  <c r="AS131" i="100"/>
  <c r="AS197" i="100"/>
  <c r="AS98" i="100"/>
  <c r="AD198" i="100"/>
  <c r="AD99" i="100"/>
  <c r="AL198" i="100"/>
  <c r="AL99" i="100"/>
  <c r="AT198" i="100"/>
  <c r="AT132" i="100"/>
  <c r="AT99" i="100"/>
  <c r="AK50" i="100"/>
  <c r="AM76" i="100"/>
  <c r="AI171" i="100"/>
  <c r="AI72" i="100"/>
  <c r="AQ171" i="100"/>
  <c r="AQ105" i="100"/>
  <c r="AQ72" i="100"/>
  <c r="AY138" i="100"/>
  <c r="AY171" i="100"/>
  <c r="AY105" i="100"/>
  <c r="AY72" i="100"/>
  <c r="AJ172" i="100"/>
  <c r="AJ73" i="100"/>
  <c r="AR172" i="100"/>
  <c r="AR106" i="100"/>
  <c r="AR73" i="100"/>
  <c r="AZ172" i="100"/>
  <c r="AZ139" i="100"/>
  <c r="AZ106" i="100"/>
  <c r="AZ73" i="100"/>
  <c r="AE174" i="100"/>
  <c r="AE75" i="100"/>
  <c r="AM174" i="100"/>
  <c r="AM75" i="100"/>
  <c r="AU174" i="100"/>
  <c r="AU75" i="100"/>
  <c r="AU108" i="100"/>
  <c r="AF175" i="100"/>
  <c r="AF76" i="100"/>
  <c r="AN175" i="100"/>
  <c r="AN76" i="100"/>
  <c r="AV175" i="100"/>
  <c r="AV76" i="100"/>
  <c r="AV109" i="100"/>
  <c r="AG176" i="100"/>
  <c r="AO176" i="100"/>
  <c r="AW176" i="100"/>
  <c r="AW110" i="100"/>
  <c r="AH78" i="100"/>
  <c r="AH177" i="100"/>
  <c r="AP177" i="100"/>
  <c r="AP78" i="100"/>
  <c r="AP111" i="100"/>
  <c r="Z111" i="100"/>
  <c r="AX144" i="100"/>
  <c r="AX78" i="100"/>
  <c r="Z144" i="100"/>
  <c r="AX111" i="100"/>
  <c r="AX177" i="100"/>
  <c r="AI178" i="100"/>
  <c r="AI46" i="100"/>
  <c r="AQ178" i="100"/>
  <c r="AQ112" i="100"/>
  <c r="AY178" i="100"/>
  <c r="AY145" i="100"/>
  <c r="AY112" i="100"/>
  <c r="AJ179" i="100"/>
  <c r="AR179" i="100"/>
  <c r="AR113" i="100"/>
  <c r="AZ146" i="100"/>
  <c r="AZ179" i="100"/>
  <c r="AZ113" i="100"/>
  <c r="AS180" i="100"/>
  <c r="AS114" i="100"/>
  <c r="AD16" i="100"/>
  <c r="AL16" i="100"/>
  <c r="AL50" i="100" s="1"/>
  <c r="AT16" i="100"/>
  <c r="AT50" i="100" s="1"/>
  <c r="AE182" i="100"/>
  <c r="AE83" i="100"/>
  <c r="AM182" i="100"/>
  <c r="AM83" i="100"/>
  <c r="AU182" i="100"/>
  <c r="AU83" i="100"/>
  <c r="AU116" i="100"/>
  <c r="AF183" i="100"/>
  <c r="AF84" i="100"/>
  <c r="AN183" i="100"/>
  <c r="AN84" i="100"/>
  <c r="AV183" i="100"/>
  <c r="AV84" i="100"/>
  <c r="AV117" i="100"/>
  <c r="AG184" i="100"/>
  <c r="AG85" i="100"/>
  <c r="AO184" i="100"/>
  <c r="AO85" i="100"/>
  <c r="AW184" i="100"/>
  <c r="AW118" i="100"/>
  <c r="AW85" i="100"/>
  <c r="AH185" i="100"/>
  <c r="AH86" i="100"/>
  <c r="AP185" i="100"/>
  <c r="AP86" i="100"/>
  <c r="AP119" i="100"/>
  <c r="Z119" i="100"/>
  <c r="AX152" i="100"/>
  <c r="AX185" i="100"/>
  <c r="AX86" i="100"/>
  <c r="AX119" i="100"/>
  <c r="Z152" i="100"/>
  <c r="AA87" i="100"/>
  <c r="AI186" i="100"/>
  <c r="AI87" i="100"/>
  <c r="AQ120" i="100"/>
  <c r="AQ186" i="100"/>
  <c r="AQ87" i="100"/>
  <c r="AY186" i="100"/>
  <c r="AY153" i="100"/>
  <c r="AY120" i="100"/>
  <c r="AY87" i="100"/>
  <c r="AS187" i="100"/>
  <c r="AR121" i="100"/>
  <c r="AZ154" i="100"/>
  <c r="AZ121" i="100"/>
  <c r="AC23" i="100"/>
  <c r="AK23" i="100"/>
  <c r="AK60" i="100" s="1"/>
  <c r="AS23" i="100"/>
  <c r="AD189" i="100"/>
  <c r="AD90" i="100"/>
  <c r="AL189" i="100"/>
  <c r="AL90" i="100"/>
  <c r="AT189" i="100"/>
  <c r="AT123" i="100"/>
  <c r="AT90" i="100"/>
  <c r="AE190" i="100"/>
  <c r="AE91" i="100"/>
  <c r="AM91" i="100"/>
  <c r="AM190" i="100"/>
  <c r="AU190" i="100"/>
  <c r="AU91" i="100"/>
  <c r="AU124" i="100"/>
  <c r="AF191" i="100"/>
  <c r="AF92" i="100"/>
  <c r="AN191" i="100"/>
  <c r="AN92" i="100"/>
  <c r="AV191" i="100"/>
  <c r="AV92" i="100"/>
  <c r="AV125" i="100"/>
  <c r="AG192" i="100"/>
  <c r="AG93" i="100"/>
  <c r="AO192" i="100"/>
  <c r="AO93" i="100"/>
  <c r="AW192" i="100"/>
  <c r="AW126" i="100"/>
  <c r="AW93" i="100"/>
  <c r="AH193" i="100"/>
  <c r="AH94" i="100"/>
  <c r="AP193" i="100"/>
  <c r="AP94" i="100"/>
  <c r="AP127" i="100"/>
  <c r="Z127" i="100"/>
  <c r="AX160" i="100"/>
  <c r="Z160" i="100"/>
  <c r="AX193" i="100"/>
  <c r="AX94" i="100"/>
  <c r="AX127" i="100"/>
  <c r="AA95" i="100"/>
  <c r="AI194" i="100"/>
  <c r="AI95" i="100"/>
  <c r="AQ194" i="100"/>
  <c r="AQ128" i="100"/>
  <c r="AQ95" i="100"/>
  <c r="AY194" i="100"/>
  <c r="AY161" i="100"/>
  <c r="AY128" i="100"/>
  <c r="AY95" i="100"/>
  <c r="AB30" i="100"/>
  <c r="AB64" i="100" s="1"/>
  <c r="AJ30" i="100"/>
  <c r="AK195" i="100" s="1"/>
  <c r="AR30" i="100"/>
  <c r="AR64" i="100" s="1"/>
  <c r="AZ30" i="100"/>
  <c r="AZ65" i="100" s="1"/>
  <c r="AC196" i="100"/>
  <c r="AC97" i="100"/>
  <c r="AK196" i="100"/>
  <c r="AK97" i="100"/>
  <c r="AK64" i="100"/>
  <c r="AS196" i="100"/>
  <c r="AS130" i="100"/>
  <c r="AS97" i="100"/>
  <c r="AD197" i="100"/>
  <c r="AD98" i="100"/>
  <c r="AL197" i="100"/>
  <c r="AL98" i="100"/>
  <c r="AT197" i="100"/>
  <c r="AT131" i="100"/>
  <c r="AT98" i="100"/>
  <c r="AE198" i="100"/>
  <c r="AE99" i="100"/>
  <c r="AM198" i="100"/>
  <c r="AM99" i="100"/>
  <c r="AU198" i="100"/>
  <c r="AU132" i="100"/>
  <c r="AU99" i="100"/>
  <c r="AM39" i="100"/>
  <c r="AM43" i="100"/>
  <c r="AO54" i="100"/>
  <c r="AL57" i="100"/>
  <c r="AA86" i="100"/>
  <c r="AF174" i="100"/>
  <c r="AF75" i="100"/>
  <c r="AN174" i="100"/>
  <c r="AN75" i="100"/>
  <c r="AV174" i="100"/>
  <c r="AV75" i="100"/>
  <c r="AV108" i="100"/>
  <c r="AG175" i="100"/>
  <c r="AG76" i="100"/>
  <c r="AO175" i="100"/>
  <c r="AO76" i="100"/>
  <c r="AW175" i="100"/>
  <c r="AW109" i="100"/>
  <c r="AW76" i="100"/>
  <c r="AP176" i="100"/>
  <c r="AP110" i="100"/>
  <c r="Z110" i="100"/>
  <c r="AX110" i="100"/>
  <c r="AX143" i="100"/>
  <c r="AX176" i="100"/>
  <c r="Z143" i="100"/>
  <c r="AI177" i="100"/>
  <c r="AI78" i="100"/>
  <c r="AQ177" i="100"/>
  <c r="AQ78" i="100"/>
  <c r="AQ111" i="100"/>
  <c r="AY144" i="100"/>
  <c r="AY177" i="100"/>
  <c r="AY78" i="100"/>
  <c r="AY111" i="100"/>
  <c r="AR178" i="100"/>
  <c r="AR112" i="100"/>
  <c r="AZ178" i="100"/>
  <c r="AZ145" i="100"/>
  <c r="AZ112" i="100"/>
  <c r="AD179" i="100"/>
  <c r="AK179" i="100"/>
  <c r="AS179" i="100"/>
  <c r="AS113" i="100"/>
  <c r="AT114" i="100"/>
  <c r="AT180" i="100"/>
  <c r="AE16" i="100"/>
  <c r="AE50" i="100" s="1"/>
  <c r="AM16" i="100"/>
  <c r="AM50" i="100" s="1"/>
  <c r="AU16" i="100"/>
  <c r="AU52" i="100" s="1"/>
  <c r="AF182" i="100"/>
  <c r="AF83" i="100"/>
  <c r="AN182" i="100"/>
  <c r="AN83" i="100"/>
  <c r="AV182" i="100"/>
  <c r="AV83" i="100"/>
  <c r="AV116" i="100"/>
  <c r="AG183" i="100"/>
  <c r="AG84" i="100"/>
  <c r="AO183" i="100"/>
  <c r="AO51" i="100"/>
  <c r="AO84" i="100"/>
  <c r="AW183" i="100"/>
  <c r="AW117" i="100"/>
  <c r="AW84" i="100"/>
  <c r="AH184" i="100"/>
  <c r="AH85" i="100"/>
  <c r="AP118" i="100"/>
  <c r="Z118" i="100"/>
  <c r="AP85" i="100"/>
  <c r="AP184" i="100"/>
  <c r="AX184" i="100"/>
  <c r="AX151" i="100"/>
  <c r="Z151" i="100"/>
  <c r="AX118" i="100"/>
  <c r="AX85" i="100"/>
  <c r="AI185" i="100"/>
  <c r="AI86" i="100"/>
  <c r="AQ185" i="100"/>
  <c r="AQ119" i="100"/>
  <c r="AY152" i="100"/>
  <c r="AY185" i="100"/>
  <c r="AY119" i="100"/>
  <c r="AY86" i="100"/>
  <c r="AB186" i="100"/>
  <c r="AB87" i="100"/>
  <c r="AJ186" i="100"/>
  <c r="AJ87" i="100"/>
  <c r="AR186" i="100"/>
  <c r="AR87" i="100"/>
  <c r="AR120" i="100"/>
  <c r="AZ186" i="100"/>
  <c r="AZ153" i="100"/>
  <c r="AZ87" i="100"/>
  <c r="AZ120" i="100"/>
  <c r="AT187" i="100"/>
  <c r="AS121" i="100"/>
  <c r="AS55" i="100"/>
  <c r="AE189" i="100"/>
  <c r="AE90" i="100"/>
  <c r="AM189" i="100"/>
  <c r="AM90" i="100"/>
  <c r="AU123" i="100"/>
  <c r="AU189" i="100"/>
  <c r="AU90" i="100"/>
  <c r="AF190" i="100"/>
  <c r="AF91" i="100"/>
  <c r="AN190" i="100"/>
  <c r="AN91" i="100"/>
  <c r="AV190" i="100"/>
  <c r="AV91" i="100"/>
  <c r="AV124" i="100"/>
  <c r="AG191" i="100"/>
  <c r="AG92" i="100"/>
  <c r="AO191" i="100"/>
  <c r="AO92" i="100"/>
  <c r="AW191" i="100"/>
  <c r="AW125" i="100"/>
  <c r="AW92" i="100"/>
  <c r="AH192" i="100"/>
  <c r="AH93" i="100"/>
  <c r="AP192" i="100"/>
  <c r="AP126" i="100"/>
  <c r="Z126" i="100"/>
  <c r="AP93" i="100"/>
  <c r="AX192" i="100"/>
  <c r="AX126" i="100"/>
  <c r="AX159" i="100"/>
  <c r="AX93" i="100"/>
  <c r="Z159" i="100"/>
  <c r="AX60" i="100"/>
  <c r="AA94" i="100"/>
  <c r="AI193" i="100"/>
  <c r="AI94" i="100"/>
  <c r="AQ94" i="100"/>
  <c r="AQ127" i="100"/>
  <c r="AQ193" i="100"/>
  <c r="AY160" i="100"/>
  <c r="AY193" i="100"/>
  <c r="AY94" i="100"/>
  <c r="AY127" i="100"/>
  <c r="AB194" i="100"/>
  <c r="AB95" i="100"/>
  <c r="AJ194" i="100"/>
  <c r="AJ95" i="100"/>
  <c r="AR194" i="100"/>
  <c r="AR95" i="100"/>
  <c r="AR128" i="100"/>
  <c r="AZ194" i="100"/>
  <c r="AZ161" i="100"/>
  <c r="AZ95" i="100"/>
  <c r="AZ128" i="100"/>
  <c r="AD196" i="100"/>
  <c r="AD97" i="100"/>
  <c r="AL196" i="100"/>
  <c r="AL97" i="100"/>
  <c r="AT196" i="100"/>
  <c r="AT130" i="100"/>
  <c r="AT97" i="100"/>
  <c r="AE197" i="100"/>
  <c r="AE98" i="100"/>
  <c r="AM197" i="100"/>
  <c r="AM98" i="100"/>
  <c r="AU197" i="100"/>
  <c r="AU98" i="100"/>
  <c r="AU131" i="100"/>
  <c r="AF198" i="100"/>
  <c r="AF99" i="100"/>
  <c r="AN198" i="100"/>
  <c r="AN99" i="100"/>
  <c r="AV198" i="100"/>
  <c r="AV132" i="100"/>
  <c r="AV99" i="100"/>
  <c r="AO52" i="100"/>
  <c r="AQ86" i="100"/>
  <c r="AC171" i="100"/>
  <c r="AC72" i="100"/>
  <c r="AK171" i="100"/>
  <c r="AS171" i="100"/>
  <c r="AS72" i="100"/>
  <c r="AS105" i="100"/>
  <c r="AD172" i="100"/>
  <c r="AD73" i="100"/>
  <c r="AL172" i="100"/>
  <c r="AL73" i="100"/>
  <c r="AT172" i="100"/>
  <c r="AT106" i="100"/>
  <c r="AT73" i="100"/>
  <c r="AG174" i="100"/>
  <c r="AO174" i="100"/>
  <c r="AO75" i="100"/>
  <c r="AW174" i="100"/>
  <c r="AW108" i="100"/>
  <c r="AH175" i="100"/>
  <c r="AH76" i="100"/>
  <c r="AP175" i="100"/>
  <c r="AP76" i="100"/>
  <c r="AP109" i="100"/>
  <c r="Z109" i="100"/>
  <c r="AX175" i="100"/>
  <c r="AX142" i="100"/>
  <c r="Z142" i="100"/>
  <c r="AX76" i="100"/>
  <c r="AX109" i="100"/>
  <c r="AI176" i="100"/>
  <c r="AQ110" i="100"/>
  <c r="AQ176" i="100"/>
  <c r="AY143" i="100"/>
  <c r="AY110" i="100"/>
  <c r="AY176" i="100"/>
  <c r="AY44" i="100"/>
  <c r="AJ177" i="100"/>
  <c r="AJ78" i="100"/>
  <c r="AR177" i="100"/>
  <c r="AR78" i="100"/>
  <c r="AR111" i="100"/>
  <c r="AZ177" i="100"/>
  <c r="AZ78" i="100"/>
  <c r="AZ144" i="100"/>
  <c r="AZ111" i="100"/>
  <c r="AK178" i="100"/>
  <c r="AS178" i="100"/>
  <c r="AS112" i="100"/>
  <c r="AL179" i="100"/>
  <c r="AT179" i="100"/>
  <c r="AT113" i="100"/>
  <c r="AU114" i="100"/>
  <c r="AU180" i="100"/>
  <c r="AF16" i="100"/>
  <c r="AF52" i="100" s="1"/>
  <c r="AN16" i="100"/>
  <c r="AN55" i="100" s="1"/>
  <c r="AV16" i="100"/>
  <c r="AV52" i="100" s="1"/>
  <c r="AG182" i="100"/>
  <c r="AG83" i="100"/>
  <c r="AO182" i="100"/>
  <c r="AW182" i="100"/>
  <c r="AW116" i="100"/>
  <c r="AW83" i="100"/>
  <c r="AH183" i="100"/>
  <c r="AH84" i="100"/>
  <c r="AP183" i="100"/>
  <c r="AP84" i="100"/>
  <c r="AP117" i="100"/>
  <c r="Z117" i="100"/>
  <c r="AX183" i="100"/>
  <c r="AX150" i="100"/>
  <c r="Z150" i="100"/>
  <c r="AX84" i="100"/>
  <c r="AX117" i="100"/>
  <c r="AA85" i="100"/>
  <c r="AI85" i="100"/>
  <c r="AI184" i="100"/>
  <c r="AQ118" i="100"/>
  <c r="AQ85" i="100"/>
  <c r="AQ184" i="100"/>
  <c r="AY151" i="100"/>
  <c r="AY118" i="100"/>
  <c r="AY85" i="100"/>
  <c r="AY184" i="100"/>
  <c r="AB185" i="100"/>
  <c r="AB86" i="100"/>
  <c r="AJ185" i="100"/>
  <c r="AJ86" i="100"/>
  <c r="AR185" i="100"/>
  <c r="AR119" i="100"/>
  <c r="AR86" i="100"/>
  <c r="AZ152" i="100"/>
  <c r="AZ185" i="100"/>
  <c r="AZ119" i="100"/>
  <c r="AZ86" i="100"/>
  <c r="AC186" i="100"/>
  <c r="AC87" i="100"/>
  <c r="AK186" i="100"/>
  <c r="AK87" i="100"/>
  <c r="AS186" i="100"/>
  <c r="AS87" i="100"/>
  <c r="AS120" i="100"/>
  <c r="AU187" i="100"/>
  <c r="AT121" i="100"/>
  <c r="AE23" i="100"/>
  <c r="AE57" i="100" s="1"/>
  <c r="AM23" i="100"/>
  <c r="AU23" i="100"/>
  <c r="AU57" i="100" s="1"/>
  <c r="AF189" i="100"/>
  <c r="AF90" i="100"/>
  <c r="AN189" i="100"/>
  <c r="AN90" i="100"/>
  <c r="AV189" i="100"/>
  <c r="AV90" i="100"/>
  <c r="AV123" i="100"/>
  <c r="AG190" i="100"/>
  <c r="AG91" i="100"/>
  <c r="AO190" i="100"/>
  <c r="AO91" i="100"/>
  <c r="AW190" i="100"/>
  <c r="AW91" i="100"/>
  <c r="AW124" i="100"/>
  <c r="AH191" i="100"/>
  <c r="AH92" i="100"/>
  <c r="AP191" i="100"/>
  <c r="AP125" i="100"/>
  <c r="Z125" i="100"/>
  <c r="AP92" i="100"/>
  <c r="AX191" i="100"/>
  <c r="AX158" i="100"/>
  <c r="AX125" i="100"/>
  <c r="Z158" i="100"/>
  <c r="AX92" i="100"/>
  <c r="AI192" i="100"/>
  <c r="AI93" i="100"/>
  <c r="AQ192" i="100"/>
  <c r="AQ126" i="100"/>
  <c r="AQ93" i="100"/>
  <c r="AY192" i="100"/>
  <c r="AY159" i="100"/>
  <c r="AY126" i="100"/>
  <c r="AY93" i="100"/>
  <c r="AB94" i="100"/>
  <c r="AB193" i="100"/>
  <c r="AJ193" i="100"/>
  <c r="AJ94" i="100"/>
  <c r="AR94" i="100"/>
  <c r="AR127" i="100"/>
  <c r="AR193" i="100"/>
  <c r="AZ160" i="100"/>
  <c r="AZ193" i="100"/>
  <c r="AZ94" i="100"/>
  <c r="AZ61" i="100"/>
  <c r="AZ127" i="100"/>
  <c r="AC194" i="100"/>
  <c r="AC95" i="100"/>
  <c r="AK194" i="100"/>
  <c r="AK95" i="100"/>
  <c r="AS194" i="100"/>
  <c r="AS95" i="100"/>
  <c r="AS128" i="100"/>
  <c r="AD30" i="100"/>
  <c r="AD65" i="100" s="1"/>
  <c r="AL30" i="100"/>
  <c r="AL64" i="100" s="1"/>
  <c r="AT30" i="100"/>
  <c r="AU195" i="100" s="1"/>
  <c r="AE196" i="100"/>
  <c r="AE97" i="100"/>
  <c r="AM196" i="100"/>
  <c r="AM97" i="100"/>
  <c r="AU196" i="100"/>
  <c r="AU97" i="100"/>
  <c r="AU130" i="100"/>
  <c r="AF197" i="100"/>
  <c r="AF98" i="100"/>
  <c r="AN197" i="100"/>
  <c r="AN98" i="100"/>
  <c r="AV197" i="100"/>
  <c r="AV98" i="100"/>
  <c r="AV131" i="100"/>
  <c r="AG198" i="100"/>
  <c r="AG99" i="100"/>
  <c r="AO198" i="100"/>
  <c r="AO99" i="100"/>
  <c r="AO66" i="100"/>
  <c r="AW198" i="100"/>
  <c r="AW99" i="100"/>
  <c r="AW66" i="100"/>
  <c r="AW132" i="100"/>
  <c r="AG39" i="100"/>
  <c r="AG43" i="100"/>
  <c r="AM44" i="100"/>
  <c r="AH47" i="100"/>
  <c r="AO50" i="100"/>
  <c r="AL59" i="100"/>
  <c r="AG87" i="100"/>
  <c r="AR176" i="100"/>
  <c r="AR110" i="100"/>
  <c r="AZ143" i="100"/>
  <c r="AZ176" i="100"/>
  <c r="AZ110" i="100"/>
  <c r="AK177" i="100"/>
  <c r="AK78" i="100"/>
  <c r="AS177" i="100"/>
  <c r="AS111" i="100"/>
  <c r="AT178" i="100"/>
  <c r="AT112" i="100"/>
  <c r="AU113" i="100"/>
  <c r="AU179" i="100"/>
  <c r="AV180" i="100"/>
  <c r="AV114" i="100"/>
  <c r="AO49" i="100"/>
  <c r="AW49" i="100"/>
  <c r="AH182" i="100"/>
  <c r="AH83" i="100"/>
  <c r="AP182" i="100"/>
  <c r="AP116" i="100"/>
  <c r="Z116" i="100"/>
  <c r="AP83" i="100"/>
  <c r="AX182" i="100"/>
  <c r="AX116" i="100"/>
  <c r="AX149" i="100"/>
  <c r="Z149" i="100"/>
  <c r="AX83" i="100"/>
  <c r="AI84" i="100"/>
  <c r="AI183" i="100"/>
  <c r="AQ84" i="100"/>
  <c r="AQ183" i="100"/>
  <c r="AQ117" i="100"/>
  <c r="AY150" i="100"/>
  <c r="AY183" i="100"/>
  <c r="AY84" i="100"/>
  <c r="AY117" i="100"/>
  <c r="AB184" i="100"/>
  <c r="AB85" i="100"/>
  <c r="AJ184" i="100"/>
  <c r="AJ85" i="100"/>
  <c r="AR184" i="100"/>
  <c r="AR85" i="100"/>
  <c r="AR118" i="100"/>
  <c r="AZ151" i="100"/>
  <c r="AZ85" i="100"/>
  <c r="AZ184" i="100"/>
  <c r="AZ118" i="100"/>
  <c r="AC185" i="100"/>
  <c r="AC86" i="100"/>
  <c r="AK185" i="100"/>
  <c r="AK86" i="100"/>
  <c r="AK53" i="100"/>
  <c r="AS185" i="100"/>
  <c r="AS119" i="100"/>
  <c r="AS86" i="100"/>
  <c r="AS53" i="100"/>
  <c r="AD186" i="100"/>
  <c r="AD87" i="100"/>
  <c r="AL186" i="100"/>
  <c r="AL87" i="100"/>
  <c r="AT186" i="100"/>
  <c r="AT87" i="100"/>
  <c r="AT120" i="100"/>
  <c r="AV187" i="100"/>
  <c r="AU121" i="100"/>
  <c r="AG189" i="100"/>
  <c r="AG90" i="100"/>
  <c r="AO189" i="100"/>
  <c r="AO90" i="100"/>
  <c r="AW189" i="100"/>
  <c r="AW90" i="100"/>
  <c r="AW123" i="100"/>
  <c r="AH190" i="100"/>
  <c r="AH91" i="100"/>
  <c r="AP190" i="100"/>
  <c r="AP91" i="100"/>
  <c r="AP124" i="100"/>
  <c r="Z124" i="100"/>
  <c r="AX190" i="100"/>
  <c r="Z157" i="100"/>
  <c r="AX91" i="100"/>
  <c r="AX124" i="100"/>
  <c r="AX157" i="100"/>
  <c r="AI191" i="100"/>
  <c r="AI92" i="100"/>
  <c r="AQ191" i="100"/>
  <c r="AQ125" i="100"/>
  <c r="AQ92" i="100"/>
  <c r="AY191" i="100"/>
  <c r="AY158" i="100"/>
  <c r="AY125" i="100"/>
  <c r="AY92" i="100"/>
  <c r="AB192" i="100"/>
  <c r="AB93" i="100"/>
  <c r="AJ192" i="100"/>
  <c r="AJ93" i="100"/>
  <c r="AR192" i="100"/>
  <c r="AR93" i="100"/>
  <c r="AR126" i="100"/>
  <c r="AZ159" i="100"/>
  <c r="AZ192" i="100"/>
  <c r="AZ93" i="100"/>
  <c r="AZ126" i="100"/>
  <c r="AC193" i="100"/>
  <c r="AC94" i="100"/>
  <c r="AK193" i="100"/>
  <c r="AK61" i="100"/>
  <c r="AK94" i="100"/>
  <c r="AS193" i="100"/>
  <c r="AS127" i="100"/>
  <c r="AS94" i="100"/>
  <c r="AD194" i="100"/>
  <c r="AD95" i="100"/>
  <c r="AL194" i="100"/>
  <c r="AL95" i="100"/>
  <c r="AL62" i="100"/>
  <c r="AT194" i="100"/>
  <c r="AT95" i="100"/>
  <c r="AT128" i="100"/>
  <c r="AF196" i="100"/>
  <c r="AF97" i="100"/>
  <c r="AN196" i="100"/>
  <c r="AN97" i="100"/>
  <c r="AV196" i="100"/>
  <c r="AV97" i="100"/>
  <c r="AV130" i="100"/>
  <c r="AG197" i="100"/>
  <c r="AG98" i="100"/>
  <c r="AG65" i="100"/>
  <c r="AO197" i="100"/>
  <c r="AO98" i="100"/>
  <c r="AW197" i="100"/>
  <c r="AW98" i="100"/>
  <c r="AW65" i="100"/>
  <c r="AW131" i="100"/>
  <c r="AH198" i="100"/>
  <c r="AH99" i="100"/>
  <c r="AP198" i="100"/>
  <c r="AP99" i="100"/>
  <c r="AP132" i="100"/>
  <c r="Z132" i="100"/>
  <c r="AX198" i="100"/>
  <c r="Z165" i="100"/>
  <c r="AX165" i="100"/>
  <c r="AX99" i="100"/>
  <c r="AX66" i="100"/>
  <c r="AX132" i="100"/>
  <c r="AS54" i="100"/>
  <c r="AJ56" i="100"/>
  <c r="AW87" i="100"/>
  <c r="AE171" i="100"/>
  <c r="AE72" i="100"/>
  <c r="AM171" i="100"/>
  <c r="AU105" i="100"/>
  <c r="AU171" i="100"/>
  <c r="AU72" i="100"/>
  <c r="AF172" i="100"/>
  <c r="AF73" i="100"/>
  <c r="AN172" i="100"/>
  <c r="AN73" i="100"/>
  <c r="AV172" i="100"/>
  <c r="AV106" i="100"/>
  <c r="AV73" i="100"/>
  <c r="AI174" i="100"/>
  <c r="AI75" i="100"/>
  <c r="AQ174" i="100"/>
  <c r="AQ108" i="100"/>
  <c r="AQ75" i="100"/>
  <c r="AY174" i="100"/>
  <c r="AY141" i="100"/>
  <c r="AY108" i="100"/>
  <c r="AY75" i="100"/>
  <c r="AJ76" i="100"/>
  <c r="AJ175" i="100"/>
  <c r="AR76" i="100"/>
  <c r="AR109" i="100"/>
  <c r="AR175" i="100"/>
  <c r="AZ76" i="100"/>
  <c r="AZ175" i="100"/>
  <c r="AZ109" i="100"/>
  <c r="AZ142" i="100"/>
  <c r="AK176" i="100"/>
  <c r="AS176" i="100"/>
  <c r="AS110" i="100"/>
  <c r="AD177" i="100"/>
  <c r="AD78" i="100"/>
  <c r="AL177" i="100"/>
  <c r="AL78" i="100"/>
  <c r="AT177" i="100"/>
  <c r="AT111" i="100"/>
  <c r="AT78" i="100"/>
  <c r="AM178" i="100"/>
  <c r="AM46" i="100"/>
  <c r="AU178" i="100"/>
  <c r="AU112" i="100"/>
  <c r="AF179" i="100"/>
  <c r="AN179" i="100"/>
  <c r="AV179" i="100"/>
  <c r="AV113" i="100"/>
  <c r="AW180" i="100"/>
  <c r="AW114" i="100"/>
  <c r="AH16" i="100"/>
  <c r="AH54" i="100" s="1"/>
  <c r="AP16" i="100"/>
  <c r="AP54" i="100" s="1"/>
  <c r="AX16" i="100"/>
  <c r="AX54" i="100" s="1"/>
  <c r="AA83" i="100"/>
  <c r="AI182" i="100"/>
  <c r="AI83" i="100"/>
  <c r="AQ182" i="100"/>
  <c r="AQ116" i="100"/>
  <c r="AQ83" i="100"/>
  <c r="AY182" i="100"/>
  <c r="AY149" i="100"/>
  <c r="AY116" i="100"/>
  <c r="AY83" i="100"/>
  <c r="AB84" i="100"/>
  <c r="AB183" i="100"/>
  <c r="AJ84" i="100"/>
  <c r="AJ183" i="100"/>
  <c r="AR84" i="100"/>
  <c r="AR183" i="100"/>
  <c r="AR117" i="100"/>
  <c r="AZ150" i="100"/>
  <c r="AZ183" i="100"/>
  <c r="AZ84" i="100"/>
  <c r="AZ117" i="100"/>
  <c r="AC184" i="100"/>
  <c r="AC85" i="100"/>
  <c r="AK184" i="100"/>
  <c r="AS184" i="100"/>
  <c r="AS118" i="100"/>
  <c r="AS85" i="100"/>
  <c r="AD185" i="100"/>
  <c r="AD86" i="100"/>
  <c r="AL185" i="100"/>
  <c r="AL86" i="100"/>
  <c r="AT185" i="100"/>
  <c r="AT119" i="100"/>
  <c r="AT86" i="100"/>
  <c r="AE186" i="100"/>
  <c r="AE87" i="100"/>
  <c r="AM186" i="100"/>
  <c r="AM87" i="100"/>
  <c r="AU186" i="100"/>
  <c r="AU87" i="100"/>
  <c r="AU120" i="100"/>
  <c r="AO187" i="100"/>
  <c r="AV121" i="100"/>
  <c r="AG23" i="100"/>
  <c r="AG62" i="100" s="1"/>
  <c r="AO23" i="100"/>
  <c r="AW23" i="100"/>
  <c r="AW57" i="100" s="1"/>
  <c r="AH189" i="100"/>
  <c r="AH90" i="100"/>
  <c r="AP189" i="100"/>
  <c r="AP90" i="100"/>
  <c r="AP123" i="100"/>
  <c r="Z123" i="100"/>
  <c r="AX156" i="100"/>
  <c r="AX189" i="100"/>
  <c r="Z156" i="100"/>
  <c r="AX90" i="100"/>
  <c r="AX123" i="100"/>
  <c r="AA91" i="100"/>
  <c r="AI190" i="100"/>
  <c r="AI91" i="100"/>
  <c r="AQ190" i="100"/>
  <c r="AQ124" i="100"/>
  <c r="AQ91" i="100"/>
  <c r="AY190" i="100"/>
  <c r="AY157" i="100"/>
  <c r="AY124" i="100"/>
  <c r="AY91" i="100"/>
  <c r="AB191" i="100"/>
  <c r="AB92" i="100"/>
  <c r="AJ191" i="100"/>
  <c r="AJ92" i="100"/>
  <c r="AR191" i="100"/>
  <c r="AR125" i="100"/>
  <c r="AR92" i="100"/>
  <c r="AZ158" i="100"/>
  <c r="AZ191" i="100"/>
  <c r="AZ125" i="100"/>
  <c r="AZ92" i="100"/>
  <c r="AZ59" i="100"/>
  <c r="AC192" i="100"/>
  <c r="AC93" i="100"/>
  <c r="AK192" i="100"/>
  <c r="AK93" i="100"/>
  <c r="AS192" i="100"/>
  <c r="AS93" i="100"/>
  <c r="AS126" i="100"/>
  <c r="AD193" i="100"/>
  <c r="AD94" i="100"/>
  <c r="AL193" i="100"/>
  <c r="AL94" i="100"/>
  <c r="AL61" i="100"/>
  <c r="AT193" i="100"/>
  <c r="AT127" i="100"/>
  <c r="AT94" i="100"/>
  <c r="AE194" i="100"/>
  <c r="AE95" i="100"/>
  <c r="AM194" i="100"/>
  <c r="AM95" i="100"/>
  <c r="AU194" i="100"/>
  <c r="AU95" i="100"/>
  <c r="AU128" i="100"/>
  <c r="AF30" i="100"/>
  <c r="AN30" i="100"/>
  <c r="AN66" i="100" s="1"/>
  <c r="AV30" i="100"/>
  <c r="AW195" i="100" s="1"/>
  <c r="AG196" i="100"/>
  <c r="AG97" i="100"/>
  <c r="AO196" i="100"/>
  <c r="AO97" i="100"/>
  <c r="AW196" i="100"/>
  <c r="AW97" i="100"/>
  <c r="AW64" i="100"/>
  <c r="AW130" i="100"/>
  <c r="AH197" i="100"/>
  <c r="AH98" i="100"/>
  <c r="AP197" i="100"/>
  <c r="AP98" i="100"/>
  <c r="AP131" i="100"/>
  <c r="Z131" i="100"/>
  <c r="AX197" i="100"/>
  <c r="AX164" i="100"/>
  <c r="Z164" i="100"/>
  <c r="AX98" i="100"/>
  <c r="AX65" i="100"/>
  <c r="AX131" i="100"/>
  <c r="AA99" i="100"/>
  <c r="AI198" i="100"/>
  <c r="AI99" i="100"/>
  <c r="AQ198" i="100"/>
  <c r="AQ132" i="100"/>
  <c r="AQ99" i="100"/>
  <c r="AY198" i="100"/>
  <c r="AY132" i="100"/>
  <c r="AY165" i="100"/>
  <c r="AY99" i="100"/>
  <c r="AG44" i="100"/>
  <c r="AS52" i="100"/>
  <c r="AO83" i="100"/>
  <c r="Z107" i="100"/>
  <c r="AX173" i="100"/>
  <c r="AX140" i="100"/>
  <c r="Z140" i="100"/>
  <c r="AJ75" i="100"/>
  <c r="AJ174" i="100"/>
  <c r="AR174" i="100"/>
  <c r="AR75" i="100"/>
  <c r="AR108" i="100"/>
  <c r="AZ141" i="100"/>
  <c r="AZ174" i="100"/>
  <c r="AZ75" i="100"/>
  <c r="AZ108" i="100"/>
  <c r="AC76" i="100"/>
  <c r="AK175" i="100"/>
  <c r="AK76" i="100"/>
  <c r="AS175" i="100"/>
  <c r="AS76" i="100"/>
  <c r="AS109" i="100"/>
  <c r="AT176" i="100"/>
  <c r="AT110" i="100"/>
  <c r="AE177" i="100"/>
  <c r="AE78" i="100"/>
  <c r="AM177" i="100"/>
  <c r="AM78" i="100"/>
  <c r="AU177" i="100"/>
  <c r="AU111" i="100"/>
  <c r="AU78" i="100"/>
  <c r="AV178" i="100"/>
  <c r="AV112" i="100"/>
  <c r="AG179" i="100"/>
  <c r="AG47" i="100"/>
  <c r="AO179" i="100"/>
  <c r="AW179" i="100"/>
  <c r="AW113" i="100"/>
  <c r="AP180" i="100"/>
  <c r="AP114" i="100"/>
  <c r="Z114" i="100"/>
  <c r="AX180" i="100"/>
  <c r="AX114" i="100"/>
  <c r="AX147" i="100"/>
  <c r="Z147" i="100"/>
  <c r="AA16" i="100"/>
  <c r="AI16" i="100"/>
  <c r="AQ16" i="100"/>
  <c r="AQ55" i="100" s="1"/>
  <c r="AY16" i="100"/>
  <c r="AY53" i="100" s="1"/>
  <c r="AB83" i="100"/>
  <c r="AB182" i="100"/>
  <c r="AJ182" i="100"/>
  <c r="AJ83" i="100"/>
  <c r="AR182" i="100"/>
  <c r="AR83" i="100"/>
  <c r="AR116" i="100"/>
  <c r="AZ149" i="100"/>
  <c r="AZ182" i="100"/>
  <c r="AZ83" i="100"/>
  <c r="AZ116" i="100"/>
  <c r="AC183" i="100"/>
  <c r="AC84" i="100"/>
  <c r="AK183" i="100"/>
  <c r="AK84" i="100"/>
  <c r="AK51" i="100"/>
  <c r="AS183" i="100"/>
  <c r="AS84" i="100"/>
  <c r="AS117" i="100"/>
  <c r="AS51" i="100"/>
  <c r="AD184" i="100"/>
  <c r="AD85" i="100"/>
  <c r="AL184" i="100"/>
  <c r="AL85" i="100"/>
  <c r="AT184" i="100"/>
  <c r="AT118" i="100"/>
  <c r="AT85" i="100"/>
  <c r="AE185" i="100"/>
  <c r="AE86" i="100"/>
  <c r="AM185" i="100"/>
  <c r="AM86" i="100"/>
  <c r="AU185" i="100"/>
  <c r="AU119" i="100"/>
  <c r="AU86" i="100"/>
  <c r="AF186" i="100"/>
  <c r="AF87" i="100"/>
  <c r="AN186" i="100"/>
  <c r="AN87" i="100"/>
  <c r="AV186" i="100"/>
  <c r="AV87" i="100"/>
  <c r="AV120" i="100"/>
  <c r="AP187" i="100"/>
  <c r="AO55" i="100"/>
  <c r="AI189" i="100"/>
  <c r="AI90" i="100"/>
  <c r="AQ189" i="100"/>
  <c r="AQ90" i="100"/>
  <c r="AQ123" i="100"/>
  <c r="AY189" i="100"/>
  <c r="AY156" i="100"/>
  <c r="AY90" i="100"/>
  <c r="AY123" i="100"/>
  <c r="AB190" i="100"/>
  <c r="AB91" i="100"/>
  <c r="AJ190" i="100"/>
  <c r="AJ91" i="100"/>
  <c r="AR190" i="100"/>
  <c r="AR91" i="100"/>
  <c r="AR124" i="100"/>
  <c r="AZ190" i="100"/>
  <c r="AZ157" i="100"/>
  <c r="AZ91" i="100"/>
  <c r="AZ124" i="100"/>
  <c r="AC92" i="100"/>
  <c r="AC191" i="100"/>
  <c r="AK191" i="100"/>
  <c r="AK92" i="100"/>
  <c r="AS125" i="100"/>
  <c r="AS92" i="100"/>
  <c r="AS191" i="100"/>
  <c r="AD192" i="100"/>
  <c r="AD93" i="100"/>
  <c r="AL192" i="100"/>
  <c r="AL93" i="100"/>
  <c r="AL60" i="100"/>
  <c r="AT192" i="100"/>
  <c r="AT93" i="100"/>
  <c r="AT126" i="100"/>
  <c r="AE193" i="100"/>
  <c r="AE94" i="100"/>
  <c r="AM193" i="100"/>
  <c r="AM94" i="100"/>
  <c r="AU193" i="100"/>
  <c r="AU127" i="100"/>
  <c r="AU94" i="100"/>
  <c r="AF194" i="100"/>
  <c r="AF95" i="100"/>
  <c r="AN194" i="100"/>
  <c r="AN95" i="100"/>
  <c r="AV194" i="100"/>
  <c r="AV95" i="100"/>
  <c r="AV128" i="100"/>
  <c r="AO63" i="100"/>
  <c r="AW63" i="100"/>
  <c r="AH196" i="100"/>
  <c r="AH97" i="100"/>
  <c r="AP196" i="100"/>
  <c r="AP130" i="100"/>
  <c r="Z130" i="100"/>
  <c r="AP97" i="100"/>
  <c r="AX196" i="100"/>
  <c r="AX163" i="100"/>
  <c r="Z163" i="100"/>
  <c r="AX64" i="100"/>
  <c r="AX130" i="100"/>
  <c r="AX97" i="100"/>
  <c r="AA98" i="100"/>
  <c r="AI197" i="100"/>
  <c r="AI98" i="100"/>
  <c r="AQ197" i="100"/>
  <c r="AQ131" i="100"/>
  <c r="AQ98" i="100"/>
  <c r="AY197" i="100"/>
  <c r="AY164" i="100"/>
  <c r="AY131" i="100"/>
  <c r="AY98" i="100"/>
  <c r="AB198" i="100"/>
  <c r="AB99" i="100"/>
  <c r="AJ198" i="100"/>
  <c r="AJ99" i="100"/>
  <c r="AR198" i="100"/>
  <c r="AR132" i="100"/>
  <c r="AR99" i="100"/>
  <c r="AZ198" i="100"/>
  <c r="AZ132" i="100"/>
  <c r="AZ165" i="100"/>
  <c r="AZ99" i="100"/>
  <c r="AL42" i="100"/>
  <c r="AH44" i="100"/>
  <c r="AS50" i="100"/>
  <c r="AK54" i="100"/>
  <c r="AL56" i="100"/>
  <c r="AK63" i="100"/>
  <c r="AD66" i="100"/>
  <c r="AG75" i="100"/>
  <c r="AE84" i="100"/>
  <c r="BC63" i="100"/>
  <c r="BC129" i="100"/>
  <c r="BD63" i="100"/>
  <c r="AE38" i="97"/>
  <c r="AM38" i="97"/>
  <c r="AU38" i="97"/>
  <c r="AA38" i="97"/>
  <c r="AI38" i="97"/>
  <c r="AQ38" i="97"/>
  <c r="AY38" i="97"/>
  <c r="AG38" i="97"/>
  <c r="AO38" i="97"/>
  <c r="AW54" i="97"/>
  <c r="AW38" i="97"/>
  <c r="AW30" i="97"/>
  <c r="AW51" i="97"/>
  <c r="AW27" i="97"/>
  <c r="AW31" i="97"/>
  <c r="AW52" i="97"/>
  <c r="AW26" i="97"/>
  <c r="AE10" i="97"/>
  <c r="AE25" i="97" s="1"/>
  <c r="AM10" i="97"/>
  <c r="AM55" i="97" s="1"/>
  <c r="AU10" i="97"/>
  <c r="AU25" i="97" s="1"/>
  <c r="AC10" i="97"/>
  <c r="AC51" i="97" s="1"/>
  <c r="AK10" i="97"/>
  <c r="AK27" i="97" s="1"/>
  <c r="AS10" i="97"/>
  <c r="AS31" i="97" s="1"/>
  <c r="AA10" i="97"/>
  <c r="AA28" i="97" s="1"/>
  <c r="AI10" i="97"/>
  <c r="AI57" i="97" s="1"/>
  <c r="AQ10" i="97"/>
  <c r="AQ32" i="97" s="1"/>
  <c r="AY10" i="97"/>
  <c r="AY53" i="97" s="1"/>
  <c r="AW28" i="97"/>
  <c r="AW32" i="97"/>
  <c r="AW53" i="97"/>
  <c r="AH38" i="97"/>
  <c r="AP38" i="97"/>
  <c r="AX38" i="97"/>
  <c r="AY27" i="101"/>
  <c r="AY31" i="101"/>
  <c r="AW55" i="97"/>
  <c r="AF10" i="101"/>
  <c r="AF34" i="101" s="1"/>
  <c r="AN10" i="101"/>
  <c r="AN27" i="101" s="1"/>
  <c r="AV10" i="101"/>
  <c r="AV33" i="101" s="1"/>
  <c r="AB10" i="101"/>
  <c r="AB27" i="101" s="1"/>
  <c r="AJ10" i="101"/>
  <c r="AJ57" i="101" s="1"/>
  <c r="AR10" i="101"/>
  <c r="AR29" i="101" s="1"/>
  <c r="AZ10" i="101"/>
  <c r="AZ25" i="101" s="1"/>
  <c r="AB38" i="97"/>
  <c r="AJ38" i="97"/>
  <c r="AR38" i="97"/>
  <c r="AZ38" i="97"/>
  <c r="AC38" i="97"/>
  <c r="AK38" i="97"/>
  <c r="AS38" i="97"/>
  <c r="AW56" i="97"/>
  <c r="AX10" i="101"/>
  <c r="AX26" i="101" s="1"/>
  <c r="AD38" i="97"/>
  <c r="AL38" i="97"/>
  <c r="AT38" i="97"/>
  <c r="AZ55" i="97"/>
  <c r="AF57" i="97"/>
  <c r="AY55" i="101"/>
  <c r="AY51" i="101"/>
  <c r="AY34" i="101"/>
  <c r="AC38" i="101"/>
  <c r="AK38" i="101"/>
  <c r="AS38" i="101"/>
  <c r="AA38" i="101"/>
  <c r="AI38" i="101"/>
  <c r="AQ38" i="101"/>
  <c r="AY52" i="101"/>
  <c r="AY38" i="101"/>
  <c r="AG38" i="101"/>
  <c r="AO38" i="101"/>
  <c r="AW38" i="101"/>
  <c r="AY56" i="101"/>
  <c r="AW57" i="97"/>
  <c r="AH10" i="101"/>
  <c r="AH26" i="101" s="1"/>
  <c r="AF58" i="97"/>
  <c r="AY54" i="101"/>
  <c r="AA10" i="101"/>
  <c r="AA52" i="101" s="1"/>
  <c r="AI10" i="101"/>
  <c r="AI56" i="101" s="1"/>
  <c r="AE26" i="101"/>
  <c r="AY28" i="101"/>
  <c r="AE30" i="101"/>
  <c r="AS31" i="101"/>
  <c r="AY32" i="101"/>
  <c r="AE34" i="101"/>
  <c r="AE51" i="101"/>
  <c r="AY53" i="101"/>
  <c r="AE55" i="101"/>
  <c r="AY25" i="101"/>
  <c r="AE27" i="101"/>
  <c r="AY29" i="101"/>
  <c r="AE31" i="101"/>
  <c r="AY33" i="101"/>
  <c r="AD10" i="101"/>
  <c r="AD32" i="101" s="1"/>
  <c r="AL10" i="101"/>
  <c r="AL58" i="101" s="1"/>
  <c r="AU38" i="101"/>
  <c r="AE57" i="101"/>
  <c r="AE53" i="101"/>
  <c r="AK25" i="101"/>
  <c r="AE38" i="101"/>
  <c r="AW51" i="101"/>
  <c r="AE25" i="101"/>
  <c r="AE52" i="101"/>
  <c r="AF38" i="101"/>
  <c r="AN38" i="101"/>
  <c r="AV38" i="101"/>
  <c r="AY57" i="101"/>
  <c r="AH38" i="101"/>
  <c r="AP38" i="101"/>
  <c r="AX38" i="101"/>
  <c r="AI83" i="102"/>
  <c r="AI95" i="102"/>
  <c r="AQ83" i="102"/>
  <c r="AQ95" i="102"/>
  <c r="AY83" i="102"/>
  <c r="AY95" i="102"/>
  <c r="AE56" i="101"/>
  <c r="AY58" i="101"/>
  <c r="AF69" i="102"/>
  <c r="AE7" i="73"/>
  <c r="AM7" i="73"/>
  <c r="AU7" i="73"/>
  <c r="AM92" i="102"/>
  <c r="AH83" i="102"/>
  <c r="AH95" i="102"/>
  <c r="AP83" i="102"/>
  <c r="AP95" i="102"/>
  <c r="AX83" i="102"/>
  <c r="AX95" i="102"/>
  <c r="BE54" i="102"/>
  <c r="AB83" i="102"/>
  <c r="AB95" i="102"/>
  <c r="AJ83" i="102"/>
  <c r="AJ95" i="102"/>
  <c r="AR83" i="102"/>
  <c r="AR95" i="102"/>
  <c r="AZ83" i="102"/>
  <c r="AZ95" i="102"/>
  <c r="BB57" i="102"/>
  <c r="AC83" i="102"/>
  <c r="AC95" i="102"/>
  <c r="AK83" i="102"/>
  <c r="AK95" i="102"/>
  <c r="AS83" i="102"/>
  <c r="AS95" i="102"/>
  <c r="AD83" i="102"/>
  <c r="AD95" i="102"/>
  <c r="AL83" i="102"/>
  <c r="AL95" i="102"/>
  <c r="AT83" i="102"/>
  <c r="AT95" i="102"/>
  <c r="AU98" i="102"/>
  <c r="AE83" i="102"/>
  <c r="AE95" i="102"/>
  <c r="AM83" i="102"/>
  <c r="AM95" i="102"/>
  <c r="AU83" i="102"/>
  <c r="AU95" i="102"/>
  <c r="BD56" i="102"/>
  <c r="BE57" i="102"/>
  <c r="AF95" i="102"/>
  <c r="AN95" i="102"/>
  <c r="AV95" i="102"/>
  <c r="AF83" i="102"/>
  <c r="AG83" i="102"/>
  <c r="AO83" i="102"/>
  <c r="AW83" i="102"/>
  <c r="AN83" i="102"/>
  <c r="AM57" i="101" l="1"/>
  <c r="AM55" i="101"/>
  <c r="AP56" i="97"/>
  <c r="AA66" i="100"/>
  <c r="AS47" i="100"/>
  <c r="AS44" i="100"/>
  <c r="AG15" i="70"/>
  <c r="AS5" i="68"/>
  <c r="AS7" i="68" s="1"/>
  <c r="AZ54" i="97"/>
  <c r="AZ28" i="97"/>
  <c r="AP74" i="67"/>
  <c r="AM91" i="77"/>
  <c r="AG13" i="65"/>
  <c r="AG82" i="65" s="1"/>
  <c r="AH9" i="74"/>
  <c r="AT29" i="101"/>
  <c r="AM31" i="101"/>
  <c r="AM30" i="101"/>
  <c r="AV58" i="97"/>
  <c r="AZ58" i="97"/>
  <c r="AC64" i="100"/>
  <c r="AS34" i="100"/>
  <c r="AC65" i="100"/>
  <c r="AL8" i="74"/>
  <c r="AJ8" i="74"/>
  <c r="AK53" i="74" s="1"/>
  <c r="AZ5" i="68"/>
  <c r="AP94" i="102"/>
  <c r="AP52" i="97"/>
  <c r="AP51" i="97"/>
  <c r="AP34" i="97"/>
  <c r="AO13" i="66"/>
  <c r="AO80" i="66" s="1"/>
  <c r="AZ27" i="97"/>
  <c r="AM56" i="101"/>
  <c r="AM51" i="101"/>
  <c r="AS45" i="100"/>
  <c r="AS64" i="100"/>
  <c r="AI64" i="100"/>
  <c r="AV5" i="69"/>
  <c r="AZ51" i="97"/>
  <c r="AZ34" i="97"/>
  <c r="AR129" i="66"/>
  <c r="AZ33" i="97"/>
  <c r="AI27" i="102"/>
  <c r="AI72" i="102" s="1"/>
  <c r="AG129" i="66"/>
  <c r="AP57" i="97"/>
  <c r="AK96" i="100"/>
  <c r="AS43" i="100"/>
  <c r="AY92" i="102"/>
  <c r="AZ29" i="97"/>
  <c r="AO13" i="65"/>
  <c r="AO82" i="65" s="1"/>
  <c r="AM25" i="101"/>
  <c r="AM27" i="101"/>
  <c r="AM32" i="101"/>
  <c r="AM26" i="101"/>
  <c r="AZ56" i="97"/>
  <c r="AS46" i="100"/>
  <c r="AS38" i="100"/>
  <c r="AZ30" i="97"/>
  <c r="AP26" i="97"/>
  <c r="AT97" i="102"/>
  <c r="AM34" i="101"/>
  <c r="AS42" i="100"/>
  <c r="AS39" i="100"/>
  <c r="AP32" i="97"/>
  <c r="AZ26" i="97"/>
  <c r="AZ24" i="97" s="1"/>
  <c r="AZ25" i="97"/>
  <c r="AZ32" i="97"/>
  <c r="AZ94" i="66"/>
  <c r="AC32" i="101"/>
  <c r="AP56" i="101"/>
  <c r="AC25" i="101"/>
  <c r="AC58" i="101"/>
  <c r="AC27" i="101"/>
  <c r="AT58" i="101"/>
  <c r="AT52" i="101"/>
  <c r="AT28" i="101"/>
  <c r="AG46" i="100"/>
  <c r="AG42" i="100"/>
  <c r="AX195" i="100"/>
  <c r="AJ86" i="102"/>
  <c r="AG88" i="77"/>
  <c r="AR43" i="100"/>
  <c r="AY41" i="100"/>
  <c r="AG45" i="100"/>
  <c r="AF94" i="66"/>
  <c r="AQ102" i="75"/>
  <c r="AR35" i="75"/>
  <c r="AX118" i="66"/>
  <c r="AT32" i="101"/>
  <c r="AF9" i="74"/>
  <c r="AP8" i="76"/>
  <c r="Z32" i="76" s="1"/>
  <c r="AF136" i="65"/>
  <c r="AL44" i="100"/>
  <c r="AL47" i="100"/>
  <c r="AQ66" i="100"/>
  <c r="AP61" i="100"/>
  <c r="AP58" i="101"/>
  <c r="AJ98" i="102"/>
  <c r="AH51" i="101"/>
  <c r="AP53" i="101"/>
  <c r="AK8" i="76"/>
  <c r="AD92" i="102"/>
  <c r="AL99" i="75"/>
  <c r="AQ65" i="100"/>
  <c r="AQ64" i="100"/>
  <c r="AO59" i="75"/>
  <c r="AG45" i="76"/>
  <c r="AZ13" i="65"/>
  <c r="AZ82" i="65" s="1"/>
  <c r="AP57" i="101"/>
  <c r="AT8" i="76"/>
  <c r="AE97" i="102"/>
  <c r="AX86" i="102"/>
  <c r="AU86" i="102"/>
  <c r="AX98" i="102"/>
  <c r="AP188" i="100"/>
  <c r="AP59" i="100"/>
  <c r="AU43" i="100"/>
  <c r="AU40" i="100"/>
  <c r="AX9" i="74"/>
  <c r="AU112" i="65"/>
  <c r="BE106" i="66"/>
  <c r="AP130" i="66"/>
  <c r="AQ130" i="66"/>
  <c r="AC99" i="75"/>
  <c r="AM86" i="102"/>
  <c r="AU44" i="100"/>
  <c r="AU170" i="100"/>
  <c r="AP106" i="66"/>
  <c r="AO39" i="64"/>
  <c r="AI102" i="75"/>
  <c r="AS74" i="67"/>
  <c r="AS5" i="67" s="1"/>
  <c r="AU129" i="66"/>
  <c r="AS132" i="65"/>
  <c r="AF86" i="102"/>
  <c r="AO86" i="102"/>
  <c r="AH86" i="102"/>
  <c r="AU48" i="100"/>
  <c r="AI9" i="74"/>
  <c r="E22" i="112"/>
  <c r="AP57" i="100"/>
  <c r="AH13" i="66"/>
  <c r="AW86" i="102"/>
  <c r="AF5" i="69"/>
  <c r="AU136" i="65"/>
  <c r="AO129" i="65"/>
  <c r="AU45" i="100"/>
  <c r="AP60" i="100"/>
  <c r="AX117" i="66"/>
  <c r="BA106" i="66"/>
  <c r="AF76" i="64"/>
  <c r="AY98" i="102"/>
  <c r="AX129" i="66"/>
  <c r="AU106" i="66"/>
  <c r="AC9" i="74"/>
  <c r="AU47" i="100"/>
  <c r="Z122" i="100"/>
  <c r="AP58" i="100"/>
  <c r="AI88" i="77"/>
  <c r="AB96" i="75"/>
  <c r="AH102" i="75"/>
  <c r="AZ106" i="66"/>
  <c r="BB106" i="66"/>
  <c r="AP122" i="100"/>
  <c r="AU46" i="100"/>
  <c r="AP62" i="100"/>
  <c r="AO45" i="76"/>
  <c r="AJ27" i="102"/>
  <c r="AJ72" i="102" s="1"/>
  <c r="AO28" i="97"/>
  <c r="AO52" i="97"/>
  <c r="AV76" i="64"/>
  <c r="AS96" i="65"/>
  <c r="AL30" i="97"/>
  <c r="AR34" i="97"/>
  <c r="AS131" i="65"/>
  <c r="AZ13" i="66"/>
  <c r="AZ80" i="66" s="1"/>
  <c r="I20" i="112" s="1"/>
  <c r="AH74" i="67"/>
  <c r="AH5" i="67" s="1"/>
  <c r="AH131" i="67" s="1"/>
  <c r="AF97" i="102"/>
  <c r="AW34" i="101"/>
  <c r="AL54" i="97"/>
  <c r="AG28" i="97"/>
  <c r="AG52" i="97"/>
  <c r="AW51" i="100"/>
  <c r="AW54" i="100"/>
  <c r="AJ51" i="74"/>
  <c r="AL33" i="97"/>
  <c r="AW52" i="100"/>
  <c r="AI94" i="66"/>
  <c r="AL55" i="97"/>
  <c r="AL34" i="97"/>
  <c r="AR27" i="97"/>
  <c r="AB51" i="101"/>
  <c r="AG54" i="97"/>
  <c r="AV15" i="64"/>
  <c r="AV28" i="64" s="1"/>
  <c r="BB29" i="64"/>
  <c r="AV134" i="65"/>
  <c r="AL26" i="97"/>
  <c r="AL53" i="97"/>
  <c r="AL29" i="97"/>
  <c r="AT129" i="66"/>
  <c r="AL58" i="97"/>
  <c r="AR45" i="100"/>
  <c r="AS65" i="100"/>
  <c r="AJ8" i="76"/>
  <c r="AK48" i="76" s="1"/>
  <c r="AL96" i="75"/>
  <c r="AK8" i="74"/>
  <c r="AW32" i="101"/>
  <c r="AL32" i="97"/>
  <c r="AL25" i="97"/>
  <c r="AY27" i="102"/>
  <c r="AY72" i="102" s="1"/>
  <c r="AY84" i="102" s="1"/>
  <c r="AF98" i="102"/>
  <c r="AW30" i="101"/>
  <c r="AO51" i="97"/>
  <c r="AJ52" i="100"/>
  <c r="AB92" i="102"/>
  <c r="AB57" i="100"/>
  <c r="AS66" i="100"/>
  <c r="AG45" i="77"/>
  <c r="AL27" i="102"/>
  <c r="AL72" i="102" s="1"/>
  <c r="AL28" i="97"/>
  <c r="AT132" i="65"/>
  <c r="AL56" i="97"/>
  <c r="AH98" i="102"/>
  <c r="AQ88" i="77"/>
  <c r="AS54" i="74"/>
  <c r="AK15" i="64"/>
  <c r="AK20" i="64" s="1"/>
  <c r="AP102" i="75"/>
  <c r="AS97" i="102"/>
  <c r="AD80" i="102"/>
  <c r="AV80" i="102"/>
  <c r="AG55" i="101"/>
  <c r="AO57" i="97"/>
  <c r="AO32" i="97"/>
  <c r="AO58" i="97"/>
  <c r="AG64" i="100"/>
  <c r="AX58" i="100"/>
  <c r="AM59" i="75"/>
  <c r="AS18" i="70"/>
  <c r="AZ8" i="74"/>
  <c r="AL94" i="66"/>
  <c r="AS129" i="66"/>
  <c r="AA94" i="66"/>
  <c r="AJ30" i="97"/>
  <c r="AJ85" i="102"/>
  <c r="AC131" i="65"/>
  <c r="AD13" i="65"/>
  <c r="AD82" i="65" s="1"/>
  <c r="AI86" i="102"/>
  <c r="AJ56" i="97"/>
  <c r="AL80" i="102"/>
  <c r="AF80" i="102"/>
  <c r="AH31" i="101"/>
  <c r="AH34" i="101"/>
  <c r="AX62" i="100"/>
  <c r="AS15" i="70"/>
  <c r="AO16" i="70"/>
  <c r="AO15" i="70"/>
  <c r="AS21" i="70"/>
  <c r="AZ118" i="66"/>
  <c r="AP94" i="66"/>
  <c r="C22" i="112"/>
  <c r="AY118" i="66"/>
  <c r="AN13" i="65"/>
  <c r="AY129" i="100"/>
  <c r="AY86" i="75"/>
  <c r="AE94" i="102"/>
  <c r="AR56" i="97"/>
  <c r="AG63" i="100"/>
  <c r="AS16" i="70"/>
  <c r="AX94" i="66"/>
  <c r="AK94" i="66"/>
  <c r="AJ27" i="97"/>
  <c r="AR27" i="102"/>
  <c r="AR72" i="102" s="1"/>
  <c r="AR84" i="102" s="1"/>
  <c r="AJ34" i="97"/>
  <c r="AJ26" i="97"/>
  <c r="AJ33" i="97"/>
  <c r="AJ25" i="97"/>
  <c r="AJ32" i="97"/>
  <c r="AJ57" i="97"/>
  <c r="AO54" i="97"/>
  <c r="AQ9" i="74"/>
  <c r="AX106" i="66"/>
  <c r="AR54" i="97"/>
  <c r="AR94" i="66"/>
  <c r="AH8" i="76"/>
  <c r="AH9" i="76" s="1"/>
  <c r="AH13" i="76" s="1"/>
  <c r="AQ13" i="66"/>
  <c r="AQ80" i="66" s="1"/>
  <c r="AR99" i="75"/>
  <c r="AG98" i="102"/>
  <c r="AX80" i="102"/>
  <c r="AG86" i="102"/>
  <c r="AL91" i="102"/>
  <c r="AG30" i="101"/>
  <c r="AG53" i="101"/>
  <c r="AR55" i="97"/>
  <c r="AO56" i="97"/>
  <c r="AO31" i="97"/>
  <c r="AO30" i="97"/>
  <c r="Z155" i="100"/>
  <c r="AB51" i="100"/>
  <c r="AO64" i="100"/>
  <c r="AG195" i="100"/>
  <c r="AX59" i="100"/>
  <c r="AH51" i="74"/>
  <c r="AX130" i="66"/>
  <c r="AW94" i="66"/>
  <c r="BB24" i="64"/>
  <c r="AY131" i="65"/>
  <c r="AZ94" i="102"/>
  <c r="AX57" i="100"/>
  <c r="AR31" i="97"/>
  <c r="AJ54" i="97"/>
  <c r="AJ130" i="66"/>
  <c r="AE94" i="66"/>
  <c r="AJ53" i="97"/>
  <c r="AE9" i="74"/>
  <c r="AE54" i="74" s="1"/>
  <c r="AJ55" i="97"/>
  <c r="AO55" i="97"/>
  <c r="AO53" i="97"/>
  <c r="AO26" i="97"/>
  <c r="AX155" i="100"/>
  <c r="AI8" i="74"/>
  <c r="AR51" i="97"/>
  <c r="AJ31" i="97"/>
  <c r="AJ29" i="97"/>
  <c r="AJ28" i="97"/>
  <c r="AO88" i="77"/>
  <c r="AO33" i="97"/>
  <c r="AG34" i="101"/>
  <c r="AO27" i="97"/>
  <c r="AO34" i="97"/>
  <c r="AX122" i="100"/>
  <c r="AX61" i="100"/>
  <c r="AJ51" i="97"/>
  <c r="AR30" i="97"/>
  <c r="AN88" i="77"/>
  <c r="AJ52" i="97"/>
  <c r="AW91" i="102"/>
  <c r="AX91" i="102"/>
  <c r="AY63" i="100"/>
  <c r="AY195" i="100"/>
  <c r="AQ48" i="100"/>
  <c r="AY88" i="77"/>
  <c r="AO17" i="70"/>
  <c r="AY9" i="74"/>
  <c r="AQ8" i="74"/>
  <c r="AQ53" i="74" s="1"/>
  <c r="AJ76" i="64"/>
  <c r="AE86" i="102"/>
  <c r="AB59" i="100"/>
  <c r="AQ47" i="100"/>
  <c r="AO21" i="70"/>
  <c r="AC20" i="70"/>
  <c r="AP129" i="100"/>
  <c r="AJ34" i="64"/>
  <c r="AK39" i="64"/>
  <c r="AK76" i="64"/>
  <c r="AQ94" i="102"/>
  <c r="AQ39" i="100"/>
  <c r="AT62" i="100"/>
  <c r="AB62" i="100"/>
  <c r="AY64" i="100"/>
  <c r="AY102" i="75"/>
  <c r="AO18" i="70"/>
  <c r="AZ14" i="67"/>
  <c r="AZ13" i="67" s="1"/>
  <c r="BE55" i="102"/>
  <c r="AD129" i="66"/>
  <c r="AQ129" i="66"/>
  <c r="AI130" i="66"/>
  <c r="AP98" i="102"/>
  <c r="AY65" i="100"/>
  <c r="AY66" i="100"/>
  <c r="AW44" i="100"/>
  <c r="AQ45" i="100"/>
  <c r="AQ43" i="100"/>
  <c r="AC21" i="70"/>
  <c r="AN94" i="102"/>
  <c r="AW27" i="102"/>
  <c r="AW72" i="102" s="1"/>
  <c r="AW84" i="102" s="1"/>
  <c r="AL13" i="65"/>
  <c r="AL82" i="65" s="1"/>
  <c r="AL89" i="65" s="1"/>
  <c r="BC55" i="102"/>
  <c r="AT54" i="100"/>
  <c r="AF44" i="100"/>
  <c r="AB60" i="100"/>
  <c r="AQ42" i="100"/>
  <c r="AQ44" i="100"/>
  <c r="AO20" i="70"/>
  <c r="AS8" i="74"/>
  <c r="AT53" i="74" s="1"/>
  <c r="AC16" i="70"/>
  <c r="AT74" i="67"/>
  <c r="AJ5" i="68"/>
  <c r="AJ7" i="68" s="1"/>
  <c r="BC56" i="102"/>
  <c r="AB56" i="100"/>
  <c r="AB61" i="100"/>
  <c r="AC15" i="70"/>
  <c r="AX86" i="75"/>
  <c r="AH8" i="74"/>
  <c r="AH53" i="74" s="1"/>
  <c r="AC39" i="64"/>
  <c r="AQ13" i="65"/>
  <c r="AQ82" i="65" s="1"/>
  <c r="AR131" i="65"/>
  <c r="AJ15" i="64"/>
  <c r="AY13" i="66"/>
  <c r="AY80" i="66" s="1"/>
  <c r="AG132" i="65"/>
  <c r="AC18" i="70"/>
  <c r="AX54" i="75"/>
  <c r="AS13" i="66"/>
  <c r="AS80" i="66" s="1"/>
  <c r="AH56" i="101"/>
  <c r="AO55" i="101"/>
  <c r="AB55" i="101"/>
  <c r="AP27" i="101"/>
  <c r="AP30" i="101"/>
  <c r="AB52" i="101"/>
  <c r="AW25" i="101"/>
  <c r="AT34" i="101"/>
  <c r="AT56" i="101"/>
  <c r="AW57" i="101"/>
  <c r="AB58" i="101"/>
  <c r="AT55" i="101"/>
  <c r="AT54" i="101"/>
  <c r="AW56" i="101"/>
  <c r="AH27" i="101"/>
  <c r="AH30" i="101"/>
  <c r="AS28" i="101"/>
  <c r="AP33" i="101"/>
  <c r="AT51" i="101"/>
  <c r="AG25" i="101"/>
  <c r="AP32" i="101"/>
  <c r="AJ17" i="69"/>
  <c r="AW28" i="101"/>
  <c r="AT57" i="101"/>
  <c r="AW58" i="101"/>
  <c r="AP52" i="101"/>
  <c r="AG56" i="101"/>
  <c r="AP55" i="101"/>
  <c r="AS32" i="101"/>
  <c r="AW54" i="101"/>
  <c r="AT31" i="101"/>
  <c r="AW29" i="101"/>
  <c r="AS55" i="101"/>
  <c r="AT30" i="101"/>
  <c r="AW31" i="101"/>
  <c r="AG58" i="101"/>
  <c r="AH52" i="101"/>
  <c r="AB54" i="101"/>
  <c r="AG51" i="101"/>
  <c r="AG54" i="101"/>
  <c r="AP29" i="101"/>
  <c r="AG29" i="101"/>
  <c r="AP28" i="101"/>
  <c r="AW52" i="101"/>
  <c r="AT33" i="101"/>
  <c r="AT27" i="101"/>
  <c r="AW33" i="101"/>
  <c r="AW53" i="101"/>
  <c r="AH57" i="101"/>
  <c r="AT25" i="101"/>
  <c r="AT26" i="101"/>
  <c r="AW55" i="101"/>
  <c r="AH58" i="101"/>
  <c r="AW26" i="101"/>
  <c r="AP31" i="101"/>
  <c r="AP51" i="101"/>
  <c r="AP34" i="101"/>
  <c r="AP54" i="101"/>
  <c r="AG26" i="101"/>
  <c r="AP25" i="101"/>
  <c r="AG33" i="101"/>
  <c r="AS33" i="101"/>
  <c r="AD50" i="74"/>
  <c r="AY86" i="102"/>
  <c r="AT60" i="100"/>
  <c r="AP66" i="100"/>
  <c r="AT59" i="100"/>
  <c r="AC50" i="74"/>
  <c r="AP195" i="100"/>
  <c r="AT93" i="66"/>
  <c r="AE93" i="66"/>
  <c r="AU130" i="66"/>
  <c r="AG80" i="102"/>
  <c r="AS95" i="65"/>
  <c r="AP64" i="100"/>
  <c r="AT60" i="77"/>
  <c r="AX129" i="100"/>
  <c r="AX93" i="66"/>
  <c r="AR106" i="66"/>
  <c r="AP65" i="100"/>
  <c r="AS129" i="100"/>
  <c r="AQ129" i="100"/>
  <c r="AW93" i="66"/>
  <c r="AT61" i="100"/>
  <c r="AT56" i="100"/>
  <c r="AP45" i="100"/>
  <c r="AQ195" i="100"/>
  <c r="AT57" i="100"/>
  <c r="AT122" i="100"/>
  <c r="AV75" i="75"/>
  <c r="AQ93" i="66"/>
  <c r="AW129" i="100"/>
  <c r="AP63" i="100"/>
  <c r="AB129" i="66"/>
  <c r="AI93" i="66"/>
  <c r="AD62" i="100"/>
  <c r="AP47" i="76"/>
  <c r="AU93" i="102"/>
  <c r="AD57" i="100"/>
  <c r="AP45" i="76"/>
  <c r="AX45" i="76"/>
  <c r="AT65" i="75"/>
  <c r="AE13" i="66"/>
  <c r="AE80" i="66" s="1"/>
  <c r="AF130" i="66"/>
  <c r="AD58" i="100"/>
  <c r="AU65" i="75"/>
  <c r="AH96" i="100"/>
  <c r="AF129" i="66"/>
  <c r="AY80" i="102"/>
  <c r="AD61" i="100"/>
  <c r="AD59" i="100"/>
  <c r="AJ54" i="100"/>
  <c r="AY65" i="75"/>
  <c r="AX65" i="75"/>
  <c r="AR65" i="75"/>
  <c r="AK130" i="66"/>
  <c r="AT136" i="65"/>
  <c r="AG92" i="102"/>
  <c r="AD60" i="100"/>
  <c r="AV65" i="75"/>
  <c r="AT94" i="66"/>
  <c r="AC80" i="102"/>
  <c r="AU95" i="65"/>
  <c r="AD188" i="100"/>
  <c r="AQ65" i="75"/>
  <c r="E21" i="112"/>
  <c r="AT106" i="66"/>
  <c r="AC129" i="66"/>
  <c r="AT96" i="65"/>
  <c r="AS27" i="101"/>
  <c r="AH57" i="97"/>
  <c r="AP28" i="97"/>
  <c r="AP54" i="97"/>
  <c r="AS57" i="101"/>
  <c r="AU25" i="101"/>
  <c r="AS56" i="101"/>
  <c r="AS34" i="101"/>
  <c r="AS30" i="101"/>
  <c r="AP31" i="97"/>
  <c r="AP33" i="97"/>
  <c r="AP25" i="97"/>
  <c r="AS53" i="101"/>
  <c r="AS26" i="101"/>
  <c r="AY33" i="68"/>
  <c r="AH34" i="97"/>
  <c r="AU31" i="101"/>
  <c r="AS54" i="101"/>
  <c r="AM33" i="101"/>
  <c r="AU32" i="101"/>
  <c r="AM58" i="101"/>
  <c r="AH26" i="97"/>
  <c r="AS58" i="101"/>
  <c r="AS51" i="101"/>
  <c r="AP29" i="97"/>
  <c r="AP58" i="97"/>
  <c r="AP53" i="97"/>
  <c r="AS25" i="101"/>
  <c r="AP27" i="97"/>
  <c r="AS52" i="101"/>
  <c r="AH56" i="97"/>
  <c r="AM29" i="101"/>
  <c r="AM54" i="101"/>
  <c r="AP30" i="97"/>
  <c r="AG50" i="100"/>
  <c r="AV59" i="100"/>
  <c r="BA105" i="66"/>
  <c r="AH94" i="66"/>
  <c r="AU105" i="66"/>
  <c r="BA103" i="66"/>
  <c r="AG95" i="65"/>
  <c r="AN95" i="65"/>
  <c r="AJ64" i="100"/>
  <c r="AV122" i="100"/>
  <c r="AK45" i="100"/>
  <c r="AG59" i="75"/>
  <c r="BB105" i="66"/>
  <c r="AR105" i="66"/>
  <c r="AY95" i="65"/>
  <c r="AQ105" i="66"/>
  <c r="AV188" i="100"/>
  <c r="AG51" i="100"/>
  <c r="AW47" i="76"/>
  <c r="BC105" i="66"/>
  <c r="AQ95" i="65"/>
  <c r="AR95" i="65"/>
  <c r="AM95" i="65"/>
  <c r="AO81" i="102"/>
  <c r="AV56" i="100"/>
  <c r="AC45" i="100"/>
  <c r="AV58" i="100"/>
  <c r="AW24" i="77"/>
  <c r="AU59" i="75"/>
  <c r="AV59" i="75"/>
  <c r="AP93" i="66"/>
  <c r="AS105" i="66"/>
  <c r="AA95" i="65"/>
  <c r="AB95" i="65"/>
  <c r="AC93" i="66"/>
  <c r="AP35" i="75"/>
  <c r="AP44" i="75" s="1"/>
  <c r="AJ66" i="100"/>
  <c r="AG52" i="100"/>
  <c r="AV57" i="100"/>
  <c r="AK47" i="100"/>
  <c r="BD34" i="100"/>
  <c r="AY64" i="77"/>
  <c r="AO47" i="76"/>
  <c r="BD105" i="66"/>
  <c r="AT105" i="66"/>
  <c r="C8" i="112"/>
  <c r="AB131" i="65"/>
  <c r="AW5" i="68"/>
  <c r="AV62" i="100"/>
  <c r="AK42" i="100"/>
  <c r="AG54" i="100"/>
  <c r="AG53" i="100"/>
  <c r="AV61" i="100"/>
  <c r="AW59" i="75"/>
  <c r="BE105" i="66"/>
  <c r="AW13" i="66"/>
  <c r="AW80" i="66" s="1"/>
  <c r="AC42" i="100"/>
  <c r="AX29" i="76"/>
  <c r="AN59" i="75"/>
  <c r="AX105" i="66"/>
  <c r="AP105" i="66"/>
  <c r="AP129" i="66"/>
  <c r="AJ30" i="101"/>
  <c r="AJ58" i="101"/>
  <c r="AV53" i="66"/>
  <c r="AV84" i="66" s="1"/>
  <c r="AK74" i="67"/>
  <c r="AU74" i="67"/>
  <c r="AU5" i="67" s="1"/>
  <c r="AB30" i="101"/>
  <c r="AC130" i="66"/>
  <c r="AB29" i="101"/>
  <c r="AQ110" i="67"/>
  <c r="AQ109" i="67" s="1"/>
  <c r="AB33" i="101"/>
  <c r="AX53" i="75"/>
  <c r="AQ54" i="66"/>
  <c r="AQ53" i="66" s="1"/>
  <c r="AQ84" i="66" s="1"/>
  <c r="AR132" i="66" s="1"/>
  <c r="AQ27" i="102"/>
  <c r="AQ72" i="102" s="1"/>
  <c r="AR96" i="102" s="1"/>
  <c r="AN51" i="100"/>
  <c r="AX66" i="77"/>
  <c r="AO98" i="102"/>
  <c r="AS62" i="77"/>
  <c r="AS59" i="100"/>
  <c r="AZ66" i="100"/>
  <c r="AB53" i="100"/>
  <c r="AL43" i="100"/>
  <c r="AF43" i="100"/>
  <c r="AU56" i="101"/>
  <c r="AU51" i="101"/>
  <c r="AG55" i="97"/>
  <c r="AG27" i="97"/>
  <c r="AU27" i="101"/>
  <c r="AU55" i="101"/>
  <c r="AK54" i="101"/>
  <c r="AG56" i="97"/>
  <c r="AG26" i="97"/>
  <c r="AH27" i="97"/>
  <c r="AK30" i="101"/>
  <c r="AU33" i="101"/>
  <c r="AG33" i="97"/>
  <c r="AH31" i="97"/>
  <c r="AU54" i="101"/>
  <c r="AU53" i="101"/>
  <c r="AG53" i="97"/>
  <c r="AG58" i="97"/>
  <c r="AU28" i="101"/>
  <c r="AH51" i="97"/>
  <c r="AU57" i="101"/>
  <c r="AU30" i="101"/>
  <c r="AU26" i="101"/>
  <c r="AG31" i="97"/>
  <c r="AG29" i="97"/>
  <c r="AH55" i="97"/>
  <c r="AH30" i="97"/>
  <c r="AU34" i="101"/>
  <c r="AG51" i="97"/>
  <c r="AZ33" i="68"/>
  <c r="AH28" i="97"/>
  <c r="AG57" i="97"/>
  <c r="AU29" i="101"/>
  <c r="AH52" i="97"/>
  <c r="AH32" i="97"/>
  <c r="AU58" i="101"/>
  <c r="AH92" i="102"/>
  <c r="AP86" i="102"/>
  <c r="AR36" i="74"/>
  <c r="AU72" i="75"/>
  <c r="AV13" i="66"/>
  <c r="AV80" i="66" s="1"/>
  <c r="AD130" i="66"/>
  <c r="AN129" i="65"/>
  <c r="AV94" i="66"/>
  <c r="BD24" i="64"/>
  <c r="BD23" i="64"/>
  <c r="AM71" i="100"/>
  <c r="AE71" i="100"/>
  <c r="AO93" i="66"/>
  <c r="AO28" i="101"/>
  <c r="AC82" i="102"/>
  <c r="AB30" i="97"/>
  <c r="AD27" i="97"/>
  <c r="AB56" i="97"/>
  <c r="AK55" i="97"/>
  <c r="AO48" i="100"/>
  <c r="AE40" i="100"/>
  <c r="AE42" i="100"/>
  <c r="AZ117" i="66"/>
  <c r="AE130" i="66"/>
  <c r="BD20" i="64"/>
  <c r="AD33" i="97"/>
  <c r="AF5" i="102"/>
  <c r="AE45" i="100"/>
  <c r="AO170" i="100"/>
  <c r="AG16" i="70"/>
  <c r="AZ93" i="66"/>
  <c r="AQ94" i="66"/>
  <c r="AP40" i="100"/>
  <c r="AI63" i="100"/>
  <c r="AE44" i="100"/>
  <c r="AE47" i="100"/>
  <c r="AE170" i="100"/>
  <c r="AG18" i="70"/>
  <c r="AD30" i="97"/>
  <c r="BA55" i="102"/>
  <c r="AB55" i="97"/>
  <c r="AD31" i="77"/>
  <c r="AD91" i="77" s="1"/>
  <c r="AY110" i="67"/>
  <c r="AY109" i="67" s="1"/>
  <c r="AT27" i="102"/>
  <c r="AT72" i="102" s="1"/>
  <c r="AT75" i="102" s="1"/>
  <c r="AU54" i="100"/>
  <c r="AA42" i="100"/>
  <c r="AS104" i="100"/>
  <c r="AG17" i="70"/>
  <c r="AD94" i="66"/>
  <c r="AU94" i="66"/>
  <c r="AX31" i="77"/>
  <c r="Z76" i="77" s="1"/>
  <c r="AX76" i="77" s="1"/>
  <c r="AI66" i="100"/>
  <c r="AG20" i="70"/>
  <c r="AG21" i="70"/>
  <c r="AT35" i="75"/>
  <c r="AT99" i="75" s="1"/>
  <c r="AB13" i="66"/>
  <c r="AB80" i="66" s="1"/>
  <c r="AG136" i="65"/>
  <c r="AV13" i="65"/>
  <c r="AV82" i="65" s="1"/>
  <c r="AJ95" i="65"/>
  <c r="AC13" i="66"/>
  <c r="AC80" i="66" s="1"/>
  <c r="AJ24" i="64"/>
  <c r="AJ26" i="64"/>
  <c r="AJ20" i="64"/>
  <c r="AJ27" i="64"/>
  <c r="AJ22" i="64"/>
  <c r="AN53" i="100"/>
  <c r="AU60" i="77"/>
  <c r="AU71" i="75"/>
  <c r="AT55" i="75"/>
  <c r="AH54" i="66"/>
  <c r="AH53" i="66" s="1"/>
  <c r="AH84" i="66" s="1"/>
  <c r="AH132" i="66" s="1"/>
  <c r="AQ81" i="64"/>
  <c r="AK131" i="65"/>
  <c r="AS99" i="75"/>
  <c r="AR130" i="66"/>
  <c r="AI13" i="65"/>
  <c r="AI82" i="65" s="1"/>
  <c r="AI89" i="65" s="1"/>
  <c r="AF93" i="65"/>
  <c r="AX43" i="100"/>
  <c r="AX41" i="100"/>
  <c r="AX42" i="100"/>
  <c r="AX13" i="66"/>
  <c r="AX80" i="66" s="1"/>
  <c r="AY128" i="66" s="1"/>
  <c r="AX40" i="100"/>
  <c r="AX47" i="100"/>
  <c r="AU62" i="77"/>
  <c r="AS60" i="77"/>
  <c r="AW65" i="75"/>
  <c r="AY54" i="66"/>
  <c r="AY53" i="66" s="1"/>
  <c r="AY84" i="66" s="1"/>
  <c r="AZ132" i="66" s="1"/>
  <c r="AQ106" i="66"/>
  <c r="AJ96" i="75"/>
  <c r="AO195" i="100"/>
  <c r="AS68" i="77"/>
  <c r="AZ17" i="70"/>
  <c r="AK22" i="76"/>
  <c r="AX44" i="100"/>
  <c r="AX46" i="100"/>
  <c r="AX48" i="100"/>
  <c r="AV68" i="77"/>
  <c r="AZ129" i="66"/>
  <c r="AK81" i="64"/>
  <c r="AJ81" i="64"/>
  <c r="AS72" i="75"/>
  <c r="AG32" i="101"/>
  <c r="AD95" i="65"/>
  <c r="AS58" i="97"/>
  <c r="AQ58" i="100"/>
  <c r="AZ47" i="100"/>
  <c r="AR44" i="100"/>
  <c r="AM98" i="75"/>
  <c r="AK132" i="65"/>
  <c r="AX27" i="101"/>
  <c r="AF26" i="101"/>
  <c r="AK51" i="77"/>
  <c r="AQ64" i="77"/>
  <c r="AZ72" i="75"/>
  <c r="AZ119" i="65"/>
  <c r="AK93" i="66"/>
  <c r="AM8" i="74"/>
  <c r="AM53" i="74" s="1"/>
  <c r="AL132" i="65"/>
  <c r="AZ57" i="97"/>
  <c r="AS57" i="97"/>
  <c r="AR72" i="75"/>
  <c r="AY119" i="65"/>
  <c r="AZ52" i="97"/>
  <c r="AO8" i="74"/>
  <c r="AP53" i="74" s="1"/>
  <c r="AL129" i="66"/>
  <c r="AN109" i="67"/>
  <c r="AU131" i="65"/>
  <c r="AV131" i="65"/>
  <c r="AO136" i="65"/>
  <c r="AK181" i="100"/>
  <c r="AZ58" i="101"/>
  <c r="AB51" i="97"/>
  <c r="AS94" i="66"/>
  <c r="AL53" i="101"/>
  <c r="AL46" i="100"/>
  <c r="AR51" i="77"/>
  <c r="AT68" i="77"/>
  <c r="AB47" i="77"/>
  <c r="AK57" i="75"/>
  <c r="AR56" i="75"/>
  <c r="AO29" i="97"/>
  <c r="AB31" i="97"/>
  <c r="AB26" i="97"/>
  <c r="AG51" i="77"/>
  <c r="AB27" i="97"/>
  <c r="AB54" i="97"/>
  <c r="AB34" i="97"/>
  <c r="AM47" i="77"/>
  <c r="AZ78" i="77"/>
  <c r="AU68" i="77"/>
  <c r="AZ47" i="77"/>
  <c r="AF59" i="75"/>
  <c r="AD59" i="75"/>
  <c r="AF129" i="65"/>
  <c r="AQ59" i="100"/>
  <c r="AU51" i="100"/>
  <c r="AQ61" i="100"/>
  <c r="AW60" i="77"/>
  <c r="AZ80" i="77"/>
  <c r="AY80" i="77"/>
  <c r="AK56" i="75"/>
  <c r="AD56" i="75"/>
  <c r="AL9" i="74"/>
  <c r="AL54" i="74" s="1"/>
  <c r="AS73" i="75"/>
  <c r="AC56" i="75"/>
  <c r="AZ88" i="75"/>
  <c r="AG94" i="66"/>
  <c r="AO181" i="100"/>
  <c r="AM56" i="97"/>
  <c r="AJ94" i="66"/>
  <c r="AY94" i="66"/>
  <c r="AP54" i="66"/>
  <c r="AP53" i="66" s="1"/>
  <c r="AP84" i="66" s="1"/>
  <c r="BA108" i="66" s="1"/>
  <c r="AY82" i="77"/>
  <c r="AY68" i="77"/>
  <c r="AP110" i="67"/>
  <c r="AP109" i="67" s="1"/>
  <c r="AQ68" i="77"/>
  <c r="AZ59" i="75"/>
  <c r="AZ30" i="101"/>
  <c r="AZ33" i="101"/>
  <c r="AY90" i="75"/>
  <c r="AJ59" i="75"/>
  <c r="AY81" i="75"/>
  <c r="AT59" i="75"/>
  <c r="AB59" i="75"/>
  <c r="AD53" i="75"/>
  <c r="AL59" i="75"/>
  <c r="AZ51" i="101"/>
  <c r="AZ32" i="101"/>
  <c r="AC59" i="75"/>
  <c r="AZ29" i="101"/>
  <c r="AR59" i="75"/>
  <c r="AZ56" i="101"/>
  <c r="AE59" i="75"/>
  <c r="AS93" i="66"/>
  <c r="AJ29" i="101"/>
  <c r="AV33" i="74"/>
  <c r="AF74" i="67"/>
  <c r="AF5" i="67" s="1"/>
  <c r="AP24" i="77"/>
  <c r="AY106" i="66"/>
  <c r="AL130" i="66"/>
  <c r="AV129" i="65"/>
  <c r="AB96" i="65"/>
  <c r="AG181" i="100"/>
  <c r="AY130" i="66"/>
  <c r="AW94" i="102"/>
  <c r="AE80" i="102"/>
  <c r="AZ80" i="102"/>
  <c r="AQ97" i="102"/>
  <c r="AM53" i="101"/>
  <c r="AB80" i="102"/>
  <c r="AM97" i="102"/>
  <c r="AF50" i="100"/>
  <c r="AP91" i="102"/>
  <c r="AU135" i="65"/>
  <c r="AF131" i="65"/>
  <c r="AZ155" i="100"/>
  <c r="AM39" i="77"/>
  <c r="AH129" i="66"/>
  <c r="AO74" i="67"/>
  <c r="AO5" i="67" s="1"/>
  <c r="AO131" i="67" s="1"/>
  <c r="AR13" i="66"/>
  <c r="AR80" i="66" s="1"/>
  <c r="AR128" i="66" s="1"/>
  <c r="AK99" i="75"/>
  <c r="AN13" i="66"/>
  <c r="AN80" i="66" s="1"/>
  <c r="AO128" i="66" s="1"/>
  <c r="AW129" i="65"/>
  <c r="AD74" i="67"/>
  <c r="AD5" i="67" s="1"/>
  <c r="AM99" i="75"/>
  <c r="AZ132" i="65"/>
  <c r="AR81" i="64"/>
  <c r="AE27" i="102"/>
  <c r="AE72" i="102" s="1"/>
  <c r="AE84" i="102" s="1"/>
  <c r="AG74" i="67"/>
  <c r="AG5" i="67" s="1"/>
  <c r="AG131" i="67" s="1"/>
  <c r="AT5" i="65"/>
  <c r="AT6" i="68" s="1"/>
  <c r="AK39" i="100"/>
  <c r="AQ86" i="102"/>
  <c r="AL95" i="65"/>
  <c r="AF13" i="66"/>
  <c r="AF80" i="66" s="1"/>
  <c r="AE136" i="65"/>
  <c r="AW96" i="65"/>
  <c r="AD93" i="66"/>
  <c r="AF27" i="102"/>
  <c r="AF72" i="102" s="1"/>
  <c r="AF84" i="102" s="1"/>
  <c r="AM27" i="102"/>
  <c r="AM72" i="102" s="1"/>
  <c r="AM84" i="102" s="1"/>
  <c r="AL84" i="102"/>
  <c r="AX82" i="102"/>
  <c r="AG94" i="102"/>
  <c r="AJ91" i="102"/>
  <c r="AP27" i="102"/>
  <c r="AP72" i="102" s="1"/>
  <c r="AP84" i="102" s="1"/>
  <c r="AC92" i="102"/>
  <c r="AO84" i="102"/>
  <c r="AJ84" i="102"/>
  <c r="AR92" i="102"/>
  <c r="AQ84" i="102"/>
  <c r="AJ80" i="102"/>
  <c r="AV97" i="102"/>
  <c r="AW81" i="102"/>
  <c r="AR97" i="102"/>
  <c r="AJ92" i="102"/>
  <c r="AS94" i="102"/>
  <c r="AN27" i="102"/>
  <c r="AN72" i="102" s="1"/>
  <c r="AN84" i="102" s="1"/>
  <c r="AO94" i="102"/>
  <c r="AY81" i="102"/>
  <c r="AU97" i="102"/>
  <c r="AZ86" i="102"/>
  <c r="AQ85" i="102"/>
  <c r="AJ94" i="102"/>
  <c r="AG81" i="102"/>
  <c r="AW98" i="102"/>
  <c r="AO91" i="102"/>
  <c r="AQ81" i="102"/>
  <c r="AE92" i="102"/>
  <c r="AM81" i="102"/>
  <c r="AR91" i="102"/>
  <c r="AX27" i="102"/>
  <c r="AX72" i="102" s="1"/>
  <c r="AX84" i="102" s="1"/>
  <c r="AS80" i="102"/>
  <c r="AU80" i="102"/>
  <c r="AR86" i="102"/>
  <c r="AC81" i="102"/>
  <c r="AC86" i="102"/>
  <c r="AP80" i="102"/>
  <c r="AF92" i="102"/>
  <c r="AI81" i="102"/>
  <c r="AK80" i="102"/>
  <c r="AS81" i="102"/>
  <c r="BB55" i="102"/>
  <c r="AV85" i="102"/>
  <c r="AV92" i="102"/>
  <c r="BB54" i="102"/>
  <c r="AJ5" i="102"/>
  <c r="AJ54" i="102" s="1"/>
  <c r="AK82" i="102"/>
  <c r="AZ82" i="102"/>
  <c r="AX5" i="102"/>
  <c r="BA56" i="102"/>
  <c r="AC98" i="102"/>
  <c r="AT91" i="102"/>
  <c r="AZ92" i="102"/>
  <c r="AF91" i="102"/>
  <c r="AI98" i="102"/>
  <c r="AE81" i="102"/>
  <c r="AB85" i="102"/>
  <c r="AH80" i="102"/>
  <c r="AO85" i="102"/>
  <c r="AN80" i="102"/>
  <c r="AN86" i="102"/>
  <c r="AG91" i="102"/>
  <c r="AP85" i="102"/>
  <c r="AF85" i="102"/>
  <c r="AH27" i="102"/>
  <c r="AH72" i="102" s="1"/>
  <c r="AH84" i="102" s="1"/>
  <c r="AT94" i="102"/>
  <c r="AT85" i="102"/>
  <c r="AD85" i="102"/>
  <c r="AM94" i="102"/>
  <c r="AT80" i="102"/>
  <c r="AV75" i="102"/>
  <c r="AS85" i="102"/>
  <c r="AG85" i="102"/>
  <c r="AU85" i="102"/>
  <c r="AX85" i="102"/>
  <c r="AY85" i="102"/>
  <c r="AM85" i="102"/>
  <c r="AH85" i="102"/>
  <c r="AC85" i="102"/>
  <c r="AE85" i="102"/>
  <c r="AR85" i="102"/>
  <c r="AW85" i="102"/>
  <c r="AL85" i="102"/>
  <c r="AK85" i="102"/>
  <c r="AR98" i="102"/>
  <c r="AU81" i="102"/>
  <c r="AI85" i="102"/>
  <c r="Z40" i="76"/>
  <c r="AX40" i="76" s="1"/>
  <c r="AX48" i="76"/>
  <c r="AG5" i="102"/>
  <c r="AJ59" i="100"/>
  <c r="AZ60" i="100"/>
  <c r="AZ57" i="100"/>
  <c r="AC8" i="76"/>
  <c r="BD22" i="64"/>
  <c r="AA75" i="102"/>
  <c r="AO52" i="101"/>
  <c r="AF52" i="101"/>
  <c r="AF51" i="101"/>
  <c r="AO53" i="101"/>
  <c r="AD58" i="97"/>
  <c r="AE54" i="100"/>
  <c r="AH45" i="100"/>
  <c r="AE64" i="100"/>
  <c r="AZ56" i="100"/>
  <c r="AI43" i="100"/>
  <c r="AY45" i="100"/>
  <c r="AO31" i="77"/>
  <c r="AP91" i="77" s="1"/>
  <c r="AN8" i="76"/>
  <c r="AL50" i="74"/>
  <c r="AB53" i="75"/>
  <c r="AZ71" i="75"/>
  <c r="AE53" i="74"/>
  <c r="AD135" i="65"/>
  <c r="AM129" i="66"/>
  <c r="AR13" i="65"/>
  <c r="AR82" i="65" s="1"/>
  <c r="AR89" i="65" s="1"/>
  <c r="BD30" i="64"/>
  <c r="BD21" i="64"/>
  <c r="AO27" i="101"/>
  <c r="AX31" i="97"/>
  <c r="AD29" i="97"/>
  <c r="AT25" i="97"/>
  <c r="AJ58" i="100"/>
  <c r="AV74" i="67"/>
  <c r="AV5" i="67" s="1"/>
  <c r="AM93" i="102"/>
  <c r="AY42" i="100"/>
  <c r="AI94" i="102"/>
  <c r="AT92" i="102"/>
  <c r="AV98" i="102"/>
  <c r="AS5" i="102"/>
  <c r="AL82" i="102"/>
  <c r="AL54" i="101"/>
  <c r="AO56" i="101"/>
  <c r="AZ34" i="101"/>
  <c r="AZ26" i="101"/>
  <c r="AL32" i="101"/>
  <c r="AF30" i="101"/>
  <c r="AN54" i="101"/>
  <c r="AX57" i="97"/>
  <c r="AD55" i="97"/>
  <c r="AS55" i="97"/>
  <c r="AN57" i="97"/>
  <c r="AB97" i="102"/>
  <c r="AR48" i="100"/>
  <c r="AT42" i="100"/>
  <c r="AD53" i="100"/>
  <c r="AT45" i="100"/>
  <c r="AI42" i="100"/>
  <c r="AO24" i="77"/>
  <c r="AJ53" i="75"/>
  <c r="AK53" i="75"/>
  <c r="AR71" i="75"/>
  <c r="AN35" i="75"/>
  <c r="AN99" i="75" s="1"/>
  <c r="AI129" i="66"/>
  <c r="AJ13" i="65"/>
  <c r="AJ82" i="65" s="1"/>
  <c r="AJ89" i="65" s="1"/>
  <c r="AV107" i="65"/>
  <c r="AC132" i="65"/>
  <c r="AM131" i="65"/>
  <c r="BD29" i="64"/>
  <c r="AT95" i="65"/>
  <c r="AO32" i="101"/>
  <c r="AX28" i="97"/>
  <c r="AD26" i="97"/>
  <c r="AX27" i="97"/>
  <c r="AO57" i="101"/>
  <c r="AM8" i="76"/>
  <c r="AD31" i="97"/>
  <c r="AX25" i="97"/>
  <c r="AE74" i="67"/>
  <c r="AE5" i="67" s="1"/>
  <c r="AM9" i="74"/>
  <c r="AN54" i="74" s="1"/>
  <c r="AW13" i="65"/>
  <c r="AW82" i="65" s="1"/>
  <c r="AW89" i="65" s="1"/>
  <c r="AD52" i="97"/>
  <c r="AZ53" i="75"/>
  <c r="AV86" i="102"/>
  <c r="AC97" i="102"/>
  <c r="AB86" i="102"/>
  <c r="AN56" i="101"/>
  <c r="AN58" i="101"/>
  <c r="AF53" i="101"/>
  <c r="AN31" i="101"/>
  <c r="AF55" i="101"/>
  <c r="AO34" i="101"/>
  <c r="AF54" i="101"/>
  <c r="AZ53" i="100"/>
  <c r="AI45" i="100"/>
  <c r="AZ62" i="100"/>
  <c r="AJ62" i="100"/>
  <c r="AA61" i="100"/>
  <c r="AY47" i="100"/>
  <c r="AX8" i="74"/>
  <c r="AE129" i="66"/>
  <c r="AK13" i="66"/>
  <c r="AK80" i="66" s="1"/>
  <c r="AV109" i="67"/>
  <c r="AI13" i="66"/>
  <c r="AI80" i="66" s="1"/>
  <c r="AE95" i="65"/>
  <c r="BD27" i="64"/>
  <c r="AT131" i="65"/>
  <c r="AD25" i="97"/>
  <c r="AD51" i="97"/>
  <c r="AB9" i="74"/>
  <c r="AC54" i="74" s="1"/>
  <c r="AE135" i="65"/>
  <c r="AG93" i="102"/>
  <c r="AN58" i="97"/>
  <c r="AL89" i="100"/>
  <c r="AE66" i="100"/>
  <c r="AY46" i="100"/>
  <c r="AJ57" i="100"/>
  <c r="AY43" i="100"/>
  <c r="AZ87" i="75"/>
  <c r="AR14" i="67"/>
  <c r="AR13" i="67" s="1"/>
  <c r="BD28" i="64"/>
  <c r="AL92" i="102"/>
  <c r="AN98" i="102"/>
  <c r="AX97" i="102"/>
  <c r="AN92" i="102"/>
  <c r="AW97" i="102"/>
  <c r="AF56" i="101"/>
  <c r="AF58" i="101"/>
  <c r="AL33" i="101"/>
  <c r="AZ54" i="101"/>
  <c r="AF31" i="101"/>
  <c r="AX54" i="101"/>
  <c r="AO30" i="101"/>
  <c r="AO26" i="101"/>
  <c r="AZ28" i="101"/>
  <c r="AO33" i="101"/>
  <c r="AO29" i="101"/>
  <c r="AX56" i="97"/>
  <c r="AD54" i="97"/>
  <c r="AP53" i="100"/>
  <c r="AZ55" i="100"/>
  <c r="AH52" i="100"/>
  <c r="AY39" i="100"/>
  <c r="AR59" i="100"/>
  <c r="AZ122" i="100"/>
  <c r="AZ188" i="100"/>
  <c r="AU44" i="77"/>
  <c r="AP6" i="76"/>
  <c r="AP22" i="76" s="1"/>
  <c r="AC53" i="75"/>
  <c r="AN51" i="74"/>
  <c r="AH46" i="100"/>
  <c r="AL74" i="67"/>
  <c r="AL5" i="67" s="1"/>
  <c r="AE131" i="65"/>
  <c r="AW15" i="64"/>
  <c r="AW20" i="64" s="1"/>
  <c r="AO31" i="101"/>
  <c r="AD28" i="97"/>
  <c r="AX29" i="97"/>
  <c r="AN51" i="101"/>
  <c r="AD51" i="100"/>
  <c r="AZ96" i="75"/>
  <c r="AK27" i="102"/>
  <c r="AK72" i="102" s="1"/>
  <c r="AI58" i="101"/>
  <c r="AK92" i="102"/>
  <c r="AN32" i="101"/>
  <c r="AN28" i="101"/>
  <c r="AO54" i="101"/>
  <c r="AZ52" i="101"/>
  <c r="AO25" i="101"/>
  <c r="AA59" i="100"/>
  <c r="AE53" i="100"/>
  <c r="AP55" i="100"/>
  <c r="AM51" i="100"/>
  <c r="AT47" i="100"/>
  <c r="AH43" i="100"/>
  <c r="AE63" i="100"/>
  <c r="AD50" i="100"/>
  <c r="AT43" i="100"/>
  <c r="AI44" i="100"/>
  <c r="AS50" i="77"/>
  <c r="AL53" i="75"/>
  <c r="AJ9" i="74"/>
  <c r="AJ10" i="74" s="1"/>
  <c r="AJ18" i="74" s="1"/>
  <c r="AH93" i="66"/>
  <c r="AV106" i="66"/>
  <c r="AL93" i="66"/>
  <c r="AW93" i="65"/>
  <c r="BD26" i="64"/>
  <c r="AW76" i="64"/>
  <c r="AX52" i="97"/>
  <c r="AD34" i="97"/>
  <c r="AD32" i="97"/>
  <c r="AX26" i="97"/>
  <c r="AD56" i="97"/>
  <c r="AJ74" i="67"/>
  <c r="AN52" i="101"/>
  <c r="AJ60" i="100"/>
  <c r="AX58" i="97"/>
  <c r="AP97" i="102"/>
  <c r="AQ98" i="102"/>
  <c r="AO58" i="101"/>
  <c r="AT5" i="102"/>
  <c r="AN57" i="101"/>
  <c r="AF32" i="101"/>
  <c r="AF28" i="101"/>
  <c r="AZ53" i="101"/>
  <c r="AN34" i="101"/>
  <c r="AN26" i="101"/>
  <c r="AI39" i="100"/>
  <c r="AM54" i="100"/>
  <c r="AR47" i="100"/>
  <c r="AR188" i="100"/>
  <c r="AG47" i="76"/>
  <c r="AT71" i="75"/>
  <c r="AE34" i="75"/>
  <c r="AE98" i="75" s="1"/>
  <c r="AW110" i="66"/>
  <c r="AU111" i="65"/>
  <c r="AT108" i="65"/>
  <c r="AT30" i="97"/>
  <c r="AR58" i="97"/>
  <c r="AD53" i="97"/>
  <c r="AR26" i="97"/>
  <c r="AX30" i="97"/>
  <c r="AX33" i="97"/>
  <c r="AX54" i="97"/>
  <c r="AI49" i="77"/>
  <c r="AG34" i="75"/>
  <c r="AJ13" i="66"/>
  <c r="AJ80" i="66" s="1"/>
  <c r="AW96" i="102"/>
  <c r="AI84" i="102"/>
  <c r="AF13" i="65"/>
  <c r="AF82" i="65" s="1"/>
  <c r="AG130" i="65" s="1"/>
  <c r="AU27" i="102"/>
  <c r="AU72" i="102" s="1"/>
  <c r="AV105" i="66"/>
  <c r="AZ31" i="101"/>
  <c r="AW74" i="67"/>
  <c r="AC96" i="65"/>
  <c r="AX56" i="75"/>
  <c r="AZ16" i="70"/>
  <c r="AK129" i="66"/>
  <c r="AJ56" i="75"/>
  <c r="AI53" i="75"/>
  <c r="AP71" i="75"/>
  <c r="AS92" i="102"/>
  <c r="AY5" i="102"/>
  <c r="AL97" i="102"/>
  <c r="AW95" i="65"/>
  <c r="AU43" i="77"/>
  <c r="AX64" i="77"/>
  <c r="AA53" i="75"/>
  <c r="AO95" i="65"/>
  <c r="AH56" i="75"/>
  <c r="AZ5" i="65"/>
  <c r="AZ6" i="69" s="1"/>
  <c r="AW75" i="102"/>
  <c r="AN5" i="102"/>
  <c r="AV88" i="77"/>
  <c r="AY78" i="77"/>
  <c r="AS81" i="64"/>
  <c r="AO134" i="65"/>
  <c r="AZ42" i="74"/>
  <c r="AH80" i="66"/>
  <c r="AH87" i="66" s="1"/>
  <c r="AH5" i="66"/>
  <c r="AR80" i="102"/>
  <c r="AQ82" i="102"/>
  <c r="AJ82" i="102"/>
  <c r="AN69" i="102"/>
  <c r="AO93" i="102" s="1"/>
  <c r="AE82" i="102"/>
  <c r="AD91" i="102"/>
  <c r="AV32" i="101"/>
  <c r="AV34" i="101"/>
  <c r="AT58" i="97"/>
  <c r="AV53" i="97"/>
  <c r="AJ97" i="102"/>
  <c r="AH64" i="100"/>
  <c r="AG96" i="100"/>
  <c r="AS61" i="100"/>
  <c r="AZ65" i="77"/>
  <c r="AW16" i="70"/>
  <c r="AN19" i="70"/>
  <c r="AA34" i="75"/>
  <c r="AB98" i="75" s="1"/>
  <c r="AV93" i="66"/>
  <c r="AG130" i="66"/>
  <c r="G19" i="112"/>
  <c r="AE96" i="65"/>
  <c r="AY96" i="65"/>
  <c r="AZ96" i="65"/>
  <c r="AT81" i="64"/>
  <c r="AA13" i="65"/>
  <c r="AN136" i="65"/>
  <c r="AP82" i="102"/>
  <c r="BE34" i="100"/>
  <c r="AS82" i="102"/>
  <c r="AW82" i="102"/>
  <c r="AY67" i="102"/>
  <c r="AZ91" i="102" s="1"/>
  <c r="AF82" i="102"/>
  <c r="AV28" i="101"/>
  <c r="AV31" i="101"/>
  <c r="AI57" i="101"/>
  <c r="AV54" i="97"/>
  <c r="AU53" i="97"/>
  <c r="AH65" i="100"/>
  <c r="AI58" i="100"/>
  <c r="AS96" i="100"/>
  <c r="AV8" i="76"/>
  <c r="AV32" i="76" s="1"/>
  <c r="AW15" i="70"/>
  <c r="AS59" i="75"/>
  <c r="AX96" i="100"/>
  <c r="AY8" i="74"/>
  <c r="AZ65" i="75"/>
  <c r="AV129" i="66"/>
  <c r="AS39" i="64"/>
  <c r="AI96" i="65"/>
  <c r="AD96" i="65"/>
  <c r="AT34" i="97"/>
  <c r="AM136" i="65"/>
  <c r="AH82" i="102"/>
  <c r="AT31" i="97"/>
  <c r="AT27" i="97"/>
  <c r="AT51" i="97"/>
  <c r="AW19" i="70"/>
  <c r="AX92" i="102"/>
  <c r="AI82" i="102"/>
  <c r="AX55" i="101"/>
  <c r="AK94" i="102"/>
  <c r="AT82" i="102"/>
  <c r="AQ80" i="102"/>
  <c r="AV55" i="101"/>
  <c r="AX33" i="101"/>
  <c r="AH50" i="100"/>
  <c r="AW96" i="100"/>
  <c r="AI96" i="100"/>
  <c r="AS24" i="77"/>
  <c r="AW20" i="70"/>
  <c r="AB17" i="70"/>
  <c r="AW18" i="70"/>
  <c r="AJ14" i="67"/>
  <c r="AJ13" i="67" s="1"/>
  <c r="AJ5" i="67" s="1"/>
  <c r="AF109" i="67"/>
  <c r="AF96" i="65"/>
  <c r="AV95" i="65"/>
  <c r="AA96" i="65"/>
  <c r="AB5" i="68"/>
  <c r="AB7" i="68" s="1"/>
  <c r="AS15" i="64"/>
  <c r="AS29" i="64" s="1"/>
  <c r="AT29" i="97"/>
  <c r="AL31" i="97"/>
  <c r="AL27" i="97"/>
  <c r="AL52" i="97"/>
  <c r="AZ74" i="67"/>
  <c r="AU39" i="77"/>
  <c r="AQ96" i="65"/>
  <c r="AZ105" i="66"/>
  <c r="AK97" i="102"/>
  <c r="AO82" i="102"/>
  <c r="AA5" i="102"/>
  <c r="AA56" i="102" s="1"/>
  <c r="AL94" i="102"/>
  <c r="AV58" i="101"/>
  <c r="AV57" i="97"/>
  <c r="AA65" i="100"/>
  <c r="AS60" i="100"/>
  <c r="AE96" i="100"/>
  <c r="AS195" i="100"/>
  <c r="AY96" i="100"/>
  <c r="AI195" i="100"/>
  <c r="AJ188" i="100"/>
  <c r="AY65" i="77"/>
  <c r="AH63" i="100"/>
  <c r="AV96" i="65"/>
  <c r="C9" i="112"/>
  <c r="AR96" i="65"/>
  <c r="AB82" i="102"/>
  <c r="AV134" i="66"/>
  <c r="AT56" i="97"/>
  <c r="AR94" i="102"/>
  <c r="AW92" i="102"/>
  <c r="AG82" i="102"/>
  <c r="AD82" i="102"/>
  <c r="AV53" i="101"/>
  <c r="AV52" i="101"/>
  <c r="AT54" i="97"/>
  <c r="AL86" i="102"/>
  <c r="AO96" i="100"/>
  <c r="AA63" i="100"/>
  <c r="AI61" i="100"/>
  <c r="AH60" i="100"/>
  <c r="AR8" i="76"/>
  <c r="AR32" i="76" s="1"/>
  <c r="AQ19" i="70"/>
  <c r="AH195" i="100"/>
  <c r="AS106" i="66"/>
  <c r="AB132" i="65"/>
  <c r="AG28" i="101"/>
  <c r="AG27" i="102"/>
  <c r="AG72" i="102" s="1"/>
  <c r="AY82" i="102"/>
  <c r="AR82" i="102"/>
  <c r="AW80" i="102"/>
  <c r="AM82" i="102"/>
  <c r="AD5" i="102"/>
  <c r="AD54" i="102" s="1"/>
  <c r="AX57" i="101"/>
  <c r="AV30" i="101"/>
  <c r="AT55" i="97"/>
  <c r="AU58" i="97"/>
  <c r="AR66" i="100"/>
  <c r="AC96" i="100"/>
  <c r="AT188" i="100"/>
  <c r="AW17" i="70"/>
  <c r="AA35" i="75"/>
  <c r="AB99" i="75" s="1"/>
  <c r="AO131" i="65"/>
  <c r="AO96" i="65"/>
  <c r="AK96" i="65"/>
  <c r="AL96" i="65"/>
  <c r="AU82" i="102"/>
  <c r="AV82" i="102"/>
  <c r="AJ129" i="66"/>
  <c r="AT32" i="97"/>
  <c r="AT28" i="97"/>
  <c r="AA13" i="66"/>
  <c r="AA80" i="66" s="1"/>
  <c r="AN96" i="65"/>
  <c r="AT52" i="97"/>
  <c r="AZ51" i="100"/>
  <c r="AV56" i="101"/>
  <c r="AN82" i="102"/>
  <c r="AI29" i="101"/>
  <c r="AI62" i="100"/>
  <c r="AQ96" i="100"/>
  <c r="AA64" i="100"/>
  <c r="AP48" i="76"/>
  <c r="AP96" i="100"/>
  <c r="AY105" i="66"/>
  <c r="AG96" i="65"/>
  <c r="AT26" i="97"/>
  <c r="AT57" i="97"/>
  <c r="AT33" i="97"/>
  <c r="AR58" i="101"/>
  <c r="AQ29" i="101"/>
  <c r="AK27" i="101"/>
  <c r="AQ31" i="101"/>
  <c r="AM17" i="69"/>
  <c r="AC17" i="69"/>
  <c r="AQ26" i="101"/>
  <c r="AL17" i="69"/>
  <c r="AN17" i="69"/>
  <c r="AQ58" i="101"/>
  <c r="AK52" i="101"/>
  <c r="AK53" i="101"/>
  <c r="AQ52" i="101"/>
  <c r="AQ34" i="101"/>
  <c r="AE17" i="69"/>
  <c r="AR17" i="69"/>
  <c r="AD17" i="69"/>
  <c r="AK28" i="101"/>
  <c r="AQ32" i="101"/>
  <c r="AQ30" i="101"/>
  <c r="AK58" i="101"/>
  <c r="AB17" i="69"/>
  <c r="AX17" i="69"/>
  <c r="AS17" i="69"/>
  <c r="AI17" i="69"/>
  <c r="AK57" i="101"/>
  <c r="AQ57" i="101"/>
  <c r="AI32" i="101"/>
  <c r="AK29" i="101"/>
  <c r="AK33" i="101"/>
  <c r="AF33" i="101"/>
  <c r="AQ27" i="101"/>
  <c r="AP17" i="69"/>
  <c r="AA17" i="69"/>
  <c r="AQ33" i="101"/>
  <c r="AQ56" i="101"/>
  <c r="AQ54" i="101"/>
  <c r="AH17" i="69"/>
  <c r="AK31" i="101"/>
  <c r="AQ28" i="101"/>
  <c r="AK51" i="101"/>
  <c r="AQ51" i="101"/>
  <c r="AK34" i="101"/>
  <c r="AG17" i="69"/>
  <c r="AK17" i="69"/>
  <c r="AV17" i="69"/>
  <c r="AK32" i="101"/>
  <c r="AK56" i="101"/>
  <c r="AQ53" i="101"/>
  <c r="AK55" i="101"/>
  <c r="AQ55" i="101"/>
  <c r="AU17" i="69"/>
  <c r="AT17" i="69"/>
  <c r="AJ55" i="101"/>
  <c r="AJ54" i="101"/>
  <c r="AE33" i="97"/>
  <c r="AP44" i="100"/>
  <c r="AZ46" i="100"/>
  <c r="AC60" i="100"/>
  <c r="AD50" i="77"/>
  <c r="AJ50" i="77"/>
  <c r="AD55" i="75"/>
  <c r="AV25" i="68"/>
  <c r="AR25" i="68"/>
  <c r="AB13" i="65"/>
  <c r="AB82" i="65" s="1"/>
  <c r="AB89" i="65" s="1"/>
  <c r="AM74" i="67"/>
  <c r="AM5" i="67" s="1"/>
  <c r="AX29" i="101"/>
  <c r="AM57" i="97"/>
  <c r="AM54" i="97"/>
  <c r="AZ43" i="100"/>
  <c r="AP47" i="100"/>
  <c r="AY62" i="100"/>
  <c r="AS71" i="100"/>
  <c r="AR63" i="77"/>
  <c r="AW50" i="77"/>
  <c r="AK50" i="77"/>
  <c r="AB50" i="77"/>
  <c r="AB55" i="75"/>
  <c r="AY19" i="70"/>
  <c r="AY75" i="75"/>
  <c r="AJ17" i="70"/>
  <c r="AY107" i="65"/>
  <c r="AD76" i="64"/>
  <c r="AF26" i="97"/>
  <c r="AX34" i="101"/>
  <c r="AQ56" i="97"/>
  <c r="AY51" i="100"/>
  <c r="AC59" i="100"/>
  <c r="AY58" i="100"/>
  <c r="AD64" i="100"/>
  <c r="AL51" i="100"/>
  <c r="AE195" i="100"/>
  <c r="AD44" i="100"/>
  <c r="AC195" i="100"/>
  <c r="AY61" i="100"/>
  <c r="AD43" i="100"/>
  <c r="AA45" i="100"/>
  <c r="AP48" i="100"/>
  <c r="AU50" i="77"/>
  <c r="AM44" i="77"/>
  <c r="AW44" i="77"/>
  <c r="AO50" i="77"/>
  <c r="AU55" i="75"/>
  <c r="AU75" i="75"/>
  <c r="AC55" i="75"/>
  <c r="AS75" i="75"/>
  <c r="AJ16" i="70"/>
  <c r="AY25" i="68"/>
  <c r="BB26" i="64"/>
  <c r="AS107" i="65"/>
  <c r="AB94" i="66"/>
  <c r="AW134" i="66"/>
  <c r="AL131" i="65"/>
  <c r="AV33" i="97"/>
  <c r="AV25" i="97"/>
  <c r="AV31" i="97"/>
  <c r="AF55" i="97"/>
  <c r="AF54" i="97"/>
  <c r="AU8" i="76"/>
  <c r="AU48" i="76" s="1"/>
  <c r="AC181" i="100"/>
  <c r="AL75" i="102"/>
  <c r="AL57" i="101"/>
  <c r="AL29" i="101"/>
  <c r="AJ26" i="101"/>
  <c r="AX58" i="101"/>
  <c r="AJ53" i="101"/>
  <c r="AR32" i="101"/>
  <c r="AR25" i="101"/>
  <c r="AI56" i="97"/>
  <c r="AM29" i="97"/>
  <c r="AP46" i="100"/>
  <c r="AG71" i="100"/>
  <c r="AQ66" i="77"/>
  <c r="AC50" i="77"/>
  <c r="AS44" i="77"/>
  <c r="AO44" i="77"/>
  <c r="AZ50" i="77"/>
  <c r="AU91" i="77"/>
  <c r="AM55" i="75"/>
  <c r="AL55" i="75"/>
  <c r="AZ75" i="75"/>
  <c r="AZ55" i="75"/>
  <c r="AN55" i="75"/>
  <c r="AU25" i="68"/>
  <c r="AT25" i="68"/>
  <c r="AQ25" i="68"/>
  <c r="AL136" i="65"/>
  <c r="BB27" i="64"/>
  <c r="AW107" i="65"/>
  <c r="BB28" i="64"/>
  <c r="AB130" i="66"/>
  <c r="AF28" i="97"/>
  <c r="AZ97" i="102"/>
  <c r="AO130" i="66"/>
  <c r="AF31" i="97"/>
  <c r="AC17" i="70"/>
  <c r="AF51" i="97"/>
  <c r="AK81" i="102"/>
  <c r="AN85" i="102"/>
  <c r="AJ56" i="101"/>
  <c r="AX31" i="101"/>
  <c r="AB26" i="101"/>
  <c r="AB53" i="101"/>
  <c r="AJ32" i="101"/>
  <c r="AJ28" i="101"/>
  <c r="AI54" i="97"/>
  <c r="AX188" i="100"/>
  <c r="AZ48" i="100"/>
  <c r="AZ41" i="100"/>
  <c r="AA43" i="100"/>
  <c r="AP42" i="100"/>
  <c r="AM50" i="77"/>
  <c r="AE44" i="77"/>
  <c r="AT62" i="77"/>
  <c r="AT50" i="77"/>
  <c r="AQ50" i="77"/>
  <c r="AF53" i="66"/>
  <c r="AF84" i="66" s="1"/>
  <c r="AW131" i="65"/>
  <c r="AK95" i="65"/>
  <c r="AY13" i="65"/>
  <c r="AY82" i="65" s="1"/>
  <c r="AF27" i="97"/>
  <c r="AE13" i="65"/>
  <c r="AE8" i="76"/>
  <c r="AF48" i="76" s="1"/>
  <c r="AB56" i="101"/>
  <c r="AX56" i="101"/>
  <c r="AX52" i="101"/>
  <c r="AJ34" i="101"/>
  <c r="AX30" i="101"/>
  <c r="AB57" i="101"/>
  <c r="AB32" i="101"/>
  <c r="AB28" i="101"/>
  <c r="AX53" i="101"/>
  <c r="AQ55" i="97"/>
  <c r="AS53" i="97"/>
  <c r="AI52" i="97"/>
  <c r="AC62" i="100"/>
  <c r="AC61" i="100"/>
  <c r="AG43" i="77"/>
  <c r="AS66" i="77"/>
  <c r="AL50" i="77"/>
  <c r="AU71" i="100"/>
  <c r="AI22" i="76"/>
  <c r="AY83" i="77"/>
  <c r="AP53" i="75"/>
  <c r="AZ56" i="75"/>
  <c r="AQ53" i="75"/>
  <c r="AP56" i="75"/>
  <c r="AY33" i="69"/>
  <c r="AS25" i="68"/>
  <c r="AW105" i="66"/>
  <c r="AA54" i="66"/>
  <c r="AA53" i="66" s="1"/>
  <c r="AA84" i="66" s="1"/>
  <c r="AB132" i="66" s="1"/>
  <c r="AX54" i="66"/>
  <c r="AX53" i="66" s="1"/>
  <c r="AX84" i="66" s="1"/>
  <c r="AZ120" i="66" s="1"/>
  <c r="AO94" i="66"/>
  <c r="AV121" i="67"/>
  <c r="AQ107" i="65"/>
  <c r="AZ27" i="102"/>
  <c r="AZ72" i="102" s="1"/>
  <c r="AF56" i="97"/>
  <c r="AM130" i="66"/>
  <c r="AJ131" i="65"/>
  <c r="AF132" i="65"/>
  <c r="AC74" i="67"/>
  <c r="AC5" i="67" s="1"/>
  <c r="AD28" i="75"/>
  <c r="AS86" i="102"/>
  <c r="AQ93" i="102"/>
  <c r="AU132" i="65"/>
  <c r="AF95" i="65"/>
  <c r="AE132" i="65"/>
  <c r="AN129" i="66"/>
  <c r="AJ51" i="101"/>
  <c r="AB34" i="101"/>
  <c r="AX51" i="101"/>
  <c r="AJ33" i="101"/>
  <c r="AE58" i="97"/>
  <c r="AK54" i="97"/>
  <c r="AI58" i="97"/>
  <c r="AS34" i="97"/>
  <c r="AZ44" i="100"/>
  <c r="AD42" i="100"/>
  <c r="AP43" i="100"/>
  <c r="AZ42" i="100"/>
  <c r="AD45" i="100"/>
  <c r="AZ45" i="100"/>
  <c r="AE50" i="77"/>
  <c r="AQ43" i="77"/>
  <c r="AC44" i="77"/>
  <c r="AU104" i="100"/>
  <c r="AR50" i="77"/>
  <c r="AW68" i="77"/>
  <c r="AI50" i="77"/>
  <c r="AY60" i="77"/>
  <c r="AH53" i="75"/>
  <c r="AW75" i="75"/>
  <c r="AT53" i="75"/>
  <c r="AS53" i="75"/>
  <c r="AS56" i="75"/>
  <c r="AT75" i="75"/>
  <c r="AB56" i="75"/>
  <c r="AR75" i="75"/>
  <c r="AZ25" i="68"/>
  <c r="AA110" i="67"/>
  <c r="AA109" i="67" s="1"/>
  <c r="AX110" i="67"/>
  <c r="AX109" i="67" s="1"/>
  <c r="BB23" i="64"/>
  <c r="AQ131" i="65"/>
  <c r="AD15" i="64"/>
  <c r="AD9" i="73" s="1"/>
  <c r="AD10" i="73" s="1"/>
  <c r="BB21" i="64"/>
  <c r="AV29" i="97"/>
  <c r="AW104" i="100"/>
  <c r="AJ31" i="101"/>
  <c r="AL26" i="101"/>
  <c r="AX28" i="101"/>
  <c r="AA26" i="97"/>
  <c r="AH91" i="77"/>
  <c r="AG39" i="77"/>
  <c r="AE93" i="102"/>
  <c r="AP5" i="102"/>
  <c r="AQ92" i="102"/>
  <c r="AT98" i="102"/>
  <c r="AH57" i="100"/>
  <c r="AB66" i="100"/>
  <c r="AC51" i="100"/>
  <c r="AH58" i="100"/>
  <c r="AN57" i="100"/>
  <c r="AH61" i="100"/>
  <c r="AW45" i="100"/>
  <c r="AC43" i="100"/>
  <c r="AD39" i="100"/>
  <c r="AC38" i="100"/>
  <c r="AI43" i="77"/>
  <c r="AT65" i="77"/>
  <c r="AJ48" i="77"/>
  <c r="AG24" i="77"/>
  <c r="AB8" i="76"/>
  <c r="AQ54" i="75"/>
  <c r="AK15" i="70"/>
  <c r="AR8" i="74"/>
  <c r="AD35" i="75"/>
  <c r="AE99" i="75" s="1"/>
  <c r="AS130" i="66"/>
  <c r="AB5" i="66"/>
  <c r="BB103" i="66"/>
  <c r="AJ28" i="64"/>
  <c r="AD131" i="65"/>
  <c r="AI80" i="102"/>
  <c r="AH59" i="100"/>
  <c r="AK98" i="102"/>
  <c r="AI93" i="102"/>
  <c r="AN132" i="65"/>
  <c r="AZ107" i="65"/>
  <c r="AK93" i="102"/>
  <c r="AN97" i="102"/>
  <c r="AO97" i="102"/>
  <c r="AU94" i="102"/>
  <c r="AE5" i="102"/>
  <c r="AD84" i="102"/>
  <c r="AL5" i="102"/>
  <c r="AL56" i="102" s="1"/>
  <c r="AV47" i="100"/>
  <c r="AC82" i="100"/>
  <c r="AW47" i="100"/>
  <c r="AU65" i="100"/>
  <c r="AC71" i="100"/>
  <c r="AY77" i="77"/>
  <c r="AS48" i="77"/>
  <c r="AZ51" i="77"/>
  <c r="AY51" i="77"/>
  <c r="AG50" i="77"/>
  <c r="AC57" i="75"/>
  <c r="AH130" i="66"/>
  <c r="AN94" i="66"/>
  <c r="BC103" i="66"/>
  <c r="AG131" i="65"/>
  <c r="AC95" i="65"/>
  <c r="AR26" i="64"/>
  <c r="AN58" i="100"/>
  <c r="AC54" i="100"/>
  <c r="AY97" i="102"/>
  <c r="AT79" i="102"/>
  <c r="AL79" i="102"/>
  <c r="AZ5" i="102"/>
  <c r="AV44" i="100"/>
  <c r="AU66" i="100"/>
  <c r="AS181" i="100"/>
  <c r="AV45" i="100"/>
  <c r="AR42" i="100"/>
  <c r="AW48" i="100"/>
  <c r="AW41" i="100"/>
  <c r="AC39" i="100"/>
  <c r="AZ89" i="75"/>
  <c r="AY57" i="75"/>
  <c r="AC8" i="74"/>
  <c r="AC53" i="74" s="1"/>
  <c r="AO89" i="65"/>
  <c r="AP127" i="66"/>
  <c r="AR20" i="64"/>
  <c r="AD13" i="66"/>
  <c r="AD80" i="66" s="1"/>
  <c r="BC136" i="65"/>
  <c r="AN62" i="100"/>
  <c r="AR52" i="100"/>
  <c r="AW39" i="100"/>
  <c r="AC47" i="100"/>
  <c r="AN60" i="100"/>
  <c r="AN61" i="100"/>
  <c r="AK48" i="77"/>
  <c r="AZ48" i="77"/>
  <c r="AR57" i="75"/>
  <c r="AT103" i="66"/>
  <c r="AY117" i="66"/>
  <c r="AT130" i="66"/>
  <c r="BD103" i="66"/>
  <c r="AO5" i="65"/>
  <c r="AO6" i="68" s="1"/>
  <c r="AO132" i="65"/>
  <c r="AR132" i="65"/>
  <c r="AI54" i="75"/>
  <c r="AG129" i="65"/>
  <c r="AM5" i="102"/>
  <c r="AS98" i="102"/>
  <c r="AZ85" i="102"/>
  <c r="AE62" i="100"/>
  <c r="AV54" i="100"/>
  <c r="AH188" i="100"/>
  <c r="AN59" i="100"/>
  <c r="AU63" i="100"/>
  <c r="AW38" i="100"/>
  <c r="AC40" i="100"/>
  <c r="AI52" i="77"/>
  <c r="AU65" i="77"/>
  <c r="AK24" i="77"/>
  <c r="AL8" i="76"/>
  <c r="AQ57" i="75"/>
  <c r="AX57" i="75"/>
  <c r="AK18" i="70"/>
  <c r="AY93" i="66"/>
  <c r="BE103" i="66"/>
  <c r="AO98" i="65"/>
  <c r="AU96" i="65"/>
  <c r="AP13" i="66"/>
  <c r="AP80" i="66" s="1"/>
  <c r="AU103" i="66"/>
  <c r="AB27" i="102"/>
  <c r="AB72" i="102" s="1"/>
  <c r="AB75" i="102" s="1"/>
  <c r="AD79" i="102"/>
  <c r="AG79" i="102"/>
  <c r="AU96" i="100"/>
  <c r="AC53" i="100"/>
  <c r="AW46" i="100"/>
  <c r="AW43" i="100"/>
  <c r="AC49" i="100"/>
  <c r="AW40" i="100"/>
  <c r="AW71" i="100"/>
  <c r="AC48" i="77"/>
  <c r="AJ51" i="77"/>
  <c r="AQ24" i="77"/>
  <c r="AY50" i="77"/>
  <c r="AA50" i="77"/>
  <c r="AG8" i="76"/>
  <c r="AG9" i="76" s="1"/>
  <c r="AG13" i="76" s="1"/>
  <c r="AS57" i="75"/>
  <c r="AX88" i="75"/>
  <c r="AI15" i="70"/>
  <c r="AR17" i="70"/>
  <c r="AY129" i="66"/>
  <c r="AX103" i="66"/>
  <c r="AP103" i="66"/>
  <c r="AR27" i="64"/>
  <c r="AR24" i="64"/>
  <c r="AR28" i="64"/>
  <c r="AC52" i="100"/>
  <c r="AZ35" i="75"/>
  <c r="AZ99" i="75" s="1"/>
  <c r="AZ9" i="74"/>
  <c r="AZ36" i="74" s="1"/>
  <c r="AP79" i="102"/>
  <c r="AB98" i="102"/>
  <c r="AU5" i="102"/>
  <c r="AK5" i="102"/>
  <c r="AK54" i="102" s="1"/>
  <c r="AU129" i="100"/>
  <c r="AN188" i="100"/>
  <c r="AV43" i="100"/>
  <c r="AQ62" i="100"/>
  <c r="AH62" i="100"/>
  <c r="AF51" i="74"/>
  <c r="AZ91" i="75"/>
  <c r="AY54" i="75"/>
  <c r="AJ29" i="64"/>
  <c r="AC94" i="102"/>
  <c r="AD86" i="102"/>
  <c r="AU13" i="66"/>
  <c r="AV132" i="65"/>
  <c r="AI74" i="67"/>
  <c r="AI5" i="67" s="1"/>
  <c r="AC53" i="97"/>
  <c r="AD57" i="101"/>
  <c r="AR51" i="101"/>
  <c r="AL56" i="101"/>
  <c r="AC28" i="101"/>
  <c r="AC52" i="101"/>
  <c r="AC31" i="101"/>
  <c r="AC29" i="101"/>
  <c r="AC53" i="101"/>
  <c r="AC55" i="97"/>
  <c r="AC26" i="101"/>
  <c r="AC34" i="97"/>
  <c r="AC27" i="97"/>
  <c r="AV52" i="97"/>
  <c r="AV28" i="97"/>
  <c r="AC34" i="101"/>
  <c r="AR34" i="101"/>
  <c r="AR26" i="101"/>
  <c r="AR52" i="101"/>
  <c r="AC54" i="101"/>
  <c r="AR25" i="97"/>
  <c r="AA32" i="97"/>
  <c r="AA58" i="101"/>
  <c r="AR55" i="101"/>
  <c r="AY56" i="97"/>
  <c r="AZ27" i="101"/>
  <c r="AY54" i="97"/>
  <c r="AK26" i="97"/>
  <c r="AI26" i="97"/>
  <c r="AM51" i="97"/>
  <c r="AV27" i="97"/>
  <c r="AR28" i="101"/>
  <c r="AL51" i="101"/>
  <c r="AA55" i="97"/>
  <c r="AR31" i="101"/>
  <c r="AA54" i="97"/>
  <c r="AC30" i="101"/>
  <c r="AI30" i="97"/>
  <c r="AV32" i="97"/>
  <c r="AC57" i="101"/>
  <c r="AR56" i="101"/>
  <c r="AR30" i="101"/>
  <c r="AA29" i="101"/>
  <c r="AC56" i="101"/>
  <c r="AC33" i="101"/>
  <c r="AA56" i="97"/>
  <c r="AC55" i="101"/>
  <c r="AC57" i="97"/>
  <c r="AY52" i="97"/>
  <c r="AS30" i="97"/>
  <c r="AQ27" i="97"/>
  <c r="AM53" i="97"/>
  <c r="AS29" i="97"/>
  <c r="AC56" i="97"/>
  <c r="AR29" i="97"/>
  <c r="AV34" i="97"/>
  <c r="AD58" i="101"/>
  <c r="AR54" i="101"/>
  <c r="AR33" i="101"/>
  <c r="AR57" i="101"/>
  <c r="AR53" i="101"/>
  <c r="AC58" i="97"/>
  <c r="AC54" i="97"/>
  <c r="AC30" i="97"/>
  <c r="AM28" i="97"/>
  <c r="AI32" i="97"/>
  <c r="AV30" i="97"/>
  <c r="AS93" i="102"/>
  <c r="AI46" i="76"/>
  <c r="AH97" i="102"/>
  <c r="AB94" i="102"/>
  <c r="AV5" i="102"/>
  <c r="AV57" i="102" s="1"/>
  <c r="AQ5" i="102"/>
  <c r="AJ43" i="100"/>
  <c r="AR61" i="100"/>
  <c r="AL188" i="100"/>
  <c r="AJ44" i="100"/>
  <c r="AJ89" i="100"/>
  <c r="AP66" i="77"/>
  <c r="AF53" i="77"/>
  <c r="AD47" i="77"/>
  <c r="AQ51" i="77"/>
  <c r="AU45" i="77"/>
  <c r="AO38" i="100"/>
  <c r="AZ77" i="77"/>
  <c r="AA47" i="77"/>
  <c r="AC45" i="77"/>
  <c r="AA53" i="77"/>
  <c r="AX60" i="77"/>
  <c r="AQ73" i="75"/>
  <c r="AL28" i="75"/>
  <c r="AV9" i="74"/>
  <c r="AV54" i="74" s="1"/>
  <c r="AV130" i="66"/>
  <c r="AW130" i="66"/>
  <c r="AN53" i="66"/>
  <c r="AN84" i="66" s="1"/>
  <c r="AV93" i="65"/>
  <c r="AZ131" i="65"/>
  <c r="AM96" i="65"/>
  <c r="AD132" i="65"/>
  <c r="AR5" i="102"/>
  <c r="AP89" i="100"/>
  <c r="AR60" i="100"/>
  <c r="AV89" i="100"/>
  <c r="AM64" i="100"/>
  <c r="AT51" i="100"/>
  <c r="AD89" i="100"/>
  <c r="AM66" i="100"/>
  <c r="AA62" i="100"/>
  <c r="AE47" i="77"/>
  <c r="AZ81" i="77"/>
  <c r="AU53" i="77"/>
  <c r="AK47" i="77"/>
  <c r="AY24" i="77"/>
  <c r="AO71" i="100"/>
  <c r="AD53" i="77"/>
  <c r="AT45" i="77"/>
  <c r="AZ74" i="77"/>
  <c r="AY47" i="77"/>
  <c r="AM49" i="75"/>
  <c r="AY70" i="75"/>
  <c r="AW98" i="66"/>
  <c r="BD136" i="65"/>
  <c r="I8" i="112"/>
  <c r="AM132" i="65"/>
  <c r="AO93" i="65"/>
  <c r="BB20" i="64"/>
  <c r="AE98" i="102"/>
  <c r="AI97" i="102"/>
  <c r="AH5" i="102"/>
  <c r="AI5" i="102"/>
  <c r="AI57" i="102" s="1"/>
  <c r="AC5" i="102"/>
  <c r="AI92" i="102"/>
  <c r="AJ45" i="100"/>
  <c r="AK59" i="100"/>
  <c r="AF57" i="100"/>
  <c r="AO44" i="100"/>
  <c r="AN44" i="100"/>
  <c r="AO39" i="100"/>
  <c r="AN43" i="100"/>
  <c r="AR62" i="100"/>
  <c r="AZ89" i="100"/>
  <c r="AB89" i="100"/>
  <c r="AR46" i="100"/>
  <c r="AV53" i="77"/>
  <c r="AV45" i="77"/>
  <c r="AI51" i="77"/>
  <c r="AR47" i="77"/>
  <c r="AS53" i="77"/>
  <c r="AY53" i="77"/>
  <c r="AY75" i="77"/>
  <c r="AT33" i="74"/>
  <c r="AP72" i="75"/>
  <c r="AO129" i="66"/>
  <c r="AI54" i="66"/>
  <c r="AI53" i="66" s="1"/>
  <c r="AI84" i="66" s="1"/>
  <c r="AI132" i="66" s="1"/>
  <c r="AM100" i="65"/>
  <c r="AN130" i="66"/>
  <c r="AM94" i="66"/>
  <c r="AN93" i="65"/>
  <c r="AG5" i="65"/>
  <c r="AG6" i="68" s="1"/>
  <c r="AJ96" i="65"/>
  <c r="BC34" i="100"/>
  <c r="AP13" i="65"/>
  <c r="AP82" i="65" s="1"/>
  <c r="AP89" i="65" s="1"/>
  <c r="AD75" i="102"/>
  <c r="AJ96" i="102"/>
  <c r="AK96" i="102"/>
  <c r="AV94" i="102"/>
  <c r="AL98" i="102"/>
  <c r="AT52" i="100"/>
  <c r="AF62" i="100"/>
  <c r="AJ47" i="100"/>
  <c r="AO34" i="100"/>
  <c r="AM63" i="100"/>
  <c r="AO43" i="100"/>
  <c r="AA57" i="100"/>
  <c r="AJ46" i="100"/>
  <c r="AB188" i="100"/>
  <c r="AO45" i="100"/>
  <c r="AV48" i="100"/>
  <c r="AR66" i="77"/>
  <c r="AN45" i="77"/>
  <c r="AY66" i="77"/>
  <c r="AC47" i="77"/>
  <c r="AM45" i="77"/>
  <c r="AL45" i="77"/>
  <c r="AQ47" i="77"/>
  <c r="AY74" i="77"/>
  <c r="AF88" i="77"/>
  <c r="AT28" i="75"/>
  <c r="AX70" i="75"/>
  <c r="AZ20" i="70"/>
  <c r="AG93" i="66"/>
  <c r="AI110" i="67"/>
  <c r="AI109" i="67" s="1"/>
  <c r="AI95" i="65"/>
  <c r="AG93" i="65"/>
  <c r="AS53" i="64"/>
  <c r="BB22" i="64"/>
  <c r="AJ132" i="65"/>
  <c r="AX74" i="67"/>
  <c r="AX5" i="67" s="1"/>
  <c r="AM13" i="65"/>
  <c r="AA74" i="67"/>
  <c r="AA5" i="67" s="1"/>
  <c r="AR74" i="67"/>
  <c r="AN74" i="67"/>
  <c r="AN5" i="67" s="1"/>
  <c r="AD94" i="102"/>
  <c r="AZ98" i="102"/>
  <c r="AK86" i="102"/>
  <c r="AV84" i="102"/>
  <c r="AX89" i="100"/>
  <c r="AM96" i="100"/>
  <c r="AN89" i="100"/>
  <c r="AN45" i="100"/>
  <c r="AR57" i="100"/>
  <c r="AO40" i="100"/>
  <c r="AG53" i="77"/>
  <c r="AA49" i="77"/>
  <c r="AU47" i="77"/>
  <c r="AA43" i="77"/>
  <c r="AT47" i="77"/>
  <c r="AM53" i="77"/>
  <c r="AJ47" i="77"/>
  <c r="AS45" i="77"/>
  <c r="AE88" i="77"/>
  <c r="AN39" i="77"/>
  <c r="AX72" i="75"/>
  <c r="AQ70" i="75"/>
  <c r="AU70" i="75"/>
  <c r="AB19" i="70"/>
  <c r="AN93" i="66"/>
  <c r="AI131" i="65"/>
  <c r="AB5" i="102"/>
  <c r="AD98" i="102"/>
  <c r="AH89" i="100"/>
  <c r="AO46" i="100"/>
  <c r="AN46" i="100"/>
  <c r="AF58" i="100"/>
  <c r="AT89" i="100"/>
  <c r="AF59" i="100"/>
  <c r="AR122" i="100"/>
  <c r="AJ42" i="100"/>
  <c r="AY49" i="77"/>
  <c r="AY43" i="77"/>
  <c r="AF45" i="77"/>
  <c r="AY81" i="77"/>
  <c r="AE45" i="77"/>
  <c r="AK53" i="77"/>
  <c r="AI47" i="77"/>
  <c r="AQ60" i="77"/>
  <c r="AZ60" i="77"/>
  <c r="AZ68" i="77"/>
  <c r="AX24" i="77"/>
  <c r="AQ49" i="75"/>
  <c r="AY73" i="75"/>
  <c r="AY53" i="75"/>
  <c r="AA56" i="75"/>
  <c r="AJ20" i="70"/>
  <c r="AL13" i="66"/>
  <c r="AZ95" i="65"/>
  <c r="AD5" i="65"/>
  <c r="AD6" i="68" s="1"/>
  <c r="AO47" i="100"/>
  <c r="AF89" i="100"/>
  <c r="AN48" i="100"/>
  <c r="AR56" i="100"/>
  <c r="AF60" i="100"/>
  <c r="AR89" i="100"/>
  <c r="AF61" i="100"/>
  <c r="AD47" i="100"/>
  <c r="AG47" i="77"/>
  <c r="AN53" i="77"/>
  <c r="AZ66" i="77"/>
  <c r="AL47" i="77"/>
  <c r="AS47" i="77"/>
  <c r="AJ57" i="75"/>
  <c r="AM13" i="66"/>
  <c r="AM80" i="66" s="1"/>
  <c r="AV65" i="66"/>
  <c r="AV85" i="66" s="1"/>
  <c r="AV133" i="66" s="1"/>
  <c r="AA53" i="101"/>
  <c r="AA32" i="101"/>
  <c r="AQ51" i="97"/>
  <c r="AI50" i="100"/>
  <c r="AZ52" i="100"/>
  <c r="AA52" i="77"/>
  <c r="AX52" i="77"/>
  <c r="AW66" i="77"/>
  <c r="AO22" i="76"/>
  <c r="AX50" i="77"/>
  <c r="AP57" i="75"/>
  <c r="AQ75" i="75"/>
  <c r="AV53" i="75"/>
  <c r="AX18" i="70"/>
  <c r="AN15" i="70"/>
  <c r="AD53" i="101"/>
  <c r="AL52" i="101"/>
  <c r="AH53" i="101"/>
  <c r="AA34" i="101"/>
  <c r="AL28" i="101"/>
  <c r="AY55" i="97"/>
  <c r="AB31" i="101"/>
  <c r="AR27" i="101"/>
  <c r="AA52" i="97"/>
  <c r="AI27" i="97"/>
  <c r="AC26" i="97"/>
  <c r="AI51" i="97"/>
  <c r="AC29" i="97"/>
  <c r="AK25" i="97"/>
  <c r="AK31" i="97"/>
  <c r="AI53" i="97"/>
  <c r="AC52" i="97"/>
  <c r="AM170" i="100"/>
  <c r="AW170" i="100"/>
  <c r="AP47" i="77"/>
  <c r="AO58" i="75"/>
  <c r="AQ59" i="75"/>
  <c r="AH18" i="70"/>
  <c r="AX75" i="75"/>
  <c r="AR44" i="75"/>
  <c r="AD52" i="101"/>
  <c r="AA33" i="101"/>
  <c r="AL34" i="101"/>
  <c r="AS51" i="97"/>
  <c r="AA51" i="97"/>
  <c r="AC25" i="97"/>
  <c r="AC31" i="97"/>
  <c r="AN50" i="100"/>
  <c r="AK43" i="100"/>
  <c r="AA51" i="77"/>
  <c r="AQ48" i="77"/>
  <c r="AP51" i="77"/>
  <c r="AU61" i="77"/>
  <c r="AA58" i="75"/>
  <c r="AP58" i="75"/>
  <c r="AX81" i="75"/>
  <c r="AO57" i="75"/>
  <c r="AI19" i="70"/>
  <c r="AR33" i="74"/>
  <c r="AD54" i="101"/>
  <c r="AD33" i="101"/>
  <c r="AL31" i="101"/>
  <c r="AL55" i="101"/>
  <c r="AI25" i="101"/>
  <c r="AP50" i="97"/>
  <c r="AK58" i="97"/>
  <c r="AI55" i="97"/>
  <c r="AD30" i="101"/>
  <c r="AJ27" i="101"/>
  <c r="AY58" i="97"/>
  <c r="AY31" i="97"/>
  <c r="AA27" i="97"/>
  <c r="AY28" i="97"/>
  <c r="AJ51" i="100"/>
  <c r="AL45" i="100"/>
  <c r="AJ39" i="100"/>
  <c r="AP50" i="77"/>
  <c r="AH57" i="75"/>
  <c r="AA54" i="75"/>
  <c r="AQ72" i="75"/>
  <c r="AJ44" i="75"/>
  <c r="AD55" i="101"/>
  <c r="AA28" i="101"/>
  <c r="AA30" i="101"/>
  <c r="AI52" i="101"/>
  <c r="AI31" i="97"/>
  <c r="AQ28" i="97"/>
  <c r="AY57" i="97"/>
  <c r="AS52" i="97"/>
  <c r="AG82" i="100"/>
  <c r="AS170" i="100"/>
  <c r="AR40" i="100"/>
  <c r="AP52" i="77"/>
  <c r="AH49" i="77"/>
  <c r="AW64" i="77"/>
  <c r="AH47" i="77"/>
  <c r="AD10" i="74"/>
  <c r="AD15" i="74" s="1"/>
  <c r="AH33" i="101"/>
  <c r="AL27" i="101"/>
  <c r="AB25" i="101"/>
  <c r="AS54" i="97"/>
  <c r="AA58" i="97"/>
  <c r="AQ54" i="97"/>
  <c r="AK34" i="97"/>
  <c r="AA31" i="97"/>
  <c r="AY27" i="97"/>
  <c r="AS26" i="97"/>
  <c r="AS27" i="97"/>
  <c r="AW60" i="100"/>
  <c r="AV39" i="100"/>
  <c r="AH51" i="77"/>
  <c r="AH58" i="75"/>
  <c r="AD27" i="101"/>
  <c r="AW24" i="97"/>
  <c r="AY30" i="97"/>
  <c r="AQ26" i="97"/>
  <c r="AK53" i="97"/>
  <c r="AS56" i="97"/>
  <c r="AZ50" i="100"/>
  <c r="AV46" i="100"/>
  <c r="AL39" i="100"/>
  <c r="AX51" i="77"/>
  <c r="AU66" i="77"/>
  <c r="AP61" i="77"/>
  <c r="AQ58" i="75"/>
  <c r="AX73" i="75"/>
  <c r="AE17" i="70"/>
  <c r="AY59" i="75"/>
  <c r="AL44" i="75"/>
  <c r="AT20" i="70"/>
  <c r="AA26" i="101"/>
  <c r="AA24" i="77"/>
  <c r="AP69" i="75"/>
  <c r="AI58" i="75"/>
  <c r="AM54" i="75"/>
  <c r="AN52" i="97"/>
  <c r="AR32" i="97"/>
  <c r="AR57" i="97"/>
  <c r="AQ31" i="77"/>
  <c r="AQ8" i="76"/>
  <c r="AQ32" i="76" s="1"/>
  <c r="AB74" i="67"/>
  <c r="AB5" i="67" s="1"/>
  <c r="AW39" i="64"/>
  <c r="AG31" i="101"/>
  <c r="AS27" i="102"/>
  <c r="AS72" i="102" s="1"/>
  <c r="AS75" i="102" s="1"/>
  <c r="AN27" i="97"/>
  <c r="AI31" i="77"/>
  <c r="AI8" i="76"/>
  <c r="AI9" i="76" s="1"/>
  <c r="AI15" i="76" s="1"/>
  <c r="AR52" i="97"/>
  <c r="AN33" i="97"/>
  <c r="AN28" i="97"/>
  <c r="BA34" i="100"/>
  <c r="AC27" i="102"/>
  <c r="AC72" i="102" s="1"/>
  <c r="AC75" i="102" s="1"/>
  <c r="AB25" i="97"/>
  <c r="AN34" i="97"/>
  <c r="AB32" i="97"/>
  <c r="AH25" i="97"/>
  <c r="AB57" i="97"/>
  <c r="AV51" i="97"/>
  <c r="AA31" i="77"/>
  <c r="AB91" i="77" s="1"/>
  <c r="AA8" i="76"/>
  <c r="AA9" i="76" s="1"/>
  <c r="BB34" i="100"/>
  <c r="AH29" i="97"/>
  <c r="AH45" i="76"/>
  <c r="AH54" i="97"/>
  <c r="AJ93" i="66"/>
  <c r="AZ17" i="69"/>
  <c r="AF17" i="69"/>
  <c r="AH13" i="65"/>
  <c r="AH82" i="65" s="1"/>
  <c r="AN54" i="97"/>
  <c r="AB52" i="97"/>
  <c r="AN34" i="64"/>
  <c r="AN25" i="97"/>
  <c r="AN31" i="97"/>
  <c r="AB29" i="97"/>
  <c r="AV26" i="97"/>
  <c r="AN51" i="97"/>
  <c r="AS13" i="65"/>
  <c r="AW5" i="102"/>
  <c r="AY17" i="69"/>
  <c r="AO17" i="69"/>
  <c r="AW5" i="67"/>
  <c r="AW131" i="67" s="1"/>
  <c r="AG89" i="65"/>
  <c r="AJ25" i="64"/>
  <c r="AN53" i="97"/>
  <c r="AN32" i="97"/>
  <c r="AG57" i="101"/>
  <c r="AV34" i="75"/>
  <c r="AV44" i="75" s="1"/>
  <c r="AV8" i="74"/>
  <c r="AO68" i="102"/>
  <c r="AO5" i="102"/>
  <c r="AR33" i="97"/>
  <c r="AR28" i="97"/>
  <c r="AN26" i="97"/>
  <c r="AR93" i="66"/>
  <c r="AK13" i="65"/>
  <c r="AQ17" i="69"/>
  <c r="AR23" i="64"/>
  <c r="AN56" i="97"/>
  <c r="AG27" i="101"/>
  <c r="AN34" i="75"/>
  <c r="AN8" i="74"/>
  <c r="AH33" i="97"/>
  <c r="AH58" i="97"/>
  <c r="AV55" i="97"/>
  <c r="AG34" i="97"/>
  <c r="AG30" i="97"/>
  <c r="AC13" i="65"/>
  <c r="AW31" i="76"/>
  <c r="AY74" i="67"/>
  <c r="AY5" i="67" s="1"/>
  <c r="AR29" i="64"/>
  <c r="AW21" i="64"/>
  <c r="AN29" i="97"/>
  <c r="AF34" i="75"/>
  <c r="AF44" i="75" s="1"/>
  <c r="AF8" i="74"/>
  <c r="AT14" i="67"/>
  <c r="AT13" i="67" s="1"/>
  <c r="AT13" i="66"/>
  <c r="AB33" i="97"/>
  <c r="AB93" i="66"/>
  <c r="AN30" i="97"/>
  <c r="AB28" i="97"/>
  <c r="AB53" i="97"/>
  <c r="AG25" i="97"/>
  <c r="AU13" i="65"/>
  <c r="AY31" i="77"/>
  <c r="AZ91" i="77" s="1"/>
  <c r="AY8" i="76"/>
  <c r="AY9" i="76" s="1"/>
  <c r="AQ74" i="67"/>
  <c r="AQ5" i="67" s="1"/>
  <c r="AQ131" i="67" s="1"/>
  <c r="AX13" i="65"/>
  <c r="AN9" i="73"/>
  <c r="AN10" i="73" s="1"/>
  <c r="AN30" i="64"/>
  <c r="AN29" i="64"/>
  <c r="AN28" i="64"/>
  <c r="AN26" i="64"/>
  <c r="AN24" i="64"/>
  <c r="AN23" i="64"/>
  <c r="AN21" i="64"/>
  <c r="AN27" i="64"/>
  <c r="AN20" i="64"/>
  <c r="AN22" i="64"/>
  <c r="AV26" i="64"/>
  <c r="AW79" i="102"/>
  <c r="AV81" i="102"/>
  <c r="AV93" i="102"/>
  <c r="AP93" i="102"/>
  <c r="AP81" i="102"/>
  <c r="AF79" i="102"/>
  <c r="AS79" i="102"/>
  <c r="AS91" i="102"/>
  <c r="AJ81" i="102"/>
  <c r="AJ93" i="102"/>
  <c r="AD81" i="102"/>
  <c r="AD93" i="102"/>
  <c r="AN79" i="102"/>
  <c r="AI55" i="101"/>
  <c r="AI51" i="101"/>
  <c r="AI54" i="101"/>
  <c r="AN29" i="101"/>
  <c r="AV57" i="101"/>
  <c r="AV27" i="101"/>
  <c r="AZ79" i="102"/>
  <c r="AM32" i="97"/>
  <c r="AM27" i="97"/>
  <c r="AM31" i="97"/>
  <c r="AU52" i="97"/>
  <c r="AE30" i="97"/>
  <c r="AU26" i="97"/>
  <c r="AA53" i="97"/>
  <c r="AE51" i="97"/>
  <c r="AY181" i="100"/>
  <c r="AY148" i="100"/>
  <c r="AY115" i="100"/>
  <c r="AY82" i="100"/>
  <c r="AY49" i="100"/>
  <c r="AF96" i="100"/>
  <c r="AF195" i="100"/>
  <c r="AF63" i="100"/>
  <c r="AA50" i="100"/>
  <c r="AY55" i="100"/>
  <c r="AV51" i="100"/>
  <c r="AW82" i="100"/>
  <c r="AP52" i="100"/>
  <c r="AU188" i="100"/>
  <c r="AU122" i="100"/>
  <c r="AU56" i="100"/>
  <c r="AU89" i="100"/>
  <c r="AI52" i="100"/>
  <c r="AF181" i="100"/>
  <c r="AF82" i="100"/>
  <c r="AF49" i="100"/>
  <c r="AO59" i="100"/>
  <c r="AN52" i="100"/>
  <c r="AJ195" i="100"/>
  <c r="AJ96" i="100"/>
  <c r="AJ63" i="100"/>
  <c r="AK188" i="100"/>
  <c r="AK89" i="100"/>
  <c r="AK58" i="100"/>
  <c r="AK56" i="100"/>
  <c r="AI54" i="100"/>
  <c r="AL181" i="100"/>
  <c r="AL82" i="100"/>
  <c r="AL49" i="100"/>
  <c r="AR65" i="100"/>
  <c r="AY188" i="100"/>
  <c r="AY155" i="100"/>
  <c r="AY122" i="100"/>
  <c r="AY89" i="100"/>
  <c r="AY56" i="100"/>
  <c r="AY60" i="100"/>
  <c r="AR181" i="100"/>
  <c r="AR115" i="100"/>
  <c r="AR82" i="100"/>
  <c r="AR49" i="100"/>
  <c r="AN54" i="100"/>
  <c r="AV55" i="100"/>
  <c r="AX50" i="100"/>
  <c r="AK44" i="100"/>
  <c r="AK62" i="100"/>
  <c r="AX52" i="100"/>
  <c r="AB170" i="100"/>
  <c r="AB71" i="100"/>
  <c r="AB34" i="100"/>
  <c r="AB38" i="100"/>
  <c r="AE45" i="76"/>
  <c r="AF52" i="77"/>
  <c r="AR59" i="77"/>
  <c r="AU64" i="77"/>
  <c r="AW63" i="77"/>
  <c r="AY59" i="77"/>
  <c r="BD44" i="77"/>
  <c r="BD59" i="77" s="1"/>
  <c r="BD74" i="77" s="1"/>
  <c r="BC44" i="77"/>
  <c r="BC59" i="77" s="1"/>
  <c r="BC74" i="77" s="1"/>
  <c r="BB44" i="77"/>
  <c r="BB59" i="77" s="1"/>
  <c r="BB74" i="77" s="1"/>
  <c r="BA44" i="77"/>
  <c r="BA59" i="77" s="1"/>
  <c r="BA74" i="77" s="1"/>
  <c r="BE44" i="77"/>
  <c r="BE59" i="77" s="1"/>
  <c r="BE74" i="77" s="1"/>
  <c r="AV63" i="77"/>
  <c r="AX59" i="77"/>
  <c r="AC52" i="77"/>
  <c r="AE51" i="77"/>
  <c r="Z23" i="76"/>
  <c r="AS23" i="76" s="1"/>
  <c r="AU63" i="77"/>
  <c r="BD45" i="77"/>
  <c r="BD60" i="77" s="1"/>
  <c r="BD75" i="77" s="1"/>
  <c r="BC45" i="77"/>
  <c r="BC60" i="77" s="1"/>
  <c r="BC75" i="77" s="1"/>
  <c r="BB45" i="77"/>
  <c r="BB60" i="77" s="1"/>
  <c r="BB75" i="77" s="1"/>
  <c r="BA45" i="77"/>
  <c r="BA60" i="77" s="1"/>
  <c r="BA75" i="77" s="1"/>
  <c r="BE45" i="77"/>
  <c r="BE60" i="77" s="1"/>
  <c r="BE75" i="77" s="1"/>
  <c r="AO45" i="77"/>
  <c r="AM24" i="77"/>
  <c r="AM6" i="76"/>
  <c r="AW51" i="77"/>
  <c r="AV91" i="77"/>
  <c r="AV61" i="77"/>
  <c r="AJ45" i="77"/>
  <c r="AH45" i="77"/>
  <c r="AX22" i="76"/>
  <c r="AX46" i="76"/>
  <c r="Z38" i="76"/>
  <c r="AY38" i="76" s="1"/>
  <c r="AR6" i="76"/>
  <c r="AR24" i="77"/>
  <c r="AJ97" i="77"/>
  <c r="AJ52" i="77"/>
  <c r="AD51" i="77"/>
  <c r="AD96" i="77"/>
  <c r="AF91" i="77"/>
  <c r="AP32" i="76"/>
  <c r="AN102" i="75"/>
  <c r="AN54" i="75"/>
  <c r="AH50" i="74"/>
  <c r="AM96" i="75"/>
  <c r="AM44" i="75"/>
  <c r="AJ94" i="77"/>
  <c r="AJ49" i="77"/>
  <c r="AD9" i="76"/>
  <c r="AD13" i="76" s="1"/>
  <c r="AD45" i="76"/>
  <c r="AM43" i="77"/>
  <c r="AX49" i="75"/>
  <c r="AT102" i="75"/>
  <c r="AT70" i="75"/>
  <c r="AT54" i="75"/>
  <c r="AV49" i="75"/>
  <c r="AT24" i="77"/>
  <c r="AB102" i="75"/>
  <c r="AB54" i="75"/>
  <c r="AT58" i="75"/>
  <c r="AP96" i="75"/>
  <c r="Z64" i="75"/>
  <c r="AW64" i="75" s="1"/>
  <c r="AL21" i="70"/>
  <c r="AL17" i="70"/>
  <c r="AW49" i="75"/>
  <c r="AU74" i="75"/>
  <c r="AM17" i="70"/>
  <c r="AA21" i="70"/>
  <c r="AA20" i="70"/>
  <c r="AA16" i="70"/>
  <c r="AW73" i="75"/>
  <c r="AW69" i="75"/>
  <c r="AW96" i="75"/>
  <c r="AT56" i="75"/>
  <c r="AS106" i="75"/>
  <c r="AS58" i="75"/>
  <c r="AS74" i="75"/>
  <c r="AG56" i="75"/>
  <c r="BB55" i="75"/>
  <c r="BB71" i="75" s="1"/>
  <c r="BB87" i="75" s="1"/>
  <c r="BA55" i="75"/>
  <c r="BA71" i="75" s="1"/>
  <c r="BA87" i="75" s="1"/>
  <c r="BE55" i="75"/>
  <c r="BE71" i="75" s="1"/>
  <c r="BE87" i="75" s="1"/>
  <c r="BD55" i="75"/>
  <c r="BD71" i="75" s="1"/>
  <c r="BD87" i="75" s="1"/>
  <c r="BC55" i="75"/>
  <c r="BC71" i="75" s="1"/>
  <c r="BC87" i="75" s="1"/>
  <c r="AR50" i="74"/>
  <c r="AV28" i="75"/>
  <c r="AV7" i="74"/>
  <c r="AL16" i="70"/>
  <c r="AX59" i="75"/>
  <c r="AL57" i="75"/>
  <c r="AP55" i="75"/>
  <c r="AU69" i="75"/>
  <c r="AO54" i="75"/>
  <c r="AM19" i="70"/>
  <c r="AA17" i="70"/>
  <c r="AJ19" i="70"/>
  <c r="AX16" i="70"/>
  <c r="AB44" i="75"/>
  <c r="AK135" i="65"/>
  <c r="AK99" i="65"/>
  <c r="AG98" i="66"/>
  <c r="AG134" i="66"/>
  <c r="AQ136" i="65"/>
  <c r="AQ112" i="65"/>
  <c r="AQ100" i="65"/>
  <c r="G25" i="112"/>
  <c r="AX121" i="66"/>
  <c r="AX109" i="66"/>
  <c r="AX97" i="66"/>
  <c r="AX133" i="66"/>
  <c r="AJ79" i="66"/>
  <c r="AW135" i="65"/>
  <c r="AW99" i="65"/>
  <c r="AW111" i="65"/>
  <c r="AS109" i="66"/>
  <c r="AS97" i="66"/>
  <c r="AV98" i="66"/>
  <c r="AK127" i="67"/>
  <c r="AK126" i="67" s="1"/>
  <c r="AK125" i="67" s="1"/>
  <c r="AK70" i="66"/>
  <c r="AK69" i="66" s="1"/>
  <c r="AK86" i="66" s="1"/>
  <c r="AR122" i="67"/>
  <c r="AR121" i="67" s="1"/>
  <c r="AR65" i="66"/>
  <c r="AR85" i="66" s="1"/>
  <c r="AS133" i="66" s="1"/>
  <c r="I6" i="112"/>
  <c r="AZ117" i="65"/>
  <c r="AZ93" i="65"/>
  <c r="AZ89" i="65"/>
  <c r="AZ105" i="65"/>
  <c r="AZ129" i="65"/>
  <c r="AF81" i="64"/>
  <c r="AF39" i="64"/>
  <c r="AN7" i="68"/>
  <c r="AT112" i="65"/>
  <c r="AY134" i="65"/>
  <c r="AY122" i="65"/>
  <c r="AY98" i="65"/>
  <c r="AY110" i="65"/>
  <c r="AS134" i="65"/>
  <c r="AS110" i="65"/>
  <c r="AS98" i="65"/>
  <c r="AM134" i="65"/>
  <c r="AM98" i="65"/>
  <c r="G9" i="112"/>
  <c r="AX120" i="65"/>
  <c r="AX132" i="65"/>
  <c r="AX108" i="65"/>
  <c r="AX96" i="65"/>
  <c r="AM81" i="64"/>
  <c r="AM39" i="64"/>
  <c r="G11" i="112"/>
  <c r="AX134" i="65"/>
  <c r="AX122" i="65"/>
  <c r="AX98" i="65"/>
  <c r="AX110" i="65"/>
  <c r="AL134" i="65"/>
  <c r="AL98" i="65"/>
  <c r="AD100" i="65"/>
  <c r="AV34" i="64"/>
  <c r="AN65" i="66"/>
  <c r="AN85" i="66" s="1"/>
  <c r="AZ81" i="64"/>
  <c r="AZ53" i="64"/>
  <c r="AZ39" i="64"/>
  <c r="AZ67" i="64"/>
  <c r="AE20" i="70"/>
  <c r="AE16" i="70"/>
  <c r="AK5" i="67"/>
  <c r="G8" i="112"/>
  <c r="AX131" i="65"/>
  <c r="AX119" i="65"/>
  <c r="AX107" i="65"/>
  <c r="AX95" i="65"/>
  <c r="AA39" i="64"/>
  <c r="AU110" i="66"/>
  <c r="AU98" i="66"/>
  <c r="AY108" i="65"/>
  <c r="AX67" i="64"/>
  <c r="AX81" i="64"/>
  <c r="AX53" i="64"/>
  <c r="AX39" i="64"/>
  <c r="AZ34" i="64"/>
  <c r="AR21" i="64"/>
  <c r="AL135" i="65"/>
  <c r="AV98" i="65"/>
  <c r="AG39" i="64"/>
  <c r="AR39" i="64"/>
  <c r="AK7" i="69"/>
  <c r="AK37" i="69"/>
  <c r="AA55" i="101"/>
  <c r="AA51" i="101"/>
  <c r="AA54" i="101"/>
  <c r="AY50" i="101"/>
  <c r="AU57" i="97"/>
  <c r="AD34" i="101"/>
  <c r="AF29" i="101"/>
  <c r="AV25" i="101"/>
  <c r="AU29" i="97"/>
  <c r="AQ34" i="97"/>
  <c r="AQ29" i="97"/>
  <c r="AQ33" i="97"/>
  <c r="AQ25" i="97"/>
  <c r="AK33" i="97"/>
  <c r="AK32" i="97"/>
  <c r="AK28" i="97"/>
  <c r="AU28" i="97"/>
  <c r="AM52" i="97"/>
  <c r="AM26" i="97"/>
  <c r="AU55" i="97"/>
  <c r="AQ181" i="100"/>
  <c r="AQ115" i="100"/>
  <c r="AQ82" i="100"/>
  <c r="AQ49" i="100"/>
  <c r="AN64" i="100"/>
  <c r="AW181" i="100"/>
  <c r="AN65" i="100"/>
  <c r="AT195" i="100"/>
  <c r="AT129" i="100"/>
  <c r="AT96" i="100"/>
  <c r="AT63" i="100"/>
  <c r="AM188" i="100"/>
  <c r="AM56" i="100"/>
  <c r="AM89" i="100"/>
  <c r="AV66" i="100"/>
  <c r="AU181" i="100"/>
  <c r="AU115" i="100"/>
  <c r="AU82" i="100"/>
  <c r="AU49" i="100"/>
  <c r="AZ64" i="100"/>
  <c r="AB195" i="100"/>
  <c r="AB96" i="100"/>
  <c r="AB63" i="100"/>
  <c r="AC188" i="100"/>
  <c r="AC89" i="100"/>
  <c r="AC58" i="100"/>
  <c r="AC56" i="100"/>
  <c r="AD181" i="100"/>
  <c r="AD82" i="100"/>
  <c r="AD49" i="100"/>
  <c r="AC57" i="100"/>
  <c r="AQ188" i="100"/>
  <c r="AQ122" i="100"/>
  <c r="AQ89" i="100"/>
  <c r="AQ56" i="100"/>
  <c r="AQ60" i="100"/>
  <c r="AJ181" i="100"/>
  <c r="AJ82" i="100"/>
  <c r="AJ49" i="100"/>
  <c r="AF54" i="100"/>
  <c r="AV104" i="100"/>
  <c r="AV170" i="100"/>
  <c r="AV71" i="100"/>
  <c r="AV34" i="100"/>
  <c r="AV38" i="100"/>
  <c r="AU55" i="100"/>
  <c r="AN40" i="100"/>
  <c r="AT55" i="100"/>
  <c r="AG34" i="100"/>
  <c r="AV50" i="100"/>
  <c r="AV42" i="100"/>
  <c r="AZ170" i="100"/>
  <c r="AZ137" i="100"/>
  <c r="AZ71" i="100"/>
  <c r="AZ104" i="100"/>
  <c r="AZ34" i="100"/>
  <c r="AZ38" i="100"/>
  <c r="AB39" i="100"/>
  <c r="AQ63" i="77"/>
  <c r="AS59" i="77"/>
  <c r="AO48" i="77"/>
  <c r="AN49" i="77"/>
  <c r="AP48" i="77"/>
  <c r="AZ62" i="77"/>
  <c r="AG48" i="77"/>
  <c r="AU52" i="77"/>
  <c r="AU49" i="77"/>
  <c r="AA44" i="77"/>
  <c r="AT64" i="77"/>
  <c r="AV48" i="77"/>
  <c r="AT43" i="77"/>
  <c r="AT88" i="77"/>
  <c r="AT39" i="77"/>
  <c r="AW22" i="76"/>
  <c r="BD53" i="77"/>
  <c r="BD68" i="77" s="1"/>
  <c r="BD83" i="77" s="1"/>
  <c r="BC53" i="77"/>
  <c r="BC68" i="77" s="1"/>
  <c r="BC83" i="77" s="1"/>
  <c r="BB53" i="77"/>
  <c r="BB68" i="77" s="1"/>
  <c r="BB83" i="77" s="1"/>
  <c r="BA53" i="77"/>
  <c r="BA68" i="77" s="1"/>
  <c r="BA83" i="77" s="1"/>
  <c r="BE53" i="77"/>
  <c r="BE68" i="77" s="1"/>
  <c r="BE83" i="77" s="1"/>
  <c r="AO53" i="77"/>
  <c r="AW65" i="77"/>
  <c r="AS64" i="77"/>
  <c r="AU48" i="77"/>
  <c r="AA45" i="77"/>
  <c r="AE24" i="77"/>
  <c r="AE6" i="76"/>
  <c r="AW32" i="76"/>
  <c r="AZ45" i="77"/>
  <c r="AR53" i="77"/>
  <c r="AT52" i="77"/>
  <c r="AN51" i="77"/>
  <c r="AR88" i="77"/>
  <c r="AR43" i="77"/>
  <c r="AR39" i="77"/>
  <c r="AH53" i="77"/>
  <c r="AB47" i="76"/>
  <c r="AV31" i="76"/>
  <c r="AV47" i="76"/>
  <c r="AN91" i="77"/>
  <c r="AL52" i="77"/>
  <c r="AK91" i="77"/>
  <c r="AL44" i="77"/>
  <c r="AS22" i="76"/>
  <c r="AV39" i="77"/>
  <c r="AW103" i="75"/>
  <c r="AW71" i="75"/>
  <c r="AW55" i="75"/>
  <c r="AN50" i="74"/>
  <c r="AH100" i="75"/>
  <c r="AE96" i="75"/>
  <c r="AB45" i="76"/>
  <c r="AV92" i="77"/>
  <c r="AV47" i="77"/>
  <c r="AV62" i="77"/>
  <c r="AL104" i="75"/>
  <c r="AL56" i="75"/>
  <c r="AL102" i="75"/>
  <c r="AL54" i="75"/>
  <c r="AV58" i="75"/>
  <c r="AP36" i="74"/>
  <c r="AD24" i="77"/>
  <c r="AS50" i="74"/>
  <c r="AW29" i="76"/>
  <c r="AN57" i="75"/>
  <c r="AT49" i="75"/>
  <c r="AH96" i="75"/>
  <c r="AH44" i="75"/>
  <c r="AD21" i="70"/>
  <c r="AD17" i="70"/>
  <c r="BB56" i="75"/>
  <c r="BB72" i="75" s="1"/>
  <c r="BB88" i="75" s="1"/>
  <c r="BA56" i="75"/>
  <c r="BA72" i="75" s="1"/>
  <c r="BA88" i="75" s="1"/>
  <c r="BE56" i="75"/>
  <c r="BE72" i="75" s="1"/>
  <c r="BE88" i="75" s="1"/>
  <c r="BD56" i="75"/>
  <c r="BD72" i="75" s="1"/>
  <c r="BD88" i="75" s="1"/>
  <c r="BC56" i="75"/>
  <c r="BC72" i="75" s="1"/>
  <c r="BC88" i="75" s="1"/>
  <c r="AE56" i="75"/>
  <c r="AW53" i="75"/>
  <c r="AS28" i="75"/>
  <c r="AS7" i="74"/>
  <c r="AS10" i="74" s="1"/>
  <c r="AO28" i="75"/>
  <c r="AO7" i="74"/>
  <c r="AP52" i="74" s="1"/>
  <c r="AK51" i="74"/>
  <c r="AL51" i="74"/>
  <c r="AE57" i="75"/>
  <c r="AA55" i="75"/>
  <c r="AR100" i="75"/>
  <c r="AK98" i="75"/>
  <c r="AJ49" i="75"/>
  <c r="AV96" i="75"/>
  <c r="AP18" i="70"/>
  <c r="AD16" i="70"/>
  <c r="AH59" i="75"/>
  <c r="AJ58" i="75"/>
  <c r="AF56" i="75"/>
  <c r="AO102" i="75"/>
  <c r="AI100" i="75"/>
  <c r="Z27" i="74"/>
  <c r="AF27" i="74" s="1"/>
  <c r="AZ53" i="74"/>
  <c r="AU7" i="74"/>
  <c r="AU10" i="74" s="1"/>
  <c r="AU28" i="75"/>
  <c r="AE19" i="70"/>
  <c r="AQ170" i="100"/>
  <c r="AQ71" i="100"/>
  <c r="AQ104" i="100"/>
  <c r="AQ34" i="100"/>
  <c r="AQ38" i="100"/>
  <c r="AO50" i="74"/>
  <c r="AQ98" i="75"/>
  <c r="AT15" i="70"/>
  <c r="AX28" i="75"/>
  <c r="AP16" i="70"/>
  <c r="AB21" i="70"/>
  <c r="AB18" i="70"/>
  <c r="AD54" i="74"/>
  <c r="AU54" i="74"/>
  <c r="AU36" i="74"/>
  <c r="AR134" i="66"/>
  <c r="AR110" i="66"/>
  <c r="AR98" i="66"/>
  <c r="AQ97" i="66"/>
  <c r="AQ133" i="66"/>
  <c r="AQ109" i="66"/>
  <c r="AC99" i="65"/>
  <c r="AC135" i="65"/>
  <c r="AY134" i="66"/>
  <c r="AY122" i="66"/>
  <c r="AY110" i="66"/>
  <c r="AY98" i="66"/>
  <c r="AH98" i="66"/>
  <c r="AH134" i="66"/>
  <c r="AI136" i="65"/>
  <c r="AI100" i="65"/>
  <c r="AO135" i="65"/>
  <c r="AO99" i="65"/>
  <c r="AL133" i="66"/>
  <c r="AL97" i="66"/>
  <c r="AV110" i="66"/>
  <c r="AC100" i="65"/>
  <c r="AC136" i="65"/>
  <c r="AF135" i="65"/>
  <c r="AF99" i="65"/>
  <c r="AJ135" i="65"/>
  <c r="AJ99" i="65"/>
  <c r="AY5" i="68"/>
  <c r="AZ37" i="68" s="1"/>
  <c r="AY5" i="69"/>
  <c r="AZ37" i="69" s="1"/>
  <c r="AY48" i="64"/>
  <c r="AY62" i="64"/>
  <c r="AY76" i="64"/>
  <c r="AY34" i="64"/>
  <c r="AY15" i="64"/>
  <c r="AY25" i="64" s="1"/>
  <c r="AM54" i="66"/>
  <c r="AM53" i="66" s="1"/>
  <c r="AM84" i="66" s="1"/>
  <c r="AM111" i="67"/>
  <c r="AM110" i="67" s="1"/>
  <c r="AM109" i="67" s="1"/>
  <c r="E9" i="112"/>
  <c r="AP132" i="65"/>
  <c r="BC108" i="65"/>
  <c r="BB108" i="65"/>
  <c r="BA108" i="65"/>
  <c r="AP108" i="65"/>
  <c r="AP96" i="65"/>
  <c r="BE108" i="65"/>
  <c r="BD108" i="65"/>
  <c r="AE81" i="64"/>
  <c r="AE39" i="64"/>
  <c r="AO5" i="68"/>
  <c r="AO5" i="69"/>
  <c r="AO76" i="64"/>
  <c r="AO15" i="64"/>
  <c r="AO20" i="64" s="1"/>
  <c r="AO34" i="64"/>
  <c r="AU133" i="66"/>
  <c r="AU109" i="66"/>
  <c r="AU97" i="66"/>
  <c r="AU99" i="65"/>
  <c r="AL111" i="67"/>
  <c r="AL110" i="67" s="1"/>
  <c r="AL109" i="67" s="1"/>
  <c r="AL54" i="66"/>
  <c r="AL53" i="66" s="1"/>
  <c r="AL84" i="66" s="1"/>
  <c r="AF34" i="64"/>
  <c r="AD136" i="65"/>
  <c r="AV7" i="69"/>
  <c r="AF121" i="67"/>
  <c r="AB81" i="64"/>
  <c r="AB39" i="64"/>
  <c r="AG81" i="64"/>
  <c r="AY18" i="70"/>
  <c r="E8" i="112"/>
  <c r="BC107" i="65"/>
  <c r="BB107" i="65"/>
  <c r="BA107" i="65"/>
  <c r="AP131" i="65"/>
  <c r="AP107" i="65"/>
  <c r="BE107" i="65"/>
  <c r="AP95" i="65"/>
  <c r="BD107" i="65"/>
  <c r="AW134" i="65"/>
  <c r="AW98" i="65"/>
  <c r="AW110" i="65"/>
  <c r="AY132" i="65"/>
  <c r="AN5" i="65"/>
  <c r="AN82" i="65"/>
  <c r="AO130" i="65" s="1"/>
  <c r="AP81" i="64"/>
  <c r="AP53" i="64"/>
  <c r="AP39" i="64"/>
  <c r="AZ7" i="68"/>
  <c r="AK79" i="66"/>
  <c r="AM79" i="66"/>
  <c r="AN127" i="66" s="1"/>
  <c r="AG5" i="66"/>
  <c r="AG75" i="66" s="1"/>
  <c r="AG79" i="66"/>
  <c r="AA79" i="66"/>
  <c r="AZ91" i="66" s="1"/>
  <c r="C6" i="112"/>
  <c r="AA93" i="65"/>
  <c r="AD129" i="65"/>
  <c r="AD93" i="65"/>
  <c r="AD89" i="65"/>
  <c r="AB34" i="64"/>
  <c r="AW37" i="69"/>
  <c r="AW7" i="69"/>
  <c r="AD99" i="65"/>
  <c r="AL100" i="65"/>
  <c r="AU129" i="65"/>
  <c r="AU105" i="65"/>
  <c r="AU93" i="65"/>
  <c r="AR53" i="64"/>
  <c r="AS34" i="64"/>
  <c r="AK7" i="68"/>
  <c r="AU79" i="102"/>
  <c r="AU91" i="102"/>
  <c r="AQ79" i="102"/>
  <c r="AQ91" i="102"/>
  <c r="AB81" i="102"/>
  <c r="AB93" i="102"/>
  <c r="AB79" i="102"/>
  <c r="AE24" i="101"/>
  <c r="AM79" i="102"/>
  <c r="AM91" i="102"/>
  <c r="AE32" i="97"/>
  <c r="AE54" i="97"/>
  <c r="AE27" i="97"/>
  <c r="AE31" i="97"/>
  <c r="AE52" i="97"/>
  <c r="AE26" i="97"/>
  <c r="AI181" i="100"/>
  <c r="AI82" i="100"/>
  <c r="AI49" i="100"/>
  <c r="AQ50" i="100"/>
  <c r="AX181" i="100"/>
  <c r="AX148" i="100"/>
  <c r="AX82" i="100"/>
  <c r="Z148" i="100"/>
  <c r="AX115" i="100"/>
  <c r="AX49" i="100"/>
  <c r="AA51" i="100"/>
  <c r="AG57" i="100"/>
  <c r="AX55" i="100"/>
  <c r="AL195" i="100"/>
  <c r="AL96" i="100"/>
  <c r="AL63" i="100"/>
  <c r="AE188" i="100"/>
  <c r="AE89" i="100"/>
  <c r="AE56" i="100"/>
  <c r="AM181" i="100"/>
  <c r="AM82" i="100"/>
  <c r="AM49" i="100"/>
  <c r="AT65" i="100"/>
  <c r="AM58" i="100"/>
  <c r="AO62" i="100"/>
  <c r="AE60" i="100"/>
  <c r="AI188" i="100"/>
  <c r="AI89" i="100"/>
  <c r="AI56" i="100"/>
  <c r="AI60" i="100"/>
  <c r="AB181" i="100"/>
  <c r="AB82" i="100"/>
  <c r="AB49" i="100"/>
  <c r="AU61" i="100"/>
  <c r="AU53" i="100"/>
  <c r="AT53" i="100"/>
  <c r="AF170" i="100"/>
  <c r="AF71" i="100"/>
  <c r="AF34" i="100"/>
  <c r="AF38" i="100"/>
  <c r="AL54" i="100"/>
  <c r="AF40" i="100"/>
  <c r="AR53" i="100"/>
  <c r="AG170" i="100"/>
  <c r="AN42" i="100"/>
  <c r="AC34" i="100"/>
  <c r="AU34" i="100"/>
  <c r="AT49" i="77"/>
  <c r="AL88" i="77"/>
  <c r="AL43" i="77"/>
  <c r="AL39" i="77"/>
  <c r="AS49" i="77"/>
  <c r="AW91" i="77"/>
  <c r="AW61" i="77"/>
  <c r="AW49" i="77"/>
  <c r="AV24" i="77"/>
  <c r="AV6" i="76"/>
  <c r="AJ6" i="76"/>
  <c r="AJ24" i="77"/>
  <c r="AX53" i="77"/>
  <c r="AB97" i="77"/>
  <c r="AB52" i="77"/>
  <c r="AV50" i="77"/>
  <c r="AV65" i="77"/>
  <c r="AV95" i="77"/>
  <c r="AZ32" i="76"/>
  <c r="AT48" i="76"/>
  <c r="AT32" i="76"/>
  <c r="AW45" i="77"/>
  <c r="AD44" i="77"/>
  <c r="AC22" i="76"/>
  <c r="AW33" i="74"/>
  <c r="AW51" i="74"/>
  <c r="AF102" i="75"/>
  <c r="AF54" i="75"/>
  <c r="AB49" i="77"/>
  <c r="AB94" i="77"/>
  <c r="AV29" i="76"/>
  <c r="AV45" i="76"/>
  <c r="AF103" i="75"/>
  <c r="AF55" i="75"/>
  <c r="AD102" i="75"/>
  <c r="AD54" i="75"/>
  <c r="AU50" i="74"/>
  <c r="AV74" i="75"/>
  <c r="AY85" i="75"/>
  <c r="AD22" i="76"/>
  <c r="AD46" i="76"/>
  <c r="AE50" i="74"/>
  <c r="AL58" i="75"/>
  <c r="AZ28" i="75"/>
  <c r="AZ7" i="74"/>
  <c r="AZ10" i="74" s="1"/>
  <c r="Z45" i="74"/>
  <c r="AX36" i="74"/>
  <c r="AG57" i="75"/>
  <c r="AS97" i="75"/>
  <c r="AS49" i="75"/>
  <c r="AS65" i="75"/>
  <c r="AO96" i="75"/>
  <c r="AG49" i="75"/>
  <c r="AK106" i="75"/>
  <c r="AK58" i="75"/>
  <c r="AY51" i="74"/>
  <c r="AY42" i="74"/>
  <c r="AY33" i="74"/>
  <c r="AJ50" i="74"/>
  <c r="AN28" i="75"/>
  <c r="AN7" i="74"/>
  <c r="AV21" i="70"/>
  <c r="AV16" i="70"/>
  <c r="AV20" i="70"/>
  <c r="AZ74" i="75"/>
  <c r="AD57" i="75"/>
  <c r="AG50" i="74"/>
  <c r="AI50" i="74"/>
  <c r="AI10" i="74"/>
  <c r="AI14" i="74" s="1"/>
  <c r="AZ98" i="75"/>
  <c r="AM28" i="75"/>
  <c r="AM7" i="74"/>
  <c r="AQ40" i="100"/>
  <c r="AA71" i="100"/>
  <c r="AA34" i="100"/>
  <c r="AA100" i="100" s="1"/>
  <c r="AA38" i="100"/>
  <c r="AH170" i="100"/>
  <c r="AH71" i="100"/>
  <c r="AH34" i="100"/>
  <c r="AH38" i="100"/>
  <c r="AH49" i="75"/>
  <c r="AZ51" i="74"/>
  <c r="AX17" i="70"/>
  <c r="AL15" i="70"/>
  <c r="Z34" i="74"/>
  <c r="AY34" i="74" s="1"/>
  <c r="AT18" i="70"/>
  <c r="AH16" i="70"/>
  <c r="AB15" i="70"/>
  <c r="AY135" i="65"/>
  <c r="AY123" i="65"/>
  <c r="AY111" i="65"/>
  <c r="AY99" i="65"/>
  <c r="C13" i="112"/>
  <c r="AA100" i="65"/>
  <c r="AF100" i="65"/>
  <c r="AG135" i="65"/>
  <c r="AG99" i="65"/>
  <c r="AK97" i="66"/>
  <c r="AC127" i="67"/>
  <c r="AC126" i="67" s="1"/>
  <c r="AC125" i="67" s="1"/>
  <c r="AC70" i="66"/>
  <c r="AC69" i="66" s="1"/>
  <c r="AC86" i="66" s="1"/>
  <c r="AJ122" i="67"/>
  <c r="AJ121" i="67" s="1"/>
  <c r="AJ65" i="66"/>
  <c r="AJ85" i="66" s="1"/>
  <c r="AK133" i="66" s="1"/>
  <c r="AR93" i="65"/>
  <c r="AR105" i="65"/>
  <c r="AR129" i="65"/>
  <c r="AQ5" i="68"/>
  <c r="AR37" i="68" s="1"/>
  <c r="AQ5" i="69"/>
  <c r="AR37" i="69" s="1"/>
  <c r="AQ48" i="64"/>
  <c r="AQ34" i="64"/>
  <c r="AQ76" i="64"/>
  <c r="AQ15" i="64"/>
  <c r="AQ20" i="64" s="1"/>
  <c r="AQ134" i="65"/>
  <c r="AQ98" i="65"/>
  <c r="AQ110" i="65"/>
  <c r="AK134" i="65"/>
  <c r="AK98" i="65"/>
  <c r="AE134" i="65"/>
  <c r="AE98" i="65"/>
  <c r="AH132" i="65"/>
  <c r="AH96" i="65"/>
  <c r="E11" i="112"/>
  <c r="AP134" i="65"/>
  <c r="BC110" i="65"/>
  <c r="BB110" i="65"/>
  <c r="AP98" i="65"/>
  <c r="BA110" i="65"/>
  <c r="AP110" i="65"/>
  <c r="BE110" i="65"/>
  <c r="BD110" i="65"/>
  <c r="AD111" i="67"/>
  <c r="AD110" i="67" s="1"/>
  <c r="AD109" i="67" s="1"/>
  <c r="AD54" i="66"/>
  <c r="AD53" i="66" s="1"/>
  <c r="AD84" i="66" s="1"/>
  <c r="AF15" i="64"/>
  <c r="AF25" i="64" s="1"/>
  <c r="AF7" i="69"/>
  <c r="AK110" i="67"/>
  <c r="AK109" i="67" s="1"/>
  <c r="AV7" i="68"/>
  <c r="AF65" i="66"/>
  <c r="AF85" i="66" s="1"/>
  <c r="AQ18" i="70"/>
  <c r="AV108" i="65"/>
  <c r="AH131" i="65"/>
  <c r="AH95" i="65"/>
  <c r="AO81" i="64"/>
  <c r="AM98" i="66"/>
  <c r="AW108" i="65"/>
  <c r="AY120" i="65"/>
  <c r="AH81" i="64"/>
  <c r="AH39" i="64"/>
  <c r="AZ7" i="69"/>
  <c r="AR108" i="65"/>
  <c r="AW7" i="68"/>
  <c r="AW37" i="68"/>
  <c r="AT107" i="65"/>
  <c r="AT53" i="64"/>
  <c r="AI39" i="64"/>
  <c r="AS7" i="69"/>
  <c r="AS37" i="69"/>
  <c r="AJ9" i="73"/>
  <c r="AJ10" i="73" s="1"/>
  <c r="AJ30" i="64"/>
  <c r="AJ23" i="64"/>
  <c r="AY93" i="102"/>
  <c r="AJ79" i="102"/>
  <c r="AH93" i="102"/>
  <c r="AH81" i="102"/>
  <c r="AK75" i="102"/>
  <c r="AK79" i="102"/>
  <c r="AK91" i="102"/>
  <c r="AX79" i="102"/>
  <c r="AO79" i="102"/>
  <c r="AJ75" i="102"/>
  <c r="AN53" i="101"/>
  <c r="AH55" i="101"/>
  <c r="AN55" i="101"/>
  <c r="AA57" i="101"/>
  <c r="AH29" i="101"/>
  <c r="AV26" i="101"/>
  <c r="AV54" i="101"/>
  <c r="AJ52" i="101"/>
  <c r="AI34" i="101"/>
  <c r="AI26" i="101"/>
  <c r="AJ25" i="101"/>
  <c r="AU54" i="97"/>
  <c r="AE57" i="97"/>
  <c r="AN33" i="101"/>
  <c r="AN25" i="101"/>
  <c r="AK57" i="97"/>
  <c r="AI27" i="101"/>
  <c r="AQ52" i="97"/>
  <c r="AQ31" i="97"/>
  <c r="AE29" i="97"/>
  <c r="AI34" i="97"/>
  <c r="AI29" i="97"/>
  <c r="AI33" i="97"/>
  <c r="AI25" i="97"/>
  <c r="AC33" i="97"/>
  <c r="AC32" i="97"/>
  <c r="AC28" i="97"/>
  <c r="AY51" i="97"/>
  <c r="AQ30" i="97"/>
  <c r="AE28" i="97"/>
  <c r="AS25" i="97"/>
  <c r="AW50" i="97"/>
  <c r="AU34" i="97"/>
  <c r="AI28" i="97"/>
  <c r="AQ57" i="97"/>
  <c r="AE55" i="97"/>
  <c r="AK52" i="97"/>
  <c r="AA82" i="100"/>
  <c r="AA49" i="100"/>
  <c r="AP181" i="100"/>
  <c r="AP82" i="100"/>
  <c r="AP115" i="100"/>
  <c r="Z115" i="100"/>
  <c r="AP49" i="100"/>
  <c r="AW61" i="100"/>
  <c r="AP50" i="100"/>
  <c r="AF188" i="100"/>
  <c r="AO82" i="100"/>
  <c r="AM55" i="100"/>
  <c r="AD195" i="100"/>
  <c r="AD96" i="100"/>
  <c r="AD63" i="100"/>
  <c r="AA52" i="100"/>
  <c r="AO61" i="100"/>
  <c r="AE181" i="100"/>
  <c r="AE82" i="100"/>
  <c r="AE49" i="100"/>
  <c r="AG60" i="100"/>
  <c r="AQ54" i="100"/>
  <c r="AA54" i="100"/>
  <c r="AT66" i="100"/>
  <c r="AM59" i="100"/>
  <c r="AS57" i="100"/>
  <c r="AJ65" i="100"/>
  <c r="AA89" i="100"/>
  <c r="AA56" i="100"/>
  <c r="AA60" i="100"/>
  <c r="AM52" i="100"/>
  <c r="AM61" i="100"/>
  <c r="AM53" i="100"/>
  <c r="AM34" i="100"/>
  <c r="AL53" i="100"/>
  <c r="AF39" i="100"/>
  <c r="AD54" i="100"/>
  <c r="AN47" i="100"/>
  <c r="AJ53" i="100"/>
  <c r="AL170" i="100"/>
  <c r="AL71" i="100"/>
  <c r="AL38" i="100"/>
  <c r="AL34" i="100"/>
  <c r="AR55" i="100"/>
  <c r="AF42" i="100"/>
  <c r="AY52" i="77"/>
  <c r="AC51" i="77"/>
  <c r="AX79" i="77"/>
  <c r="AB48" i="77"/>
  <c r="AI48" i="77"/>
  <c r="AK44" i="77"/>
  <c r="AT53" i="77"/>
  <c r="AV52" i="77"/>
  <c r="AF49" i="77"/>
  <c r="AP63" i="77"/>
  <c r="AZ59" i="77"/>
  <c r="AJ44" i="77"/>
  <c r="AY22" i="76"/>
  <c r="BD50" i="77"/>
  <c r="BD65" i="77" s="1"/>
  <c r="BD80" i="77" s="1"/>
  <c r="BC50" i="77"/>
  <c r="BC65" i="77" s="1"/>
  <c r="BC80" i="77" s="1"/>
  <c r="BB50" i="77"/>
  <c r="BB65" i="77" s="1"/>
  <c r="BB80" i="77" s="1"/>
  <c r="BA50" i="77"/>
  <c r="BA65" i="77" s="1"/>
  <c r="BA80" i="77" s="1"/>
  <c r="BE50" i="77"/>
  <c r="BE65" i="77" s="1"/>
  <c r="BE80" i="77" s="1"/>
  <c r="BD47" i="77"/>
  <c r="BD62" i="77" s="1"/>
  <c r="BD77" i="77" s="1"/>
  <c r="BC47" i="77"/>
  <c r="BC62" i="77" s="1"/>
  <c r="BC77" i="77" s="1"/>
  <c r="BB47" i="77"/>
  <c r="BB62" i="77" s="1"/>
  <c r="BB77" i="77" s="1"/>
  <c r="BA47" i="77"/>
  <c r="BA62" i="77" s="1"/>
  <c r="BA77" i="77" s="1"/>
  <c r="BE47" i="77"/>
  <c r="BE62" i="77" s="1"/>
  <c r="BE77" i="77" s="1"/>
  <c r="AO47" i="77"/>
  <c r="AK45" i="77"/>
  <c r="AQ44" i="77"/>
  <c r="AN48" i="77"/>
  <c r="AD43" i="77"/>
  <c r="AD88" i="77"/>
  <c r="AG22" i="76"/>
  <c r="AU51" i="77"/>
  <c r="AM48" i="77"/>
  <c r="AY37" i="76"/>
  <c r="AY29" i="76"/>
  <c r="AY45" i="76"/>
  <c r="AQ45" i="77"/>
  <c r="AZ75" i="77"/>
  <c r="AO9" i="76"/>
  <c r="AO16" i="76" s="1"/>
  <c r="AR68" i="77"/>
  <c r="AP65" i="77"/>
  <c r="AG44" i="77"/>
  <c r="AV59" i="77"/>
  <c r="AV44" i="77"/>
  <c r="AV89" i="77"/>
  <c r="AJ88" i="77"/>
  <c r="AJ43" i="77"/>
  <c r="AJ39" i="77"/>
  <c r="AX68" i="77"/>
  <c r="AZ47" i="76"/>
  <c r="AZ31" i="76"/>
  <c r="AT47" i="76"/>
  <c r="AT31" i="76"/>
  <c r="AN47" i="76"/>
  <c r="BA91" i="77"/>
  <c r="AZ61" i="77"/>
  <c r="AT61" i="77"/>
  <c r="AT91" i="77"/>
  <c r="AX32" i="76"/>
  <c r="AC91" i="77"/>
  <c r="AX69" i="75"/>
  <c r="AO103" i="75"/>
  <c r="AO55" i="75"/>
  <c r="AF50" i="74"/>
  <c r="AI49" i="75"/>
  <c r="AZ79" i="77"/>
  <c r="BA94" i="77"/>
  <c r="AZ49" i="77"/>
  <c r="AZ94" i="77"/>
  <c r="AZ64" i="77"/>
  <c r="AT29" i="76"/>
  <c r="AT9" i="76"/>
  <c r="AT15" i="76" s="1"/>
  <c r="AT45" i="76"/>
  <c r="AN47" i="77"/>
  <c r="AN92" i="77"/>
  <c r="AP29" i="76"/>
  <c r="AE43" i="77"/>
  <c r="AP74" i="75"/>
  <c r="AK50" i="74"/>
  <c r="AG58" i="75"/>
  <c r="AS44" i="75"/>
  <c r="AS96" i="75"/>
  <c r="AX89" i="75"/>
  <c r="AY69" i="75"/>
  <c r="BB53" i="75"/>
  <c r="BB69" i="75" s="1"/>
  <c r="BB85" i="75" s="1"/>
  <c r="BA53" i="75"/>
  <c r="BA69" i="75" s="1"/>
  <c r="BA85" i="75" s="1"/>
  <c r="BE53" i="75"/>
  <c r="BE69" i="75" s="1"/>
  <c r="BE85" i="75" s="1"/>
  <c r="BD53" i="75"/>
  <c r="BD69" i="75" s="1"/>
  <c r="BD85" i="75" s="1"/>
  <c r="BC53" i="75"/>
  <c r="BC69" i="75" s="1"/>
  <c r="BC85" i="75" s="1"/>
  <c r="AN49" i="75"/>
  <c r="AW9" i="76"/>
  <c r="AL106" i="75"/>
  <c r="AF57" i="75"/>
  <c r="AL49" i="75"/>
  <c r="AR28" i="75"/>
  <c r="AR7" i="74"/>
  <c r="Z83" i="75"/>
  <c r="AO49" i="75"/>
  <c r="AM51" i="74"/>
  <c r="AT98" i="75"/>
  <c r="AA19" i="70"/>
  <c r="AK59" i="75"/>
  <c r="AK55" i="75"/>
  <c r="AK19" i="70"/>
  <c r="AK21" i="70"/>
  <c r="AM102" i="75"/>
  <c r="AG53" i="75"/>
  <c r="AK28" i="75"/>
  <c r="AK7" i="74"/>
  <c r="AK10" i="74" s="1"/>
  <c r="AK15" i="74" s="1"/>
  <c r="AG28" i="75"/>
  <c r="AG7" i="74"/>
  <c r="AH52" i="74" s="1"/>
  <c r="AC58" i="75"/>
  <c r="AW56" i="75"/>
  <c r="AY103" i="75"/>
  <c r="AY71" i="75"/>
  <c r="AY55" i="75"/>
  <c r="AY87" i="75"/>
  <c r="AJ100" i="75"/>
  <c r="AC98" i="75"/>
  <c r="AN96" i="75"/>
  <c r="AS36" i="74"/>
  <c r="AL20" i="70"/>
  <c r="AV15" i="70"/>
  <c r="AX91" i="75"/>
  <c r="AZ58" i="75"/>
  <c r="AP103" i="75"/>
  <c r="AG102" i="75"/>
  <c r="AG54" i="75"/>
  <c r="Z52" i="75"/>
  <c r="AJ52" i="75" s="1"/>
  <c r="AX53" i="74"/>
  <c r="Z44" i="74"/>
  <c r="AZ44" i="74" s="1"/>
  <c r="AE7" i="74"/>
  <c r="AE28" i="75"/>
  <c r="AY170" i="100"/>
  <c r="AY137" i="100"/>
  <c r="AY71" i="100"/>
  <c r="AY104" i="100"/>
  <c r="AY34" i="100"/>
  <c r="AY38" i="100"/>
  <c r="AA40" i="100"/>
  <c r="AH39" i="100"/>
  <c r="AI98" i="75"/>
  <c r="AB20" i="70"/>
  <c r="AP17" i="70"/>
  <c r="AD15" i="70"/>
  <c r="AP28" i="75"/>
  <c r="AB49" i="75"/>
  <c r="AL18" i="70"/>
  <c r="AZ21" i="70"/>
  <c r="AZ18" i="70"/>
  <c r="AU53" i="74"/>
  <c r="AJ134" i="66"/>
  <c r="AJ98" i="66"/>
  <c r="AI97" i="66"/>
  <c r="AI133" i="66"/>
  <c r="AQ134" i="66"/>
  <c r="AQ110" i="66"/>
  <c r="AQ98" i="66"/>
  <c r="I13" i="112"/>
  <c r="AZ124" i="65"/>
  <c r="AZ136" i="65"/>
  <c r="AZ112" i="65"/>
  <c r="AZ100" i="65"/>
  <c r="AQ135" i="65"/>
  <c r="AQ111" i="65"/>
  <c r="AQ99" i="65"/>
  <c r="G12" i="112"/>
  <c r="AX135" i="65"/>
  <c r="AX123" i="65"/>
  <c r="AX111" i="65"/>
  <c r="AX99" i="65"/>
  <c r="AD133" i="66"/>
  <c r="AD97" i="66"/>
  <c r="AP5" i="67"/>
  <c r="BA112" i="65"/>
  <c r="E25" i="112"/>
  <c r="AP109" i="66"/>
  <c r="BE109" i="66"/>
  <c r="BD109" i="66"/>
  <c r="AP97" i="66"/>
  <c r="BC109" i="66"/>
  <c r="BB109" i="66"/>
  <c r="AP133" i="66"/>
  <c r="BA109" i="66"/>
  <c r="AB135" i="65"/>
  <c r="AB99" i="65"/>
  <c r="AI5" i="68"/>
  <c r="AI5" i="69"/>
  <c r="AJ37" i="69" s="1"/>
  <c r="AI76" i="64"/>
  <c r="AI34" i="64"/>
  <c r="AI15" i="64"/>
  <c r="AJ86" i="64" s="1"/>
  <c r="AV100" i="65"/>
  <c r="AE111" i="67"/>
  <c r="AE110" i="67" s="1"/>
  <c r="AE109" i="67" s="1"/>
  <c r="AE54" i="66"/>
  <c r="AE53" i="66" s="1"/>
  <c r="AE84" i="66" s="1"/>
  <c r="AX5" i="69"/>
  <c r="AX48" i="64"/>
  <c r="AX34" i="64"/>
  <c r="AX15" i="64"/>
  <c r="AX20" i="64" s="1"/>
  <c r="AX62" i="64"/>
  <c r="AX76" i="64"/>
  <c r="AX5" i="68"/>
  <c r="AD134" i="65"/>
  <c r="AD98" i="65"/>
  <c r="AF7" i="68"/>
  <c r="AK54" i="66"/>
  <c r="AK53" i="66" s="1"/>
  <c r="AK84" i="66" s="1"/>
  <c r="AZ76" i="64"/>
  <c r="AM99" i="65"/>
  <c r="AB76" i="64"/>
  <c r="BC15" i="64"/>
  <c r="BC20" i="64" s="1"/>
  <c r="AT5" i="69"/>
  <c r="AT5" i="68"/>
  <c r="AT34" i="64"/>
  <c r="AT76" i="64"/>
  <c r="AT15" i="64"/>
  <c r="AT20" i="64" s="1"/>
  <c r="AT48" i="64"/>
  <c r="AS108" i="65"/>
  <c r="AZ15" i="64"/>
  <c r="AY52" i="74"/>
  <c r="AY43" i="74"/>
  <c r="AC79" i="66"/>
  <c r="AE79" i="66"/>
  <c r="AY5" i="66"/>
  <c r="AY79" i="66"/>
  <c r="AZ127" i="66" s="1"/>
  <c r="AY93" i="65"/>
  <c r="AY105" i="65"/>
  <c r="AY129" i="65"/>
  <c r="AY117" i="65"/>
  <c r="AS129" i="65"/>
  <c r="AS93" i="65"/>
  <c r="AS105" i="65"/>
  <c r="AB7" i="69"/>
  <c r="AN98" i="65"/>
  <c r="AE129" i="65"/>
  <c r="AE93" i="65"/>
  <c r="AI81" i="64"/>
  <c r="AV91" i="102"/>
  <c r="AF81" i="102"/>
  <c r="AF93" i="102"/>
  <c r="AH79" i="102"/>
  <c r="AI79" i="102"/>
  <c r="AI91" i="102"/>
  <c r="AI75" i="102"/>
  <c r="AC79" i="102"/>
  <c r="AC91" i="102"/>
  <c r="AZ81" i="102"/>
  <c r="AZ93" i="102"/>
  <c r="AT81" i="102"/>
  <c r="AT93" i="102"/>
  <c r="AB91" i="102"/>
  <c r="AD56" i="101"/>
  <c r="AD28" i="101"/>
  <c r="AH28" i="101"/>
  <c r="AF27" i="101"/>
  <c r="AF57" i="101"/>
  <c r="AI31" i="101"/>
  <c r="AA27" i="101"/>
  <c r="AU33" i="97"/>
  <c r="AL25" i="101"/>
  <c r="AM34" i="97"/>
  <c r="AQ53" i="97"/>
  <c r="AU51" i="97"/>
  <c r="AW188" i="100"/>
  <c r="AW122" i="100"/>
  <c r="AW89" i="100"/>
  <c r="AW56" i="100"/>
  <c r="AW58" i="100"/>
  <c r="AY50" i="100"/>
  <c r="AH181" i="100"/>
  <c r="AH82" i="100"/>
  <c r="AH49" i="100"/>
  <c r="AX53" i="100"/>
  <c r="AF64" i="100"/>
  <c r="AF65" i="100"/>
  <c r="AQ52" i="100"/>
  <c r="AM57" i="100"/>
  <c r="AG59" i="100"/>
  <c r="AG61" i="100"/>
  <c r="AS82" i="100"/>
  <c r="AF53" i="100"/>
  <c r="AU60" i="100"/>
  <c r="AE61" i="100"/>
  <c r="AL52" i="100"/>
  <c r="AT44" i="100"/>
  <c r="AF47" i="100"/>
  <c r="AP51" i="100"/>
  <c r="AW34" i="100"/>
  <c r="AB54" i="100"/>
  <c r="AK46" i="100"/>
  <c r="AH53" i="100"/>
  <c r="AJ170" i="100"/>
  <c r="AJ71" i="100"/>
  <c r="AJ34" i="100"/>
  <c r="AJ38" i="100"/>
  <c r="AC170" i="100"/>
  <c r="AZ40" i="100"/>
  <c r="BD52" i="77"/>
  <c r="BD67" i="77" s="1"/>
  <c r="BD82" i="77" s="1"/>
  <c r="BC52" i="77"/>
  <c r="BC67" i="77" s="1"/>
  <c r="BC82" i="77" s="1"/>
  <c r="BB52" i="77"/>
  <c r="BB67" i="77" s="1"/>
  <c r="BB82" i="77" s="1"/>
  <c r="BA52" i="77"/>
  <c r="BA67" i="77" s="1"/>
  <c r="BA82" i="77" s="1"/>
  <c r="BE52" i="77"/>
  <c r="BE67" i="77" s="1"/>
  <c r="BE82" i="77" s="1"/>
  <c r="BD49" i="77"/>
  <c r="BD64" i="77" s="1"/>
  <c r="BD79" i="77" s="1"/>
  <c r="BC49" i="77"/>
  <c r="BC64" i="77" s="1"/>
  <c r="BC79" i="77" s="1"/>
  <c r="BB49" i="77"/>
  <c r="BB64" i="77" s="1"/>
  <c r="BB79" i="77" s="1"/>
  <c r="BA49" i="77"/>
  <c r="BA64" i="77" s="1"/>
  <c r="BA79" i="77" s="1"/>
  <c r="BE49" i="77"/>
  <c r="BE64" i="77" s="1"/>
  <c r="BE79" i="77" s="1"/>
  <c r="AO49" i="77"/>
  <c r="AU59" i="77"/>
  <c r="AH52" i="77"/>
  <c r="AP49" i="77"/>
  <c r="BD51" i="77"/>
  <c r="BD66" i="77" s="1"/>
  <c r="BD81" i="77" s="1"/>
  <c r="BC51" i="77"/>
  <c r="BC66" i="77" s="1"/>
  <c r="BC81" i="77" s="1"/>
  <c r="BB51" i="77"/>
  <c r="BB66" i="77" s="1"/>
  <c r="BB81" i="77" s="1"/>
  <c r="BA51" i="77"/>
  <c r="BA66" i="77" s="1"/>
  <c r="BA81" i="77" s="1"/>
  <c r="BE51" i="77"/>
  <c r="BE66" i="77" s="1"/>
  <c r="BE81" i="77" s="1"/>
  <c r="AO51" i="77"/>
  <c r="AY48" i="77"/>
  <c r="AX48" i="77"/>
  <c r="AB44" i="77"/>
  <c r="AQ22" i="76"/>
  <c r="AM52" i="77"/>
  <c r="AY62" i="77"/>
  <c r="AQ59" i="77"/>
  <c r="AL49" i="77"/>
  <c r="AP62" i="77"/>
  <c r="AP44" i="77"/>
  <c r="AY46" i="76"/>
  <c r="AQ53" i="77"/>
  <c r="AK49" i="77"/>
  <c r="AQ29" i="76"/>
  <c r="AQ45" i="76"/>
  <c r="AS88" i="77"/>
  <c r="AS43" i="77"/>
  <c r="AS39" i="77"/>
  <c r="AZ83" i="77"/>
  <c r="AD52" i="77"/>
  <c r="AP45" i="77"/>
  <c r="AN24" i="77"/>
  <c r="AN6" i="76"/>
  <c r="AH24" i="77"/>
  <c r="AB43" i="77"/>
  <c r="AB39" i="77"/>
  <c r="AB88" i="77"/>
  <c r="BA97" i="77"/>
  <c r="AZ97" i="77"/>
  <c r="AZ82" i="77"/>
  <c r="AZ67" i="77"/>
  <c r="AZ52" i="77"/>
  <c r="AT96" i="77"/>
  <c r="AT51" i="77"/>
  <c r="AT66" i="77"/>
  <c r="AN50" i="77"/>
  <c r="AN95" i="77"/>
  <c r="AL48" i="76"/>
  <c r="AV60" i="77"/>
  <c r="AX88" i="77"/>
  <c r="AX43" i="77"/>
  <c r="Z73" i="77"/>
  <c r="AY73" i="77" s="1"/>
  <c r="AV43" i="77"/>
  <c r="AU49" i="75"/>
  <c r="BB58" i="75"/>
  <c r="BB74" i="75" s="1"/>
  <c r="BB90" i="75" s="1"/>
  <c r="BA58" i="75"/>
  <c r="BA74" i="75" s="1"/>
  <c r="BA90" i="75" s="1"/>
  <c r="BE58" i="75"/>
  <c r="BE74" i="75" s="1"/>
  <c r="BE90" i="75" s="1"/>
  <c r="BD58" i="75"/>
  <c r="BD74" i="75" s="1"/>
  <c r="BD90" i="75" s="1"/>
  <c r="BC58" i="75"/>
  <c r="BC74" i="75" s="1"/>
  <c r="BC90" i="75" s="1"/>
  <c r="AE58" i="75"/>
  <c r="AO51" i="74"/>
  <c r="AX10" i="74"/>
  <c r="AX18" i="74" s="1"/>
  <c r="Z41" i="74"/>
  <c r="AX41" i="74" s="1"/>
  <c r="AX50" i="74"/>
  <c r="AY49" i="75"/>
  <c r="AZ29" i="76"/>
  <c r="AZ45" i="76"/>
  <c r="AZ37" i="76"/>
  <c r="AT48" i="77"/>
  <c r="AT93" i="77"/>
  <c r="AT63" i="77"/>
  <c r="AN45" i="76"/>
  <c r="AU88" i="77"/>
  <c r="AX58" i="75"/>
  <c r="AK44" i="75"/>
  <c r="AK96" i="75"/>
  <c r="AN58" i="75"/>
  <c r="AE51" i="74"/>
  <c r="AW45" i="76"/>
  <c r="AD58" i="75"/>
  <c r="AR55" i="75"/>
  <c r="BB54" i="75"/>
  <c r="BB70" i="75" s="1"/>
  <c r="BB86" i="75" s="1"/>
  <c r="BA54" i="75"/>
  <c r="BA70" i="75" s="1"/>
  <c r="BA86" i="75" s="1"/>
  <c r="BE54" i="75"/>
  <c r="BE70" i="75" s="1"/>
  <c r="BE86" i="75" s="1"/>
  <c r="BD54" i="75"/>
  <c r="BD70" i="75" s="1"/>
  <c r="BD86" i="75" s="1"/>
  <c r="BC54" i="75"/>
  <c r="BC70" i="75" s="1"/>
  <c r="BC86" i="75" s="1"/>
  <c r="AB28" i="75"/>
  <c r="AB7" i="74"/>
  <c r="AZ73" i="75"/>
  <c r="AI27" i="74"/>
  <c r="AI54" i="74"/>
  <c r="AE54" i="75"/>
  <c r="AY96" i="75"/>
  <c r="AY44" i="75"/>
  <c r="AQ56" i="75"/>
  <c r="AX21" i="70"/>
  <c r="AX19" i="70"/>
  <c r="AX15" i="70"/>
  <c r="AU54" i="75"/>
  <c r="AK97" i="75"/>
  <c r="AK49" i="75"/>
  <c r="AG96" i="75"/>
  <c r="AW72" i="75"/>
  <c r="AQ51" i="74"/>
  <c r="AQ33" i="74"/>
  <c r="AQ10" i="74"/>
  <c r="AQ18" i="74" s="1"/>
  <c r="AH54" i="75"/>
  <c r="AL53" i="74"/>
  <c r="AF28" i="75"/>
  <c r="AF7" i="74"/>
  <c r="AD20" i="70"/>
  <c r="AN21" i="70"/>
  <c r="AN20" i="70"/>
  <c r="AN16" i="70"/>
  <c r="AV56" i="75"/>
  <c r="AH55" i="75"/>
  <c r="AE53" i="75"/>
  <c r="AY100" i="75"/>
  <c r="Z23" i="74"/>
  <c r="AI23" i="74" s="1"/>
  <c r="AA10" i="74"/>
  <c r="AA17" i="74" s="1"/>
  <c r="AX98" i="75"/>
  <c r="Z82" i="75"/>
  <c r="AZ82" i="75" s="1"/>
  <c r="AR98" i="75"/>
  <c r="AY40" i="100"/>
  <c r="AP170" i="100"/>
  <c r="AP71" i="100"/>
  <c r="AP104" i="100"/>
  <c r="Z104" i="100"/>
  <c r="AP34" i="100"/>
  <c r="AP38" i="100"/>
  <c r="Z26" i="74"/>
  <c r="AT10" i="74"/>
  <c r="AT18" i="74" s="1"/>
  <c r="AH17" i="70"/>
  <c r="Z25" i="74"/>
  <c r="AP25" i="74" s="1"/>
  <c r="AD18" i="70"/>
  <c r="AZ15" i="70"/>
  <c r="AF79" i="66"/>
  <c r="AV99" i="75"/>
  <c r="AU98" i="75"/>
  <c r="AX25" i="68"/>
  <c r="AP25" i="68"/>
  <c r="AO98" i="66"/>
  <c r="AO134" i="66"/>
  <c r="AT127" i="67"/>
  <c r="AT126" i="67" s="1"/>
  <c r="AT125" i="67" s="1"/>
  <c r="AT70" i="66"/>
  <c r="AT69" i="66" s="1"/>
  <c r="AT86" i="66" s="1"/>
  <c r="AB96" i="66"/>
  <c r="AR112" i="65"/>
  <c r="AR100" i="65"/>
  <c r="AR136" i="65"/>
  <c r="AI135" i="65"/>
  <c r="AI99" i="65"/>
  <c r="AA96" i="66"/>
  <c r="E12" i="112"/>
  <c r="AP135" i="65"/>
  <c r="BC111" i="65"/>
  <c r="BB111" i="65"/>
  <c r="BA111" i="65"/>
  <c r="AP111" i="65"/>
  <c r="BE111" i="65"/>
  <c r="AP99" i="65"/>
  <c r="BD111" i="65"/>
  <c r="I11" i="112"/>
  <c r="AZ134" i="65"/>
  <c r="AZ122" i="65"/>
  <c r="AZ110" i="65"/>
  <c r="AZ98" i="65"/>
  <c r="AC97" i="66"/>
  <c r="G6" i="112"/>
  <c r="AX129" i="65"/>
  <c r="AX117" i="65"/>
  <c r="AX93" i="65"/>
  <c r="AX105" i="65"/>
  <c r="BA136" i="65"/>
  <c r="AB122" i="67"/>
  <c r="AB121" i="67" s="1"/>
  <c r="AB65" i="66"/>
  <c r="AB85" i="66" s="1"/>
  <c r="AJ129" i="65"/>
  <c r="AJ93" i="65"/>
  <c r="AA5" i="68"/>
  <c r="AA5" i="69"/>
  <c r="AB37" i="69" s="1"/>
  <c r="AA34" i="64"/>
  <c r="AA15" i="64"/>
  <c r="AV44" i="64" s="1"/>
  <c r="E6" i="112"/>
  <c r="AP129" i="65"/>
  <c r="BC105" i="65"/>
  <c r="BB105" i="65"/>
  <c r="BA105" i="65"/>
  <c r="AP93" i="65"/>
  <c r="AP105" i="65"/>
  <c r="BE105" i="65"/>
  <c r="BD105" i="65"/>
  <c r="AI134" i="65"/>
  <c r="AI98" i="65"/>
  <c r="AC134" i="65"/>
  <c r="AC98" i="65"/>
  <c r="AU108" i="65"/>
  <c r="AP5" i="69"/>
  <c r="AP5" i="68"/>
  <c r="AP48" i="64"/>
  <c r="AP76" i="64"/>
  <c r="AP15" i="64"/>
  <c r="AP20" i="64" s="1"/>
  <c r="AP34" i="64"/>
  <c r="AH134" i="65"/>
  <c r="AH98" i="65"/>
  <c r="AG134" i="65"/>
  <c r="AG98" i="65"/>
  <c r="AG5" i="68"/>
  <c r="AG5" i="69"/>
  <c r="AG76" i="64"/>
  <c r="AG15" i="64"/>
  <c r="AG20" i="64" s="1"/>
  <c r="AG34" i="64"/>
  <c r="AC110" i="67"/>
  <c r="AC109" i="67" s="1"/>
  <c r="AW105" i="65"/>
  <c r="AU5" i="68"/>
  <c r="AU5" i="69"/>
  <c r="AU34" i="64"/>
  <c r="AU76" i="64"/>
  <c r="AU48" i="64"/>
  <c r="AU15" i="64"/>
  <c r="AU20" i="64" s="1"/>
  <c r="AA18" i="70"/>
  <c r="AM133" i="66"/>
  <c r="AM97" i="66"/>
  <c r="AU107" i="65"/>
  <c r="AL5" i="69"/>
  <c r="AL5" i="68"/>
  <c r="AL34" i="64"/>
  <c r="AL76" i="64"/>
  <c r="AL15" i="64"/>
  <c r="AL20" i="64" s="1"/>
  <c r="AE98" i="66"/>
  <c r="AQ108" i="65"/>
  <c r="AR9" i="73"/>
  <c r="AR10" i="73" s="1"/>
  <c r="AR30" i="64"/>
  <c r="AY28" i="75"/>
  <c r="AU100" i="65"/>
  <c r="AM129" i="65"/>
  <c r="AM93" i="65"/>
  <c r="AN134" i="65"/>
  <c r="AF134" i="65"/>
  <c r="AT39" i="64"/>
  <c r="AV79" i="102"/>
  <c r="AA55" i="102"/>
  <c r="AR79" i="102"/>
  <c r="AR55" i="102"/>
  <c r="AD31" i="101"/>
  <c r="AI28" i="101"/>
  <c r="AX32" i="101"/>
  <c r="AL30" i="101"/>
  <c r="AZ57" i="101"/>
  <c r="AZ55" i="101"/>
  <c r="AF25" i="101"/>
  <c r="AU56" i="97"/>
  <c r="AA31" i="101"/>
  <c r="AM33" i="97"/>
  <c r="AA34" i="97"/>
  <c r="AA25" i="97"/>
  <c r="AA29" i="97"/>
  <c r="AA33" i="97"/>
  <c r="AA30" i="97"/>
  <c r="AD25" i="101"/>
  <c r="AE34" i="97"/>
  <c r="AA57" i="97"/>
  <c r="AO188" i="100"/>
  <c r="AO89" i="100"/>
  <c r="AO58" i="100"/>
  <c r="AO56" i="100"/>
  <c r="AM195" i="100"/>
  <c r="AO60" i="100"/>
  <c r="AE58" i="100"/>
  <c r="AU50" i="100"/>
  <c r="AE59" i="100"/>
  <c r="AS115" i="100"/>
  <c r="AY57" i="100"/>
  <c r="AD52" i="100"/>
  <c r="AR51" i="100"/>
  <c r="AB52" i="100"/>
  <c r="AH51" i="100"/>
  <c r="AV41" i="100"/>
  <c r="AT39" i="100"/>
  <c r="AQ53" i="100"/>
  <c r="AT40" i="100"/>
  <c r="AF51" i="100"/>
  <c r="AZ63" i="77"/>
  <c r="AW52" i="77"/>
  <c r="AU47" i="76"/>
  <c r="AU31" i="76"/>
  <c r="AY63" i="77"/>
  <c r="BD48" i="77"/>
  <c r="BD63" i="77" s="1"/>
  <c r="BD78" i="77" s="1"/>
  <c r="BC48" i="77"/>
  <c r="BC63" i="77" s="1"/>
  <c r="BC78" i="77" s="1"/>
  <c r="BB48" i="77"/>
  <c r="BB63" i="77" s="1"/>
  <c r="BB78" i="77" s="1"/>
  <c r="BA48" i="77"/>
  <c r="BA63" i="77" s="1"/>
  <c r="BA78" i="77" s="1"/>
  <c r="BE48" i="77"/>
  <c r="BE63" i="77" s="1"/>
  <c r="BE78" i="77" s="1"/>
  <c r="AV64" i="77"/>
  <c r="AH48" i="77"/>
  <c r="AS47" i="76"/>
  <c r="AS31" i="76"/>
  <c r="AE49" i="77"/>
  <c r="AS29" i="76"/>
  <c r="AS9" i="76"/>
  <c r="AS15" i="76" s="1"/>
  <c r="AS45" i="76"/>
  <c r="AP59" i="77"/>
  <c r="AY47" i="76"/>
  <c r="AY31" i="76"/>
  <c r="AE48" i="77"/>
  <c r="AI45" i="76"/>
  <c r="AK88" i="77"/>
  <c r="AK43" i="77"/>
  <c r="AK39" i="77"/>
  <c r="AR45" i="77"/>
  <c r="AJ53" i="77"/>
  <c r="AN44" i="77"/>
  <c r="AN89" i="77"/>
  <c r="AH22" i="76"/>
  <c r="AH46" i="76"/>
  <c r="AB6" i="76"/>
  <c r="AB24" i="77"/>
  <c r="AP53" i="77"/>
  <c r="AR47" i="76"/>
  <c r="AR31" i="76"/>
  <c r="AL47" i="76"/>
  <c r="AF47" i="76"/>
  <c r="AR91" i="77"/>
  <c r="AR61" i="77"/>
  <c r="AL91" i="77"/>
  <c r="Z58" i="77"/>
  <c r="AS58" i="77" s="1"/>
  <c r="AP88" i="77"/>
  <c r="AP43" i="77"/>
  <c r="AP39" i="77"/>
  <c r="AH47" i="76"/>
  <c r="AO52" i="77"/>
  <c r="AG103" i="75"/>
  <c r="AG55" i="75"/>
  <c r="AX100" i="75"/>
  <c r="Z84" i="75"/>
  <c r="AX84" i="75" s="1"/>
  <c r="BB49" i="75"/>
  <c r="BB65" i="75" s="1"/>
  <c r="BB81" i="75" s="1"/>
  <c r="BA49" i="75"/>
  <c r="BA65" i="75" s="1"/>
  <c r="BA81" i="75" s="1"/>
  <c r="BE49" i="75"/>
  <c r="BE65" i="75" s="1"/>
  <c r="BE81" i="75" s="1"/>
  <c r="BD49" i="75"/>
  <c r="BD65" i="75" s="1"/>
  <c r="BD81" i="75" s="1"/>
  <c r="BC49" i="75"/>
  <c r="BC65" i="75" s="1"/>
  <c r="BC81" i="75" s="1"/>
  <c r="AR29" i="76"/>
  <c r="AR45" i="76"/>
  <c r="AL48" i="77"/>
  <c r="AL93" i="77"/>
  <c r="AF45" i="76"/>
  <c r="AX74" i="75"/>
  <c r="AC96" i="75"/>
  <c r="AC44" i="75"/>
  <c r="AS102" i="75"/>
  <c r="AS70" i="75"/>
  <c r="AS54" i="75"/>
  <c r="AF49" i="75"/>
  <c r="AZ102" i="75"/>
  <c r="AZ70" i="75"/>
  <c r="AZ54" i="75"/>
  <c r="AZ86" i="75"/>
  <c r="AU18" i="70"/>
  <c r="AU21" i="70"/>
  <c r="AV103" i="75"/>
  <c r="AV71" i="75"/>
  <c r="AV55" i="75"/>
  <c r="AW35" i="75"/>
  <c r="AW44" i="75" s="1"/>
  <c r="AW9" i="74"/>
  <c r="AD49" i="75"/>
  <c r="AI99" i="75"/>
  <c r="AP51" i="74"/>
  <c r="AQ96" i="75"/>
  <c r="AQ44" i="75"/>
  <c r="AY21" i="70"/>
  <c r="AY20" i="70"/>
  <c r="AY16" i="70"/>
  <c r="AM58" i="75"/>
  <c r="AC51" i="74"/>
  <c r="AD51" i="74"/>
  <c r="AP21" i="70"/>
  <c r="AP15" i="70"/>
  <c r="AP19" i="70"/>
  <c r="AC28" i="75"/>
  <c r="AC7" i="74"/>
  <c r="BB59" i="75"/>
  <c r="BB75" i="75" s="1"/>
  <c r="BB91" i="75" s="1"/>
  <c r="BA59" i="75"/>
  <c r="BA75" i="75" s="1"/>
  <c r="BA91" i="75" s="1"/>
  <c r="BE59" i="75"/>
  <c r="BE75" i="75" s="1"/>
  <c r="BE91" i="75" s="1"/>
  <c r="BD59" i="75"/>
  <c r="BD75" i="75" s="1"/>
  <c r="BD91" i="75" s="1"/>
  <c r="BC59" i="75"/>
  <c r="BC75" i="75" s="1"/>
  <c r="BC91" i="75" s="1"/>
  <c r="AU33" i="74"/>
  <c r="AU51" i="74"/>
  <c r="AQ103" i="75"/>
  <c r="AQ71" i="75"/>
  <c r="AQ55" i="75"/>
  <c r="AN53" i="75"/>
  <c r="AL98" i="75"/>
  <c r="AF96" i="75"/>
  <c r="AV19" i="70"/>
  <c r="AP59" i="75"/>
  <c r="AZ90" i="75"/>
  <c r="AT73" i="75"/>
  <c r="AV72" i="75"/>
  <c r="AX55" i="75"/>
  <c r="AH103" i="75"/>
  <c r="AY50" i="74"/>
  <c r="AY10" i="74"/>
  <c r="AY15" i="74" s="1"/>
  <c r="AY36" i="74"/>
  <c r="Z35" i="74"/>
  <c r="AR35" i="74" s="1"/>
  <c r="AK20" i="70"/>
  <c r="AY17" i="70"/>
  <c r="AX170" i="100"/>
  <c r="AX137" i="100"/>
  <c r="Z137" i="100"/>
  <c r="AX71" i="100"/>
  <c r="AX104" i="100"/>
  <c r="AX34" i="100"/>
  <c r="AX38" i="100"/>
  <c r="AJ99" i="75"/>
  <c r="AD96" i="75"/>
  <c r="AL19" i="70"/>
  <c r="AH28" i="75"/>
  <c r="AA28" i="75"/>
  <c r="AV69" i="75"/>
  <c r="AV17" i="70"/>
  <c r="AR21" i="70"/>
  <c r="AR18" i="70"/>
  <c r="AT54" i="74"/>
  <c r="AT36" i="74"/>
  <c r="AR96" i="75"/>
  <c r="AH97" i="66"/>
  <c r="AH133" i="66"/>
  <c r="AS128" i="66"/>
  <c r="I19" i="112"/>
  <c r="AZ115" i="66"/>
  <c r="AZ103" i="66"/>
  <c r="AB134" i="66"/>
  <c r="AB98" i="66"/>
  <c r="C25" i="112"/>
  <c r="AA97" i="66"/>
  <c r="AN98" i="66"/>
  <c r="AN134" i="66"/>
  <c r="AI134" i="66"/>
  <c r="AI98" i="66"/>
  <c r="G26" i="112"/>
  <c r="AX110" i="66"/>
  <c r="AX98" i="66"/>
  <c r="AX134" i="66"/>
  <c r="AX122" i="66"/>
  <c r="AJ100" i="65"/>
  <c r="AJ136" i="65"/>
  <c r="C12" i="112"/>
  <c r="AA99" i="65"/>
  <c r="AH135" i="65"/>
  <c r="AH99" i="65"/>
  <c r="AR134" i="65"/>
  <c r="AR110" i="65"/>
  <c r="AR98" i="65"/>
  <c r="G13" i="112"/>
  <c r="AX136" i="65"/>
  <c r="AX124" i="65"/>
  <c r="AX112" i="65"/>
  <c r="AX100" i="65"/>
  <c r="AD127" i="67"/>
  <c r="AD126" i="67" s="1"/>
  <c r="AD125" i="67" s="1"/>
  <c r="AD70" i="66"/>
  <c r="AD69" i="66" s="1"/>
  <c r="AD86" i="66" s="1"/>
  <c r="AE134" i="66" s="1"/>
  <c r="BC112" i="65"/>
  <c r="AS112" i="65"/>
  <c r="AS100" i="65"/>
  <c r="AS136" i="65"/>
  <c r="AV135" i="65"/>
  <c r="AV99" i="65"/>
  <c r="AV111" i="65"/>
  <c r="I12" i="112"/>
  <c r="AZ135" i="65"/>
  <c r="AZ123" i="65"/>
  <c r="AZ111" i="65"/>
  <c r="AZ99" i="65"/>
  <c r="BE15" i="64"/>
  <c r="BE20" i="64" s="1"/>
  <c r="AG100" i="65"/>
  <c r="AH5" i="69"/>
  <c r="AH5" i="68"/>
  <c r="AH15" i="64"/>
  <c r="AH20" i="64" s="1"/>
  <c r="AH76" i="64"/>
  <c r="AH34" i="64"/>
  <c r="AN100" i="65"/>
  <c r="AW100" i="65"/>
  <c r="AC54" i="66"/>
  <c r="AC53" i="66" s="1"/>
  <c r="AC84" i="66" s="1"/>
  <c r="AM5" i="68"/>
  <c r="AN37" i="68" s="1"/>
  <c r="AM5" i="69"/>
  <c r="AN37" i="69" s="1"/>
  <c r="AM34" i="64"/>
  <c r="AM76" i="64"/>
  <c r="AM15" i="64"/>
  <c r="AM20" i="64" s="1"/>
  <c r="AJ7" i="69"/>
  <c r="AK17" i="70"/>
  <c r="AL129" i="65"/>
  <c r="AL93" i="65"/>
  <c r="BA15" i="64"/>
  <c r="AR34" i="64"/>
  <c r="AO100" i="65"/>
  <c r="AQ132" i="65"/>
  <c r="AB15" i="64"/>
  <c r="AI44" i="75"/>
  <c r="AJ108" i="75" s="1"/>
  <c r="AS110" i="67"/>
  <c r="AS109" i="67" s="1"/>
  <c r="AW79" i="66"/>
  <c r="AQ5" i="66"/>
  <c r="AQ79" i="66"/>
  <c r="BB136" i="65"/>
  <c r="BB112" i="65"/>
  <c r="AQ129" i="65"/>
  <c r="AQ93" i="65"/>
  <c r="AQ105" i="65"/>
  <c r="AK129" i="65"/>
  <c r="AK93" i="65"/>
  <c r="AT111" i="65"/>
  <c r="AZ108" i="65"/>
  <c r="AW9" i="73"/>
  <c r="AW10" i="73" s="1"/>
  <c r="AW26" i="64"/>
  <c r="AW23" i="64"/>
  <c r="AW30" i="64"/>
  <c r="AW29" i="64"/>
  <c r="AW27" i="64"/>
  <c r="AW24" i="64"/>
  <c r="AW22" i="64"/>
  <c r="AV105" i="65"/>
  <c r="AS48" i="64"/>
  <c r="AD34" i="64"/>
  <c r="AX93" i="102"/>
  <c r="AX81" i="102"/>
  <c r="AE54" i="102"/>
  <c r="AE56" i="102"/>
  <c r="AL81" i="102"/>
  <c r="AL93" i="102"/>
  <c r="AU32" i="97"/>
  <c r="AU31" i="97"/>
  <c r="AU27" i="97"/>
  <c r="AU30" i="97"/>
  <c r="AV195" i="100"/>
  <c r="AV96" i="100"/>
  <c r="AV63" i="100"/>
  <c r="AV129" i="100"/>
  <c r="AG188" i="100"/>
  <c r="AG89" i="100"/>
  <c r="AG58" i="100"/>
  <c r="AG56" i="100"/>
  <c r="AV64" i="100"/>
  <c r="AV65" i="100"/>
  <c r="AV181" i="100"/>
  <c r="AV82" i="100"/>
  <c r="AV115" i="100"/>
  <c r="AV49" i="100"/>
  <c r="AW59" i="100"/>
  <c r="AL65" i="100"/>
  <c r="AZ195" i="100"/>
  <c r="AZ162" i="100"/>
  <c r="AZ129" i="100"/>
  <c r="AZ96" i="100"/>
  <c r="AZ63" i="100"/>
  <c r="AU58" i="100"/>
  <c r="AY54" i="100"/>
  <c r="AL66" i="100"/>
  <c r="AK57" i="100"/>
  <c r="AE51" i="100"/>
  <c r="AB65" i="100"/>
  <c r="AW62" i="100"/>
  <c r="AE52" i="100"/>
  <c r="AU62" i="100"/>
  <c r="AN170" i="100"/>
  <c r="AN71" i="100"/>
  <c r="AN34" i="100"/>
  <c r="AN38" i="100"/>
  <c r="AK170" i="100"/>
  <c r="AK71" i="100"/>
  <c r="AK34" i="100"/>
  <c r="AK38" i="100"/>
  <c r="AQ51" i="100"/>
  <c r="AT64" i="100"/>
  <c r="AT170" i="100"/>
  <c r="AT71" i="100"/>
  <c r="AT104" i="100"/>
  <c r="AT38" i="100"/>
  <c r="AT34" i="100"/>
  <c r="AI53" i="100"/>
  <c r="AT48" i="100"/>
  <c r="AM47" i="76"/>
  <c r="AA48" i="77"/>
  <c r="AU29" i="76"/>
  <c r="AU45" i="76"/>
  <c r="AN52" i="77"/>
  <c r="AR62" i="77"/>
  <c r="AA22" i="76"/>
  <c r="AE52" i="77"/>
  <c r="AK47" i="76"/>
  <c r="AK9" i="76"/>
  <c r="AK16" i="76" s="1"/>
  <c r="AK45" i="76"/>
  <c r="AI44" i="77"/>
  <c r="AD49" i="77"/>
  <c r="AX62" i="77"/>
  <c r="AW53" i="77"/>
  <c r="AK52" i="77"/>
  <c r="AM51" i="77"/>
  <c r="AQ47" i="76"/>
  <c r="AQ31" i="76"/>
  <c r="AC49" i="77"/>
  <c r="Z21" i="76"/>
  <c r="AD21" i="76" s="1"/>
  <c r="AI45" i="77"/>
  <c r="AC88" i="77"/>
  <c r="AC43" i="77"/>
  <c r="AC39" i="77"/>
  <c r="AG91" i="77"/>
  <c r="AZ53" i="77"/>
  <c r="AB53" i="77"/>
  <c r="AF6" i="76"/>
  <c r="AF24" i="77"/>
  <c r="AZ6" i="76"/>
  <c r="AZ9" i="76" s="1"/>
  <c r="AZ24" i="77"/>
  <c r="AL24" i="77"/>
  <c r="AR67" i="77"/>
  <c r="AR52" i="77"/>
  <c r="AR97" i="77"/>
  <c r="AL51" i="77"/>
  <c r="AL96" i="77"/>
  <c r="AF50" i="77"/>
  <c r="AF95" i="77"/>
  <c r="AD48" i="76"/>
  <c r="AS32" i="76"/>
  <c r="AT44" i="77"/>
  <c r="AH88" i="77"/>
  <c r="AH43" i="77"/>
  <c r="AH39" i="77"/>
  <c r="AX9" i="76"/>
  <c r="AX15" i="76" s="1"/>
  <c r="AG52" i="77"/>
  <c r="AF39" i="77"/>
  <c r="AG51" i="74"/>
  <c r="AV102" i="75"/>
  <c r="AV70" i="75"/>
  <c r="AV54" i="75"/>
  <c r="AP10" i="74"/>
  <c r="AP17" i="74" s="1"/>
  <c r="AP50" i="74"/>
  <c r="Z32" i="74"/>
  <c r="AY32" i="74" s="1"/>
  <c r="AA49" i="75"/>
  <c r="AR94" i="77"/>
  <c r="AR49" i="77"/>
  <c r="AR64" i="77"/>
  <c r="AL45" i="76"/>
  <c r="AF47" i="77"/>
  <c r="AF92" i="77"/>
  <c r="AM88" i="77"/>
  <c r="AS69" i="75"/>
  <c r="AZ85" i="75"/>
  <c r="AW58" i="75"/>
  <c r="BB57" i="75"/>
  <c r="BB73" i="75" s="1"/>
  <c r="BB89" i="75" s="1"/>
  <c r="BA57" i="75"/>
  <c r="BA73" i="75" s="1"/>
  <c r="BA89" i="75" s="1"/>
  <c r="BE57" i="75"/>
  <c r="BE73" i="75" s="1"/>
  <c r="BE89" i="75" s="1"/>
  <c r="BD57" i="75"/>
  <c r="BD73" i="75" s="1"/>
  <c r="BD89" i="75" s="1"/>
  <c r="BC57" i="75"/>
  <c r="BC73" i="75" s="1"/>
  <c r="BC89" i="75" s="1"/>
  <c r="AF58" i="75"/>
  <c r="AQ69" i="75"/>
  <c r="AK102" i="75"/>
  <c r="AK54" i="75"/>
  <c r="AB45" i="77"/>
  <c r="AR102" i="75"/>
  <c r="AR70" i="75"/>
  <c r="AR54" i="75"/>
  <c r="AM18" i="70"/>
  <c r="AM21" i="70"/>
  <c r="AR69" i="75"/>
  <c r="AV57" i="75"/>
  <c r="AO35" i="75"/>
  <c r="AO9" i="74"/>
  <c r="AA15" i="70"/>
  <c r="AB57" i="75"/>
  <c r="AX33" i="74"/>
  <c r="AP33" i="74"/>
  <c r="AB50" i="74"/>
  <c r="AA48" i="75"/>
  <c r="Z48" i="75"/>
  <c r="AM48" i="75" s="1"/>
  <c r="AQ21" i="70"/>
  <c r="AQ20" i="70"/>
  <c r="AQ16" i="70"/>
  <c r="AC24" i="77"/>
  <c r="AH21" i="70"/>
  <c r="AH19" i="70"/>
  <c r="AH15" i="70"/>
  <c r="AY56" i="75"/>
  <c r="AU102" i="75"/>
  <c r="AC97" i="75"/>
  <c r="AC49" i="75"/>
  <c r="AA59" i="75"/>
  <c r="AU105" i="75"/>
  <c r="AU73" i="75"/>
  <c r="AU57" i="75"/>
  <c r="AO56" i="75"/>
  <c r="AI51" i="74"/>
  <c r="AF53" i="75"/>
  <c r="AZ50" i="74"/>
  <c r="AQ52" i="74"/>
  <c r="AF21" i="70"/>
  <c r="AF20" i="70"/>
  <c r="AF16" i="70"/>
  <c r="AQ100" i="75"/>
  <c r="AR74" i="75"/>
  <c r="AT57" i="75"/>
  <c r="AX71" i="75"/>
  <c r="Z24" i="74"/>
  <c r="AK24" i="74" s="1"/>
  <c r="AW50" i="74"/>
  <c r="AY99" i="75"/>
  <c r="AP98" i="75"/>
  <c r="Z66" i="75"/>
  <c r="AP66" i="75" s="1"/>
  <c r="AJ98" i="75"/>
  <c r="AQ17" i="70"/>
  <c r="AI170" i="100"/>
  <c r="AI71" i="100"/>
  <c r="AI34" i="100"/>
  <c r="AI38" i="100"/>
  <c r="AX39" i="100"/>
  <c r="AS55" i="75"/>
  <c r="AQ74" i="75"/>
  <c r="AY53" i="74"/>
  <c r="AP49" i="75"/>
  <c r="AI52" i="74"/>
  <c r="AZ33" i="74"/>
  <c r="AD19" i="70"/>
  <c r="AR16" i="70"/>
  <c r="AN17" i="70"/>
  <c r="AR15" i="70"/>
  <c r="AN27" i="74"/>
  <c r="AJ52" i="74"/>
  <c r="AG97" i="66"/>
  <c r="AG133" i="66"/>
  <c r="I24" i="112"/>
  <c r="AR5" i="66"/>
  <c r="AR79" i="66"/>
  <c r="AB136" i="65"/>
  <c r="AB100" i="65"/>
  <c r="AL127" i="67"/>
  <c r="AL126" i="67" s="1"/>
  <c r="AL125" i="67" s="1"/>
  <c r="AL70" i="66"/>
  <c r="AL69" i="66" s="1"/>
  <c r="AL86" i="66" s="1"/>
  <c r="AJ134" i="65"/>
  <c r="AJ98" i="65"/>
  <c r="E13" i="112"/>
  <c r="AP136" i="65"/>
  <c r="AP112" i="65"/>
  <c r="AP100" i="65"/>
  <c r="BE112" i="65"/>
  <c r="BD112" i="65"/>
  <c r="AV112" i="65"/>
  <c r="AW109" i="66"/>
  <c r="AW97" i="66"/>
  <c r="AT133" i="66"/>
  <c r="AT109" i="66"/>
  <c r="AT97" i="66"/>
  <c r="AS127" i="67"/>
  <c r="AS126" i="67" s="1"/>
  <c r="AS125" i="67" s="1"/>
  <c r="AS70" i="66"/>
  <c r="AS69" i="66" s="1"/>
  <c r="AS86" i="66" s="1"/>
  <c r="AZ122" i="67"/>
  <c r="AZ121" i="67" s="1"/>
  <c r="AZ65" i="66"/>
  <c r="AZ85" i="66" s="1"/>
  <c r="AB93" i="65"/>
  <c r="AB129" i="65"/>
  <c r="AV81" i="64"/>
  <c r="AV53" i="64"/>
  <c r="AV39" i="64"/>
  <c r="C11" i="112"/>
  <c r="AA98" i="65"/>
  <c r="AU110" i="65"/>
  <c r="AU98" i="65"/>
  <c r="AU134" i="65"/>
  <c r="I7" i="112"/>
  <c r="AH129" i="65"/>
  <c r="AH93" i="65"/>
  <c r="AH89" i="65"/>
  <c r="AT111" i="67"/>
  <c r="AT110" i="67" s="1"/>
  <c r="AT109" i="67" s="1"/>
  <c r="AT54" i="66"/>
  <c r="AT53" i="66" s="1"/>
  <c r="AT84" i="66" s="1"/>
  <c r="AL39" i="64"/>
  <c r="AL81" i="64"/>
  <c r="AO97" i="66"/>
  <c r="AW112" i="65"/>
  <c r="AR107" i="65"/>
  <c r="AT129" i="65"/>
  <c r="AT105" i="65"/>
  <c r="AT93" i="65"/>
  <c r="AT89" i="65"/>
  <c r="AV48" i="64"/>
  <c r="AE5" i="68"/>
  <c r="AE5" i="69"/>
  <c r="AF37" i="69" s="1"/>
  <c r="AE34" i="64"/>
  <c r="AE76" i="64"/>
  <c r="AE15" i="64"/>
  <c r="AE25" i="64" s="1"/>
  <c r="AC5" i="68"/>
  <c r="AD37" i="68" s="1"/>
  <c r="AC5" i="69"/>
  <c r="AD37" i="69" s="1"/>
  <c r="AC34" i="64"/>
  <c r="AC76" i="64"/>
  <c r="AC15" i="64"/>
  <c r="AU20" i="70"/>
  <c r="AU16" i="70"/>
  <c r="AE133" i="66"/>
  <c r="AE97" i="66"/>
  <c r="AR7" i="68"/>
  <c r="AS54" i="66"/>
  <c r="AS53" i="66" s="1"/>
  <c r="AS84" i="66" s="1"/>
  <c r="AO127" i="66"/>
  <c r="AO87" i="66"/>
  <c r="AI127" i="66"/>
  <c r="AW53" i="64"/>
  <c r="AW34" i="64"/>
  <c r="AC81" i="64"/>
  <c r="AQ39" i="64"/>
  <c r="AJ21" i="64"/>
  <c r="AD7" i="68"/>
  <c r="AR81" i="102"/>
  <c r="AR93" i="102"/>
  <c r="AE50" i="101"/>
  <c r="AW93" i="102"/>
  <c r="AE75" i="102"/>
  <c r="AE79" i="102"/>
  <c r="AE91" i="102"/>
  <c r="AJ55" i="102"/>
  <c r="AJ57" i="102"/>
  <c r="AN91" i="102"/>
  <c r="AD29" i="101"/>
  <c r="AH54" i="101"/>
  <c r="AV51" i="101"/>
  <c r="AI33" i="101"/>
  <c r="AY24" i="101"/>
  <c r="AI53" i="101"/>
  <c r="AN30" i="101"/>
  <c r="AH25" i="101"/>
  <c r="AD51" i="101"/>
  <c r="AI30" i="101"/>
  <c r="AM58" i="97"/>
  <c r="AA56" i="101"/>
  <c r="AA25" i="101"/>
  <c r="AH32" i="101"/>
  <c r="AV29" i="101"/>
  <c r="AD26" i="101"/>
  <c r="AQ58" i="97"/>
  <c r="AE56" i="97"/>
  <c r="AK51" i="97"/>
  <c r="AK30" i="97"/>
  <c r="AY34" i="97"/>
  <c r="AY29" i="97"/>
  <c r="AY33" i="97"/>
  <c r="AY25" i="97"/>
  <c r="AS33" i="97"/>
  <c r="AS28" i="97"/>
  <c r="AS32" i="97"/>
  <c r="AM25" i="97"/>
  <c r="AE53" i="97"/>
  <c r="AK29" i="97"/>
  <c r="AY26" i="97"/>
  <c r="AY32" i="97"/>
  <c r="AM30" i="97"/>
  <c r="AK56" i="97"/>
  <c r="AX51" i="100"/>
  <c r="AN195" i="100"/>
  <c r="AN96" i="100"/>
  <c r="AN63" i="100"/>
  <c r="AO57" i="100"/>
  <c r="AW115" i="100"/>
  <c r="AV53" i="100"/>
  <c r="AY52" i="100"/>
  <c r="AN181" i="100"/>
  <c r="AN82" i="100"/>
  <c r="AN49" i="100"/>
  <c r="AF66" i="100"/>
  <c r="AR195" i="100"/>
  <c r="AR129" i="100"/>
  <c r="AR96" i="100"/>
  <c r="AR63" i="100"/>
  <c r="AS188" i="100"/>
  <c r="AS89" i="100"/>
  <c r="AS122" i="100"/>
  <c r="AS56" i="100"/>
  <c r="AS58" i="100"/>
  <c r="AT115" i="100"/>
  <c r="AT82" i="100"/>
  <c r="AT181" i="100"/>
  <c r="AT49" i="100"/>
  <c r="AU59" i="100"/>
  <c r="AK82" i="100"/>
  <c r="AM60" i="100"/>
  <c r="AZ181" i="100"/>
  <c r="AZ148" i="100"/>
  <c r="AZ115" i="100"/>
  <c r="AZ82" i="100"/>
  <c r="AZ49" i="100"/>
  <c r="AI57" i="100"/>
  <c r="AR50" i="100"/>
  <c r="AM62" i="100"/>
  <c r="AN39" i="100"/>
  <c r="AY59" i="100"/>
  <c r="AI51" i="100"/>
  <c r="AS62" i="100"/>
  <c r="AT46" i="100"/>
  <c r="AD170" i="100"/>
  <c r="AD71" i="100"/>
  <c r="AD38" i="100"/>
  <c r="AD34" i="100"/>
  <c r="AA53" i="100"/>
  <c r="AD40" i="100"/>
  <c r="AR170" i="100"/>
  <c r="AR71" i="100"/>
  <c r="AR104" i="100"/>
  <c r="AR34" i="100"/>
  <c r="AR38" i="100"/>
  <c r="AG49" i="77"/>
  <c r="AQ52" i="77"/>
  <c r="AS51" i="77"/>
  <c r="AQ49" i="77"/>
  <c r="BD43" i="77"/>
  <c r="BC43" i="77"/>
  <c r="BB43" i="77"/>
  <c r="BA43" i="77"/>
  <c r="BE43" i="77"/>
  <c r="AO43" i="77"/>
  <c r="AB51" i="77"/>
  <c r="AX49" i="77"/>
  <c r="AR48" i="77"/>
  <c r="AW48" i="77"/>
  <c r="AS65" i="77"/>
  <c r="AE47" i="76"/>
  <c r="AM45" i="76"/>
  <c r="AW88" i="77"/>
  <c r="AW39" i="77"/>
  <c r="AW43" i="77"/>
  <c r="AE34" i="100"/>
  <c r="AQ65" i="77"/>
  <c r="AL53" i="77"/>
  <c r="AR65" i="77"/>
  <c r="AV49" i="77"/>
  <c r="AX63" i="77"/>
  <c r="AR44" i="77"/>
  <c r="AC53" i="77"/>
  <c r="AC47" i="76"/>
  <c r="AQ62" i="77"/>
  <c r="AC9" i="76"/>
  <c r="AC16" i="76" s="1"/>
  <c r="AC45" i="76"/>
  <c r="AY44" i="77"/>
  <c r="AX44" i="77"/>
  <c r="AH44" i="77"/>
  <c r="AW47" i="77"/>
  <c r="AI53" i="77"/>
  <c r="AK97" i="77"/>
  <c r="AE96" i="77"/>
  <c r="AI47" i="76"/>
  <c r="AC94" i="77"/>
  <c r="AY45" i="77"/>
  <c r="AU24" i="77"/>
  <c r="AU6" i="76"/>
  <c r="AN43" i="77"/>
  <c r="AR60" i="77"/>
  <c r="AV51" i="77"/>
  <c r="Z39" i="76"/>
  <c r="AZ39" i="76" s="1"/>
  <c r="AX47" i="76"/>
  <c r="AX31" i="76"/>
  <c r="AX45" i="77"/>
  <c r="AF89" i="77"/>
  <c r="AF44" i="77"/>
  <c r="BA88" i="77"/>
  <c r="AZ43" i="77"/>
  <c r="AZ39" i="77"/>
  <c r="AZ88" i="77"/>
  <c r="AL22" i="76"/>
  <c r="AL46" i="76"/>
  <c r="AJ47" i="76"/>
  <c r="AD47" i="76"/>
  <c r="AJ91" i="77"/>
  <c r="AS61" i="77"/>
  <c r="AS91" i="77"/>
  <c r="AT59" i="77"/>
  <c r="AI24" i="77"/>
  <c r="AF43" i="77"/>
  <c r="AY58" i="75"/>
  <c r="AM104" i="75"/>
  <c r="AT69" i="75"/>
  <c r="AV50" i="74"/>
  <c r="AP100" i="75"/>
  <c r="Z68" i="75"/>
  <c r="AZ68" i="75" s="1"/>
  <c r="AU96" i="75"/>
  <c r="AU44" i="75"/>
  <c r="AU64" i="75"/>
  <c r="AJ45" i="76"/>
  <c r="AD93" i="77"/>
  <c r="AD48" i="77"/>
  <c r="AZ57" i="75"/>
  <c r="AW74" i="75"/>
  <c r="AA57" i="75"/>
  <c r="AP73" i="75"/>
  <c r="AC102" i="75"/>
  <c r="AC54" i="75"/>
  <c r="AT22" i="76"/>
  <c r="AT46" i="76"/>
  <c r="AJ102" i="75"/>
  <c r="AJ54" i="75"/>
  <c r="AE18" i="70"/>
  <c r="AE21" i="70"/>
  <c r="AR53" i="75"/>
  <c r="AT74" i="75"/>
  <c r="AV73" i="75"/>
  <c r="AJ55" i="75"/>
  <c r="AG35" i="75"/>
  <c r="AG9" i="74"/>
  <c r="AX96" i="75"/>
  <c r="AX44" i="75"/>
  <c r="AX64" i="75"/>
  <c r="Z80" i="75"/>
  <c r="AZ80" i="75" s="1"/>
  <c r="AT21" i="70"/>
  <c r="AT17" i="70"/>
  <c r="AD98" i="75"/>
  <c r="AO53" i="75"/>
  <c r="AU58" i="75"/>
  <c r="AU17" i="70"/>
  <c r="AI21" i="70"/>
  <c r="AI20" i="70"/>
  <c r="AI16" i="70"/>
  <c r="AW57" i="75"/>
  <c r="AI56" i="75"/>
  <c r="AX33" i="69"/>
  <c r="AY72" i="75"/>
  <c r="AE102" i="75"/>
  <c r="AW28" i="75"/>
  <c r="AW7" i="74"/>
  <c r="AS51" i="74"/>
  <c r="AS33" i="74"/>
  <c r="AT51" i="74"/>
  <c r="AM57" i="75"/>
  <c r="AI103" i="75"/>
  <c r="AI55" i="75"/>
  <c r="AZ100" i="75"/>
  <c r="AS98" i="75"/>
  <c r="AR49" i="75"/>
  <c r="AQ28" i="75"/>
  <c r="AF19" i="70"/>
  <c r="AT16" i="70"/>
  <c r="AF15" i="70"/>
  <c r="AR58" i="75"/>
  <c r="AN56" i="75"/>
  <c r="AX103" i="75"/>
  <c r="AU53" i="75"/>
  <c r="AW102" i="75"/>
  <c r="AW70" i="75"/>
  <c r="AW54" i="75"/>
  <c r="AQ50" i="74"/>
  <c r="AQ36" i="74"/>
  <c r="AQ27" i="74"/>
  <c r="AR54" i="74"/>
  <c r="AQ54" i="74"/>
  <c r="AH98" i="75"/>
  <c r="AB53" i="74"/>
  <c r="AU19" i="70"/>
  <c r="AI17" i="70"/>
  <c r="AI40" i="100"/>
  <c r="AU56" i="75"/>
  <c r="AY98" i="75"/>
  <c r="AT96" i="75"/>
  <c r="AI28" i="75"/>
  <c r="AT50" i="74"/>
  <c r="AV18" i="70"/>
  <c r="AZ49" i="75"/>
  <c r="AP54" i="75"/>
  <c r="AR19" i="70"/>
  <c r="AF17" i="70"/>
  <c r="AJ21" i="70"/>
  <c r="AJ18" i="70"/>
  <c r="AF99" i="75"/>
  <c r="AJ28" i="75"/>
  <c r="AV103" i="66"/>
  <c r="AV127" i="66"/>
  <c r="I26" i="112"/>
  <c r="AZ134" i="66"/>
  <c r="AZ122" i="66"/>
  <c r="AZ110" i="66"/>
  <c r="AZ98" i="66"/>
  <c r="AY97" i="66"/>
  <c r="AY133" i="66"/>
  <c r="AY109" i="66"/>
  <c r="AY121" i="66"/>
  <c r="AS135" i="65"/>
  <c r="AS111" i="65"/>
  <c r="AS99" i="65"/>
  <c r="C26" i="112"/>
  <c r="AA98" i="66"/>
  <c r="E26" i="112"/>
  <c r="AP110" i="66"/>
  <c r="AP98" i="66"/>
  <c r="BE110" i="66"/>
  <c r="BD110" i="66"/>
  <c r="BC110" i="66"/>
  <c r="AP134" i="66"/>
  <c r="BB110" i="66"/>
  <c r="BA110" i="66"/>
  <c r="AF98" i="66"/>
  <c r="AF134" i="66"/>
  <c r="AY136" i="65"/>
  <c r="AY124" i="65"/>
  <c r="AY112" i="65"/>
  <c r="AY100" i="65"/>
  <c r="AB134" i="65"/>
  <c r="AB98" i="65"/>
  <c r="AH136" i="65"/>
  <c r="AH100" i="65"/>
  <c r="C20" i="112"/>
  <c r="AK100" i="65"/>
  <c r="AK136" i="65"/>
  <c r="AN135" i="65"/>
  <c r="AN99" i="65"/>
  <c r="AR135" i="65"/>
  <c r="AR111" i="65"/>
  <c r="AR99" i="65"/>
  <c r="AN81" i="64"/>
  <c r="AN25" i="64"/>
  <c r="AN39" i="64"/>
  <c r="AN7" i="69"/>
  <c r="AT100" i="65"/>
  <c r="AU111" i="67"/>
  <c r="AU110" i="67" s="1"/>
  <c r="AU109" i="67" s="1"/>
  <c r="AU54" i="66"/>
  <c r="AU53" i="66" s="1"/>
  <c r="AU84" i="66" s="1"/>
  <c r="AU81" i="64"/>
  <c r="AU53" i="64"/>
  <c r="AU39" i="64"/>
  <c r="AT134" i="65"/>
  <c r="AT110" i="65"/>
  <c r="AT98" i="65"/>
  <c r="AD39" i="64"/>
  <c r="AD25" i="64"/>
  <c r="AD81" i="64"/>
  <c r="AN121" i="67"/>
  <c r="AM20" i="70"/>
  <c r="AM16" i="70"/>
  <c r="AF5" i="65"/>
  <c r="AZ48" i="64"/>
  <c r="AY81" i="64"/>
  <c r="AY53" i="64"/>
  <c r="AY39" i="64"/>
  <c r="AY67" i="64"/>
  <c r="AR7" i="69"/>
  <c r="AE99" i="65"/>
  <c r="AI132" i="65"/>
  <c r="AI96" i="75"/>
  <c r="AS5" i="66"/>
  <c r="AS79" i="66"/>
  <c r="AO5" i="66"/>
  <c r="AO75" i="66" s="1"/>
  <c r="AI129" i="65"/>
  <c r="AI93" i="65"/>
  <c r="AC129" i="65"/>
  <c r="AC93" i="65"/>
  <c r="AW81" i="64"/>
  <c r="AZ120" i="65"/>
  <c r="AE100" i="65"/>
  <c r="AL99" i="65"/>
  <c r="AV110" i="65"/>
  <c r="AW48" i="64"/>
  <c r="AR76" i="64"/>
  <c r="AR25" i="64"/>
  <c r="AJ39" i="64"/>
  <c r="AQ53" i="64"/>
  <c r="AK34" i="64"/>
  <c r="AD7" i="69"/>
  <c r="AW86" i="64" l="1"/>
  <c r="AV20" i="64"/>
  <c r="AW48" i="76"/>
  <c r="AV24" i="64"/>
  <c r="AK22" i="64"/>
  <c r="AS37" i="68"/>
  <c r="AV23" i="64"/>
  <c r="AK30" i="64"/>
  <c r="AV29" i="64"/>
  <c r="AV21" i="64"/>
  <c r="AF89" i="65"/>
  <c r="AK86" i="64"/>
  <c r="AV22" i="64"/>
  <c r="AV30" i="64"/>
  <c r="AK28" i="64"/>
  <c r="AV27" i="64"/>
  <c r="AV9" i="73"/>
  <c r="AV10" i="73" s="1"/>
  <c r="AT5" i="67"/>
  <c r="Z50" i="75"/>
  <c r="AC50" i="75" s="1"/>
  <c r="AK9" i="73"/>
  <c r="AK10" i="73" s="1"/>
  <c r="AV25" i="64"/>
  <c r="AV9" i="76"/>
  <c r="AF54" i="74"/>
  <c r="AR9" i="76"/>
  <c r="AR16" i="76" s="1"/>
  <c r="AK54" i="74"/>
  <c r="AF96" i="66"/>
  <c r="AM48" i="76"/>
  <c r="AZ56" i="102"/>
  <c r="AY57" i="102"/>
  <c r="AK25" i="64"/>
  <c r="AK24" i="64"/>
  <c r="AD20" i="64"/>
  <c r="AK23" i="64"/>
  <c r="AK26" i="64"/>
  <c r="AC48" i="76"/>
  <c r="AZ5" i="67"/>
  <c r="AD22" i="64"/>
  <c r="AK21" i="64"/>
  <c r="AK29" i="64"/>
  <c r="AP50" i="101"/>
  <c r="AK27" i="64"/>
  <c r="AU99" i="75"/>
  <c r="AG132" i="66"/>
  <c r="AZ50" i="97"/>
  <c r="AT44" i="75"/>
  <c r="AF132" i="66"/>
  <c r="AJ9" i="76"/>
  <c r="AJ15" i="76" s="1"/>
  <c r="AU56" i="102"/>
  <c r="AL9" i="76"/>
  <c r="AL13" i="76" s="1"/>
  <c r="AZ44" i="75"/>
  <c r="AZ83" i="75"/>
  <c r="AD17" i="74"/>
  <c r="AH10" i="74"/>
  <c r="AH14" i="74" s="1"/>
  <c r="AL50" i="97"/>
  <c r="AS20" i="64"/>
  <c r="AP75" i="102"/>
  <c r="AQ99" i="102" s="1"/>
  <c r="AJ24" i="97"/>
  <c r="AO24" i="97"/>
  <c r="AO50" i="97"/>
  <c r="AL24" i="97"/>
  <c r="Z67" i="75"/>
  <c r="AI53" i="74"/>
  <c r="AI18" i="74"/>
  <c r="AW25" i="64"/>
  <c r="AF128" i="66"/>
  <c r="AE57" i="102"/>
  <c r="AT84" i="102"/>
  <c r="AG75" i="65"/>
  <c r="AQ99" i="75"/>
  <c r="AG6" i="69"/>
  <c r="AW28" i="64"/>
  <c r="AH16" i="74"/>
  <c r="AJ53" i="74"/>
  <c r="AQ75" i="102"/>
  <c r="BB108" i="66"/>
  <c r="AY131" i="67"/>
  <c r="AQ54" i="102"/>
  <c r="AI16" i="74"/>
  <c r="AR75" i="102"/>
  <c r="AR99" i="102" s="1"/>
  <c r="AZ104" i="66"/>
  <c r="AS53" i="74"/>
  <c r="AZ5" i="66"/>
  <c r="AT24" i="101"/>
  <c r="AW24" i="101"/>
  <c r="AI5" i="66"/>
  <c r="AZ128" i="66"/>
  <c r="AR56" i="102"/>
  <c r="AL5" i="65"/>
  <c r="AL6" i="69" s="1"/>
  <c r="AL8" i="69" s="1"/>
  <c r="AM24" i="101"/>
  <c r="AS50" i="101"/>
  <c r="AW50" i="101"/>
  <c r="AR130" i="65"/>
  <c r="AJ50" i="97"/>
  <c r="AI15" i="74"/>
  <c r="AU131" i="67"/>
  <c r="AQ26" i="74"/>
  <c r="AT75" i="65"/>
  <c r="AZ106" i="65"/>
  <c r="AK37" i="68"/>
  <c r="AT6" i="69"/>
  <c r="AI87" i="66"/>
  <c r="AI128" i="66"/>
  <c r="AQ89" i="65"/>
  <c r="AR137" i="65" s="1"/>
  <c r="AY75" i="66"/>
  <c r="AV36" i="74"/>
  <c r="AV106" i="65"/>
  <c r="AY27" i="74"/>
  <c r="AN9" i="76"/>
  <c r="AN13" i="76" s="1"/>
  <c r="AK128" i="66"/>
  <c r="AQ5" i="65"/>
  <c r="AQ6" i="69" s="1"/>
  <c r="AP24" i="101"/>
  <c r="AT50" i="101"/>
  <c r="AJ37" i="68"/>
  <c r="AH75" i="66"/>
  <c r="BC108" i="66"/>
  <c r="AS86" i="64"/>
  <c r="AP5" i="65"/>
  <c r="AY64" i="75"/>
  <c r="AI56" i="102"/>
  <c r="AQ108" i="66"/>
  <c r="BD108" i="66"/>
  <c r="AS9" i="73"/>
  <c r="AS10" i="73" s="1"/>
  <c r="AQ75" i="66"/>
  <c r="AQ64" i="75"/>
  <c r="AI55" i="102"/>
  <c r="AJ132" i="66"/>
  <c r="AQ132" i="66"/>
  <c r="AE44" i="75"/>
  <c r="AF108" i="75" s="1"/>
  <c r="AV97" i="66"/>
  <c r="BE108" i="66"/>
  <c r="AR108" i="66"/>
  <c r="AS30" i="64"/>
  <c r="AR106" i="65"/>
  <c r="AI54" i="102"/>
  <c r="AV109" i="66"/>
  <c r="AP108" i="66"/>
  <c r="AS23" i="64"/>
  <c r="AV89" i="65"/>
  <c r="AW137" i="65" s="1"/>
  <c r="E24" i="112"/>
  <c r="AV5" i="65"/>
  <c r="AN44" i="75"/>
  <c r="AZ108" i="66"/>
  <c r="AY54" i="74"/>
  <c r="AP130" i="65"/>
  <c r="AZ40" i="76"/>
  <c r="AP132" i="66"/>
  <c r="AI96" i="102"/>
  <c r="AY108" i="66"/>
  <c r="AW108" i="66"/>
  <c r="AG128" i="66"/>
  <c r="AI75" i="66"/>
  <c r="AT106" i="65"/>
  <c r="AM50" i="101"/>
  <c r="AP24" i="97"/>
  <c r="AU24" i="101"/>
  <c r="AS24" i="101"/>
  <c r="AG50" i="101"/>
  <c r="AY67" i="75"/>
  <c r="AQ67" i="75"/>
  <c r="AU96" i="102"/>
  <c r="AT67" i="75"/>
  <c r="AZ76" i="77"/>
  <c r="AI5" i="65"/>
  <c r="AI6" i="68" s="1"/>
  <c r="AW128" i="66"/>
  <c r="AX39" i="77"/>
  <c r="AX99" i="77" s="1"/>
  <c r="AY96" i="102"/>
  <c r="AT54" i="102"/>
  <c r="AQ52" i="75"/>
  <c r="AH5" i="65"/>
  <c r="AH75" i="65" s="1"/>
  <c r="AB5" i="65"/>
  <c r="AB6" i="69" s="1"/>
  <c r="AP52" i="75"/>
  <c r="AR67" i="75"/>
  <c r="AR53" i="74"/>
  <c r="Z30" i="76"/>
  <c r="AP30" i="76" s="1"/>
  <c r="AJ130" i="65"/>
  <c r="AW5" i="66"/>
  <c r="AW75" i="66" s="1"/>
  <c r="AT57" i="102"/>
  <c r="AL10" i="74"/>
  <c r="AL55" i="74" s="1"/>
  <c r="AZ67" i="75"/>
  <c r="AX91" i="77"/>
  <c r="AC128" i="66"/>
  <c r="AV108" i="66"/>
  <c r="AE92" i="66"/>
  <c r="AD50" i="97"/>
  <c r="AW132" i="66"/>
  <c r="AC5" i="66"/>
  <c r="AC75" i="66" s="1"/>
  <c r="AM5" i="66"/>
  <c r="AF92" i="66"/>
  <c r="AB9" i="76"/>
  <c r="AC49" i="76" s="1"/>
  <c r="AB10" i="74"/>
  <c r="AJ5" i="65"/>
  <c r="AJ6" i="69" s="1"/>
  <c r="AJ8" i="69" s="1"/>
  <c r="AW5" i="65"/>
  <c r="AW6" i="68" s="1"/>
  <c r="AD53" i="74"/>
  <c r="AF5" i="66"/>
  <c r="AF75" i="66" s="1"/>
  <c r="AY76" i="77"/>
  <c r="AN93" i="102"/>
  <c r="AK5" i="66"/>
  <c r="AK75" i="66" s="1"/>
  <c r="AB48" i="76"/>
  <c r="AS48" i="76"/>
  <c r="AP9" i="76"/>
  <c r="AP16" i="76" s="1"/>
  <c r="AV96" i="66"/>
  <c r="AM9" i="76"/>
  <c r="AM13" i="76" s="1"/>
  <c r="AE5" i="66"/>
  <c r="AE75" i="66" s="1"/>
  <c r="AP46" i="76"/>
  <c r="AB54" i="74"/>
  <c r="AQ46" i="76"/>
  <c r="AV132" i="66"/>
  <c r="AV10" i="74"/>
  <c r="AV14" i="74" s="1"/>
  <c r="AV87" i="102"/>
  <c r="AZ75" i="65"/>
  <c r="AM54" i="102"/>
  <c r="AM96" i="102"/>
  <c r="AD39" i="77"/>
  <c r="AM75" i="102"/>
  <c r="AZ6" i="68"/>
  <c r="AZ8" i="68" s="1"/>
  <c r="AO75" i="65"/>
  <c r="AE91" i="77"/>
  <c r="AH92" i="66"/>
  <c r="AO6" i="69"/>
  <c r="AO8" i="69" s="1"/>
  <c r="AA131" i="67"/>
  <c r="AV5" i="66"/>
  <c r="AW133" i="66"/>
  <c r="AZ54" i="74"/>
  <c r="AH128" i="66"/>
  <c r="AV87" i="66"/>
  <c r="AR10" i="74"/>
  <c r="AJ5" i="66"/>
  <c r="AJ75" i="66" s="1"/>
  <c r="AG99" i="77"/>
  <c r="AZ45" i="74"/>
  <c r="AU50" i="101"/>
  <c r="AG50" i="97"/>
  <c r="AE96" i="102"/>
  <c r="AD21" i="64"/>
  <c r="AD28" i="64"/>
  <c r="AX52" i="75"/>
  <c r="AD26" i="64"/>
  <c r="AD24" i="64"/>
  <c r="AD29" i="64"/>
  <c r="AD23" i="64"/>
  <c r="AD30" i="64"/>
  <c r="AD27" i="64"/>
  <c r="AX61" i="77"/>
  <c r="AG92" i="66"/>
  <c r="AV48" i="76"/>
  <c r="AR54" i="102"/>
  <c r="AQ92" i="66"/>
  <c r="AF57" i="102"/>
  <c r="AX116" i="66"/>
  <c r="AN5" i="66"/>
  <c r="AN75" i="66" s="1"/>
  <c r="AN92" i="66"/>
  <c r="AM92" i="66"/>
  <c r="AQ34" i="74"/>
  <c r="AO92" i="66"/>
  <c r="AP92" i="66"/>
  <c r="AW92" i="66"/>
  <c r="AF56" i="102"/>
  <c r="AX92" i="66"/>
  <c r="AY116" i="66"/>
  <c r="AF75" i="102"/>
  <c r="AF99" i="102" s="1"/>
  <c r="AU32" i="76"/>
  <c r="AB128" i="66"/>
  <c r="AN128" i="66"/>
  <c r="AV92" i="66"/>
  <c r="AC92" i="66"/>
  <c r="AO91" i="77"/>
  <c r="AF55" i="102"/>
  <c r="AX128" i="66"/>
  <c r="AA5" i="66"/>
  <c r="AA75" i="66" s="1"/>
  <c r="AY92" i="66"/>
  <c r="AK92" i="66"/>
  <c r="AR5" i="65"/>
  <c r="AR6" i="69" s="1"/>
  <c r="AR38" i="69" s="1"/>
  <c r="AR92" i="66"/>
  <c r="AU9" i="76"/>
  <c r="AU49" i="76" s="1"/>
  <c r="AP131" i="67"/>
  <c r="AF54" i="102"/>
  <c r="G20" i="112"/>
  <c r="AD99" i="75"/>
  <c r="AZ116" i="66"/>
  <c r="AD44" i="75"/>
  <c r="AD108" i="75" s="1"/>
  <c r="AX5" i="66"/>
  <c r="AX75" i="66" s="1"/>
  <c r="AX108" i="66"/>
  <c r="AZ92" i="66"/>
  <c r="AJ92" i="66"/>
  <c r="AQ75" i="65"/>
  <c r="AR57" i="102"/>
  <c r="AD92" i="66"/>
  <c r="AB92" i="66"/>
  <c r="AL87" i="102"/>
  <c r="AO39" i="77"/>
  <c r="AO99" i="77" s="1"/>
  <c r="AA92" i="66"/>
  <c r="AS92" i="66"/>
  <c r="AT87" i="102"/>
  <c r="AJ21" i="76"/>
  <c r="AZ73" i="77"/>
  <c r="AS64" i="75"/>
  <c r="AM54" i="74"/>
  <c r="AG17" i="76"/>
  <c r="AZ32" i="74"/>
  <c r="AX75" i="102"/>
  <c r="AX99" i="102" s="1"/>
  <c r="AS16" i="76"/>
  <c r="AV64" i="75"/>
  <c r="AR50" i="97"/>
  <c r="AC50" i="101"/>
  <c r="AF96" i="102"/>
  <c r="AO24" i="101"/>
  <c r="AI92" i="66"/>
  <c r="AN99" i="77"/>
  <c r="AA15" i="74"/>
  <c r="C24" i="112"/>
  <c r="AR48" i="76"/>
  <c r="AF50" i="101"/>
  <c r="AH96" i="66"/>
  <c r="AP96" i="66"/>
  <c r="AR96" i="66"/>
  <c r="AY5" i="65"/>
  <c r="AX50" i="97"/>
  <c r="AD24" i="97"/>
  <c r="AZ24" i="101"/>
  <c r="AX24" i="97"/>
  <c r="AN48" i="76"/>
  <c r="AO50" i="101"/>
  <c r="AO96" i="66"/>
  <c r="AW44" i="64"/>
  <c r="AN23" i="76"/>
  <c r="AN50" i="101"/>
  <c r="AG24" i="101"/>
  <c r="AT50" i="97"/>
  <c r="AD16" i="74"/>
  <c r="AU48" i="75"/>
  <c r="AV32" i="74"/>
  <c r="AZ96" i="66"/>
  <c r="AH15" i="76"/>
  <c r="AF10" i="74"/>
  <c r="AF18" i="74" s="1"/>
  <c r="AQ9" i="76"/>
  <c r="AQ13" i="76" s="1"/>
  <c r="AS24" i="74"/>
  <c r="AW96" i="66"/>
  <c r="AU57" i="102"/>
  <c r="AJ128" i="66"/>
  <c r="AR5" i="67"/>
  <c r="AR131" i="67" s="1"/>
  <c r="AY96" i="66"/>
  <c r="AT14" i="76"/>
  <c r="AJ56" i="102"/>
  <c r="AH14" i="76"/>
  <c r="AJ54" i="74"/>
  <c r="AL52" i="74"/>
  <c r="AJ96" i="66"/>
  <c r="AG96" i="66"/>
  <c r="AB24" i="101"/>
  <c r="AQ96" i="66"/>
  <c r="AI96" i="66"/>
  <c r="AC21" i="76"/>
  <c r="AM21" i="76"/>
  <c r="AY44" i="74"/>
  <c r="AW32" i="74"/>
  <c r="AH16" i="76"/>
  <c r="AM99" i="77"/>
  <c r="AE55" i="102"/>
  <c r="AN75" i="102"/>
  <c r="AN87" i="102" s="1"/>
  <c r="AX56" i="102"/>
  <c r="AP55" i="102"/>
  <c r="AP96" i="102"/>
  <c r="AP54" i="102"/>
  <c r="AY56" i="102"/>
  <c r="AX96" i="102"/>
  <c r="AP57" i="102"/>
  <c r="AN57" i="102"/>
  <c r="AY55" i="102"/>
  <c r="AN54" i="102"/>
  <c r="AN96" i="102"/>
  <c r="AQ57" i="102"/>
  <c r="AP56" i="102"/>
  <c r="AL55" i="102"/>
  <c r="AN56" i="102"/>
  <c r="AY54" i="102"/>
  <c r="AO96" i="102"/>
  <c r="AQ96" i="102"/>
  <c r="AA54" i="102"/>
  <c r="AT56" i="102"/>
  <c r="AA57" i="102"/>
  <c r="AT55" i="102"/>
  <c r="AG55" i="102"/>
  <c r="AH75" i="102"/>
  <c r="AH87" i="102" s="1"/>
  <c r="AN81" i="102"/>
  <c r="AX55" i="102"/>
  <c r="AH56" i="102"/>
  <c r="AW99" i="102"/>
  <c r="AX54" i="102"/>
  <c r="AX57" i="102"/>
  <c r="AH57" i="102"/>
  <c r="AZ57" i="102"/>
  <c r="AV56" i="102"/>
  <c r="AZ54" i="102"/>
  <c r="AG54" i="102"/>
  <c r="AC57" i="102"/>
  <c r="AU55" i="102"/>
  <c r="AN55" i="102"/>
  <c r="AV96" i="102"/>
  <c r="AZ55" i="102"/>
  <c r="AC56" i="102"/>
  <c r="AU54" i="102"/>
  <c r="AT99" i="102"/>
  <c r="AD87" i="102"/>
  <c r="AC55" i="102"/>
  <c r="AH55" i="102"/>
  <c r="AY75" i="102"/>
  <c r="AY87" i="102" s="1"/>
  <c r="AC54" i="102"/>
  <c r="AH54" i="102"/>
  <c r="AW87" i="102"/>
  <c r="AU84" i="102"/>
  <c r="AU75" i="102"/>
  <c r="AU99" i="102" s="1"/>
  <c r="AL54" i="102"/>
  <c r="AG57" i="102"/>
  <c r="AV131" i="67"/>
  <c r="AV91" i="66"/>
  <c r="AI91" i="66"/>
  <c r="AG56" i="102"/>
  <c r="AB37" i="68"/>
  <c r="Z51" i="75"/>
  <c r="AO51" i="75" s="1"/>
  <c r="AK84" i="102"/>
  <c r="AL96" i="102"/>
  <c r="AO91" i="66"/>
  <c r="AE48" i="76"/>
  <c r="AC10" i="74"/>
  <c r="AC19" i="74" s="1"/>
  <c r="AO48" i="76"/>
  <c r="AM131" i="67"/>
  <c r="AQ56" i="102"/>
  <c r="AF50" i="97"/>
  <c r="AL57" i="102"/>
  <c r="AQ55" i="102"/>
  <c r="AT24" i="97"/>
  <c r="AF131" i="67"/>
  <c r="AN132" i="66"/>
  <c r="AL99" i="102"/>
  <c r="AF24" i="97"/>
  <c r="AU99" i="77"/>
  <c r="AB50" i="101"/>
  <c r="AK24" i="101"/>
  <c r="AY91" i="102"/>
  <c r="AV55" i="102"/>
  <c r="AE131" i="67"/>
  <c r="AY79" i="102"/>
  <c r="AV54" i="102"/>
  <c r="AN96" i="66"/>
  <c r="AO132" i="66"/>
  <c r="AH48" i="76"/>
  <c r="AB57" i="102"/>
  <c r="AR87" i="102"/>
  <c r="AG14" i="76"/>
  <c r="AH49" i="76"/>
  <c r="AG16" i="76"/>
  <c r="AG15" i="76"/>
  <c r="AG48" i="76"/>
  <c r="AB56" i="102"/>
  <c r="AZ41" i="74"/>
  <c r="AY41" i="74"/>
  <c r="AT30" i="76"/>
  <c r="AJ131" i="67"/>
  <c r="AY13" i="76"/>
  <c r="AY15" i="76"/>
  <c r="AZ84" i="75"/>
  <c r="AL25" i="64"/>
  <c r="G24" i="112"/>
  <c r="AS131" i="67"/>
  <c r="AX24" i="101"/>
  <c r="AJ50" i="101"/>
  <c r="AI17" i="74"/>
  <c r="AZ48" i="76"/>
  <c r="AG24" i="97"/>
  <c r="AG84" i="102"/>
  <c r="AH96" i="102"/>
  <c r="AG96" i="102"/>
  <c r="AG75" i="102"/>
  <c r="AK57" i="102"/>
  <c r="AS25" i="64"/>
  <c r="AS26" i="64"/>
  <c r="AS28" i="64"/>
  <c r="AS27" i="64"/>
  <c r="AS21" i="64"/>
  <c r="AS24" i="64"/>
  <c r="AA82" i="65"/>
  <c r="AY94" i="65" s="1"/>
  <c r="AA5" i="65"/>
  <c r="AD57" i="102"/>
  <c r="AZ130" i="65"/>
  <c r="AA44" i="75"/>
  <c r="Z60" i="75" s="1"/>
  <c r="AC60" i="75" s="1"/>
  <c r="AY89" i="65"/>
  <c r="AZ137" i="65" s="1"/>
  <c r="AK56" i="102"/>
  <c r="AD14" i="74"/>
  <c r="AC50" i="97"/>
  <c r="AX50" i="101"/>
  <c r="AR24" i="101"/>
  <c r="AK50" i="101"/>
  <c r="AQ50" i="101"/>
  <c r="AQ24" i="101"/>
  <c r="AD56" i="102"/>
  <c r="AD18" i="74"/>
  <c r="AK55" i="102"/>
  <c r="AN87" i="66"/>
  <c r="AO135" i="66" s="1"/>
  <c r="AH17" i="76"/>
  <c r="AD19" i="74"/>
  <c r="AS22" i="64"/>
  <c r="AW130" i="65"/>
  <c r="AY50" i="75"/>
  <c r="AD52" i="74"/>
  <c r="AD55" i="102"/>
  <c r="AX132" i="66"/>
  <c r="AY132" i="66"/>
  <c r="AV23" i="76"/>
  <c r="AX87" i="66"/>
  <c r="G27" i="112" s="1"/>
  <c r="H27" i="112" s="1"/>
  <c r="AV50" i="101"/>
  <c r="AX96" i="66"/>
  <c r="AJ16" i="74"/>
  <c r="AI131" i="67"/>
  <c r="AX131" i="67"/>
  <c r="AX120" i="66"/>
  <c r="AY120" i="66"/>
  <c r="AN10" i="74"/>
  <c r="AN17" i="74" s="1"/>
  <c r="AJ24" i="101"/>
  <c r="AV24" i="97"/>
  <c r="AM50" i="97"/>
  <c r="AC24" i="97"/>
  <c r="AB14" i="74"/>
  <c r="AB17" i="74"/>
  <c r="AU18" i="74"/>
  <c r="AU15" i="74"/>
  <c r="AU17" i="74"/>
  <c r="AV13" i="76"/>
  <c r="AV16" i="76"/>
  <c r="AS66" i="75"/>
  <c r="BD58" i="77"/>
  <c r="BD73" i="77" s="1"/>
  <c r="AQ16" i="74"/>
  <c r="AH50" i="101"/>
  <c r="AR58" i="64"/>
  <c r="AZ84" i="102"/>
  <c r="AZ96" i="102"/>
  <c r="AZ75" i="102"/>
  <c r="AZ87" i="102" s="1"/>
  <c r="AZ58" i="77"/>
  <c r="BA58" i="77"/>
  <c r="BA73" i="77" s="1"/>
  <c r="AJ25" i="74"/>
  <c r="AX73" i="77"/>
  <c r="AR24" i="97"/>
  <c r="AE82" i="65"/>
  <c r="AE5" i="65"/>
  <c r="AC24" i="101"/>
  <c r="AF24" i="101"/>
  <c r="AM75" i="66"/>
  <c r="AY66" i="75"/>
  <c r="AJ13" i="76"/>
  <c r="AK13" i="76"/>
  <c r="AC131" i="67"/>
  <c r="AA50" i="97"/>
  <c r="AL50" i="101"/>
  <c r="AS50" i="97"/>
  <c r="AI50" i="97"/>
  <c r="AK50" i="97"/>
  <c r="AR50" i="101"/>
  <c r="AR23" i="76"/>
  <c r="AB131" i="67"/>
  <c r="AA26" i="74"/>
  <c r="AP87" i="66"/>
  <c r="E27" i="112" s="1"/>
  <c r="AT23" i="76"/>
  <c r="AE128" i="66"/>
  <c r="AM57" i="102"/>
  <c r="AA23" i="76"/>
  <c r="AX80" i="75"/>
  <c r="AD16" i="76"/>
  <c r="AY23" i="76"/>
  <c r="AH50" i="75"/>
  <c r="AV23" i="74"/>
  <c r="AX23" i="76"/>
  <c r="AC23" i="76"/>
  <c r="AW23" i="74"/>
  <c r="AT27" i="74"/>
  <c r="AJ17" i="74"/>
  <c r="BC104" i="66"/>
  <c r="AV104" i="66"/>
  <c r="AQ104" i="66"/>
  <c r="AX44" i="74"/>
  <c r="AD75" i="65"/>
  <c r="AY104" i="66"/>
  <c r="AU27" i="74"/>
  <c r="AB23" i="76"/>
  <c r="AM56" i="102"/>
  <c r="AY82" i="75"/>
  <c r="AS50" i="75"/>
  <c r="AR104" i="66"/>
  <c r="AS104" i="66"/>
  <c r="BB104" i="66"/>
  <c r="AZ23" i="74"/>
  <c r="AJ26" i="74"/>
  <c r="AY45" i="74"/>
  <c r="AU23" i="76"/>
  <c r="BD104" i="66"/>
  <c r="AV27" i="74"/>
  <c r="AD6" i="69"/>
  <c r="AD8" i="69" s="1"/>
  <c r="AM55" i="102"/>
  <c r="AI75" i="65"/>
  <c r="AB26" i="74"/>
  <c r="AJ23" i="76"/>
  <c r="AS58" i="64"/>
  <c r="AP50" i="75"/>
  <c r="AS26" i="74"/>
  <c r="AS75" i="66"/>
  <c r="AN131" i="67"/>
  <c r="AZ52" i="75"/>
  <c r="AE50" i="75"/>
  <c r="AD50" i="75"/>
  <c r="AE23" i="76"/>
  <c r="BE58" i="77"/>
  <c r="BE73" i="77" s="1"/>
  <c r="AS57" i="102"/>
  <c r="AD26" i="74"/>
  <c r="AQ23" i="76"/>
  <c r="AP26" i="74"/>
  <c r="AR86" i="64"/>
  <c r="AP128" i="66"/>
  <c r="AJ27" i="74"/>
  <c r="AQ128" i="66"/>
  <c r="AZ23" i="76"/>
  <c r="AX104" i="66"/>
  <c r="AI6" i="69"/>
  <c r="AI8" i="69" s="1"/>
  <c r="AU80" i="66"/>
  <c r="AU87" i="66" s="1"/>
  <c r="AU5" i="66"/>
  <c r="AU75" i="66" s="1"/>
  <c r="AH23" i="76"/>
  <c r="BE104" i="66"/>
  <c r="AD5" i="66"/>
  <c r="AD75" i="66" s="1"/>
  <c r="AP5" i="66"/>
  <c r="AP75" i="66" s="1"/>
  <c r="AB84" i="102"/>
  <c r="AB96" i="102"/>
  <c r="AY26" i="74"/>
  <c r="AY23" i="74"/>
  <c r="AD23" i="76"/>
  <c r="AI23" i="76"/>
  <c r="AW58" i="77"/>
  <c r="BB58" i="77"/>
  <c r="BB73" i="77" s="1"/>
  <c r="AS55" i="102"/>
  <c r="AS44" i="64"/>
  <c r="AY83" i="75"/>
  <c r="AB23" i="74"/>
  <c r="AP23" i="74"/>
  <c r="AK23" i="76"/>
  <c r="AF23" i="76"/>
  <c r="AP104" i="66"/>
  <c r="AD128" i="66"/>
  <c r="AD14" i="76"/>
  <c r="AS56" i="102"/>
  <c r="AD15" i="76"/>
  <c r="BC58" i="77"/>
  <c r="BC73" i="77" s="1"/>
  <c r="AS54" i="102"/>
  <c r="AM23" i="76"/>
  <c r="AW58" i="64"/>
  <c r="AL23" i="76"/>
  <c r="BA104" i="66"/>
  <c r="E20" i="112"/>
  <c r="AW104" i="66"/>
  <c r="AX27" i="74"/>
  <c r="AH17" i="74"/>
  <c r="AH50" i="97"/>
  <c r="AD50" i="101"/>
  <c r="AH24" i="101"/>
  <c r="AZ50" i="101"/>
  <c r="AY50" i="97"/>
  <c r="AV50" i="97"/>
  <c r="AA24" i="101"/>
  <c r="AN50" i="97"/>
  <c r="AL26" i="74"/>
  <c r="AB55" i="102"/>
  <c r="AR75" i="66"/>
  <c r="AD99" i="102"/>
  <c r="AB54" i="102"/>
  <c r="AP32" i="74"/>
  <c r="AA14" i="74"/>
  <c r="AM82" i="65"/>
  <c r="AN130" i="65" s="1"/>
  <c r="AM5" i="65"/>
  <c r="AL80" i="66"/>
  <c r="AL87" i="66" s="1"/>
  <c r="AL5" i="66"/>
  <c r="AL75" i="66" s="1"/>
  <c r="AP67" i="75"/>
  <c r="AU25" i="64"/>
  <c r="AJ48" i="76"/>
  <c r="AP58" i="77"/>
  <c r="BA106" i="65"/>
  <c r="AP106" i="65"/>
  <c r="AQ130" i="65"/>
  <c r="BE106" i="65"/>
  <c r="AQ106" i="65"/>
  <c r="BD106" i="65"/>
  <c r="AY106" i="65"/>
  <c r="E7" i="112"/>
  <c r="AW106" i="65"/>
  <c r="BC106" i="65"/>
  <c r="BB106" i="65"/>
  <c r="AV75" i="66"/>
  <c r="AR13" i="76"/>
  <c r="AK44" i="64"/>
  <c r="AX82" i="75"/>
  <c r="AS17" i="74"/>
  <c r="AS15" i="74"/>
  <c r="AI25" i="74"/>
  <c r="AT80" i="66"/>
  <c r="AT87" i="66" s="1"/>
  <c r="AT5" i="66"/>
  <c r="AT75" i="66" s="1"/>
  <c r="AP92" i="102"/>
  <c r="AO75" i="102"/>
  <c r="AO80" i="102"/>
  <c r="AO92" i="102"/>
  <c r="AN24" i="97"/>
  <c r="AY48" i="76"/>
  <c r="AY40" i="76"/>
  <c r="AU82" i="65"/>
  <c r="AU5" i="65"/>
  <c r="AO53" i="74"/>
  <c r="AN53" i="74"/>
  <c r="AH24" i="97"/>
  <c r="AY32" i="76"/>
  <c r="AD25" i="74"/>
  <c r="AK24" i="97"/>
  <c r="AE20" i="64"/>
  <c r="AY35" i="74"/>
  <c r="AQ25" i="74"/>
  <c r="AY52" i="75"/>
  <c r="AD131" i="67"/>
  <c r="AE24" i="97"/>
  <c r="AY91" i="77"/>
  <c r="AY61" i="77"/>
  <c r="AY39" i="77"/>
  <c r="AZ99" i="77" s="1"/>
  <c r="AF53" i="74"/>
  <c r="AG53" i="74"/>
  <c r="AC82" i="65"/>
  <c r="AC5" i="65"/>
  <c r="AO98" i="75"/>
  <c r="AN98" i="75"/>
  <c r="AW54" i="102"/>
  <c r="AW55" i="102"/>
  <c r="AW56" i="102"/>
  <c r="AW57" i="102"/>
  <c r="AB50" i="97"/>
  <c r="AI48" i="76"/>
  <c r="AY17" i="74"/>
  <c r="AF98" i="75"/>
  <c r="AG98" i="75"/>
  <c r="AV53" i="74"/>
  <c r="AW53" i="74"/>
  <c r="AI39" i="77"/>
  <c r="AJ99" i="77" s="1"/>
  <c r="AI91" i="77"/>
  <c r="AQ48" i="76"/>
  <c r="AT131" i="67"/>
  <c r="AY18" i="74"/>
  <c r="AU24" i="97"/>
  <c r="AW98" i="75"/>
  <c r="AV98" i="75"/>
  <c r="AS82" i="65"/>
  <c r="AS5" i="65"/>
  <c r="Z24" i="76"/>
  <c r="AT96" i="102"/>
  <c r="AS96" i="102"/>
  <c r="AS84" i="102"/>
  <c r="AQ91" i="77"/>
  <c r="AQ61" i="77"/>
  <c r="AQ39" i="77"/>
  <c r="AR99" i="77" s="1"/>
  <c r="AA24" i="74"/>
  <c r="AS35" i="74"/>
  <c r="AI24" i="74"/>
  <c r="AA27" i="74"/>
  <c r="AK82" i="65"/>
  <c r="AK5" i="65"/>
  <c r="Z46" i="77"/>
  <c r="AI46" i="77" s="1"/>
  <c r="AA39" i="77"/>
  <c r="AB99" i="77" s="1"/>
  <c r="AB24" i="97"/>
  <c r="AI24" i="101"/>
  <c r="AK15" i="76"/>
  <c r="AL131" i="67"/>
  <c r="AC84" i="102"/>
  <c r="AC96" i="102"/>
  <c r="AD96" i="102"/>
  <c r="AX48" i="75"/>
  <c r="AJ50" i="75"/>
  <c r="AQ50" i="97"/>
  <c r="AD27" i="74"/>
  <c r="AO10" i="74"/>
  <c r="AO19" i="74" s="1"/>
  <c r="AX82" i="65"/>
  <c r="AX5" i="65"/>
  <c r="AO55" i="102"/>
  <c r="AO56" i="102"/>
  <c r="AO57" i="102"/>
  <c r="AO54" i="102"/>
  <c r="AH130" i="65"/>
  <c r="AI130" i="65"/>
  <c r="AR19" i="74"/>
  <c r="AR18" i="74"/>
  <c r="AR55" i="74"/>
  <c r="AR15" i="74"/>
  <c r="AR17" i="74"/>
  <c r="AR14" i="74"/>
  <c r="AW108" i="75"/>
  <c r="AZ49" i="76"/>
  <c r="AZ17" i="76"/>
  <c r="AZ15" i="76"/>
  <c r="AZ16" i="76"/>
  <c r="AZ13" i="76"/>
  <c r="AS127" i="66"/>
  <c r="AS91" i="66"/>
  <c r="AS87" i="66"/>
  <c r="AS103" i="66"/>
  <c r="AT127" i="66"/>
  <c r="AC15" i="76"/>
  <c r="AC9" i="73"/>
  <c r="AC10" i="73" s="1"/>
  <c r="AC86" i="64"/>
  <c r="AC30" i="64"/>
  <c r="AC24" i="64"/>
  <c r="AC44" i="64"/>
  <c r="AC23" i="64"/>
  <c r="AC26" i="64"/>
  <c r="AC29" i="64"/>
  <c r="AC22" i="64"/>
  <c r="AC27" i="64"/>
  <c r="AC21" i="64"/>
  <c r="AC25" i="64"/>
  <c r="AC28" i="64"/>
  <c r="AT96" i="66"/>
  <c r="AT132" i="66"/>
  <c r="AT108" i="66"/>
  <c r="I25" i="112"/>
  <c r="AZ97" i="66"/>
  <c r="AZ133" i="66"/>
  <c r="AZ121" i="66"/>
  <c r="AZ109" i="66"/>
  <c r="AL134" i="66"/>
  <c r="AL98" i="66"/>
  <c r="AR127" i="66"/>
  <c r="AR91" i="66"/>
  <c r="AR87" i="66"/>
  <c r="AR103" i="66"/>
  <c r="Z41" i="76"/>
  <c r="AZ41" i="76" s="1"/>
  <c r="AX49" i="76"/>
  <c r="AX17" i="76"/>
  <c r="AX16" i="76"/>
  <c r="AX13" i="76"/>
  <c r="AA17" i="76"/>
  <c r="Z25" i="76"/>
  <c r="AX25" i="76" s="1"/>
  <c r="AA16" i="76"/>
  <c r="AA14" i="76"/>
  <c r="AB9" i="73"/>
  <c r="AB10" i="73" s="1"/>
  <c r="AB44" i="64"/>
  <c r="AB86" i="64"/>
  <c r="AB30" i="64"/>
  <c r="AB29" i="64"/>
  <c r="AB20" i="64"/>
  <c r="AB23" i="64"/>
  <c r="AB26" i="64"/>
  <c r="AB28" i="64"/>
  <c r="AB22" i="64"/>
  <c r="AB24" i="64"/>
  <c r="AB21" i="64"/>
  <c r="AB27" i="64"/>
  <c r="AC108" i="75"/>
  <c r="Z69" i="77"/>
  <c r="AP69" i="77" s="1"/>
  <c r="AR15" i="76"/>
  <c r="AU50" i="75"/>
  <c r="AR50" i="75"/>
  <c r="Z28" i="74"/>
  <c r="AD28" i="74" s="1"/>
  <c r="AA19" i="74"/>
  <c r="AQ19" i="74"/>
  <c r="AQ55" i="74"/>
  <c r="AQ14" i="74"/>
  <c r="AY108" i="75"/>
  <c r="AX58" i="77"/>
  <c r="AS99" i="77"/>
  <c r="AI87" i="102"/>
  <c r="AY25" i="74"/>
  <c r="AK96" i="66"/>
  <c r="AK132" i="66"/>
  <c r="AU35" i="74"/>
  <c r="AX26" i="74"/>
  <c r="AW49" i="76"/>
  <c r="AW17" i="76"/>
  <c r="AW14" i="76"/>
  <c r="AW13" i="76"/>
  <c r="AW15" i="76"/>
  <c r="AK14" i="74"/>
  <c r="AT21" i="76"/>
  <c r="AQ37" i="69"/>
  <c r="AQ7" i="69"/>
  <c r="AR39" i="69" s="1"/>
  <c r="AC134" i="66"/>
  <c r="AC98" i="66"/>
  <c r="AM25" i="74"/>
  <c r="AM52" i="74"/>
  <c r="AM10" i="74"/>
  <c r="AM16" i="74" s="1"/>
  <c r="AY24" i="74"/>
  <c r="AT26" i="74"/>
  <c r="AT16" i="76"/>
  <c r="AY9" i="73"/>
  <c r="AY10" i="73" s="1"/>
  <c r="AY72" i="64"/>
  <c r="AY44" i="64"/>
  <c r="AY58" i="64"/>
  <c r="AY86" i="64"/>
  <c r="AY30" i="64"/>
  <c r="AY24" i="64"/>
  <c r="BG30" i="64"/>
  <c r="AY29" i="64"/>
  <c r="AY23" i="64"/>
  <c r="AY22" i="64"/>
  <c r="AY26" i="64"/>
  <c r="AY27" i="64"/>
  <c r="AY28" i="64"/>
  <c r="AY21" i="64"/>
  <c r="AZ35" i="74"/>
  <c r="AH52" i="75"/>
  <c r="AE46" i="76"/>
  <c r="AE22" i="76"/>
  <c r="AF87" i="102"/>
  <c r="AQ17" i="74"/>
  <c r="AH26" i="74"/>
  <c r="Z76" i="75"/>
  <c r="AR76" i="75" s="1"/>
  <c r="AH19" i="74"/>
  <c r="AH15" i="74"/>
  <c r="AH18" i="74"/>
  <c r="AX38" i="76"/>
  <c r="AV58" i="64"/>
  <c r="AD44" i="64"/>
  <c r="AN44" i="64"/>
  <c r="AI137" i="65"/>
  <c r="AH6" i="68"/>
  <c r="AI38" i="68" s="1"/>
  <c r="Z92" i="75"/>
  <c r="AX92" i="75" s="1"/>
  <c r="AX108" i="75"/>
  <c r="AU108" i="75"/>
  <c r="AE199" i="100"/>
  <c r="AE100" i="100"/>
  <c r="AM17" i="76"/>
  <c r="AR199" i="100"/>
  <c r="AR100" i="100"/>
  <c r="AR133" i="100"/>
  <c r="AQ8" i="69"/>
  <c r="AC20" i="64"/>
  <c r="AT113" i="65"/>
  <c r="AZ75" i="66"/>
  <c r="AV66" i="75"/>
  <c r="AW66" i="75"/>
  <c r="AZ19" i="74"/>
  <c r="AZ18" i="74"/>
  <c r="AZ55" i="74"/>
  <c r="AZ15" i="74"/>
  <c r="AO54" i="74"/>
  <c r="AO27" i="74"/>
  <c r="AP54" i="74"/>
  <c r="AH99" i="77"/>
  <c r="AZ30" i="76"/>
  <c r="AZ22" i="76"/>
  <c r="AZ38" i="76"/>
  <c r="AZ46" i="76"/>
  <c r="AZ14" i="76"/>
  <c r="AA13" i="76"/>
  <c r="AU21" i="76"/>
  <c r="AN199" i="100"/>
  <c r="AN100" i="100"/>
  <c r="AM7" i="69"/>
  <c r="AN39" i="69" s="1"/>
  <c r="AM37" i="69"/>
  <c r="AT108" i="75"/>
  <c r="AQ108" i="75"/>
  <c r="AW54" i="74"/>
  <c r="AW36" i="74"/>
  <c r="AW27" i="74"/>
  <c r="AC48" i="75"/>
  <c r="AK99" i="77"/>
  <c r="AS49" i="76"/>
  <c r="AS17" i="76"/>
  <c r="AS14" i="76"/>
  <c r="AL37" i="68"/>
  <c r="AL7" i="68"/>
  <c r="AU7" i="69"/>
  <c r="AV39" i="69" s="1"/>
  <c r="AU37" i="69"/>
  <c r="AP37" i="68"/>
  <c r="Z21" i="68"/>
  <c r="AP21" i="68" s="1"/>
  <c r="AP7" i="68"/>
  <c r="AU66" i="75"/>
  <c r="AT55" i="74"/>
  <c r="AT19" i="74"/>
  <c r="AT15" i="74"/>
  <c r="AT14" i="74"/>
  <c r="AT16" i="74"/>
  <c r="AP199" i="100"/>
  <c r="AP133" i="100"/>
  <c r="Z133" i="100"/>
  <c r="AP100" i="100"/>
  <c r="AQ23" i="74"/>
  <c r="AL23" i="74"/>
  <c r="AT23" i="74"/>
  <c r="AO23" i="74"/>
  <c r="AC23" i="74"/>
  <c r="AD23" i="74"/>
  <c r="AM23" i="74"/>
  <c r="AY48" i="75"/>
  <c r="AK108" i="75"/>
  <c r="AN17" i="76"/>
  <c r="AN46" i="76"/>
  <c r="AN14" i="76"/>
  <c r="AN22" i="76"/>
  <c r="AO46" i="76"/>
  <c r="AL24" i="101"/>
  <c r="AE91" i="66"/>
  <c r="AE87" i="66"/>
  <c r="AE127" i="66"/>
  <c r="AZ9" i="73"/>
  <c r="AZ10" i="73" s="1"/>
  <c r="AZ44" i="64"/>
  <c r="AZ58" i="64"/>
  <c r="AZ86" i="64"/>
  <c r="BH30" i="64"/>
  <c r="AZ30" i="64"/>
  <c r="AZ21" i="64"/>
  <c r="AZ72" i="64"/>
  <c r="AZ24" i="64"/>
  <c r="BH24" i="64" s="1"/>
  <c r="AZ23" i="64"/>
  <c r="BH23" i="64" s="1"/>
  <c r="AZ26" i="64"/>
  <c r="BH25" i="64" s="1"/>
  <c r="AZ29" i="64"/>
  <c r="BH28" i="64" s="1"/>
  <c r="AZ20" i="64"/>
  <c r="BH22" i="64" s="1"/>
  <c r="AZ22" i="64"/>
  <c r="AZ27" i="64"/>
  <c r="BH26" i="64" s="1"/>
  <c r="AZ28" i="64"/>
  <c r="BH27" i="64" s="1"/>
  <c r="AT37" i="68"/>
  <c r="AT7" i="68"/>
  <c r="AX7" i="69"/>
  <c r="AX37" i="69"/>
  <c r="Z29" i="69"/>
  <c r="AZ29" i="69" s="1"/>
  <c r="AI37" i="69"/>
  <c r="AI7" i="69"/>
  <c r="AJ39" i="69" s="1"/>
  <c r="AU26" i="74"/>
  <c r="AE25" i="74"/>
  <c r="AE52" i="74"/>
  <c r="AX35" i="74"/>
  <c r="AX83" i="75"/>
  <c r="AY21" i="76"/>
  <c r="AW39" i="68"/>
  <c r="AD8" i="68"/>
  <c r="AM134" i="66"/>
  <c r="AF97" i="66"/>
  <c r="AF133" i="66"/>
  <c r="AQ7" i="68"/>
  <c r="AR39" i="68" s="1"/>
  <c r="AQ37" i="68"/>
  <c r="AH199" i="100"/>
  <c r="AH100" i="100"/>
  <c r="AI19" i="74"/>
  <c r="AI55" i="74"/>
  <c r="AC26" i="74"/>
  <c r="AS30" i="76"/>
  <c r="AY30" i="76"/>
  <c r="AW30" i="76"/>
  <c r="AQ30" i="76"/>
  <c r="C19" i="112"/>
  <c r="AA91" i="66"/>
  <c r="AA87" i="66"/>
  <c r="AU91" i="66"/>
  <c r="AH91" i="66"/>
  <c r="AX91" i="66"/>
  <c r="AD91" i="66"/>
  <c r="AL91" i="66"/>
  <c r="AP91" i="66"/>
  <c r="AT91" i="66"/>
  <c r="AP25" i="64"/>
  <c r="AQ66" i="75"/>
  <c r="AZ26" i="74"/>
  <c r="AV108" i="75"/>
  <c r="AS34" i="74"/>
  <c r="AS16" i="74"/>
  <c r="AS52" i="74"/>
  <c r="AS25" i="74"/>
  <c r="AT52" i="74"/>
  <c r="AB21" i="76"/>
  <c r="AV99" i="77"/>
  <c r="AK131" i="67"/>
  <c r="AN97" i="66"/>
  <c r="AN133" i="66"/>
  <c r="AO133" i="66"/>
  <c r="I14" i="112"/>
  <c r="J7" i="112" s="1"/>
  <c r="AZ113" i="65"/>
  <c r="AR23" i="74"/>
  <c r="AW25" i="74"/>
  <c r="AW52" i="74"/>
  <c r="AW34" i="74"/>
  <c r="AX52" i="74"/>
  <c r="AE7" i="69"/>
  <c r="AF39" i="69" s="1"/>
  <c r="AE37" i="69"/>
  <c r="AH137" i="65"/>
  <c r="AS134" i="66"/>
  <c r="AS110" i="66"/>
  <c r="AS98" i="66"/>
  <c r="AI199" i="100"/>
  <c r="AI100" i="100"/>
  <c r="AO99" i="75"/>
  <c r="AP99" i="75"/>
  <c r="AC99" i="77"/>
  <c r="AQ127" i="66"/>
  <c r="AQ91" i="66"/>
  <c r="AQ87" i="66"/>
  <c r="AQ103" i="66"/>
  <c r="AM7" i="68"/>
  <c r="AN39" i="68" s="1"/>
  <c r="AM37" i="68"/>
  <c r="AH9" i="73"/>
  <c r="AH10" i="73" s="1"/>
  <c r="AH44" i="64"/>
  <c r="AH86" i="64"/>
  <c r="AH30" i="64"/>
  <c r="AH24" i="64"/>
  <c r="AH21" i="64"/>
  <c r="AH26" i="64"/>
  <c r="AH27" i="64"/>
  <c r="AH23" i="64"/>
  <c r="AH29" i="64"/>
  <c r="AH28" i="64"/>
  <c r="AH22" i="64"/>
  <c r="AZ108" i="75"/>
  <c r="BB50" i="75"/>
  <c r="BB66" i="75" s="1"/>
  <c r="BB82" i="75" s="1"/>
  <c r="BA50" i="75"/>
  <c r="BA66" i="75" s="1"/>
  <c r="BA82" i="75" s="1"/>
  <c r="BE50" i="75"/>
  <c r="BE66" i="75" s="1"/>
  <c r="BE82" i="75" s="1"/>
  <c r="BD50" i="75"/>
  <c r="BD66" i="75" s="1"/>
  <c r="BD82" i="75" s="1"/>
  <c r="BC50" i="75"/>
  <c r="BC66" i="75" s="1"/>
  <c r="BC82" i="75" s="1"/>
  <c r="AM50" i="75"/>
  <c r="AW50" i="75"/>
  <c r="AN50" i="75"/>
  <c r="AG50" i="75"/>
  <c r="AV50" i="75"/>
  <c r="AO50" i="75"/>
  <c r="AF50" i="75"/>
  <c r="AF48" i="75"/>
  <c r="AC24" i="74"/>
  <c r="AQ48" i="75"/>
  <c r="AW99" i="75"/>
  <c r="AW67" i="75"/>
  <c r="AR21" i="76"/>
  <c r="AL37" i="69"/>
  <c r="AL7" i="69"/>
  <c r="AU7" i="68"/>
  <c r="AV39" i="68" s="1"/>
  <c r="AU37" i="68"/>
  <c r="AP7" i="69"/>
  <c r="AP37" i="69"/>
  <c r="Z21" i="69"/>
  <c r="AQ21" i="69" s="1"/>
  <c r="AA9" i="73"/>
  <c r="AA10" i="73" s="1"/>
  <c r="AA44" i="64"/>
  <c r="AA30" i="64"/>
  <c r="AA21" i="64"/>
  <c r="AA22" i="64"/>
  <c r="AA28" i="64"/>
  <c r="AA26" i="64"/>
  <c r="AA23" i="64"/>
  <c r="AA27" i="64"/>
  <c r="AA29" i="64"/>
  <c r="AA24" i="64"/>
  <c r="AB97" i="66"/>
  <c r="AB133" i="66"/>
  <c r="AX25" i="74"/>
  <c r="AT25" i="74"/>
  <c r="AX50" i="75"/>
  <c r="AQ24" i="74"/>
  <c r="AY80" i="75"/>
  <c r="AB52" i="74"/>
  <c r="AB25" i="74"/>
  <c r="AB16" i="74"/>
  <c r="AK48" i="75"/>
  <c r="AX19" i="74"/>
  <c r="AX15" i="74"/>
  <c r="Z46" i="74"/>
  <c r="AX46" i="74" s="1"/>
  <c r="AX16" i="74"/>
  <c r="AC127" i="66"/>
  <c r="AC91" i="66"/>
  <c r="AC87" i="66"/>
  <c r="AD127" i="66"/>
  <c r="AT37" i="69"/>
  <c r="AT7" i="69"/>
  <c r="AX37" i="68"/>
  <c r="Z29" i="68"/>
  <c r="AZ29" i="68" s="1"/>
  <c r="AX7" i="68"/>
  <c r="AE132" i="66"/>
  <c r="AE96" i="66"/>
  <c r="AI7" i="68"/>
  <c r="AJ39" i="68" s="1"/>
  <c r="AI37" i="68"/>
  <c r="AV18" i="74"/>
  <c r="AR52" i="74"/>
  <c r="AR34" i="74"/>
  <c r="AR25" i="74"/>
  <c r="AR16" i="74"/>
  <c r="AT17" i="76"/>
  <c r="AT49" i="76"/>
  <c r="AZ66" i="75"/>
  <c r="AJ19" i="74"/>
  <c r="AJ55" i="74"/>
  <c r="AJ15" i="74"/>
  <c r="AN89" i="65"/>
  <c r="AV37" i="69"/>
  <c r="AZ8" i="69"/>
  <c r="AQ50" i="75"/>
  <c r="AS19" i="74"/>
  <c r="AS55" i="74"/>
  <c r="AS18" i="74"/>
  <c r="AA25" i="64"/>
  <c r="AO8" i="68"/>
  <c r="AN16" i="76"/>
  <c r="AX30" i="76"/>
  <c r="AS87" i="102"/>
  <c r="AS99" i="102"/>
  <c r="AD86" i="64"/>
  <c r="AR108" i="75"/>
  <c r="AG54" i="74"/>
  <c r="AG27" i="74"/>
  <c r="AH54" i="74"/>
  <c r="AS68" i="75"/>
  <c r="AV68" i="75"/>
  <c r="AT68" i="75"/>
  <c r="AW68" i="75"/>
  <c r="AU68" i="75"/>
  <c r="AW99" i="77"/>
  <c r="AM24" i="97"/>
  <c r="AS96" i="66"/>
  <c r="AS132" i="66"/>
  <c r="AS108" i="66"/>
  <c r="AE7" i="68"/>
  <c r="AF39" i="68" s="1"/>
  <c r="AE37" i="68"/>
  <c r="AW10" i="74"/>
  <c r="AW18" i="74" s="1"/>
  <c r="AQ68" i="75"/>
  <c r="AZ14" i="74"/>
  <c r="AL21" i="76"/>
  <c r="AP14" i="74"/>
  <c r="AG24" i="74"/>
  <c r="AF46" i="76"/>
  <c r="AF22" i="76"/>
  <c r="AG46" i="76"/>
  <c r="AH37" i="68"/>
  <c r="AH7" i="68"/>
  <c r="AA50" i="75"/>
  <c r="AP35" i="74"/>
  <c r="AU58" i="77"/>
  <c r="AY58" i="77"/>
  <c r="AV58" i="77"/>
  <c r="AQ58" i="77"/>
  <c r="AS13" i="76"/>
  <c r="E14" i="112"/>
  <c r="F12" i="112" s="1"/>
  <c r="AP137" i="65"/>
  <c r="BC113" i="65"/>
  <c r="BB113" i="65"/>
  <c r="BA113" i="65"/>
  <c r="AP113" i="65"/>
  <c r="BE113" i="65"/>
  <c r="BD113" i="65"/>
  <c r="AA20" i="64"/>
  <c r="AA16" i="74"/>
  <c r="AW26" i="74"/>
  <c r="AO26" i="74"/>
  <c r="AG26" i="74"/>
  <c r="AM26" i="74"/>
  <c r="AE26" i="74"/>
  <c r="AF26" i="74"/>
  <c r="AN26" i="74"/>
  <c r="AV26" i="74"/>
  <c r="AY84" i="75"/>
  <c r="AL25" i="74"/>
  <c r="AQ15" i="74"/>
  <c r="AO24" i="74"/>
  <c r="AY199" i="100"/>
  <c r="AY133" i="100"/>
  <c r="AY166" i="100"/>
  <c r="AY100" i="100"/>
  <c r="AG25" i="74"/>
  <c r="AG52" i="74"/>
  <c r="AM24" i="74"/>
  <c r="AS108" i="75"/>
  <c r="AO49" i="76"/>
  <c r="AO17" i="76"/>
  <c r="AO14" i="76"/>
  <c r="AO15" i="76"/>
  <c r="AO13" i="76"/>
  <c r="AY49" i="76"/>
  <c r="AY17" i="76"/>
  <c r="AY14" i="76"/>
  <c r="AY16" i="76"/>
  <c r="AD99" i="77"/>
  <c r="AK87" i="102"/>
  <c r="AK99" i="102"/>
  <c r="AJ44" i="64"/>
  <c r="AZ131" i="67"/>
  <c r="AF9" i="73"/>
  <c r="AF10" i="73" s="1"/>
  <c r="AF30" i="64"/>
  <c r="AF44" i="64"/>
  <c r="AF86" i="64"/>
  <c r="AF29" i="64"/>
  <c r="AF20" i="64"/>
  <c r="AF28" i="64"/>
  <c r="AF24" i="64"/>
  <c r="AF27" i="64"/>
  <c r="AF26" i="64"/>
  <c r="AF21" i="64"/>
  <c r="AF23" i="64"/>
  <c r="AF22" i="64"/>
  <c r="AQ9" i="73"/>
  <c r="AQ10" i="73" s="1"/>
  <c r="AQ44" i="64"/>
  <c r="AQ58" i="64"/>
  <c r="AQ86" i="64"/>
  <c r="AQ24" i="64"/>
  <c r="AQ22" i="64"/>
  <c r="AQ21" i="64"/>
  <c r="AQ30" i="64"/>
  <c r="AQ27" i="64"/>
  <c r="AQ25" i="64"/>
  <c r="AQ29" i="64"/>
  <c r="AQ28" i="64"/>
  <c r="AQ23" i="64"/>
  <c r="AQ26" i="64"/>
  <c r="AZ50" i="75"/>
  <c r="AJ23" i="74"/>
  <c r="AE10" i="74"/>
  <c r="AV21" i="76"/>
  <c r="AW24" i="74"/>
  <c r="AL99" i="77"/>
  <c r="AQ87" i="102"/>
  <c r="AG127" i="66"/>
  <c r="AG87" i="66"/>
  <c r="AG91" i="66"/>
  <c r="AH127" i="66"/>
  <c r="AN6" i="69"/>
  <c r="AN6" i="68"/>
  <c r="AO38" i="68" s="1"/>
  <c r="AN75" i="65"/>
  <c r="AY20" i="64"/>
  <c r="AB87" i="66"/>
  <c r="AS23" i="74"/>
  <c r="AV199" i="100"/>
  <c r="AV133" i="100"/>
  <c r="AV100" i="100"/>
  <c r="AI8" i="68"/>
  <c r="AJ127" i="66"/>
  <c r="AJ91" i="66"/>
  <c r="AJ87" i="66"/>
  <c r="AV25" i="74"/>
  <c r="AV52" i="74"/>
  <c r="AV34" i="74"/>
  <c r="AM108" i="75"/>
  <c r="AX14" i="76"/>
  <c r="AE21" i="76"/>
  <c r="AS100" i="100"/>
  <c r="AT8" i="69"/>
  <c r="AU132" i="66"/>
  <c r="AU108" i="66"/>
  <c r="AU96" i="66"/>
  <c r="AG99" i="75"/>
  <c r="AH99" i="75"/>
  <c r="AP68" i="75"/>
  <c r="AX39" i="76"/>
  <c r="AU46" i="76"/>
  <c r="AU30" i="76"/>
  <c r="AU22" i="76"/>
  <c r="AC25" i="76"/>
  <c r="AC17" i="76"/>
  <c r="AC14" i="76"/>
  <c r="AC7" i="69"/>
  <c r="AD39" i="69" s="1"/>
  <c r="AC37" i="69"/>
  <c r="BB48" i="75"/>
  <c r="BB64" i="75" s="1"/>
  <c r="BB80" i="75" s="1"/>
  <c r="BA48" i="75"/>
  <c r="BA64" i="75" s="1"/>
  <c r="BA80" i="75" s="1"/>
  <c r="BE48" i="75"/>
  <c r="BE64" i="75" s="1"/>
  <c r="BE80" i="75" s="1"/>
  <c r="BD48" i="75"/>
  <c r="BD64" i="75" s="1"/>
  <c r="BD80" i="75" s="1"/>
  <c r="BC48" i="75"/>
  <c r="BC64" i="75" s="1"/>
  <c r="BC80" i="75" s="1"/>
  <c r="AI48" i="75"/>
  <c r="AZ48" i="75"/>
  <c r="AT48" i="75"/>
  <c r="AD48" i="75"/>
  <c r="AJ48" i="75"/>
  <c r="AR48" i="75"/>
  <c r="AB48" i="75"/>
  <c r="AL48" i="75"/>
  <c r="AT32" i="74"/>
  <c r="AQ32" i="74"/>
  <c r="AW103" i="66"/>
  <c r="AW127" i="66"/>
  <c r="AW91" i="66"/>
  <c r="AW87" i="66"/>
  <c r="AX127" i="66"/>
  <c r="BA30" i="64"/>
  <c r="BA22" i="64"/>
  <c r="BA21" i="64"/>
  <c r="BA28" i="64"/>
  <c r="BA24" i="64"/>
  <c r="BA27" i="64"/>
  <c r="BA29" i="64"/>
  <c r="BA23" i="64"/>
  <c r="BA26" i="64"/>
  <c r="AH7" i="69"/>
  <c r="AH37" i="69"/>
  <c r="AD134" i="66"/>
  <c r="AD98" i="66"/>
  <c r="AU24" i="74"/>
  <c r="AC25" i="74"/>
  <c r="AC52" i="74"/>
  <c r="AR49" i="76"/>
  <c r="AR17" i="76"/>
  <c r="AX68" i="75"/>
  <c r="AI21" i="76"/>
  <c r="AA24" i="97"/>
  <c r="AG9" i="73"/>
  <c r="AG10" i="73" s="1"/>
  <c r="AG44" i="64"/>
  <c r="AG86" i="64"/>
  <c r="AG30" i="64"/>
  <c r="AG22" i="64"/>
  <c r="AG21" i="64"/>
  <c r="AG27" i="64"/>
  <c r="AG29" i="64"/>
  <c r="AG24" i="64"/>
  <c r="AG26" i="64"/>
  <c r="AG23" i="64"/>
  <c r="AG25" i="64"/>
  <c r="AG28" i="64"/>
  <c r="AC133" i="66"/>
  <c r="AA25" i="74"/>
  <c r="AY68" i="75"/>
  <c r="AX23" i="74"/>
  <c r="AQ21" i="76"/>
  <c r="AW199" i="100"/>
  <c r="AW100" i="100"/>
  <c r="AW133" i="100"/>
  <c r="AS39" i="68"/>
  <c r="BC30" i="64"/>
  <c r="BC21" i="64"/>
  <c r="BC22" i="64"/>
  <c r="BC23" i="64"/>
  <c r="BC28" i="64"/>
  <c r="BC27" i="64"/>
  <c r="BC26" i="64"/>
  <c r="BC29" i="64"/>
  <c r="BC24" i="64"/>
  <c r="BB52" i="75"/>
  <c r="BB68" i="75" s="1"/>
  <c r="BB84" i="75" s="1"/>
  <c r="BA52" i="75"/>
  <c r="BA68" i="75" s="1"/>
  <c r="BA84" i="75" s="1"/>
  <c r="BE52" i="75"/>
  <c r="BE68" i="75" s="1"/>
  <c r="BE84" i="75" s="1"/>
  <c r="BD52" i="75"/>
  <c r="BD68" i="75" s="1"/>
  <c r="BD84" i="75" s="1"/>
  <c r="BC52" i="75"/>
  <c r="BC68" i="75" s="1"/>
  <c r="BC84" i="75" s="1"/>
  <c r="AE52" i="75"/>
  <c r="AS52" i="75"/>
  <c r="AO52" i="75"/>
  <c r="AN52" i="75"/>
  <c r="AM52" i="75"/>
  <c r="AW52" i="75"/>
  <c r="AB52" i="75"/>
  <c r="AU52" i="75"/>
  <c r="AC52" i="75"/>
  <c r="AV52" i="75"/>
  <c r="AD52" i="75"/>
  <c r="AT52" i="75"/>
  <c r="AL52" i="75"/>
  <c r="AK52" i="75"/>
  <c r="AG52" i="75"/>
  <c r="AF52" i="75"/>
  <c r="AS48" i="75"/>
  <c r="AL199" i="100"/>
  <c r="AL100" i="100"/>
  <c r="AJ99" i="102"/>
  <c r="AJ87" i="102"/>
  <c r="AD96" i="66"/>
  <c r="AD132" i="66"/>
  <c r="AD87" i="66"/>
  <c r="AR113" i="65"/>
  <c r="AB75" i="66"/>
  <c r="AT34" i="74"/>
  <c r="AX34" i="74"/>
  <c r="AJ14" i="74"/>
  <c r="AE23" i="74"/>
  <c r="AU32" i="74"/>
  <c r="AV46" i="76"/>
  <c r="AV14" i="76"/>
  <c r="AV30" i="76"/>
  <c r="AV22" i="76"/>
  <c r="AW46" i="76"/>
  <c r="AL96" i="66"/>
  <c r="AL132" i="66"/>
  <c r="AO9" i="73"/>
  <c r="AO10" i="73" s="1"/>
  <c r="AO44" i="64"/>
  <c r="AO86" i="64"/>
  <c r="AO26" i="64"/>
  <c r="AO30" i="64"/>
  <c r="AO28" i="64"/>
  <c r="AO21" i="64"/>
  <c r="AO23" i="64"/>
  <c r="AO29" i="64"/>
  <c r="AO24" i="64"/>
  <c r="AO25" i="64"/>
  <c r="AO22" i="64"/>
  <c r="AO27" i="64"/>
  <c r="AB91" i="66"/>
  <c r="AN91" i="66"/>
  <c r="AA18" i="74"/>
  <c r="AK50" i="75"/>
  <c r="AH48" i="75"/>
  <c r="AS14" i="74"/>
  <c r="AR58" i="77"/>
  <c r="AK39" i="69"/>
  <c r="AX25" i="64"/>
  <c r="AZ25" i="64"/>
  <c r="AM25" i="64"/>
  <c r="AR32" i="74"/>
  <c r="AI50" i="101"/>
  <c r="AS133" i="100"/>
  <c r="AF6" i="69"/>
  <c r="AG38" i="69" s="1"/>
  <c r="AF75" i="65"/>
  <c r="AF6" i="68"/>
  <c r="AG38" i="68" s="1"/>
  <c r="AT8" i="68"/>
  <c r="AJ49" i="76"/>
  <c r="AJ17" i="76"/>
  <c r="AC13" i="76"/>
  <c r="AE87" i="102"/>
  <c r="AE99" i="102"/>
  <c r="AI135" i="66"/>
  <c r="AC7" i="68"/>
  <c r="AC37" i="68"/>
  <c r="AG8" i="69"/>
  <c r="AV24" i="74"/>
  <c r="AN24" i="74"/>
  <c r="AF24" i="74"/>
  <c r="AB24" i="74"/>
  <c r="AJ24" i="74"/>
  <c r="AD24" i="74"/>
  <c r="AH24" i="74"/>
  <c r="AL24" i="74"/>
  <c r="AR24" i="74"/>
  <c r="AP24" i="74"/>
  <c r="AX24" i="74"/>
  <c r="AT24" i="74"/>
  <c r="AZ24" i="74"/>
  <c r="AK21" i="76"/>
  <c r="AT199" i="100"/>
  <c r="AT133" i="100"/>
  <c r="AT100" i="100"/>
  <c r="AK199" i="100"/>
  <c r="AK100" i="100"/>
  <c r="BA20" i="64"/>
  <c r="AY19" i="74"/>
  <c r="AY55" i="74"/>
  <c r="AL50" i="75"/>
  <c r="AF21" i="76"/>
  <c r="AB22" i="76"/>
  <c r="AB46" i="76"/>
  <c r="AC46" i="76"/>
  <c r="AY39" i="76"/>
  <c r="AU9" i="73"/>
  <c r="AU10" i="73" s="1"/>
  <c r="AU86" i="64"/>
  <c r="AU30" i="64"/>
  <c r="AU58" i="64"/>
  <c r="AU44" i="64"/>
  <c r="AU22" i="64"/>
  <c r="AU27" i="64"/>
  <c r="AU23" i="64"/>
  <c r="AU29" i="64"/>
  <c r="AU26" i="64"/>
  <c r="AU24" i="64"/>
  <c r="AU21" i="64"/>
  <c r="AU28" i="64"/>
  <c r="Z13" i="69"/>
  <c r="AU13" i="69" s="1"/>
  <c r="AA7" i="69"/>
  <c r="AX66" i="75"/>
  <c r="AX14" i="74"/>
  <c r="AL16" i="76"/>
  <c r="AU50" i="97"/>
  <c r="AI9" i="73"/>
  <c r="AI10" i="73" s="1"/>
  <c r="AI44" i="64"/>
  <c r="AI86" i="64"/>
  <c r="AI30" i="64"/>
  <c r="AI21" i="64"/>
  <c r="AI29" i="64"/>
  <c r="AI23" i="64"/>
  <c r="AI28" i="64"/>
  <c r="AI24" i="64"/>
  <c r="AI25" i="64"/>
  <c r="AI26" i="64"/>
  <c r="AI27" i="64"/>
  <c r="AI22" i="64"/>
  <c r="AR26" i="74"/>
  <c r="AA52" i="75"/>
  <c r="AK16" i="74"/>
  <c r="AK52" i="74"/>
  <c r="AK25" i="74"/>
  <c r="AF23" i="74"/>
  <c r="AI24" i="97"/>
  <c r="AV37" i="68"/>
  <c r="AP34" i="74"/>
  <c r="AN25" i="74"/>
  <c r="AN52" i="74"/>
  <c r="AX45" i="74"/>
  <c r="AU55" i="74"/>
  <c r="AU19" i="74"/>
  <c r="AE99" i="77"/>
  <c r="AV17" i="76"/>
  <c r="AF199" i="100"/>
  <c r="AF100" i="100"/>
  <c r="AM87" i="102"/>
  <c r="AM99" i="102"/>
  <c r="AK39" i="68"/>
  <c r="AB25" i="64"/>
  <c r="AB127" i="66"/>
  <c r="AU25" i="74"/>
  <c r="AU16" i="74"/>
  <c r="AU52" i="74"/>
  <c r="AU34" i="74"/>
  <c r="AM27" i="74"/>
  <c r="AE27" i="74"/>
  <c r="AL27" i="74"/>
  <c r="AR27" i="74"/>
  <c r="AZ27" i="74"/>
  <c r="AH27" i="74"/>
  <c r="AP27" i="74"/>
  <c r="AB27" i="74"/>
  <c r="AS27" i="74"/>
  <c r="AK27" i="74"/>
  <c r="AC27" i="74"/>
  <c r="AE48" i="75"/>
  <c r="AN23" i="74"/>
  <c r="AV15" i="76"/>
  <c r="AW16" i="76"/>
  <c r="AT99" i="77"/>
  <c r="AR97" i="66"/>
  <c r="AR133" i="66"/>
  <c r="AR109" i="66"/>
  <c r="AB50" i="75"/>
  <c r="AP48" i="75"/>
  <c r="AH23" i="74"/>
  <c r="AR30" i="76"/>
  <c r="AR22" i="76"/>
  <c r="AR46" i="76"/>
  <c r="AR14" i="76"/>
  <c r="AS46" i="76"/>
  <c r="AM46" i="76"/>
  <c r="AM22" i="76"/>
  <c r="AE9" i="76"/>
  <c r="AG137" i="65"/>
  <c r="AS199" i="100"/>
  <c r="AL108" i="75"/>
  <c r="AG8" i="68"/>
  <c r="AB19" i="74"/>
  <c r="AB18" i="74"/>
  <c r="AB55" i="74"/>
  <c r="AB15" i="74"/>
  <c r="AF99" i="77"/>
  <c r="AJ16" i="76"/>
  <c r="AX21" i="76"/>
  <c r="AH21" i="76"/>
  <c r="AW21" i="76"/>
  <c r="AO21" i="76"/>
  <c r="AP21" i="76"/>
  <c r="AG21" i="76"/>
  <c r="AM9" i="73"/>
  <c r="AM10" i="73" s="1"/>
  <c r="AM86" i="64"/>
  <c r="AM30" i="64"/>
  <c r="AM44" i="64"/>
  <c r="AM21" i="64"/>
  <c r="AM24" i="64"/>
  <c r="AM23" i="64"/>
  <c r="AM28" i="64"/>
  <c r="AM27" i="64"/>
  <c r="AM22" i="64"/>
  <c r="AM26" i="64"/>
  <c r="AM29" i="64"/>
  <c r="AW113" i="65"/>
  <c r="AZ87" i="66"/>
  <c r="AV35" i="74"/>
  <c r="AW35" i="74"/>
  <c r="AI49" i="76"/>
  <c r="AI17" i="76"/>
  <c r="AI14" i="76"/>
  <c r="AI16" i="76"/>
  <c r="AD24" i="101"/>
  <c r="AL9" i="73"/>
  <c r="AL10" i="73" s="1"/>
  <c r="AL86" i="64"/>
  <c r="AL30" i="64"/>
  <c r="AL44" i="64"/>
  <c r="AL22" i="64"/>
  <c r="AL24" i="64"/>
  <c r="AL27" i="64"/>
  <c r="AL23" i="64"/>
  <c r="AL29" i="64"/>
  <c r="AL26" i="64"/>
  <c r="AL21" i="64"/>
  <c r="AL28" i="64"/>
  <c r="AG37" i="69"/>
  <c r="AG7" i="69"/>
  <c r="AP9" i="73"/>
  <c r="AP10" i="73" s="1"/>
  <c r="AP44" i="64"/>
  <c r="AP58" i="64"/>
  <c r="AP86" i="64"/>
  <c r="AP30" i="64"/>
  <c r="AP22" i="64"/>
  <c r="AP26" i="64"/>
  <c r="AP24" i="64"/>
  <c r="AP28" i="64"/>
  <c r="AP23" i="64"/>
  <c r="AP21" i="64"/>
  <c r="AP27" i="64"/>
  <c r="AP29" i="64"/>
  <c r="Z13" i="68"/>
  <c r="AM13" i="68" s="1"/>
  <c r="AA7" i="68"/>
  <c r="AB39" i="68" s="1"/>
  <c r="AG48" i="75"/>
  <c r="AE24" i="74"/>
  <c r="AZ21" i="76"/>
  <c r="Z84" i="77"/>
  <c r="AJ199" i="100"/>
  <c r="AJ100" i="100"/>
  <c r="AY115" i="66"/>
  <c r="AY127" i="66"/>
  <c r="AY91" i="66"/>
  <c r="AY87" i="66"/>
  <c r="AY103" i="66"/>
  <c r="AT9" i="73"/>
  <c r="AT10" i="73" s="1"/>
  <c r="AT86" i="64"/>
  <c r="AT30" i="64"/>
  <c r="AT44" i="64"/>
  <c r="AT58" i="64"/>
  <c r="AT21" i="64"/>
  <c r="AT28" i="64"/>
  <c r="AT22" i="64"/>
  <c r="AT29" i="64"/>
  <c r="AT25" i="64"/>
  <c r="AT24" i="64"/>
  <c r="AT27" i="64"/>
  <c r="AT23" i="64"/>
  <c r="AT26" i="64"/>
  <c r="AF37" i="68"/>
  <c r="AX9" i="73"/>
  <c r="AX10" i="73" s="1"/>
  <c r="AX72" i="64"/>
  <c r="AX44" i="64"/>
  <c r="AX58" i="64"/>
  <c r="AX86" i="64"/>
  <c r="AX26" i="64"/>
  <c r="AX30" i="64"/>
  <c r="AX27" i="64"/>
  <c r="AX22" i="64"/>
  <c r="AX21" i="64"/>
  <c r="AX24" i="64"/>
  <c r="AX29" i="64"/>
  <c r="AX28" i="64"/>
  <c r="AX23" i="64"/>
  <c r="AI50" i="75"/>
  <c r="AN48" i="75"/>
  <c r="AT66" i="75"/>
  <c r="AK19" i="74"/>
  <c r="AK55" i="74"/>
  <c r="AK18" i="74"/>
  <c r="AM199" i="100"/>
  <c r="AM100" i="100"/>
  <c r="AS24" i="97"/>
  <c r="AN24" i="101"/>
  <c r="AS39" i="69"/>
  <c r="AH25" i="64"/>
  <c r="AJ97" i="66"/>
  <c r="AJ133" i="66"/>
  <c r="AI26" i="74"/>
  <c r="AZ51" i="75"/>
  <c r="AG10" i="74"/>
  <c r="AO48" i="75"/>
  <c r="AT17" i="74"/>
  <c r="AX54" i="74"/>
  <c r="AU23" i="74"/>
  <c r="AJ22" i="76"/>
  <c r="AJ46" i="76"/>
  <c r="AJ14" i="76"/>
  <c r="AK46" i="76"/>
  <c r="AC199" i="100"/>
  <c r="AC100" i="100"/>
  <c r="AW39" i="69"/>
  <c r="AM91" i="66"/>
  <c r="AM87" i="66"/>
  <c r="AM127" i="66"/>
  <c r="AO37" i="69"/>
  <c r="AO7" i="69"/>
  <c r="AY37" i="69"/>
  <c r="AY7" i="69"/>
  <c r="AQ199" i="100"/>
  <c r="AQ133" i="100"/>
  <c r="AQ100" i="100"/>
  <c r="AR68" i="75"/>
  <c r="AS32" i="74"/>
  <c r="AT58" i="77"/>
  <c r="AG199" i="100"/>
  <c r="AG100" i="100"/>
  <c r="AQ24" i="97"/>
  <c r="AK17" i="74"/>
  <c r="AR64" i="75"/>
  <c r="AT64" i="75"/>
  <c r="AZ64" i="75"/>
  <c r="AA15" i="76"/>
  <c r="AE50" i="97"/>
  <c r="AO100" i="100"/>
  <c r="AN86" i="64"/>
  <c r="BA99" i="77"/>
  <c r="AD199" i="100"/>
  <c r="AD100" i="100"/>
  <c r="AY24" i="97"/>
  <c r="AE9" i="73"/>
  <c r="AE10" i="73" s="1"/>
  <c r="AE86" i="64"/>
  <c r="AE30" i="64"/>
  <c r="AE44" i="64"/>
  <c r="AE21" i="64"/>
  <c r="AE24" i="64"/>
  <c r="AE28" i="64"/>
  <c r="AE23" i="64"/>
  <c r="AE27" i="64"/>
  <c r="AE29" i="64"/>
  <c r="AE26" i="64"/>
  <c r="AE22" i="64"/>
  <c r="AP6" i="69"/>
  <c r="AQ38" i="69" s="1"/>
  <c r="AP6" i="68"/>
  <c r="AP75" i="65"/>
  <c r="Z37" i="74"/>
  <c r="AP19" i="74"/>
  <c r="AP18" i="74"/>
  <c r="AP15" i="74"/>
  <c r="AA21" i="76"/>
  <c r="AK49" i="76"/>
  <c r="AK17" i="76"/>
  <c r="AK14" i="76"/>
  <c r="AI108" i="75"/>
  <c r="AC96" i="66"/>
  <c r="AC132" i="66"/>
  <c r="BE30" i="64"/>
  <c r="BE24" i="64"/>
  <c r="BE23" i="64"/>
  <c r="BE27" i="64"/>
  <c r="BE22" i="64"/>
  <c r="BE29" i="64"/>
  <c r="BE21" i="64"/>
  <c r="BE28" i="64"/>
  <c r="BE26" i="64"/>
  <c r="AX199" i="100"/>
  <c r="AX133" i="100"/>
  <c r="AX166" i="100"/>
  <c r="Z166" i="100"/>
  <c r="AX100" i="100"/>
  <c r="AY14" i="74"/>
  <c r="AF9" i="76"/>
  <c r="AF14" i="76" s="1"/>
  <c r="AI13" i="76"/>
  <c r="AS21" i="76"/>
  <c r="AR44" i="64"/>
  <c r="AG7" i="68"/>
  <c r="AG37" i="68"/>
  <c r="AJ137" i="65"/>
  <c r="AT134" i="66"/>
  <c r="AT110" i="66"/>
  <c r="AT98" i="66"/>
  <c r="AF91" i="66"/>
  <c r="AF87" i="66"/>
  <c r="AF127" i="66"/>
  <c r="AH25" i="74"/>
  <c r="AR66" i="75"/>
  <c r="AA23" i="74"/>
  <c r="AF25" i="74"/>
  <c r="AF52" i="74"/>
  <c r="AG44" i="75"/>
  <c r="AN21" i="76"/>
  <c r="AX32" i="74"/>
  <c r="AC87" i="102"/>
  <c r="AC99" i="102"/>
  <c r="AY16" i="74"/>
  <c r="AI20" i="64"/>
  <c r="AX17" i="74"/>
  <c r="AN108" i="75"/>
  <c r="AT50" i="75"/>
  <c r="AX99" i="75"/>
  <c r="AK23" i="74"/>
  <c r="AT13" i="76"/>
  <c r="AN15" i="76"/>
  <c r="AB99" i="102"/>
  <c r="AB87" i="102"/>
  <c r="AP16" i="74"/>
  <c r="AG23" i="74"/>
  <c r="AO44" i="75"/>
  <c r="AP108" i="75" s="1"/>
  <c r="AT35" i="74"/>
  <c r="AZ52" i="74"/>
  <c r="AZ43" i="74"/>
  <c r="AZ34" i="74"/>
  <c r="AZ25" i="74"/>
  <c r="AZ16" i="74"/>
  <c r="AU14" i="74"/>
  <c r="AU199" i="100"/>
  <c r="AU133" i="100"/>
  <c r="AU100" i="100"/>
  <c r="AK127" i="66"/>
  <c r="AK91" i="66"/>
  <c r="AK87" i="66"/>
  <c r="AL127" i="66"/>
  <c r="AO7" i="68"/>
  <c r="AO37" i="68"/>
  <c r="AM132" i="66"/>
  <c r="AM96" i="66"/>
  <c r="AY7" i="68"/>
  <c r="AY37" i="68"/>
  <c r="AZ17" i="74"/>
  <c r="AI52" i="75"/>
  <c r="AV48" i="75"/>
  <c r="AR52" i="75"/>
  <c r="AO25" i="74"/>
  <c r="AO52" i="74"/>
  <c r="AZ199" i="100"/>
  <c r="AZ166" i="100"/>
  <c r="AZ100" i="100"/>
  <c r="AZ133" i="100"/>
  <c r="AV24" i="101"/>
  <c r="AA50" i="101"/>
  <c r="AU134" i="66"/>
  <c r="AK134" i="66"/>
  <c r="AK98" i="66"/>
  <c r="AQ35" i="74"/>
  <c r="AK26" i="74"/>
  <c r="AW48" i="75"/>
  <c r="AP64" i="75"/>
  <c r="AD17" i="76"/>
  <c r="AD49" i="76"/>
  <c r="AO23" i="76"/>
  <c r="AW23" i="76"/>
  <c r="AP23" i="76"/>
  <c r="AG23" i="76"/>
  <c r="AB199" i="100"/>
  <c r="AB100" i="100"/>
  <c r="AV86" i="64"/>
  <c r="AO199" i="100"/>
  <c r="AH6" i="69" l="1"/>
  <c r="AL17" i="76"/>
  <c r="AL49" i="76"/>
  <c r="AL14" i="76"/>
  <c r="AL15" i="76"/>
  <c r="AV15" i="74"/>
  <c r="AP17" i="76"/>
  <c r="AP87" i="102"/>
  <c r="AV16" i="74"/>
  <c r="AV17" i="74"/>
  <c r="AV19" i="74"/>
  <c r="AP99" i="102"/>
  <c r="AQ113" i="65"/>
  <c r="AV55" i="74"/>
  <c r="AQ137" i="65"/>
  <c r="AV37" i="74"/>
  <c r="AS67" i="75"/>
  <c r="AV67" i="75"/>
  <c r="AX67" i="75"/>
  <c r="AU67" i="75"/>
  <c r="AL6" i="68"/>
  <c r="AL8" i="68" s="1"/>
  <c r="AL75" i="65"/>
  <c r="AW75" i="65"/>
  <c r="AN19" i="74"/>
  <c r="AQ6" i="68"/>
  <c r="AQ8" i="68" s="1"/>
  <c r="AV113" i="65"/>
  <c r="AL14" i="74"/>
  <c r="AM49" i="76"/>
  <c r="AL18" i="74"/>
  <c r="AM14" i="76"/>
  <c r="AL17" i="74"/>
  <c r="AL15" i="74"/>
  <c r="AB75" i="65"/>
  <c r="AL19" i="74"/>
  <c r="AM15" i="76"/>
  <c r="AB6" i="68"/>
  <c r="AB8" i="68" s="1"/>
  <c r="AL28" i="74"/>
  <c r="AD55" i="74"/>
  <c r="AL16" i="74"/>
  <c r="AC14" i="74"/>
  <c r="AV6" i="68"/>
  <c r="AV8" i="68" s="1"/>
  <c r="AV75" i="65"/>
  <c r="AV6" i="69"/>
  <c r="AV8" i="69" s="1"/>
  <c r="AN49" i="76"/>
  <c r="AM16" i="76"/>
  <c r="BE51" i="75"/>
  <c r="BE67" i="75" s="1"/>
  <c r="BE83" i="75" s="1"/>
  <c r="AB15" i="76"/>
  <c r="BB51" i="75"/>
  <c r="BB67" i="75" s="1"/>
  <c r="BB83" i="75" s="1"/>
  <c r="AB13" i="76"/>
  <c r="AC51" i="75"/>
  <c r="AF51" i="75"/>
  <c r="AB14" i="76"/>
  <c r="AB16" i="76"/>
  <c r="AB17" i="76"/>
  <c r="AB49" i="76"/>
  <c r="AW8" i="68"/>
  <c r="AP49" i="76"/>
  <c r="AT76" i="75"/>
  <c r="AF15" i="74"/>
  <c r="AR8" i="69"/>
  <c r="AR40" i="69" s="1"/>
  <c r="AP14" i="76"/>
  <c r="AP13" i="76"/>
  <c r="AF19" i="74"/>
  <c r="F9" i="112"/>
  <c r="AP15" i="76"/>
  <c r="AJ6" i="68"/>
  <c r="AJ8" i="68" s="1"/>
  <c r="Z33" i="76"/>
  <c r="AZ33" i="76" s="1"/>
  <c r="AJ75" i="65"/>
  <c r="AW6" i="69"/>
  <c r="AE108" i="75"/>
  <c r="F11" i="112"/>
  <c r="AR6" i="68"/>
  <c r="AN99" i="102"/>
  <c r="AQ14" i="76"/>
  <c r="AJ25" i="76"/>
  <c r="AO25" i="76"/>
  <c r="AI99" i="102"/>
  <c r="AD25" i="76"/>
  <c r="AQ16" i="76"/>
  <c r="AL25" i="76"/>
  <c r="AZ76" i="75"/>
  <c r="AN25" i="76"/>
  <c r="AU13" i="76"/>
  <c r="AH99" i="102"/>
  <c r="AQ17" i="76"/>
  <c r="AY25" i="76"/>
  <c r="AS76" i="75"/>
  <c r="AU15" i="76"/>
  <c r="AU14" i="76"/>
  <c r="AU16" i="76"/>
  <c r="AI25" i="76"/>
  <c r="AQ49" i="76"/>
  <c r="AV25" i="76"/>
  <c r="AV76" i="75"/>
  <c r="AU17" i="76"/>
  <c r="AQ25" i="76"/>
  <c r="AK25" i="76"/>
  <c r="AV49" i="76"/>
  <c r="AR25" i="76"/>
  <c r="AP99" i="77"/>
  <c r="AQ15" i="76"/>
  <c r="AC17" i="74"/>
  <c r="AB28" i="74"/>
  <c r="AT25" i="76"/>
  <c r="AC15" i="74"/>
  <c r="AN15" i="74"/>
  <c r="AC18" i="74"/>
  <c r="AC16" i="74"/>
  <c r="AP25" i="76"/>
  <c r="AC55" i="74"/>
  <c r="AX87" i="102"/>
  <c r="AN16" i="74"/>
  <c r="AY113" i="65"/>
  <c r="AF16" i="74"/>
  <c r="AR51" i="75"/>
  <c r="BA51" i="75"/>
  <c r="BA67" i="75" s="1"/>
  <c r="BA83" i="75" s="1"/>
  <c r="AG51" i="75"/>
  <c r="AF17" i="74"/>
  <c r="AX51" i="75"/>
  <c r="AJ51" i="75"/>
  <c r="AS51" i="75"/>
  <c r="AB51" i="75"/>
  <c r="AY46" i="74"/>
  <c r="AV51" i="75"/>
  <c r="AT51" i="75"/>
  <c r="AM51" i="75"/>
  <c r="AW51" i="75"/>
  <c r="AK51" i="75"/>
  <c r="AA51" i="75"/>
  <c r="AE51" i="75"/>
  <c r="AL51" i="75"/>
  <c r="AR75" i="65"/>
  <c r="AH51" i="75"/>
  <c r="BC51" i="75"/>
  <c r="BC67" i="75" s="1"/>
  <c r="BC83" i="75" s="1"/>
  <c r="AF14" i="74"/>
  <c r="AN51" i="75"/>
  <c r="AD51" i="75"/>
  <c r="AP51" i="75"/>
  <c r="BD51" i="75"/>
  <c r="BD67" i="75" s="1"/>
  <c r="BD83" i="75" s="1"/>
  <c r="AQ51" i="75"/>
  <c r="AB108" i="75"/>
  <c r="H20" i="112"/>
  <c r="AY6" i="68"/>
  <c r="AY6" i="69"/>
  <c r="AY75" i="65"/>
  <c r="AU87" i="102"/>
  <c r="AY99" i="102"/>
  <c r="AV99" i="102"/>
  <c r="AU51" i="75"/>
  <c r="AY51" i="75"/>
  <c r="AI51" i="75"/>
  <c r="AX123" i="66"/>
  <c r="H26" i="112"/>
  <c r="H21" i="112"/>
  <c r="H22" i="112"/>
  <c r="H19" i="112"/>
  <c r="H23" i="112"/>
  <c r="H25" i="112"/>
  <c r="H24" i="112"/>
  <c r="AW94" i="65"/>
  <c r="AI99" i="77"/>
  <c r="AN135" i="66"/>
  <c r="AH94" i="65"/>
  <c r="AG99" i="102"/>
  <c r="AG87" i="102"/>
  <c r="AO14" i="74"/>
  <c r="C7" i="112"/>
  <c r="AA94" i="65"/>
  <c r="AQ94" i="65"/>
  <c r="AO94" i="65"/>
  <c r="AI94" i="65"/>
  <c r="AL94" i="65"/>
  <c r="AJ94" i="65"/>
  <c r="AB130" i="65"/>
  <c r="AA89" i="65"/>
  <c r="AN101" i="65" s="1"/>
  <c r="AG94" i="65"/>
  <c r="AB94" i="65"/>
  <c r="AV94" i="65"/>
  <c r="AT94" i="65"/>
  <c r="AF94" i="65"/>
  <c r="AZ94" i="65"/>
  <c r="AR94" i="65"/>
  <c r="AD94" i="65"/>
  <c r="AN18" i="74"/>
  <c r="AN94" i="65"/>
  <c r="AN14" i="74"/>
  <c r="AY84" i="77"/>
  <c r="BB111" i="66"/>
  <c r="AP94" i="65"/>
  <c r="AA6" i="68"/>
  <c r="AA6" i="69"/>
  <c r="AB38" i="69" s="1"/>
  <c r="AA75" i="65"/>
  <c r="F25" i="112"/>
  <c r="F20" i="112"/>
  <c r="AY13" i="68"/>
  <c r="AA13" i="68"/>
  <c r="BA111" i="66"/>
  <c r="AV111" i="66"/>
  <c r="AE6" i="69"/>
  <c r="AE75" i="65"/>
  <c r="AE6" i="68"/>
  <c r="AF38" i="68" s="1"/>
  <c r="AP135" i="66"/>
  <c r="AQ21" i="68"/>
  <c r="AO13" i="69"/>
  <c r="BD111" i="66"/>
  <c r="AM60" i="75"/>
  <c r="AZ99" i="102"/>
  <c r="AE94" i="65"/>
  <c r="AF130" i="65"/>
  <c r="AE130" i="65"/>
  <c r="AE89" i="65"/>
  <c r="AX111" i="66"/>
  <c r="AO13" i="68"/>
  <c r="BE111" i="66"/>
  <c r="J11" i="112"/>
  <c r="AP99" i="66"/>
  <c r="AP111" i="66"/>
  <c r="BC111" i="66"/>
  <c r="J6" i="112"/>
  <c r="J13" i="112"/>
  <c r="AO16" i="74"/>
  <c r="AJ38" i="69"/>
  <c r="AI38" i="69"/>
  <c r="AX41" i="76"/>
  <c r="AY41" i="76"/>
  <c r="AO55" i="74"/>
  <c r="AP55" i="74"/>
  <c r="AY13" i="69"/>
  <c r="AO18" i="74"/>
  <c r="AO15" i="74"/>
  <c r="AU104" i="66"/>
  <c r="AU92" i="66"/>
  <c r="AV128" i="66"/>
  <c r="AO17" i="74"/>
  <c r="AA46" i="77"/>
  <c r="AL92" i="66"/>
  <c r="AL128" i="66"/>
  <c r="AM128" i="66"/>
  <c r="AT69" i="77"/>
  <c r="AY29" i="68"/>
  <c r="AM75" i="65"/>
  <c r="AM6" i="69"/>
  <c r="AN38" i="69" s="1"/>
  <c r="AM6" i="68"/>
  <c r="AN38" i="68" s="1"/>
  <c r="AM130" i="65"/>
  <c r="AM94" i="65"/>
  <c r="AM89" i="65"/>
  <c r="AN137" i="65" s="1"/>
  <c r="AU6" i="68"/>
  <c r="AU6" i="69"/>
  <c r="AU75" i="65"/>
  <c r="AH24" i="76"/>
  <c r="AP24" i="76"/>
  <c r="AX24" i="76"/>
  <c r="AE24" i="76"/>
  <c r="AM24" i="76"/>
  <c r="AU24" i="76"/>
  <c r="AK24" i="76"/>
  <c r="AZ24" i="76"/>
  <c r="AG24" i="76"/>
  <c r="AV24" i="76"/>
  <c r="AS24" i="76"/>
  <c r="AW24" i="76"/>
  <c r="AT24" i="76"/>
  <c r="AJ24" i="76"/>
  <c r="AR24" i="76"/>
  <c r="AB24" i="76"/>
  <c r="AO24" i="76"/>
  <c r="AF24" i="76"/>
  <c r="AN24" i="76"/>
  <c r="AL24" i="76"/>
  <c r="AD24" i="76"/>
  <c r="AC24" i="76"/>
  <c r="AU106" i="65"/>
  <c r="AU94" i="65"/>
  <c r="AU89" i="65"/>
  <c r="AU130" i="65"/>
  <c r="AV130" i="65"/>
  <c r="AI60" i="75"/>
  <c r="AP28" i="74"/>
  <c r="AZ84" i="77"/>
  <c r="AS60" i="75"/>
  <c r="AX21" i="68"/>
  <c r="AV69" i="77"/>
  <c r="AS25" i="76"/>
  <c r="AM25" i="76"/>
  <c r="AA24" i="76"/>
  <c r="AY24" i="76"/>
  <c r="AN99" i="66"/>
  <c r="AX29" i="69"/>
  <c r="AY99" i="77"/>
  <c r="AS6" i="69"/>
  <c r="AS75" i="65"/>
  <c r="AS6" i="68"/>
  <c r="AI28" i="74"/>
  <c r="AY21" i="69"/>
  <c r="AW69" i="77"/>
  <c r="AU21" i="68"/>
  <c r="AS94" i="65"/>
  <c r="AS106" i="65"/>
  <c r="AT130" i="65"/>
  <c r="AS130" i="65"/>
  <c r="AS89" i="65"/>
  <c r="AI24" i="76"/>
  <c r="AU128" i="66"/>
  <c r="AT128" i="66"/>
  <c r="AT92" i="66"/>
  <c r="AT104" i="66"/>
  <c r="AK6" i="68"/>
  <c r="AK6" i="69"/>
  <c r="AK75" i="65"/>
  <c r="AE60" i="75"/>
  <c r="AZ69" i="77"/>
  <c r="AY21" i="68"/>
  <c r="AK28" i="74"/>
  <c r="AX69" i="77"/>
  <c r="AU28" i="74"/>
  <c r="AF60" i="75"/>
  <c r="AZ92" i="75"/>
  <c r="AT28" i="74"/>
  <c r="AW25" i="76"/>
  <c r="AA25" i="76"/>
  <c r="AX6" i="69"/>
  <c r="AX6" i="68"/>
  <c r="AX75" i="65"/>
  <c r="AC75" i="65"/>
  <c r="AC6" i="68"/>
  <c r="AC6" i="69"/>
  <c r="AS28" i="74"/>
  <c r="AX28" i="74"/>
  <c r="AN60" i="75"/>
  <c r="AG13" i="68"/>
  <c r="AY29" i="69"/>
  <c r="AY28" i="74"/>
  <c r="AJ28" i="74"/>
  <c r="AT21" i="69"/>
  <c r="AZ28" i="74"/>
  <c r="AA28" i="74"/>
  <c r="AY118" i="65"/>
  <c r="AX106" i="65"/>
  <c r="AY130" i="65"/>
  <c r="G7" i="112"/>
  <c r="AX118" i="65"/>
  <c r="AX130" i="65"/>
  <c r="AX94" i="65"/>
  <c r="AZ118" i="65"/>
  <c r="AX89" i="65"/>
  <c r="Z54" i="77"/>
  <c r="AQ54" i="77" s="1"/>
  <c r="AQ24" i="76"/>
  <c r="AC94" i="65"/>
  <c r="AC130" i="65"/>
  <c r="AC89" i="65"/>
  <c r="AD130" i="65"/>
  <c r="AQ99" i="77"/>
  <c r="AK94" i="65"/>
  <c r="AK130" i="65"/>
  <c r="AK89" i="65"/>
  <c r="AL130" i="65"/>
  <c r="AO87" i="102"/>
  <c r="AO99" i="102"/>
  <c r="AP37" i="74"/>
  <c r="AX84" i="77"/>
  <c r="AH60" i="75"/>
  <c r="AI99" i="66"/>
  <c r="AR69" i="77"/>
  <c r="AV28" i="74"/>
  <c r="AT21" i="68"/>
  <c r="AH46" i="77"/>
  <c r="AX46" i="77"/>
  <c r="AE46" i="77"/>
  <c r="AP46" i="77"/>
  <c r="AM46" i="77"/>
  <c r="AU46" i="77"/>
  <c r="BD46" i="77"/>
  <c r="BD61" i="77" s="1"/>
  <c r="BD76" i="77" s="1"/>
  <c r="AQ46" i="77"/>
  <c r="BC46" i="77"/>
  <c r="BC61" i="77" s="1"/>
  <c r="BC76" i="77" s="1"/>
  <c r="AF46" i="77"/>
  <c r="AB46" i="77"/>
  <c r="AY46" i="77"/>
  <c r="BB46" i="77"/>
  <c r="BB61" i="77" s="1"/>
  <c r="BB76" i="77" s="1"/>
  <c r="AG46" i="77"/>
  <c r="AS46" i="77"/>
  <c r="AV46" i="77"/>
  <c r="AN46" i="77"/>
  <c r="BA46" i="77"/>
  <c r="BA61" i="77" s="1"/>
  <c r="BA76" i="77" s="1"/>
  <c r="AL46" i="77"/>
  <c r="AC46" i="77"/>
  <c r="BE46" i="77"/>
  <c r="BE61" i="77" s="1"/>
  <c r="BE76" i="77" s="1"/>
  <c r="AJ46" i="77"/>
  <c r="AW46" i="77"/>
  <c r="AZ46" i="77"/>
  <c r="AO46" i="77"/>
  <c r="AR46" i="77"/>
  <c r="AK46" i="77"/>
  <c r="AT46" i="77"/>
  <c r="AD46" i="77"/>
  <c r="AO39" i="68"/>
  <c r="AG55" i="74"/>
  <c r="AG28" i="74"/>
  <c r="AG19" i="74"/>
  <c r="AG17" i="74"/>
  <c r="AG14" i="74"/>
  <c r="AG15" i="74"/>
  <c r="AC39" i="68"/>
  <c r="AH13" i="69"/>
  <c r="AE55" i="74"/>
  <c r="AE28" i="74"/>
  <c r="AE19" i="74"/>
  <c r="AE18" i="74"/>
  <c r="AE17" i="74"/>
  <c r="AE14" i="74"/>
  <c r="AE15" i="74"/>
  <c r="AA60" i="75"/>
  <c r="AT13" i="69"/>
  <c r="AX55" i="74"/>
  <c r="AP21" i="69"/>
  <c r="AL13" i="69"/>
  <c r="AE13" i="69"/>
  <c r="AB60" i="75"/>
  <c r="AQ13" i="68"/>
  <c r="AT13" i="68"/>
  <c r="AT37" i="74"/>
  <c r="AT60" i="75"/>
  <c r="AZ46" i="74"/>
  <c r="AX76" i="75"/>
  <c r="AH28" i="74"/>
  <c r="J12" i="112"/>
  <c r="AU25" i="76"/>
  <c r="AY39" i="68"/>
  <c r="AO39" i="69"/>
  <c r="AY99" i="66"/>
  <c r="AY123" i="66"/>
  <c r="AY135" i="66"/>
  <c r="AY111" i="66"/>
  <c r="AU37" i="74"/>
  <c r="AH39" i="69"/>
  <c r="AU111" i="66"/>
  <c r="AU99" i="66"/>
  <c r="AU135" i="66"/>
  <c r="AN8" i="68"/>
  <c r="AO40" i="68" s="1"/>
  <c r="AG16" i="74"/>
  <c r="AT39" i="69"/>
  <c r="AX37" i="74"/>
  <c r="AL39" i="69"/>
  <c r="AE39" i="69"/>
  <c r="AV60" i="75"/>
  <c r="AE16" i="74"/>
  <c r="AX60" i="75"/>
  <c r="AY92" i="75"/>
  <c r="AS135" i="66"/>
  <c r="AS111" i="66"/>
  <c r="AS99" i="66"/>
  <c r="AC28" i="74"/>
  <c r="AZ25" i="76"/>
  <c r="AK135" i="66"/>
  <c r="AK99" i="66"/>
  <c r="AG39" i="69"/>
  <c r="AE49" i="76"/>
  <c r="AE25" i="76"/>
  <c r="AE17" i="76"/>
  <c r="AE16" i="76"/>
  <c r="AE15" i="76"/>
  <c r="AE13" i="76"/>
  <c r="Z15" i="69"/>
  <c r="AO15" i="69" s="1"/>
  <c r="AC39" i="69"/>
  <c r="AN8" i="69"/>
  <c r="AO40" i="69" s="1"/>
  <c r="AB39" i="69"/>
  <c r="F14" i="112"/>
  <c r="F10" i="112"/>
  <c r="F7" i="112"/>
  <c r="F8" i="112"/>
  <c r="AX29" i="68"/>
  <c r="AP13" i="69"/>
  <c r="AO38" i="69"/>
  <c r="AQ39" i="68"/>
  <c r="AX13" i="69"/>
  <c r="AJ40" i="68"/>
  <c r="AP76" i="75"/>
  <c r="AS69" i="77"/>
  <c r="AT111" i="66"/>
  <c r="AT99" i="66"/>
  <c r="AT135" i="66"/>
  <c r="AU33" i="76"/>
  <c r="Z15" i="68"/>
  <c r="AA15" i="68" s="1"/>
  <c r="AZ39" i="68"/>
  <c r="AK13" i="69"/>
  <c r="AR13" i="69"/>
  <c r="AD13" i="69"/>
  <c r="AV13" i="69"/>
  <c r="AB13" i="69"/>
  <c r="AJ13" i="69"/>
  <c r="AW13" i="69"/>
  <c r="AF13" i="69"/>
  <c r="AZ13" i="69"/>
  <c r="AS13" i="69"/>
  <c r="AN13" i="69"/>
  <c r="AB8" i="69"/>
  <c r="AC13" i="69"/>
  <c r="F26" i="112"/>
  <c r="AW55" i="74"/>
  <c r="AW37" i="74"/>
  <c r="AW28" i="74"/>
  <c r="AW19" i="74"/>
  <c r="AW17" i="74"/>
  <c r="AW15" i="74"/>
  <c r="AW14" i="74"/>
  <c r="AO137" i="65"/>
  <c r="Z31" i="68"/>
  <c r="AZ31" i="68" s="1"/>
  <c r="AX39" i="68"/>
  <c r="AP39" i="69"/>
  <c r="Z23" i="69"/>
  <c r="AQ23" i="69" s="1"/>
  <c r="AM39" i="68"/>
  <c r="C27" i="112"/>
  <c r="D19" i="112" s="1"/>
  <c r="AA99" i="66"/>
  <c r="AH99" i="66"/>
  <c r="AX99" i="66"/>
  <c r="AE99" i="66"/>
  <c r="AE135" i="66"/>
  <c r="F6" i="112"/>
  <c r="AU39" i="69"/>
  <c r="AH8" i="68"/>
  <c r="AI40" i="68" s="1"/>
  <c r="AH38" i="68"/>
  <c r="AP60" i="75"/>
  <c r="AQ28" i="74"/>
  <c r="AH25" i="76"/>
  <c r="AG25" i="76"/>
  <c r="AP8" i="68"/>
  <c r="AQ40" i="68" s="1"/>
  <c r="Z22" i="68"/>
  <c r="AP38" i="68"/>
  <c r="AG108" i="75"/>
  <c r="AG60" i="75"/>
  <c r="AF99" i="66"/>
  <c r="AF135" i="66"/>
  <c r="Z22" i="69"/>
  <c r="AP22" i="69" s="1"/>
  <c r="AP38" i="69"/>
  <c r="AP8" i="69"/>
  <c r="AQ40" i="69" s="1"/>
  <c r="AY39" i="69"/>
  <c r="BD13" i="68"/>
  <c r="BC13" i="68"/>
  <c r="BB13" i="68"/>
  <c r="BA13" i="68"/>
  <c r="BE13" i="68"/>
  <c r="AN13" i="68"/>
  <c r="AW13" i="68"/>
  <c r="AF13" i="68"/>
  <c r="AR13" i="68"/>
  <c r="AV13" i="68"/>
  <c r="AB13" i="68"/>
  <c r="AK13" i="68"/>
  <c r="AZ13" i="68"/>
  <c r="AS13" i="68"/>
  <c r="AJ13" i="68"/>
  <c r="AD13" i="68"/>
  <c r="AG13" i="69"/>
  <c r="I27" i="112"/>
  <c r="AZ123" i="66"/>
  <c r="AZ135" i="66"/>
  <c r="AZ99" i="66"/>
  <c r="AZ111" i="66"/>
  <c r="AA13" i="69"/>
  <c r="AD99" i="66"/>
  <c r="AD135" i="66"/>
  <c r="AW111" i="66"/>
  <c r="AW99" i="66"/>
  <c r="AW135" i="66"/>
  <c r="AX135" i="66"/>
  <c r="AE13" i="68"/>
  <c r="AG18" i="74"/>
  <c r="AI13" i="68"/>
  <c r="AX13" i="68"/>
  <c r="AC135" i="66"/>
  <c r="AC99" i="66"/>
  <c r="AW16" i="74"/>
  <c r="AI39" i="69"/>
  <c r="Z31" i="69"/>
  <c r="AZ31" i="69" s="1"/>
  <c r="AX39" i="69"/>
  <c r="AU21" i="69"/>
  <c r="AQ76" i="75"/>
  <c r="AH38" i="69"/>
  <c r="AH8" i="69"/>
  <c r="AQ39" i="69"/>
  <c r="F13" i="112"/>
  <c r="AD39" i="68"/>
  <c r="AB25" i="76"/>
  <c r="AR28" i="74"/>
  <c r="AG39" i="68"/>
  <c r="AM99" i="66"/>
  <c r="AM135" i="66"/>
  <c r="AH108" i="75"/>
  <c r="AF8" i="68"/>
  <c r="AG40" i="68" s="1"/>
  <c r="F27" i="112"/>
  <c r="F21" i="112"/>
  <c r="F22" i="112"/>
  <c r="F19" i="112"/>
  <c r="F23" i="112"/>
  <c r="AG99" i="66"/>
  <c r="AG135" i="66"/>
  <c r="AH135" i="66"/>
  <c r="AH39" i="68"/>
  <c r="F24" i="112"/>
  <c r="AU13" i="68"/>
  <c r="AQ99" i="66"/>
  <c r="AQ135" i="66"/>
  <c r="AQ111" i="66"/>
  <c r="AK60" i="75"/>
  <c r="Z23" i="68"/>
  <c r="AX23" i="68" s="1"/>
  <c r="AP39" i="68"/>
  <c r="AL39" i="68"/>
  <c r="AQ60" i="75"/>
  <c r="AO99" i="66"/>
  <c r="AU60" i="75"/>
  <c r="AV135" i="66"/>
  <c r="AH55" i="74"/>
  <c r="AQ37" i="74"/>
  <c r="AU69" i="77"/>
  <c r="AY69" i="77"/>
  <c r="AQ69" i="77"/>
  <c r="AR37" i="74"/>
  <c r="AO108" i="75"/>
  <c r="AO60" i="75"/>
  <c r="AF49" i="76"/>
  <c r="AF25" i="76"/>
  <c r="AF17" i="76"/>
  <c r="AF13" i="76"/>
  <c r="AF15" i="76"/>
  <c r="AG49" i="76"/>
  <c r="AF16" i="76"/>
  <c r="AY37" i="74"/>
  <c r="AC13" i="68"/>
  <c r="AJ135" i="66"/>
  <c r="AJ99" i="66"/>
  <c r="AB135" i="66"/>
  <c r="AB99" i="66"/>
  <c r="AH13" i="68"/>
  <c r="AE39" i="68"/>
  <c r="AI39" i="68"/>
  <c r="AJ40" i="69"/>
  <c r="AQ38" i="68"/>
  <c r="J14" i="112"/>
  <c r="J10" i="112"/>
  <c r="J9" i="112"/>
  <c r="J8" i="112"/>
  <c r="AZ39" i="69"/>
  <c r="AI13" i="69"/>
  <c r="AT39" i="68"/>
  <c r="AR21" i="68"/>
  <c r="AV21" i="68"/>
  <c r="AW21" i="68"/>
  <c r="AZ21" i="68"/>
  <c r="AS21" i="68"/>
  <c r="AL13" i="68"/>
  <c r="AM13" i="69"/>
  <c r="AZ37" i="74"/>
  <c r="AU76" i="75"/>
  <c r="AV99" i="66"/>
  <c r="AM55" i="74"/>
  <c r="AM28" i="74"/>
  <c r="AM19" i="74"/>
  <c r="AM17" i="74"/>
  <c r="AM18" i="74"/>
  <c r="AM14" i="74"/>
  <c r="AM15" i="74"/>
  <c r="AY76" i="75"/>
  <c r="AN28" i="74"/>
  <c r="AW76" i="75"/>
  <c r="AF28" i="74"/>
  <c r="AF8" i="69"/>
  <c r="AL99" i="66"/>
  <c r="AL135" i="66"/>
  <c r="BB60" i="75"/>
  <c r="BB76" i="75" s="1"/>
  <c r="BB92" i="75" s="1"/>
  <c r="BA60" i="75"/>
  <c r="BA76" i="75" s="1"/>
  <c r="BA92" i="75" s="1"/>
  <c r="BE60" i="75"/>
  <c r="BE76" i="75" s="1"/>
  <c r="BE92" i="75" s="1"/>
  <c r="BD60" i="75"/>
  <c r="BD76" i="75" s="1"/>
  <c r="BD92" i="75" s="1"/>
  <c r="BC60" i="75"/>
  <c r="BC76" i="75" s="1"/>
  <c r="BC92" i="75" s="1"/>
  <c r="AJ60" i="75"/>
  <c r="AL60" i="75"/>
  <c r="AD60" i="75"/>
  <c r="AR60" i="75"/>
  <c r="AS37" i="74"/>
  <c r="AW21" i="69"/>
  <c r="AS21" i="69"/>
  <c r="AR21" i="69"/>
  <c r="AZ21" i="69"/>
  <c r="AV21" i="69"/>
  <c r="AU39" i="68"/>
  <c r="AZ60" i="75"/>
  <c r="AX21" i="69"/>
  <c r="AP13" i="68"/>
  <c r="AM39" i="69"/>
  <c r="AE14" i="76"/>
  <c r="AQ13" i="69"/>
  <c r="AY60" i="75"/>
  <c r="AR135" i="66"/>
  <c r="AR111" i="66"/>
  <c r="AR99" i="66"/>
  <c r="AO28" i="74"/>
  <c r="AN55" i="74"/>
  <c r="AW60" i="75"/>
  <c r="AF55" i="74"/>
  <c r="AX33" i="76" l="1"/>
  <c r="AV33" i="76"/>
  <c r="AR38" i="68"/>
  <c r="AW40" i="68"/>
  <c r="AW33" i="76"/>
  <c r="AC38" i="68"/>
  <c r="AI15" i="68"/>
  <c r="AJ38" i="68"/>
  <c r="AP33" i="76"/>
  <c r="AS33" i="76"/>
  <c r="AT33" i="76"/>
  <c r="AW38" i="68"/>
  <c r="AR33" i="76"/>
  <c r="AQ33" i="76"/>
  <c r="AY33" i="76"/>
  <c r="AR8" i="68"/>
  <c r="AR40" i="68" s="1"/>
  <c r="AW8" i="69"/>
  <c r="AW40" i="69" s="1"/>
  <c r="AW38" i="69"/>
  <c r="AE15" i="68"/>
  <c r="AH15" i="68"/>
  <c r="AY8" i="69"/>
  <c r="AZ40" i="69" s="1"/>
  <c r="AZ38" i="69"/>
  <c r="AZ38" i="68"/>
  <c r="AY8" i="68"/>
  <c r="AZ40" i="68" s="1"/>
  <c r="AI15" i="69"/>
  <c r="Z14" i="68"/>
  <c r="AK14" i="68" s="1"/>
  <c r="AA8" i="68"/>
  <c r="Z16" i="68" s="1"/>
  <c r="AQ16" i="68" s="1"/>
  <c r="AB38" i="68"/>
  <c r="AA8" i="69"/>
  <c r="Z16" i="69" s="1"/>
  <c r="AA16" i="69" s="1"/>
  <c r="Z14" i="69"/>
  <c r="AE14" i="69" s="1"/>
  <c r="AO101" i="65"/>
  <c r="AQ101" i="65"/>
  <c r="AV101" i="65"/>
  <c r="AL101" i="65"/>
  <c r="AI101" i="65"/>
  <c r="C14" i="112"/>
  <c r="AJ101" i="65"/>
  <c r="AZ101" i="65"/>
  <c r="AF101" i="65"/>
  <c r="AR101" i="65"/>
  <c r="AA101" i="65"/>
  <c r="AW101" i="65"/>
  <c r="AY101" i="65"/>
  <c r="AG101" i="65"/>
  <c r="AH101" i="65"/>
  <c r="AP101" i="65"/>
  <c r="AD101" i="65"/>
  <c r="AB137" i="65"/>
  <c r="AT101" i="65"/>
  <c r="AB101" i="65"/>
  <c r="AM15" i="69"/>
  <c r="AE38" i="69"/>
  <c r="AE8" i="69"/>
  <c r="AE40" i="69" s="1"/>
  <c r="AF137" i="65"/>
  <c r="AE101" i="65"/>
  <c r="AE137" i="65"/>
  <c r="AF38" i="69"/>
  <c r="AE38" i="68"/>
  <c r="AE8" i="68"/>
  <c r="AE40" i="68" s="1"/>
  <c r="AL15" i="68"/>
  <c r="AX31" i="68"/>
  <c r="AP15" i="69"/>
  <c r="AQ15" i="69"/>
  <c r="AX15" i="69"/>
  <c r="AU23" i="68"/>
  <c r="AU15" i="69"/>
  <c r="AL15" i="69"/>
  <c r="AM8" i="68"/>
  <c r="AM40" i="68" s="1"/>
  <c r="AM38" i="68"/>
  <c r="AM8" i="69"/>
  <c r="AN40" i="69" s="1"/>
  <c r="AM38" i="69"/>
  <c r="AT15" i="68"/>
  <c r="AY15" i="69"/>
  <c r="AA15" i="69"/>
  <c r="AM101" i="65"/>
  <c r="AM137" i="65"/>
  <c r="AD137" i="65"/>
  <c r="AC137" i="65"/>
  <c r="AC101" i="65"/>
  <c r="AK137" i="65"/>
  <c r="AK101" i="65"/>
  <c r="AL137" i="65"/>
  <c r="AP15" i="68"/>
  <c r="AS137" i="65"/>
  <c r="AS113" i="65"/>
  <c r="AS101" i="65"/>
  <c r="AT137" i="65"/>
  <c r="AS8" i="68"/>
  <c r="AS38" i="68"/>
  <c r="AT38" i="68"/>
  <c r="AO54" i="77"/>
  <c r="AN54" i="77"/>
  <c r="AM54" i="77"/>
  <c r="AP54" i="77"/>
  <c r="AG54" i="77"/>
  <c r="AH54" i="77"/>
  <c r="BD54" i="77"/>
  <c r="BD69" i="77" s="1"/>
  <c r="BD84" i="77" s="1"/>
  <c r="AR54" i="77"/>
  <c r="BC54" i="77"/>
  <c r="BC69" i="77" s="1"/>
  <c r="BC84" i="77" s="1"/>
  <c r="AF54" i="77"/>
  <c r="AU54" i="77"/>
  <c r="AZ54" i="77"/>
  <c r="BB54" i="77"/>
  <c r="BB69" i="77" s="1"/>
  <c r="BB84" i="77" s="1"/>
  <c r="AI54" i="77"/>
  <c r="AE54" i="77"/>
  <c r="BA54" i="77"/>
  <c r="BA69" i="77" s="1"/>
  <c r="BA84" i="77" s="1"/>
  <c r="AK54" i="77"/>
  <c r="AV54" i="77"/>
  <c r="AX54" i="77"/>
  <c r="BE54" i="77"/>
  <c r="BE69" i="77" s="1"/>
  <c r="BE84" i="77" s="1"/>
  <c r="AJ54" i="77"/>
  <c r="AW54" i="77"/>
  <c r="AD54" i="77"/>
  <c r="AC54" i="77"/>
  <c r="AT54" i="77"/>
  <c r="AB54" i="77"/>
  <c r="AL54" i="77"/>
  <c r="AS54" i="77"/>
  <c r="AX38" i="69"/>
  <c r="Z30" i="69"/>
  <c r="AX30" i="69" s="1"/>
  <c r="AX8" i="69"/>
  <c r="AY38" i="69"/>
  <c r="AD38" i="69"/>
  <c r="AC38" i="69"/>
  <c r="AC8" i="69"/>
  <c r="AL38" i="69"/>
  <c r="AK8" i="69"/>
  <c r="AK38" i="69"/>
  <c r="AU113" i="65"/>
  <c r="AU101" i="65"/>
  <c r="AU137" i="65"/>
  <c r="AV137" i="65"/>
  <c r="AU15" i="68"/>
  <c r="AG15" i="69"/>
  <c r="AX137" i="65"/>
  <c r="AZ125" i="65"/>
  <c r="AX125" i="65"/>
  <c r="AY125" i="65"/>
  <c r="AX113" i="65"/>
  <c r="AX101" i="65"/>
  <c r="AY137" i="65"/>
  <c r="G14" i="112"/>
  <c r="AD38" i="68"/>
  <c r="AC8" i="68"/>
  <c r="AK8" i="68"/>
  <c r="AK38" i="68"/>
  <c r="AL38" i="68"/>
  <c r="AS38" i="69"/>
  <c r="AS8" i="69"/>
  <c r="AT38" i="69"/>
  <c r="AS14" i="69"/>
  <c r="AU38" i="69"/>
  <c r="AU8" i="69"/>
  <c r="AV38" i="69"/>
  <c r="AY54" i="77"/>
  <c r="AG15" i="68"/>
  <c r="AC15" i="69"/>
  <c r="AA54" i="77"/>
  <c r="AX8" i="68"/>
  <c r="Z30" i="68"/>
  <c r="AX38" i="68"/>
  <c r="AY38" i="68"/>
  <c r="AU38" i="68"/>
  <c r="AU8" i="68"/>
  <c r="AV38" i="68"/>
  <c r="AH40" i="69"/>
  <c r="AM15" i="68"/>
  <c r="AX15" i="68"/>
  <c r="AH15" i="69"/>
  <c r="Z24" i="69"/>
  <c r="AP40" i="69"/>
  <c r="AZ23" i="69"/>
  <c r="AS23" i="69"/>
  <c r="AV23" i="69"/>
  <c r="AW23" i="69"/>
  <c r="AR23" i="69"/>
  <c r="BD15" i="68"/>
  <c r="BC15" i="68"/>
  <c r="BB15" i="68"/>
  <c r="BA15" i="68"/>
  <c r="BE15" i="68"/>
  <c r="AV15" i="68"/>
  <c r="AN15" i="68"/>
  <c r="AB15" i="68"/>
  <c r="AK15" i="68"/>
  <c r="AD15" i="68"/>
  <c r="AJ15" i="68"/>
  <c r="AW15" i="68"/>
  <c r="AS15" i="68"/>
  <c r="AF15" i="68"/>
  <c r="AR15" i="68"/>
  <c r="AZ15" i="68"/>
  <c r="AQ15" i="68"/>
  <c r="AY23" i="68"/>
  <c r="AT23" i="68"/>
  <c r="AX31" i="69"/>
  <c r="AG40" i="69"/>
  <c r="J27" i="112"/>
  <c r="J22" i="112"/>
  <c r="J23" i="112"/>
  <c r="J21" i="112"/>
  <c r="J26" i="112"/>
  <c r="J24" i="112"/>
  <c r="J19" i="112"/>
  <c r="J20" i="112"/>
  <c r="AQ22" i="68"/>
  <c r="AY22" i="68"/>
  <c r="AX22" i="68"/>
  <c r="AT22" i="68"/>
  <c r="AS22" i="68"/>
  <c r="AW22" i="68"/>
  <c r="AU22" i="68"/>
  <c r="AZ22" i="68"/>
  <c r="AV22" i="68"/>
  <c r="AR22" i="68"/>
  <c r="AB40" i="69"/>
  <c r="AT22" i="69"/>
  <c r="AR22" i="69"/>
  <c r="AV22" i="69"/>
  <c r="AZ22" i="69"/>
  <c r="AU22" i="69"/>
  <c r="AW22" i="69"/>
  <c r="AY22" i="69"/>
  <c r="AS22" i="69"/>
  <c r="AQ22" i="69"/>
  <c r="AX22" i="69"/>
  <c r="AP22" i="68"/>
  <c r="AP23" i="69"/>
  <c r="AQ23" i="68"/>
  <c r="AP23" i="68"/>
  <c r="AP40" i="68"/>
  <c r="Z24" i="68"/>
  <c r="AP24" i="68" s="1"/>
  <c r="AY23" i="69"/>
  <c r="AU23" i="69"/>
  <c r="D27" i="112"/>
  <c r="D22" i="112"/>
  <c r="D23" i="112"/>
  <c r="D21" i="112"/>
  <c r="D20" i="112"/>
  <c r="D26" i="112"/>
  <c r="D24" i="112"/>
  <c r="D25" i="112"/>
  <c r="AJ15" i="69"/>
  <c r="AZ15" i="69"/>
  <c r="AF15" i="69"/>
  <c r="AS15" i="69"/>
  <c r="AD15" i="69"/>
  <c r="AV15" i="69"/>
  <c r="AB15" i="69"/>
  <c r="AK15" i="69"/>
  <c r="AW15" i="69"/>
  <c r="AN15" i="69"/>
  <c r="AR15" i="69"/>
  <c r="AT15" i="69"/>
  <c r="AC15" i="68"/>
  <c r="AV23" i="68"/>
  <c r="AW23" i="68"/>
  <c r="AS23" i="68"/>
  <c r="AR23" i="68"/>
  <c r="AZ23" i="68"/>
  <c r="AH40" i="68"/>
  <c r="AI40" i="69"/>
  <c r="AT23" i="69"/>
  <c r="AY15" i="68"/>
  <c r="AO15" i="68"/>
  <c r="AX23" i="69"/>
  <c r="AY31" i="69"/>
  <c r="J25" i="112"/>
  <c r="AE15" i="69"/>
  <c r="AY31" i="68"/>
  <c r="AB40" i="68" l="1"/>
  <c r="AU14" i="69"/>
  <c r="AK14" i="69"/>
  <c r="AX14" i="69"/>
  <c r="AC14" i="69"/>
  <c r="AP16" i="68"/>
  <c r="BE16" i="68"/>
  <c r="AL16" i="68"/>
  <c r="AB16" i="68"/>
  <c r="AH16" i="69"/>
  <c r="AF16" i="69"/>
  <c r="AF40" i="69"/>
  <c r="BA16" i="68"/>
  <c r="BB16" i="68"/>
  <c r="AR16" i="68"/>
  <c r="AH16" i="68"/>
  <c r="BC16" i="68"/>
  <c r="AF16" i="68"/>
  <c r="BD16" i="68"/>
  <c r="AN16" i="68"/>
  <c r="AW16" i="68"/>
  <c r="AG16" i="68"/>
  <c r="AT16" i="68"/>
  <c r="AV16" i="68"/>
  <c r="AJ16" i="68"/>
  <c r="AO16" i="68"/>
  <c r="AI16" i="68"/>
  <c r="AZ16" i="68"/>
  <c r="AA16" i="68"/>
  <c r="AY16" i="69"/>
  <c r="AM14" i="69"/>
  <c r="AY16" i="68"/>
  <c r="AF40" i="68"/>
  <c r="AW16" i="69"/>
  <c r="AT16" i="69"/>
  <c r="AD16" i="69"/>
  <c r="D13" i="112"/>
  <c r="D14" i="112"/>
  <c r="D10" i="112"/>
  <c r="D12" i="112"/>
  <c r="D9" i="112"/>
  <c r="D11" i="112"/>
  <c r="D7" i="112"/>
  <c r="D6" i="112"/>
  <c r="D8" i="112"/>
  <c r="AQ16" i="69"/>
  <c r="AZ16" i="69"/>
  <c r="AC14" i="68"/>
  <c r="AN16" i="69"/>
  <c r="AS14" i="68"/>
  <c r="AA14" i="68"/>
  <c r="AB16" i="69"/>
  <c r="AI16" i="69"/>
  <c r="AV16" i="69"/>
  <c r="AG16" i="69"/>
  <c r="AL16" i="69"/>
  <c r="AO16" i="69"/>
  <c r="AD14" i="68"/>
  <c r="AW14" i="68"/>
  <c r="AX14" i="68"/>
  <c r="BA14" i="68"/>
  <c r="AJ14" i="68"/>
  <c r="AO14" i="68"/>
  <c r="AI14" i="68"/>
  <c r="BE14" i="68"/>
  <c r="AH14" i="68"/>
  <c r="AP14" i="68"/>
  <c r="AF14" i="68"/>
  <c r="AR14" i="68"/>
  <c r="AE14" i="68"/>
  <c r="AY14" i="68"/>
  <c r="AT14" i="68"/>
  <c r="AZ14" i="68"/>
  <c r="AB14" i="68"/>
  <c r="AQ14" i="68"/>
  <c r="AG14" i="68"/>
  <c r="BD14" i="68"/>
  <c r="AV14" i="68"/>
  <c r="BB14" i="68"/>
  <c r="BC14" i="68"/>
  <c r="AN14" i="68"/>
  <c r="AM14" i="68"/>
  <c r="AL14" i="68"/>
  <c r="AP16" i="69"/>
  <c r="AJ16" i="69"/>
  <c r="AU14" i="68"/>
  <c r="AR16" i="69"/>
  <c r="AE16" i="68"/>
  <c r="AD16" i="68"/>
  <c r="AG14" i="69"/>
  <c r="AJ14" i="69"/>
  <c r="AN14" i="69"/>
  <c r="AP14" i="69"/>
  <c r="AL14" i="69"/>
  <c r="AY14" i="69"/>
  <c r="AW14" i="69"/>
  <c r="AH14" i="69"/>
  <c r="AO14" i="69"/>
  <c r="AR14" i="69"/>
  <c r="AT14" i="69"/>
  <c r="AB14" i="69"/>
  <c r="AA14" i="69"/>
  <c r="AD14" i="69"/>
  <c r="AV14" i="69"/>
  <c r="AQ14" i="69"/>
  <c r="AZ14" i="69"/>
  <c r="AF14" i="69"/>
  <c r="AI14" i="69"/>
  <c r="AN40" i="68"/>
  <c r="AM16" i="68"/>
  <c r="AE16" i="69"/>
  <c r="AM40" i="69"/>
  <c r="AM16" i="69"/>
  <c r="AT40" i="69"/>
  <c r="AS40" i="69"/>
  <c r="AS16" i="69"/>
  <c r="H8" i="112"/>
  <c r="H7" i="112"/>
  <c r="H6" i="112"/>
  <c r="H12" i="112"/>
  <c r="H10" i="112"/>
  <c r="H11" i="112"/>
  <c r="H14" i="112"/>
  <c r="H9" i="112"/>
  <c r="H13" i="112"/>
  <c r="AZ30" i="68"/>
  <c r="AX30" i="68"/>
  <c r="AY30" i="68"/>
  <c r="AK16" i="69"/>
  <c r="AL40" i="69"/>
  <c r="AK40" i="69"/>
  <c r="AX16" i="68"/>
  <c r="AY40" i="68"/>
  <c r="Z32" i="68"/>
  <c r="AX32" i="68" s="1"/>
  <c r="AX40" i="68"/>
  <c r="AC40" i="69"/>
  <c r="AC16" i="69"/>
  <c r="AD40" i="69"/>
  <c r="AU40" i="68"/>
  <c r="AU16" i="68"/>
  <c r="AV40" i="68"/>
  <c r="AU40" i="69"/>
  <c r="AU16" i="69"/>
  <c r="AV40" i="69"/>
  <c r="Z32" i="69"/>
  <c r="AX16" i="69"/>
  <c r="AX40" i="69"/>
  <c r="AY40" i="69"/>
  <c r="AY30" i="69"/>
  <c r="AZ30" i="69"/>
  <c r="AL40" i="68"/>
  <c r="AK16" i="68"/>
  <c r="AK40" i="68"/>
  <c r="AD40" i="68"/>
  <c r="AC40" i="68"/>
  <c r="AC16" i="68"/>
  <c r="AT40" i="68"/>
  <c r="AS40" i="68"/>
  <c r="AS16" i="68"/>
  <c r="AV24" i="68"/>
  <c r="AR24" i="68"/>
  <c r="AS24" i="68"/>
  <c r="AZ24" i="68"/>
  <c r="AW24" i="68"/>
  <c r="AX24" i="68"/>
  <c r="AY24" i="68"/>
  <c r="AU24" i="68"/>
  <c r="AT24" i="68"/>
  <c r="AQ24" i="68"/>
  <c r="AY24" i="69"/>
  <c r="AS24" i="69"/>
  <c r="AX24" i="69"/>
  <c r="AR24" i="69"/>
  <c r="AQ24" i="69"/>
  <c r="AT24" i="69"/>
  <c r="AW24" i="69"/>
  <c r="AU24" i="69"/>
  <c r="AV24" i="69"/>
  <c r="AZ24" i="69"/>
  <c r="AP24" i="69"/>
  <c r="AY32" i="69" l="1"/>
  <c r="AZ32" i="69"/>
  <c r="AX32" i="69"/>
  <c r="AY32" i="68"/>
  <c r="AZ32" i="68"/>
</calcChain>
</file>

<file path=xl/sharedStrings.xml><?xml version="1.0" encoding="utf-8"?>
<sst xmlns="http://schemas.openxmlformats.org/spreadsheetml/2006/main" count="1731" uniqueCount="626">
  <si>
    <t>Source Category</t>
    <phoneticPr fontId="9"/>
  </si>
  <si>
    <t>農業</t>
    <rPh sb="0" eb="2">
      <t>ノウギョウ</t>
    </rPh>
    <phoneticPr fontId="11"/>
  </si>
  <si>
    <t>廃棄物</t>
    <rPh sb="0" eb="3">
      <t>ハイキブツ</t>
    </rPh>
    <phoneticPr fontId="11"/>
  </si>
  <si>
    <t>工業プロセス</t>
    <rPh sb="0" eb="2">
      <t>コウギョウ</t>
    </rPh>
    <phoneticPr fontId="11"/>
  </si>
  <si>
    <t>合計</t>
    <rPh sb="0" eb="2">
      <t>ゴウケイ</t>
    </rPh>
    <phoneticPr fontId="11"/>
  </si>
  <si>
    <t>Total</t>
  </si>
  <si>
    <t>GWP</t>
  </si>
  <si>
    <t>Note</t>
    <phoneticPr fontId="9"/>
  </si>
  <si>
    <t>[Gg CO2]</t>
    <phoneticPr fontId="9"/>
  </si>
  <si>
    <t>Solid Fuels</t>
  </si>
  <si>
    <t>Liquid Fuels</t>
  </si>
  <si>
    <t>1.Total</t>
  </si>
  <si>
    <t>LPG</t>
  </si>
  <si>
    <t>Energy</t>
    <phoneticPr fontId="9"/>
  </si>
  <si>
    <t>Gaseous Fuels</t>
    <phoneticPr fontId="9"/>
  </si>
  <si>
    <t>Other Fuels</t>
    <phoneticPr fontId="9"/>
  </si>
  <si>
    <t>Fugitive Fuels</t>
    <phoneticPr fontId="9"/>
  </si>
  <si>
    <t>Industrial Process</t>
    <phoneticPr fontId="9"/>
  </si>
  <si>
    <t>Total</t>
    <phoneticPr fontId="9"/>
  </si>
  <si>
    <t>1990, 1995, 2000: Polulation Census ( at 1. Oct.)
other: Year Book of Population Estimated 
           (at 1st Oct.)</t>
  </si>
  <si>
    <t>Share</t>
    <phoneticPr fontId="9"/>
  </si>
  <si>
    <t>0.Contents</t>
    <phoneticPr fontId="9"/>
  </si>
  <si>
    <t>2.CO2-Sector</t>
    <phoneticPr fontId="9"/>
  </si>
  <si>
    <t>3.Allocated_CO2-Sector</t>
    <phoneticPr fontId="9"/>
  </si>
  <si>
    <t>4.Allocated_CO2-Sector (detail)</t>
    <phoneticPr fontId="9"/>
  </si>
  <si>
    <t>1,000,000,000,000 g</t>
    <phoneticPr fontId="9"/>
  </si>
  <si>
    <t>1 Mt</t>
    <phoneticPr fontId="9"/>
  </si>
  <si>
    <t>1,000,000,000 g</t>
    <phoneticPr fontId="9"/>
  </si>
  <si>
    <t>1 kt</t>
    <phoneticPr fontId="9"/>
  </si>
  <si>
    <t>1,000,000 g</t>
    <phoneticPr fontId="9"/>
  </si>
  <si>
    <t>1 t</t>
    <phoneticPr fontId="9"/>
  </si>
  <si>
    <t>1,000 g</t>
    <phoneticPr fontId="9"/>
  </si>
  <si>
    <t>―</t>
    <phoneticPr fontId="9"/>
  </si>
  <si>
    <t>1 g</t>
    <phoneticPr fontId="9"/>
  </si>
  <si>
    <t>HFCs</t>
    <phoneticPr fontId="9"/>
  </si>
  <si>
    <t>PFCs</t>
    <phoneticPr fontId="9"/>
  </si>
  <si>
    <t xml:space="preserve"> </t>
    <phoneticPr fontId="9"/>
  </si>
  <si>
    <t>人口</t>
    <rPh sb="0" eb="2">
      <t>ジンコウ</t>
    </rPh>
    <phoneticPr fontId="9"/>
  </si>
  <si>
    <t>出典：住民基本台帳要覧</t>
    <rPh sb="0" eb="2">
      <t>シュッテン</t>
    </rPh>
    <phoneticPr fontId="9"/>
  </si>
  <si>
    <t>http://www-gio.nies.go.jp/aboutghg/nir/nir-j.html</t>
    <phoneticPr fontId="9"/>
  </si>
  <si>
    <t>動力他</t>
    <phoneticPr fontId="9"/>
  </si>
  <si>
    <r>
      <t>1</t>
    </r>
    <r>
      <rPr>
        <sz val="11"/>
        <color indexed="8"/>
        <rFont val="ＭＳ Ｐゴシック"/>
        <family val="3"/>
        <charset val="128"/>
      </rPr>
      <t>百万トン</t>
    </r>
    <rPh sb="1" eb="2">
      <t>ヒャク</t>
    </rPh>
    <rPh sb="2" eb="3">
      <t>マン</t>
    </rPh>
    <phoneticPr fontId="9"/>
  </si>
  <si>
    <r>
      <t>1</t>
    </r>
    <r>
      <rPr>
        <sz val="11"/>
        <color indexed="8"/>
        <rFont val="ＭＳ Ｐゴシック"/>
        <family val="3"/>
        <charset val="128"/>
      </rPr>
      <t>千トン</t>
    </r>
    <rPh sb="1" eb="2">
      <t>セン</t>
    </rPh>
    <phoneticPr fontId="9"/>
  </si>
  <si>
    <r>
      <t>1</t>
    </r>
    <r>
      <rPr>
        <sz val="11"/>
        <color indexed="8"/>
        <rFont val="ＭＳ Ｐゴシック"/>
        <family val="3"/>
        <charset val="128"/>
      </rPr>
      <t>トン</t>
    </r>
    <phoneticPr fontId="9"/>
  </si>
  <si>
    <r>
      <rPr>
        <sz val="11"/>
        <rFont val="ＭＳ 明朝"/>
        <family val="1"/>
        <charset val="128"/>
      </rPr>
      <t>備考</t>
    </r>
    <rPh sb="0" eb="2">
      <t>ビコウ</t>
    </rPh>
    <phoneticPr fontId="9"/>
  </si>
  <si>
    <r>
      <t>Mt CO</t>
    </r>
    <r>
      <rPr>
        <vertAlign val="subscript"/>
        <sz val="11"/>
        <rFont val="Century"/>
        <family val="1"/>
      </rPr>
      <t>2</t>
    </r>
    <phoneticPr fontId="9"/>
  </si>
  <si>
    <r>
      <t>t CO</t>
    </r>
    <r>
      <rPr>
        <vertAlign val="subscript"/>
        <sz val="11"/>
        <rFont val="Century"/>
        <family val="1"/>
      </rPr>
      <t>2</t>
    </r>
    <r>
      <rPr>
        <sz val="11"/>
        <rFont val="Century"/>
        <family val="1"/>
      </rPr>
      <t>/capita</t>
    </r>
    <phoneticPr fontId="9"/>
  </si>
  <si>
    <r>
      <t>10</t>
    </r>
    <r>
      <rPr>
        <vertAlign val="superscript"/>
        <sz val="11"/>
        <color indexed="8"/>
        <rFont val="Century"/>
        <family val="1"/>
      </rPr>
      <t>9</t>
    </r>
    <r>
      <rPr>
        <sz val="11"/>
        <color indexed="8"/>
        <rFont val="Century"/>
        <family val="1"/>
      </rPr>
      <t xml:space="preserve"> g</t>
    </r>
    <phoneticPr fontId="9"/>
  </si>
  <si>
    <r>
      <t>10</t>
    </r>
    <r>
      <rPr>
        <vertAlign val="superscript"/>
        <sz val="11"/>
        <color indexed="8"/>
        <rFont val="Century"/>
        <family val="1"/>
      </rPr>
      <t>6</t>
    </r>
    <r>
      <rPr>
        <sz val="11"/>
        <color indexed="8"/>
        <rFont val="Century"/>
        <family val="1"/>
      </rPr>
      <t xml:space="preserve"> g</t>
    </r>
    <phoneticPr fontId="9"/>
  </si>
  <si>
    <r>
      <t>CO</t>
    </r>
    <r>
      <rPr>
        <vertAlign val="subscript"/>
        <sz val="11"/>
        <color indexed="8"/>
        <rFont val="Century"/>
        <family val="1"/>
      </rPr>
      <t>2</t>
    </r>
    <phoneticPr fontId="9"/>
  </si>
  <si>
    <r>
      <t>N</t>
    </r>
    <r>
      <rPr>
        <vertAlign val="subscript"/>
        <sz val="11"/>
        <color indexed="8"/>
        <rFont val="Century"/>
        <family val="1"/>
      </rPr>
      <t>2</t>
    </r>
    <r>
      <rPr>
        <sz val="11"/>
        <color indexed="8"/>
        <rFont val="Century"/>
        <family val="1"/>
      </rPr>
      <t>O</t>
    </r>
    <phoneticPr fontId="9"/>
  </si>
  <si>
    <r>
      <t>SF</t>
    </r>
    <r>
      <rPr>
        <vertAlign val="subscript"/>
        <sz val="11"/>
        <color indexed="8"/>
        <rFont val="Century"/>
        <family val="1"/>
      </rPr>
      <t>6</t>
    </r>
    <phoneticPr fontId="9"/>
  </si>
  <si>
    <t>HFCs</t>
    <phoneticPr fontId="8"/>
  </si>
  <si>
    <t>PFCs</t>
    <phoneticPr fontId="8"/>
  </si>
  <si>
    <t>Gross Total</t>
    <phoneticPr fontId="8"/>
  </si>
  <si>
    <t>Comoarison with the base year of KP</t>
    <phoneticPr fontId="8"/>
  </si>
  <si>
    <r>
      <t>家庭におけるCO</t>
    </r>
    <r>
      <rPr>
        <b/>
        <vertAlign val="subscript"/>
        <sz val="16"/>
        <rFont val="ＭＳ Ｐゴシック"/>
        <family val="3"/>
        <charset val="128"/>
      </rPr>
      <t>2</t>
    </r>
    <r>
      <rPr>
        <b/>
        <sz val="16"/>
        <rFont val="ＭＳ Ｐゴシック"/>
        <family val="3"/>
        <charset val="128"/>
      </rPr>
      <t>排出量（世帯あたり）</t>
    </r>
    <phoneticPr fontId="9"/>
  </si>
  <si>
    <t>■用途別排出割合</t>
    <rPh sb="5" eb="6">
      <t>シュツ</t>
    </rPh>
    <phoneticPr fontId="14"/>
  </si>
  <si>
    <r>
      <t>家庭におけるCO</t>
    </r>
    <r>
      <rPr>
        <b/>
        <vertAlign val="subscript"/>
        <sz val="16"/>
        <rFont val="ＭＳ Ｐゴシック"/>
        <family val="3"/>
        <charset val="128"/>
      </rPr>
      <t>2</t>
    </r>
    <r>
      <rPr>
        <b/>
        <sz val="16"/>
        <rFont val="ＭＳ Ｐゴシック"/>
        <family val="3"/>
        <charset val="128"/>
      </rPr>
      <t>排出量（一人あたり）</t>
    </r>
    <phoneticPr fontId="9"/>
  </si>
  <si>
    <r>
      <rPr>
        <sz val="11"/>
        <rFont val="ＭＳ Ｐ明朝"/>
        <family val="1"/>
        <charset val="128"/>
      </rPr>
      <t>廃棄物のエネルギー利用含む</t>
    </r>
    <rPh sb="11" eb="12">
      <t>フク</t>
    </rPh>
    <phoneticPr fontId="9"/>
  </si>
  <si>
    <r>
      <rPr>
        <sz val="11"/>
        <rFont val="ＭＳ Ｐ明朝"/>
        <family val="1"/>
        <charset val="128"/>
      </rPr>
      <t>廃棄物のエネルギー利用含む</t>
    </r>
  </si>
  <si>
    <r>
      <rPr>
        <sz val="11"/>
        <rFont val="ＭＳ Ｐ明朝"/>
        <family val="1"/>
        <charset val="128"/>
      </rPr>
      <t>農林水産業は含まれない</t>
    </r>
    <rPh sb="0" eb="2">
      <t>ノウリン</t>
    </rPh>
    <rPh sb="2" eb="5">
      <t>スイサンギョウ</t>
    </rPh>
    <rPh sb="6" eb="7">
      <t>フク</t>
    </rPh>
    <phoneticPr fontId="9"/>
  </si>
  <si>
    <r>
      <rPr>
        <sz val="11"/>
        <rFont val="ＭＳ Ｐ明朝"/>
        <family val="1"/>
        <charset val="128"/>
      </rPr>
      <t>廃棄物のエネルギー利用含まない</t>
    </r>
    <phoneticPr fontId="9"/>
  </si>
  <si>
    <t>単位／地球温暖化係数／その他注意事項</t>
    <rPh sb="0" eb="2">
      <t>タンイ</t>
    </rPh>
    <rPh sb="3" eb="5">
      <t>チキュウ</t>
    </rPh>
    <rPh sb="5" eb="8">
      <t>オンダンカ</t>
    </rPh>
    <rPh sb="8" eb="10">
      <t>ケイスウ</t>
    </rPh>
    <rPh sb="13" eb="14">
      <t>タ</t>
    </rPh>
    <rPh sb="14" eb="16">
      <t>チュウイ</t>
    </rPh>
    <rPh sb="16" eb="18">
      <t>ジコウ</t>
    </rPh>
    <phoneticPr fontId="9"/>
  </si>
  <si>
    <t>温室効果ガス排出量</t>
    <phoneticPr fontId="8"/>
  </si>
  <si>
    <r>
      <t>GDPあたりCO</t>
    </r>
    <r>
      <rPr>
        <b/>
        <vertAlign val="subscript"/>
        <sz val="16"/>
        <rFont val="ＭＳ Ｐゴシック"/>
        <family val="3"/>
        <charset val="128"/>
      </rPr>
      <t>2</t>
    </r>
    <r>
      <rPr>
        <b/>
        <sz val="16"/>
        <rFont val="ＭＳ Ｐゴシック"/>
        <family val="3"/>
        <charset val="128"/>
      </rPr>
      <t>排出量</t>
    </r>
    <phoneticPr fontId="9"/>
  </si>
  <si>
    <r>
      <t>N</t>
    </r>
    <r>
      <rPr>
        <b/>
        <vertAlign val="subscript"/>
        <sz val="16"/>
        <rFont val="ＭＳ Ｐゴシック"/>
        <family val="3"/>
        <charset val="128"/>
      </rPr>
      <t>2</t>
    </r>
    <r>
      <rPr>
        <b/>
        <sz val="16"/>
        <rFont val="ＭＳ Ｐゴシック"/>
        <family val="3"/>
        <charset val="128"/>
      </rPr>
      <t>O排出量（簡約表）</t>
    </r>
    <phoneticPr fontId="9"/>
  </si>
  <si>
    <r>
      <t>N</t>
    </r>
    <r>
      <rPr>
        <b/>
        <vertAlign val="subscript"/>
        <sz val="16"/>
        <rFont val="ＭＳ Ｐゴシック"/>
        <family val="3"/>
        <charset val="128"/>
      </rPr>
      <t>2</t>
    </r>
    <r>
      <rPr>
        <b/>
        <sz val="16"/>
        <rFont val="ＭＳ Ｐゴシック"/>
        <family val="3"/>
        <charset val="128"/>
      </rPr>
      <t>O排出量（詳細表）</t>
    </r>
    <phoneticPr fontId="9"/>
  </si>
  <si>
    <r>
      <t>CH</t>
    </r>
    <r>
      <rPr>
        <b/>
        <vertAlign val="subscript"/>
        <sz val="16"/>
        <rFont val="ＭＳ Ｐゴシック"/>
        <family val="3"/>
        <charset val="128"/>
      </rPr>
      <t>4</t>
    </r>
    <r>
      <rPr>
        <b/>
        <sz val="16"/>
        <rFont val="ＭＳ Ｐゴシック"/>
        <family val="3"/>
        <charset val="128"/>
      </rPr>
      <t xml:space="preserve"> 排出量（詳細表）</t>
    </r>
    <phoneticPr fontId="9"/>
  </si>
  <si>
    <r>
      <t>CH</t>
    </r>
    <r>
      <rPr>
        <b/>
        <vertAlign val="subscript"/>
        <sz val="16"/>
        <rFont val="ＭＳ Ｐゴシック"/>
        <family val="3"/>
        <charset val="128"/>
      </rPr>
      <t>4</t>
    </r>
    <r>
      <rPr>
        <b/>
        <sz val="16"/>
        <rFont val="ＭＳ Ｐゴシック"/>
        <family val="3"/>
        <charset val="128"/>
      </rPr>
      <t>排出量（簡約表）</t>
    </r>
    <phoneticPr fontId="9"/>
  </si>
  <si>
    <t>1 Tg</t>
    <phoneticPr fontId="9"/>
  </si>
  <si>
    <t>1 Gg</t>
    <phoneticPr fontId="9"/>
  </si>
  <si>
    <t>1 Mg</t>
    <phoneticPr fontId="9"/>
  </si>
  <si>
    <t>1 kg</t>
    <phoneticPr fontId="9"/>
  </si>
  <si>
    <r>
      <t>NF</t>
    </r>
    <r>
      <rPr>
        <vertAlign val="subscript"/>
        <sz val="11"/>
        <color indexed="8"/>
        <rFont val="Century"/>
        <family val="1"/>
      </rPr>
      <t>3</t>
    </r>
    <phoneticPr fontId="9"/>
  </si>
  <si>
    <r>
      <t>1,430</t>
    </r>
    <r>
      <rPr>
        <sz val="11"/>
        <color indexed="8"/>
        <rFont val="ＭＳ Ｐ明朝"/>
        <family val="1"/>
        <charset val="128"/>
      </rPr>
      <t>など</t>
    </r>
    <phoneticPr fontId="9"/>
  </si>
  <si>
    <r>
      <t>7,390</t>
    </r>
    <r>
      <rPr>
        <sz val="11"/>
        <color indexed="8"/>
        <rFont val="ＭＳ Ｐ明朝"/>
        <family val="1"/>
        <charset val="128"/>
      </rPr>
      <t>など</t>
    </r>
    <phoneticPr fontId="9"/>
  </si>
  <si>
    <r>
      <t xml:space="preserve">1,300 </t>
    </r>
    <r>
      <rPr>
        <sz val="11"/>
        <color indexed="8"/>
        <rFont val="ＭＳ Ｐゴシック"/>
        <family val="3"/>
        <charset val="128"/>
      </rPr>
      <t>など</t>
    </r>
    <phoneticPr fontId="9"/>
  </si>
  <si>
    <r>
      <t xml:space="preserve">6,500 </t>
    </r>
    <r>
      <rPr>
        <sz val="11"/>
        <color indexed="8"/>
        <rFont val="ＭＳ Ｐゴシック"/>
        <family val="3"/>
        <charset val="128"/>
      </rPr>
      <t>など</t>
    </r>
    <phoneticPr fontId="9"/>
  </si>
  <si>
    <r>
      <t>HFC-134a</t>
    </r>
    <r>
      <rPr>
        <sz val="11"/>
        <rFont val="ＭＳ Ｐゴシック"/>
        <family val="3"/>
        <charset val="128"/>
      </rPr>
      <t xml:space="preserve">：
</t>
    </r>
    <r>
      <rPr>
        <sz val="11"/>
        <rFont val="Century"/>
        <family val="1"/>
      </rPr>
      <t>1,430</t>
    </r>
    <r>
      <rPr>
        <sz val="11"/>
        <rFont val="ＭＳ Ｐゴシック"/>
        <family val="3"/>
        <charset val="128"/>
      </rPr>
      <t>など</t>
    </r>
    <phoneticPr fontId="8"/>
  </si>
  <si>
    <r>
      <t>PFC-14</t>
    </r>
    <r>
      <rPr>
        <sz val="11"/>
        <rFont val="ＭＳ Ｐゴシック"/>
        <family val="3"/>
        <charset val="128"/>
      </rPr>
      <t xml:space="preserve">：
</t>
    </r>
    <r>
      <rPr>
        <sz val="11"/>
        <rFont val="Century"/>
        <family val="1"/>
      </rPr>
      <t>7,390</t>
    </r>
    <r>
      <rPr>
        <sz val="11"/>
        <rFont val="ＭＳ Ｐゴシック"/>
        <family val="3"/>
        <charset val="128"/>
      </rPr>
      <t>など</t>
    </r>
    <phoneticPr fontId="8"/>
  </si>
  <si>
    <t>■1990年比</t>
    <rPh sb="5" eb="7">
      <t>ネンヒ</t>
    </rPh>
    <phoneticPr fontId="9"/>
  </si>
  <si>
    <t>■2005年比</t>
    <rPh sb="5" eb="7">
      <t>ネンヒ</t>
    </rPh>
    <phoneticPr fontId="9"/>
  </si>
  <si>
    <t>冷蔵庫及びエアーコンディショナー</t>
    <rPh sb="0" eb="3">
      <t>レイゾウコ</t>
    </rPh>
    <rPh sb="3" eb="4">
      <t>オヨ</t>
    </rPh>
    <phoneticPr fontId="11"/>
  </si>
  <si>
    <t>印刷･同関連業</t>
    <rPh sb="0" eb="2">
      <t>インサツ</t>
    </rPh>
    <rPh sb="3" eb="4">
      <t>ドウ</t>
    </rPh>
    <rPh sb="4" eb="6">
      <t>カンレン</t>
    </rPh>
    <rPh sb="6" eb="7">
      <t>ギョウ</t>
    </rPh>
    <phoneticPr fontId="0"/>
  </si>
  <si>
    <t>化学工業(含石油石炭製品)</t>
    <rPh sb="0" eb="2">
      <t>カガク</t>
    </rPh>
    <rPh sb="2" eb="4">
      <t>コウギョウ</t>
    </rPh>
    <rPh sb="5" eb="6">
      <t>フク</t>
    </rPh>
    <rPh sb="6" eb="8">
      <t>セキユ</t>
    </rPh>
    <rPh sb="8" eb="10">
      <t>セキタン</t>
    </rPh>
    <rPh sb="10" eb="12">
      <t>セイヒン</t>
    </rPh>
    <phoneticPr fontId="0"/>
  </si>
  <si>
    <t>プラスチック･ゴム･皮革製品製造業</t>
    <rPh sb="10" eb="12">
      <t>ヒカク</t>
    </rPh>
    <rPh sb="12" eb="14">
      <t>セイヒン</t>
    </rPh>
    <rPh sb="14" eb="17">
      <t>セイゾウギョウ</t>
    </rPh>
    <phoneticPr fontId="0"/>
  </si>
  <si>
    <t>窯業･土石製品製造業</t>
    <rPh sb="0" eb="2">
      <t>ヨウギョウ</t>
    </rPh>
    <rPh sb="3" eb="5">
      <t>ドセキ</t>
    </rPh>
    <rPh sb="5" eb="7">
      <t>セイヒン</t>
    </rPh>
    <rPh sb="7" eb="9">
      <t>セイゾウ</t>
    </rPh>
    <rPh sb="9" eb="10">
      <t>ギョウ</t>
    </rPh>
    <phoneticPr fontId="0"/>
  </si>
  <si>
    <t>鉄鋼･非鉄･金属製品製造業</t>
    <rPh sb="0" eb="2">
      <t>テッコウ</t>
    </rPh>
    <rPh sb="3" eb="5">
      <t>ヒテツ</t>
    </rPh>
    <rPh sb="6" eb="8">
      <t>キンゾク</t>
    </rPh>
    <rPh sb="8" eb="10">
      <t>セイヒン</t>
    </rPh>
    <rPh sb="10" eb="13">
      <t>セイゾウギョウ</t>
    </rPh>
    <phoneticPr fontId="0"/>
  </si>
  <si>
    <t>機械製造業</t>
    <rPh sb="0" eb="2">
      <t>キカイ</t>
    </rPh>
    <phoneticPr fontId="0"/>
  </si>
  <si>
    <t>他製造業</t>
    <rPh sb="0" eb="1">
      <t>ホカ</t>
    </rPh>
    <rPh sb="1" eb="4">
      <t>セイゾウギョウ</t>
    </rPh>
    <phoneticPr fontId="0"/>
  </si>
  <si>
    <t>製造業(大規模･指定業種)重複補正</t>
    <rPh sb="4" eb="7">
      <t>ダイキボ</t>
    </rPh>
    <rPh sb="8" eb="10">
      <t>シテイ</t>
    </rPh>
    <rPh sb="10" eb="12">
      <t>ギョウシュ</t>
    </rPh>
    <rPh sb="13" eb="15">
      <t>ジュウフク</t>
    </rPh>
    <rPh sb="15" eb="17">
      <t>ホセイ</t>
    </rPh>
    <phoneticPr fontId="0"/>
  </si>
  <si>
    <t>廃棄物</t>
    <rPh sb="0" eb="3">
      <t>ハイキブツ</t>
    </rPh>
    <phoneticPr fontId="9"/>
  </si>
  <si>
    <t>工業プロセス</t>
    <rPh sb="0" eb="2">
      <t>コウギョウ</t>
    </rPh>
    <phoneticPr fontId="9"/>
  </si>
  <si>
    <t>■2005年度比</t>
    <rPh sb="5" eb="7">
      <t>ネンド</t>
    </rPh>
    <rPh sb="7" eb="8">
      <t>ヒ</t>
    </rPh>
    <phoneticPr fontId="9"/>
  </si>
  <si>
    <t>■1990年度比</t>
    <rPh sb="5" eb="7">
      <t>ネンド</t>
    </rPh>
    <rPh sb="7" eb="8">
      <t>ヒ</t>
    </rPh>
    <phoneticPr fontId="9"/>
  </si>
  <si>
    <t>■前年度比</t>
    <rPh sb="1" eb="2">
      <t>ゼン</t>
    </rPh>
    <rPh sb="2" eb="4">
      <t>ネンド</t>
    </rPh>
    <rPh sb="4" eb="5">
      <t>ヒ</t>
    </rPh>
    <phoneticPr fontId="9"/>
  </si>
  <si>
    <t>■2005年度比</t>
    <rPh sb="5" eb="7">
      <t>ネンド</t>
    </rPh>
    <rPh sb="7" eb="8">
      <t>ヒ</t>
    </rPh>
    <phoneticPr fontId="8"/>
  </si>
  <si>
    <t>■1990年度比</t>
    <rPh sb="5" eb="7">
      <t>ネンド</t>
    </rPh>
    <rPh sb="7" eb="8">
      <t>ヒ</t>
    </rPh>
    <phoneticPr fontId="8"/>
  </si>
  <si>
    <t>食料品製造業</t>
    <rPh sb="0" eb="3">
      <t>ショクリョウヒン</t>
    </rPh>
    <rPh sb="3" eb="6">
      <t>セイゾウギョウスイサンスイサンヨウショクギョウ</t>
    </rPh>
    <phoneticPr fontId="0"/>
  </si>
  <si>
    <t>飲料たばこ飼料製造業</t>
    <rPh sb="0" eb="2">
      <t>インリョウ</t>
    </rPh>
    <rPh sb="5" eb="7">
      <t>シリョウ</t>
    </rPh>
    <rPh sb="7" eb="9">
      <t>セイゾウ</t>
    </rPh>
    <rPh sb="9" eb="10">
      <t>ギョウ</t>
    </rPh>
    <phoneticPr fontId="0"/>
  </si>
  <si>
    <t>木材･木製品製造業</t>
    <rPh sb="0" eb="2">
      <t>モクザイ</t>
    </rPh>
    <rPh sb="3" eb="6">
      <t>モクセイヒン</t>
    </rPh>
    <rPh sb="6" eb="9">
      <t>セイゾウギョウ</t>
    </rPh>
    <phoneticPr fontId="0"/>
  </si>
  <si>
    <t>家具･装備品製造業</t>
    <rPh sb="0" eb="2">
      <t>カグ</t>
    </rPh>
    <rPh sb="3" eb="6">
      <t>ソウビヒン</t>
    </rPh>
    <rPh sb="6" eb="9">
      <t>セイゾウギョウ</t>
    </rPh>
    <phoneticPr fontId="0"/>
  </si>
  <si>
    <t>化学工業</t>
    <rPh sb="0" eb="2">
      <t>カガク</t>
    </rPh>
    <rPh sb="2" eb="4">
      <t>コウギョウ</t>
    </rPh>
    <phoneticPr fontId="0"/>
  </si>
  <si>
    <t>石油製品･石炭製品製造業</t>
    <rPh sb="0" eb="2">
      <t>セキユ</t>
    </rPh>
    <rPh sb="2" eb="4">
      <t>セイヒン</t>
    </rPh>
    <rPh sb="5" eb="7">
      <t>セキタン</t>
    </rPh>
    <rPh sb="7" eb="9">
      <t>セイヒン</t>
    </rPh>
    <rPh sb="9" eb="12">
      <t>セイゾウギョウ</t>
    </rPh>
    <phoneticPr fontId="0"/>
  </si>
  <si>
    <t>プラスチック製品製造業</t>
    <rPh sb="6" eb="8">
      <t>セイヒン</t>
    </rPh>
    <rPh sb="8" eb="11">
      <t>セイゾウギョウスイサンスイサンヨウショクギョウ</t>
    </rPh>
    <phoneticPr fontId="0"/>
  </si>
  <si>
    <t>ゴム製品製造業</t>
    <rPh sb="2" eb="4">
      <t>セイヒン</t>
    </rPh>
    <rPh sb="4" eb="7">
      <t>セイゾウギョウスイサンスイサンヨウショクギョウ</t>
    </rPh>
    <phoneticPr fontId="0"/>
  </si>
  <si>
    <t>なめし革･同製品･毛皮製造業</t>
    <rPh sb="3" eb="4">
      <t>カワ</t>
    </rPh>
    <rPh sb="5" eb="8">
      <t>ドウセイヒン</t>
    </rPh>
    <rPh sb="9" eb="11">
      <t>ケガワ</t>
    </rPh>
    <rPh sb="11" eb="14">
      <t>セイゾウギョウ</t>
    </rPh>
    <phoneticPr fontId="0"/>
  </si>
  <si>
    <t>鉄鋼業</t>
    <rPh sb="0" eb="3">
      <t>テッコウギョウ</t>
    </rPh>
    <phoneticPr fontId="0"/>
  </si>
  <si>
    <t>非鉄金属製造業</t>
    <rPh sb="0" eb="2">
      <t>ヒテツ</t>
    </rPh>
    <rPh sb="2" eb="4">
      <t>キンゾク</t>
    </rPh>
    <rPh sb="4" eb="7">
      <t>セイゾウギョウ</t>
    </rPh>
    <phoneticPr fontId="0"/>
  </si>
  <si>
    <t>金属製品製造業</t>
    <rPh sb="0" eb="2">
      <t>キンゾク</t>
    </rPh>
    <rPh sb="2" eb="4">
      <t>セイヒン</t>
    </rPh>
    <rPh sb="4" eb="7">
      <t>セイゾウギョウ</t>
    </rPh>
    <phoneticPr fontId="0"/>
  </si>
  <si>
    <t>汎用機械器具製造業</t>
    <rPh sb="0" eb="2">
      <t>ハンヨウ</t>
    </rPh>
    <rPh sb="2" eb="4">
      <t>キカイ</t>
    </rPh>
    <rPh sb="4" eb="6">
      <t>キグ</t>
    </rPh>
    <rPh sb="6" eb="9">
      <t>セイゾウギョウ</t>
    </rPh>
    <phoneticPr fontId="0"/>
  </si>
  <si>
    <t>生産機械器具製造業</t>
    <rPh sb="1" eb="3">
      <t>キカイ</t>
    </rPh>
    <rPh sb="3" eb="5">
      <t>キグ</t>
    </rPh>
    <rPh sb="5" eb="8">
      <t>セイゾウギョウ</t>
    </rPh>
    <phoneticPr fontId="0"/>
  </si>
  <si>
    <t>業務用機械器具製造業</t>
    <rPh sb="0" eb="3">
      <t>ギョウムヨウ</t>
    </rPh>
    <rPh sb="3" eb="5">
      <t>キカイ</t>
    </rPh>
    <rPh sb="5" eb="7">
      <t>キグ</t>
    </rPh>
    <rPh sb="7" eb="10">
      <t>セイゾウギョウ</t>
    </rPh>
    <phoneticPr fontId="0"/>
  </si>
  <si>
    <t>電子部品デバイス電子回路製造業</t>
    <rPh sb="0" eb="2">
      <t>デンシ</t>
    </rPh>
    <rPh sb="2" eb="4">
      <t>ブヒン</t>
    </rPh>
    <rPh sb="8" eb="10">
      <t>デンシ</t>
    </rPh>
    <rPh sb="10" eb="12">
      <t>カイロ</t>
    </rPh>
    <rPh sb="12" eb="15">
      <t>セイゾウギョウ</t>
    </rPh>
    <phoneticPr fontId="0"/>
  </si>
  <si>
    <t>電気機械器具製造業</t>
    <rPh sb="1" eb="3">
      <t>キカイ</t>
    </rPh>
    <rPh sb="3" eb="5">
      <t>キグ</t>
    </rPh>
    <rPh sb="5" eb="8">
      <t>セイゾウギョウ</t>
    </rPh>
    <phoneticPr fontId="0"/>
  </si>
  <si>
    <t>情報通信機械器具製造業</t>
    <rPh sb="3" eb="5">
      <t>キカイ</t>
    </rPh>
    <rPh sb="5" eb="7">
      <t>キグ</t>
    </rPh>
    <rPh sb="7" eb="10">
      <t>セイゾウギョウ</t>
    </rPh>
    <phoneticPr fontId="0"/>
  </si>
  <si>
    <t>輸送用機械器具製造業</t>
    <rPh sb="2" eb="4">
      <t>キカイ</t>
    </rPh>
    <rPh sb="4" eb="6">
      <t>キグ</t>
    </rPh>
    <rPh sb="6" eb="9">
      <t>セイゾウギョウ</t>
    </rPh>
    <phoneticPr fontId="0"/>
  </si>
  <si>
    <t>機械製造業他製品</t>
    <rPh sb="0" eb="2">
      <t>キカイ</t>
    </rPh>
    <rPh sb="2" eb="5">
      <t>セイゾウギョウ</t>
    </rPh>
    <rPh sb="5" eb="6">
      <t>ホカ</t>
    </rPh>
    <rPh sb="6" eb="8">
      <t>セイヒン</t>
    </rPh>
    <phoneticPr fontId="0"/>
  </si>
  <si>
    <t>農業</t>
    <rPh sb="0" eb="1">
      <t>ノウ</t>
    </rPh>
    <phoneticPr fontId="0"/>
  </si>
  <si>
    <t>林業</t>
  </si>
  <si>
    <t>漁業</t>
  </si>
  <si>
    <t>水産養殖業</t>
    <rPh sb="1" eb="3">
      <t>スイサンヨウショクギョウ</t>
    </rPh>
    <phoneticPr fontId="0"/>
  </si>
  <si>
    <t>総合工事業</t>
    <rPh sb="1" eb="3">
      <t>ソウゴウコウジギョウ</t>
    </rPh>
    <phoneticPr fontId="0"/>
  </si>
  <si>
    <t>職別工事業</t>
    <rPh sb="1" eb="2">
      <t>ショク</t>
    </rPh>
    <rPh sb="2" eb="3">
      <t>ベツコウジギョウ</t>
    </rPh>
    <phoneticPr fontId="0"/>
  </si>
  <si>
    <t>設備工事業</t>
    <rPh sb="1" eb="3">
      <t>セツビコウジギョウ</t>
    </rPh>
    <phoneticPr fontId="0"/>
  </si>
  <si>
    <t>廃棄物のエネルギー利用含む</t>
  </si>
  <si>
    <t>廃棄物のエネルギー利用含む</t>
    <phoneticPr fontId="9"/>
  </si>
  <si>
    <t>一部の潤滑油の利用を含む</t>
    <rPh sb="0" eb="2">
      <t>イチブ</t>
    </rPh>
    <rPh sb="3" eb="6">
      <t>ジュンカツユ</t>
    </rPh>
    <rPh sb="7" eb="9">
      <t>リヨウ</t>
    </rPh>
    <rPh sb="10" eb="11">
      <t>フク</t>
    </rPh>
    <phoneticPr fontId="9"/>
  </si>
  <si>
    <t>一部の潤滑油の利用を含む</t>
    <phoneticPr fontId="9"/>
  </si>
  <si>
    <t>■前年比</t>
    <rPh sb="1" eb="3">
      <t>ゼンネン</t>
    </rPh>
    <phoneticPr fontId="9"/>
  </si>
  <si>
    <r>
      <t>【参考】UNFCCCに提出されたCRF及びNIRに記載されている部門別CO</t>
    </r>
    <r>
      <rPr>
        <b/>
        <vertAlign val="subscript"/>
        <sz val="16"/>
        <rFont val="ＭＳ Ｐゴシック"/>
        <family val="3"/>
        <charset val="128"/>
      </rPr>
      <t>2</t>
    </r>
    <r>
      <rPr>
        <b/>
        <sz val="16"/>
        <rFont val="ＭＳ Ｐゴシック"/>
        <family val="3"/>
        <charset val="128"/>
      </rPr>
      <t>排出吸収量</t>
    </r>
    <rPh sb="1" eb="3">
      <t>サンコウ</t>
    </rPh>
    <rPh sb="11" eb="13">
      <t>テイシュツ</t>
    </rPh>
    <rPh sb="19" eb="20">
      <t>オヨ</t>
    </rPh>
    <rPh sb="25" eb="27">
      <t>キサイ</t>
    </rPh>
    <rPh sb="32" eb="34">
      <t>ブモン</t>
    </rPh>
    <rPh sb="34" eb="35">
      <t>ベツ</t>
    </rPh>
    <rPh sb="38" eb="40">
      <t>ハイシュツ</t>
    </rPh>
    <rPh sb="40" eb="42">
      <t>キュウシュウ</t>
    </rPh>
    <rPh sb="42" eb="43">
      <t>リョウ</t>
    </rPh>
    <phoneticPr fontId="9"/>
  </si>
  <si>
    <t>液晶製造</t>
    <rPh sb="0" eb="2">
      <t>エキショウ</t>
    </rPh>
    <rPh sb="2" eb="4">
      <t>セイゾウ</t>
    </rPh>
    <phoneticPr fontId="9"/>
  </si>
  <si>
    <t>粒子加速器等</t>
    <rPh sb="0" eb="2">
      <t>リュウシ</t>
    </rPh>
    <rPh sb="2" eb="5">
      <t>カソクキ</t>
    </rPh>
    <rPh sb="5" eb="6">
      <t>トウ</t>
    </rPh>
    <phoneticPr fontId="9"/>
  </si>
  <si>
    <t>排水処理</t>
    <rPh sb="0" eb="2">
      <t>ハイスイ</t>
    </rPh>
    <rPh sb="2" eb="4">
      <t>ショリ</t>
    </rPh>
    <phoneticPr fontId="9"/>
  </si>
  <si>
    <t>固形廃棄物の生物処理</t>
  </si>
  <si>
    <t>燃料の燃焼・漏出</t>
    <rPh sb="0" eb="2">
      <t>ネンリョウ</t>
    </rPh>
    <rPh sb="3" eb="5">
      <t>ネンショウ</t>
    </rPh>
    <rPh sb="6" eb="8">
      <t>ロウシュツ</t>
    </rPh>
    <phoneticPr fontId="11"/>
  </si>
  <si>
    <t>京都議定書に基づく吸収源活動の排出・吸収量</t>
    <rPh sb="0" eb="2">
      <t>キョウト</t>
    </rPh>
    <rPh sb="2" eb="5">
      <t>ギテイショ</t>
    </rPh>
    <rPh sb="6" eb="7">
      <t>モト</t>
    </rPh>
    <rPh sb="9" eb="12">
      <t>キュウシュウゲン</t>
    </rPh>
    <rPh sb="12" eb="14">
      <t>カツドウ</t>
    </rPh>
    <rPh sb="15" eb="17">
      <t>ハイシュツ</t>
    </rPh>
    <rPh sb="18" eb="20">
      <t>キュウシュウ</t>
    </rPh>
    <rPh sb="20" eb="21">
      <t>リョウ</t>
    </rPh>
    <phoneticPr fontId="9"/>
  </si>
  <si>
    <t>京都議定書に基づく吸収源活動の排出・吸収量</t>
    <phoneticPr fontId="9"/>
  </si>
  <si>
    <r>
      <t>一人あたりCO</t>
    </r>
    <r>
      <rPr>
        <b/>
        <vertAlign val="subscript"/>
        <sz val="16"/>
        <rFont val="ＭＳ Ｐゴシック"/>
        <family val="3"/>
        <charset val="128"/>
      </rPr>
      <t>2</t>
    </r>
    <r>
      <rPr>
        <b/>
        <sz val="16"/>
        <rFont val="ＭＳ Ｐゴシック"/>
        <family val="3"/>
        <charset val="128"/>
      </rPr>
      <t>排出量</t>
    </r>
    <phoneticPr fontId="9"/>
  </si>
  <si>
    <r>
      <t>エネルギー起源CO</t>
    </r>
    <r>
      <rPr>
        <b/>
        <vertAlign val="subscript"/>
        <sz val="16"/>
        <rFont val="ＭＳ Ｐゴシック"/>
        <family val="3"/>
        <charset val="128"/>
      </rPr>
      <t>2</t>
    </r>
    <r>
      <rPr>
        <b/>
        <sz val="16"/>
        <rFont val="ＭＳ Ｐゴシック"/>
        <family val="3"/>
        <charset val="128"/>
      </rPr>
      <t>排出量（燃料種別等）</t>
    </r>
    <rPh sb="5" eb="7">
      <t>キゲン</t>
    </rPh>
    <rPh sb="18" eb="19">
      <t>トウ</t>
    </rPh>
    <phoneticPr fontId="9"/>
  </si>
  <si>
    <r>
      <t>F-gas（HFCs, PFCs, SF</t>
    </r>
    <r>
      <rPr>
        <b/>
        <vertAlign val="subscript"/>
        <sz val="16"/>
        <rFont val="ＭＳ Ｐゴシック"/>
        <family val="3"/>
        <charset val="128"/>
      </rPr>
      <t>6</t>
    </r>
    <r>
      <rPr>
        <b/>
        <sz val="16"/>
        <rFont val="ＭＳ Ｐゴシック"/>
        <family val="3"/>
        <charset val="128"/>
      </rPr>
      <t>、NF</t>
    </r>
    <r>
      <rPr>
        <b/>
        <vertAlign val="subscript"/>
        <sz val="16"/>
        <rFont val="ＭＳ Ｐゴシック"/>
        <family val="3"/>
        <charset val="128"/>
      </rPr>
      <t>3</t>
    </r>
    <r>
      <rPr>
        <b/>
        <sz val="16"/>
        <rFont val="ＭＳ Ｐゴシック"/>
        <family val="3"/>
        <charset val="128"/>
      </rPr>
      <t>)排出量</t>
    </r>
    <phoneticPr fontId="9"/>
  </si>
  <si>
    <t>グラフ用</t>
    <rPh sb="3" eb="4">
      <t>ヨウ</t>
    </rPh>
    <phoneticPr fontId="8"/>
  </si>
  <si>
    <t>新規植林・再植林活動及び森林減少活動は京都議定書３条３に、森林経営活動・農地管理活動・牧草地管理活動及び</t>
    <phoneticPr fontId="9"/>
  </si>
  <si>
    <t>植生回復活動は京都議定書３条４に規定されている。</t>
    <phoneticPr fontId="9"/>
  </si>
  <si>
    <t>注）国際バンカー油起源のGHG排出量は参考値として報告しており、総排出量に含まれない。</t>
    <rPh sb="0" eb="1">
      <t>チュウ</t>
    </rPh>
    <rPh sb="2" eb="4">
      <t>コクサイ</t>
    </rPh>
    <rPh sb="8" eb="9">
      <t>ユ</t>
    </rPh>
    <rPh sb="9" eb="11">
      <t>キゲン</t>
    </rPh>
    <rPh sb="15" eb="17">
      <t>ハイシュツ</t>
    </rPh>
    <rPh sb="17" eb="18">
      <t>リョウ</t>
    </rPh>
    <rPh sb="19" eb="21">
      <t>サンコウ</t>
    </rPh>
    <rPh sb="21" eb="22">
      <t>チ</t>
    </rPh>
    <rPh sb="25" eb="27">
      <t>ホウコク</t>
    </rPh>
    <rPh sb="32" eb="33">
      <t>ソウ</t>
    </rPh>
    <rPh sb="33" eb="35">
      <t>ハイシュツ</t>
    </rPh>
    <rPh sb="35" eb="36">
      <t>リョウ</t>
    </rPh>
    <rPh sb="37" eb="38">
      <t>フク</t>
    </rPh>
    <phoneticPr fontId="9"/>
  </si>
  <si>
    <r>
      <t>国際バンカー油起源のGHG</t>
    </r>
    <r>
      <rPr>
        <b/>
        <sz val="16"/>
        <rFont val="ＭＳ Ｐゴシック"/>
        <family val="3"/>
        <charset val="128"/>
      </rPr>
      <t>排出量の推移　【参考値】</t>
    </r>
    <rPh sb="21" eb="23">
      <t>サンコウ</t>
    </rPh>
    <rPh sb="23" eb="24">
      <t>チ</t>
    </rPh>
    <phoneticPr fontId="9"/>
  </si>
  <si>
    <r>
      <t>2015</t>
    </r>
    <r>
      <rPr>
        <sz val="11"/>
        <rFont val="ＭＳ Ｐ明朝"/>
        <family val="1"/>
        <charset val="128"/>
      </rPr>
      <t>年度</t>
    </r>
    <r>
      <rPr>
        <vertAlign val="superscript"/>
        <sz val="11"/>
        <rFont val="Times New Roman"/>
        <family val="1"/>
      </rPr>
      <t xml:space="preserve"> </t>
    </r>
    <r>
      <rPr>
        <vertAlign val="superscript"/>
        <sz val="11"/>
        <rFont val="ＭＳ Ｐゴシック"/>
        <family val="3"/>
        <charset val="128"/>
      </rPr>
      <t>※</t>
    </r>
    <r>
      <rPr>
        <vertAlign val="superscript"/>
        <sz val="11"/>
        <rFont val="Times New Roman"/>
        <family val="1"/>
      </rPr>
      <t>2, 3</t>
    </r>
    <rPh sb="4" eb="6">
      <t>ネンド</t>
    </rPh>
    <phoneticPr fontId="9"/>
  </si>
  <si>
    <t>温室効果ガス排出量</t>
    <rPh sb="0" eb="2">
      <t>オンシツ</t>
    </rPh>
    <rPh sb="2" eb="4">
      <t>コウカ</t>
    </rPh>
    <rPh sb="6" eb="8">
      <t>ハイシュツ</t>
    </rPh>
    <rPh sb="8" eb="9">
      <t>リョウ</t>
    </rPh>
    <phoneticPr fontId="9"/>
  </si>
  <si>
    <t>注意事項</t>
    <rPh sb="0" eb="2">
      <t>チュウイ</t>
    </rPh>
    <rPh sb="2" eb="4">
      <t>ジコウ</t>
    </rPh>
    <phoneticPr fontId="9"/>
  </si>
  <si>
    <r>
      <t>合計</t>
    </r>
    <r>
      <rPr>
        <sz val="11"/>
        <color rgb="FFFF0000"/>
        <rFont val="ＭＳ 明朝"/>
        <family val="1"/>
        <charset val="128"/>
      </rPr>
      <t/>
    </r>
    <rPh sb="0" eb="2">
      <t>ゴウケイ</t>
    </rPh>
    <phoneticPr fontId="9"/>
  </si>
  <si>
    <r>
      <t>その他（農業・間接CO</t>
    </r>
    <r>
      <rPr>
        <vertAlign val="subscript"/>
        <sz val="11"/>
        <rFont val="ＭＳ 明朝"/>
        <family val="1"/>
        <charset val="128"/>
      </rPr>
      <t>2</t>
    </r>
    <r>
      <rPr>
        <sz val="11"/>
        <rFont val="ＭＳ 明朝"/>
        <family val="1"/>
        <charset val="128"/>
      </rPr>
      <t>等）</t>
    </r>
    <rPh sb="2" eb="3">
      <t>タ</t>
    </rPh>
    <rPh sb="4" eb="6">
      <t>ノウギョウ</t>
    </rPh>
    <rPh sb="7" eb="9">
      <t>カンセツ</t>
    </rPh>
    <rPh sb="12" eb="13">
      <t>トウ</t>
    </rPh>
    <phoneticPr fontId="9"/>
  </si>
  <si>
    <t>エネルギー起源</t>
    <rPh sb="5" eb="7">
      <t>キゲン</t>
    </rPh>
    <phoneticPr fontId="9"/>
  </si>
  <si>
    <t>　</t>
    <phoneticPr fontId="9"/>
  </si>
  <si>
    <t xml:space="preserve">
シェア</t>
    <phoneticPr fontId="9"/>
  </si>
  <si>
    <t>6.CO2-capita</t>
    <phoneticPr fontId="9"/>
  </si>
  <si>
    <t>7.CO2-GDP</t>
    <phoneticPr fontId="9"/>
  </si>
  <si>
    <t>8.CO2-fuel</t>
    <phoneticPr fontId="9"/>
  </si>
  <si>
    <t>9.CH4</t>
    <phoneticPr fontId="9"/>
  </si>
  <si>
    <t>10.CH4_detail</t>
    <phoneticPr fontId="9"/>
  </si>
  <si>
    <t>11.N2O</t>
    <phoneticPr fontId="9"/>
  </si>
  <si>
    <t>12.N2O_detail</t>
    <phoneticPr fontId="9"/>
  </si>
  <si>
    <t>13.F-gas</t>
    <phoneticPr fontId="9"/>
  </si>
  <si>
    <t>14.家庭におけるCO2排出量（世帯あたり）</t>
    <phoneticPr fontId="9"/>
  </si>
  <si>
    <t>15.家庭におけるCO2排出量（一人あたり）</t>
    <phoneticPr fontId="9"/>
  </si>
  <si>
    <t>16.KP-LULUCF</t>
    <phoneticPr fontId="9"/>
  </si>
  <si>
    <t>5.CO2-Share</t>
    <phoneticPr fontId="9"/>
  </si>
  <si>
    <t>【電気・熱配分後排出量】は、発電や熱の生産に伴う排出量を、電力や熱の消費量に応じて最終需要部門に配分した後の値。</t>
    <phoneticPr fontId="9"/>
  </si>
  <si>
    <t>4．国際バンカー油は国内排出量には含まれない。</t>
    <rPh sb="2" eb="4">
      <t>コクサイ</t>
    </rPh>
    <rPh sb="8" eb="9">
      <t>ユ</t>
    </rPh>
    <rPh sb="10" eb="12">
      <t>コクナイ</t>
    </rPh>
    <rPh sb="12" eb="14">
      <t>ハイシュツ</t>
    </rPh>
    <rPh sb="14" eb="15">
      <t>リョウ</t>
    </rPh>
    <rPh sb="17" eb="18">
      <t>フク</t>
    </rPh>
    <phoneticPr fontId="9"/>
  </si>
  <si>
    <t>■注意事項</t>
    <rPh sb="1" eb="3">
      <t>チュウイ</t>
    </rPh>
    <rPh sb="3" eb="5">
      <t>ジコウ</t>
    </rPh>
    <phoneticPr fontId="9"/>
  </si>
  <si>
    <t>17.【参考】GHG-bunker</t>
    <rPh sb="4" eb="6">
      <t>サンコウ</t>
    </rPh>
    <phoneticPr fontId="9"/>
  </si>
  <si>
    <t>18.【参考】CRF-CO2</t>
    <phoneticPr fontId="9"/>
  </si>
  <si>
    <t xml:space="preserve">CO₂ </t>
  </si>
  <si>
    <t>非エネルギー起源CO₂</t>
  </si>
  <si>
    <t>N₂O</t>
  </si>
  <si>
    <t>CH₄</t>
  </si>
  <si>
    <t>NF₃</t>
  </si>
  <si>
    <t>HFCs</t>
    <phoneticPr fontId="8"/>
  </si>
  <si>
    <t>SF₆</t>
  </si>
  <si>
    <r>
      <t>CO</t>
    </r>
    <r>
      <rPr>
        <sz val="11"/>
        <rFont val="ＭＳ Ｐ明朝"/>
        <family val="1"/>
        <charset val="128"/>
      </rPr>
      <t>₂</t>
    </r>
    <phoneticPr fontId="8"/>
  </si>
  <si>
    <r>
      <t>CO</t>
    </r>
    <r>
      <rPr>
        <sz val="11"/>
        <rFont val="ＭＳ Ｐ明朝"/>
        <family val="1"/>
        <charset val="128"/>
      </rPr>
      <t>₂</t>
    </r>
    <r>
      <rPr>
        <sz val="11"/>
        <rFont val="Century"/>
        <family val="1"/>
      </rPr>
      <t xml:space="preserve"> </t>
    </r>
    <phoneticPr fontId="8"/>
  </si>
  <si>
    <r>
      <t>CO</t>
    </r>
    <r>
      <rPr>
        <sz val="11"/>
        <color theme="0" tint="-0.499984740745262"/>
        <rFont val="ＭＳ Ｐ明朝"/>
        <family val="1"/>
        <charset val="128"/>
      </rPr>
      <t>₂</t>
    </r>
    <r>
      <rPr>
        <sz val="11"/>
        <color theme="0" tint="-0.499984740745262"/>
        <rFont val="Century"/>
        <family val="1"/>
      </rPr>
      <t xml:space="preserve"> </t>
    </r>
  </si>
  <si>
    <r>
      <t>CH</t>
    </r>
    <r>
      <rPr>
        <sz val="11"/>
        <rFont val="ＭＳ Ｐ明朝"/>
        <family val="1"/>
        <charset val="128"/>
      </rPr>
      <t>₄</t>
    </r>
    <phoneticPr fontId="8"/>
  </si>
  <si>
    <r>
      <t>CH</t>
    </r>
    <r>
      <rPr>
        <sz val="11"/>
        <color theme="0" tint="-0.499984740745262"/>
        <rFont val="ＭＳ Ｐ明朝"/>
        <family val="1"/>
        <charset val="128"/>
      </rPr>
      <t>₄</t>
    </r>
  </si>
  <si>
    <r>
      <t>N</t>
    </r>
    <r>
      <rPr>
        <sz val="11"/>
        <rFont val="ＭＳ Ｐ明朝"/>
        <family val="1"/>
        <charset val="128"/>
      </rPr>
      <t>₂</t>
    </r>
    <r>
      <rPr>
        <sz val="11"/>
        <rFont val="Century"/>
        <family val="1"/>
      </rPr>
      <t>O</t>
    </r>
    <phoneticPr fontId="8"/>
  </si>
  <si>
    <r>
      <t>N</t>
    </r>
    <r>
      <rPr>
        <sz val="11"/>
        <color theme="0" tint="-0.499984740745262"/>
        <rFont val="ＭＳ Ｐ明朝"/>
        <family val="1"/>
        <charset val="128"/>
      </rPr>
      <t>₂</t>
    </r>
    <r>
      <rPr>
        <sz val="11"/>
        <color theme="0" tint="-0.499984740745262"/>
        <rFont val="Century"/>
        <family val="1"/>
      </rPr>
      <t>O</t>
    </r>
    <phoneticPr fontId="8"/>
  </si>
  <si>
    <t>HFCs</t>
    <phoneticPr fontId="8"/>
  </si>
  <si>
    <t>PFCs</t>
    <phoneticPr fontId="8"/>
  </si>
  <si>
    <t>PFCs</t>
    <phoneticPr fontId="8"/>
  </si>
  <si>
    <r>
      <t>SF</t>
    </r>
    <r>
      <rPr>
        <sz val="11"/>
        <rFont val="ＭＳ Ｐ明朝"/>
        <family val="1"/>
        <charset val="128"/>
      </rPr>
      <t>₆</t>
    </r>
    <phoneticPr fontId="8"/>
  </si>
  <si>
    <r>
      <t>SF</t>
    </r>
    <r>
      <rPr>
        <sz val="11"/>
        <color theme="0" tint="-0.499984740745262"/>
        <rFont val="ＭＳ Ｐ明朝"/>
        <family val="1"/>
        <charset val="128"/>
      </rPr>
      <t>₆</t>
    </r>
    <phoneticPr fontId="8"/>
  </si>
  <si>
    <r>
      <t>NF</t>
    </r>
    <r>
      <rPr>
        <sz val="11"/>
        <rFont val="ＭＳ Ｐ明朝"/>
        <family val="1"/>
        <charset val="128"/>
      </rPr>
      <t>₃</t>
    </r>
    <phoneticPr fontId="8"/>
  </si>
  <si>
    <r>
      <t>NF</t>
    </r>
    <r>
      <rPr>
        <sz val="11"/>
        <color theme="0" tint="-0.499984740745262"/>
        <rFont val="ＭＳ Ｐ明朝"/>
        <family val="1"/>
        <charset val="128"/>
      </rPr>
      <t>₃</t>
    </r>
    <phoneticPr fontId="8"/>
  </si>
  <si>
    <t>■2013年度比</t>
    <rPh sb="5" eb="7">
      <t>ネンド</t>
    </rPh>
    <rPh sb="7" eb="8">
      <t>ヒ</t>
    </rPh>
    <phoneticPr fontId="9"/>
  </si>
  <si>
    <r>
      <t>部門別CO</t>
    </r>
    <r>
      <rPr>
        <b/>
        <vertAlign val="subscript"/>
        <sz val="16"/>
        <rFont val="ＭＳ Ｐゴシック"/>
        <family val="3"/>
        <charset val="128"/>
      </rPr>
      <t>2</t>
    </r>
    <r>
      <rPr>
        <b/>
        <sz val="16"/>
        <rFont val="ＭＳ Ｐゴシック"/>
        <family val="3"/>
        <charset val="128"/>
      </rPr>
      <t>排出量【電気・熱配分前】（簡約表）</t>
    </r>
    <rPh sb="10" eb="12">
      <t>デンキ</t>
    </rPh>
    <rPh sb="13" eb="14">
      <t>ネツ</t>
    </rPh>
    <rPh sb="14" eb="16">
      <t>ハイブン</t>
    </rPh>
    <rPh sb="16" eb="17">
      <t>マエ</t>
    </rPh>
    <phoneticPr fontId="9"/>
  </si>
  <si>
    <r>
      <t>部門別CO</t>
    </r>
    <r>
      <rPr>
        <b/>
        <vertAlign val="subscript"/>
        <sz val="16"/>
        <rFont val="ＭＳ Ｐゴシック"/>
        <family val="3"/>
        <charset val="128"/>
      </rPr>
      <t>2</t>
    </r>
    <r>
      <rPr>
        <b/>
        <sz val="16"/>
        <rFont val="ＭＳ Ｐゴシック"/>
        <family val="3"/>
        <charset val="128"/>
      </rPr>
      <t>排出量【電気・熱配分後】（詳細表）</t>
    </r>
    <phoneticPr fontId="9"/>
  </si>
  <si>
    <t>■【電気・熱配分後】</t>
    <rPh sb="8" eb="9">
      <t>ゴ</t>
    </rPh>
    <phoneticPr fontId="9"/>
  </si>
  <si>
    <t>■2013年度比</t>
    <rPh sb="5" eb="7">
      <t>ネンド</t>
    </rPh>
    <rPh sb="7" eb="8">
      <t>ヒ</t>
    </rPh>
    <phoneticPr fontId="8"/>
  </si>
  <si>
    <t>■2013年比</t>
    <rPh sb="5" eb="7">
      <t>ネンヒ</t>
    </rPh>
    <phoneticPr fontId="9"/>
  </si>
  <si>
    <t xml:space="preserve">計上対象外とする。なお、この間接CO2とは、電気・熱配分後排出量（2015年度速報値まで「間接排出量」と呼称）とは異なる。
</t>
    <phoneticPr fontId="9"/>
  </si>
  <si>
    <r>
      <t>NF</t>
    </r>
    <r>
      <rPr>
        <sz val="11"/>
        <color rgb="FFFFFFFF"/>
        <rFont val="ＭＳ 明朝"/>
        <family val="1"/>
        <charset val="128"/>
      </rPr>
      <t>₃</t>
    </r>
    <r>
      <rPr>
        <sz val="11"/>
        <color rgb="FFFFFFFF"/>
        <rFont val="ＭＳ Ｐ明朝"/>
        <family val="1"/>
        <charset val="128"/>
      </rPr>
      <t>製造時の漏出</t>
    </r>
    <rPh sb="3" eb="5">
      <t>セイゾウ</t>
    </rPh>
    <rPh sb="5" eb="6">
      <t>ジ</t>
    </rPh>
    <rPh sb="7" eb="9">
      <t>ロウシュツ</t>
    </rPh>
    <phoneticPr fontId="9"/>
  </si>
  <si>
    <r>
      <rPr>
        <sz val="11"/>
        <color rgb="FFFFFFFF"/>
        <rFont val="ＭＳ 明朝"/>
        <family val="1"/>
        <charset val="128"/>
      </rPr>
      <t>半導体製造</t>
    </r>
    <rPh sb="0" eb="3">
      <t>ハンドウタイ</t>
    </rPh>
    <rPh sb="3" eb="5">
      <t>セイゾウ</t>
    </rPh>
    <phoneticPr fontId="9"/>
  </si>
  <si>
    <r>
      <t>部門別CO</t>
    </r>
    <r>
      <rPr>
        <b/>
        <vertAlign val="subscript"/>
        <sz val="16"/>
        <rFont val="ＭＳ Ｐゴシック"/>
        <family val="3"/>
        <charset val="128"/>
      </rPr>
      <t>2</t>
    </r>
    <r>
      <rPr>
        <b/>
        <sz val="16"/>
        <rFont val="ＭＳ Ｐゴシック"/>
        <family val="3"/>
        <charset val="128"/>
      </rPr>
      <t>排出量のシェア（電気・熱配分前後のシェア）</t>
    </r>
    <rPh sb="14" eb="16">
      <t>デンキ</t>
    </rPh>
    <rPh sb="17" eb="18">
      <t>ネツ</t>
    </rPh>
    <rPh sb="18" eb="20">
      <t>ハイブン</t>
    </rPh>
    <rPh sb="20" eb="22">
      <t>ゼンゴ</t>
    </rPh>
    <phoneticPr fontId="9"/>
  </si>
  <si>
    <r>
      <rPr>
        <sz val="8"/>
        <rFont val="ＭＳ Ｐゴシック"/>
        <family val="3"/>
        <charset val="128"/>
      </rPr>
      <t>　　</t>
    </r>
    <phoneticPr fontId="9"/>
  </si>
  <si>
    <t xml:space="preserve">運輸部門
（自動車・船舶等）
</t>
    <phoneticPr fontId="9"/>
  </si>
  <si>
    <t xml:space="preserve">業務その他部門
（商業･ｻｰﾋﾞｽ･事業所等）
</t>
    <phoneticPr fontId="9"/>
  </si>
  <si>
    <t>家庭部門</t>
    <rPh sb="0" eb="2">
      <t>カテイ</t>
    </rPh>
    <rPh sb="2" eb="4">
      <t>ブモン</t>
    </rPh>
    <phoneticPr fontId="9"/>
  </si>
  <si>
    <t>家庭部門</t>
    <phoneticPr fontId="9"/>
  </si>
  <si>
    <t xml:space="preserve">工業プロセス
（石灰石消費等）
</t>
    <phoneticPr fontId="9"/>
  </si>
  <si>
    <t>廃棄物（ﾌﾟﾗｽﾁｯｸ、廃油の焼却）</t>
    <phoneticPr fontId="9"/>
  </si>
  <si>
    <t xml:space="preserve">エネルギー転換部門
（発電所等）
</t>
    <phoneticPr fontId="9"/>
  </si>
  <si>
    <t xml:space="preserve">産業部門（工場等）
</t>
    <phoneticPr fontId="9"/>
  </si>
  <si>
    <r>
      <rPr>
        <sz val="10"/>
        <rFont val="ＭＳ Ｐ明朝"/>
        <family val="1"/>
        <charset val="128"/>
      </rPr>
      <t>その他（農業・間接</t>
    </r>
    <r>
      <rPr>
        <sz val="10"/>
        <rFont val="Times New Roman"/>
        <family val="1"/>
      </rPr>
      <t>CO2</t>
    </r>
    <r>
      <rPr>
        <sz val="10"/>
        <rFont val="ＭＳ Ｐ明朝"/>
        <family val="1"/>
        <charset val="128"/>
      </rPr>
      <t>等）</t>
    </r>
    <phoneticPr fontId="9"/>
  </si>
  <si>
    <t>出典</t>
    <rPh sb="0" eb="2">
      <t>シュッテン</t>
    </rPh>
    <phoneticPr fontId="9"/>
  </si>
  <si>
    <t>森林吸収源対策</t>
    <rPh sb="0" eb="7">
      <t>シンリンキュウシュウゲンタイサク</t>
    </rPh>
    <phoneticPr fontId="9"/>
  </si>
  <si>
    <r>
      <t>新規植林・再植林活動</t>
    </r>
    <r>
      <rPr>
        <vertAlign val="superscript"/>
        <sz val="11"/>
        <rFont val="ＭＳ Ｐゴシック"/>
        <family val="3"/>
        <charset val="128"/>
      </rPr>
      <t/>
    </r>
    <phoneticPr fontId="9"/>
  </si>
  <si>
    <t>　　森林経営参照レベル (FMRL)</t>
    <rPh sb="2" eb="4">
      <t>シンリン</t>
    </rPh>
    <rPh sb="4" eb="6">
      <t>ケイエイ</t>
    </rPh>
    <rPh sb="6" eb="8">
      <t>サンショウ</t>
    </rPh>
    <phoneticPr fontId="9"/>
  </si>
  <si>
    <t>　　FMRLへの技術的調整</t>
    <phoneticPr fontId="9"/>
  </si>
  <si>
    <t>京都議定書に基づく森林吸収源対策による吸収量①</t>
    <phoneticPr fontId="9"/>
  </si>
  <si>
    <t>農地管理活動</t>
    <rPh sb="0" eb="2">
      <t>ノウチ</t>
    </rPh>
    <rPh sb="2" eb="4">
      <t>カンリ</t>
    </rPh>
    <phoneticPr fontId="9"/>
  </si>
  <si>
    <t>牧草地管理活動</t>
    <rPh sb="0" eb="3">
      <t>ボクソウチ</t>
    </rPh>
    <rPh sb="3" eb="5">
      <t>カンリ</t>
    </rPh>
    <phoneticPr fontId="9"/>
  </si>
  <si>
    <r>
      <t>京都議定書に基づく農地管理・牧草地管理・都市緑化の吸収量②</t>
    </r>
    <r>
      <rPr>
        <vertAlign val="superscript"/>
        <sz val="11"/>
        <rFont val="ＭＳ Ｐ明朝"/>
        <family val="1"/>
        <charset val="128"/>
      </rPr>
      <t/>
    </r>
    <rPh sb="9" eb="11">
      <t>ノウチ</t>
    </rPh>
    <rPh sb="11" eb="13">
      <t>カンリ</t>
    </rPh>
    <rPh sb="14" eb="17">
      <t>ボクソウチ</t>
    </rPh>
    <rPh sb="17" eb="19">
      <t>カンリ</t>
    </rPh>
    <rPh sb="20" eb="22">
      <t>トシ</t>
    </rPh>
    <rPh sb="22" eb="24">
      <t>リョクカ</t>
    </rPh>
    <rPh sb="25" eb="27">
      <t>キュウシュウ</t>
    </rPh>
    <rPh sb="27" eb="28">
      <t>リョウ</t>
    </rPh>
    <phoneticPr fontId="9"/>
  </si>
  <si>
    <t>合計（①+②）</t>
    <rPh sb="0" eb="2">
      <t>ゴウケイ</t>
    </rPh>
    <phoneticPr fontId="9"/>
  </si>
  <si>
    <t xml:space="preserve">  うち、純吸収量</t>
    <phoneticPr fontId="9"/>
  </si>
  <si>
    <r>
      <t>森林減少活動</t>
    </r>
    <r>
      <rPr>
        <vertAlign val="superscript"/>
        <sz val="11"/>
        <rFont val="ＭＳ Ｐゴシック"/>
        <family val="3"/>
        <charset val="128"/>
      </rPr>
      <t/>
    </r>
    <phoneticPr fontId="9"/>
  </si>
  <si>
    <t>植生回復活動</t>
    <phoneticPr fontId="9"/>
  </si>
  <si>
    <r>
      <t>農地管理・牧草地管理・都市緑化</t>
    </r>
    <r>
      <rPr>
        <vertAlign val="superscript"/>
        <sz val="11"/>
        <color theme="0"/>
        <rFont val="ＭＳ 明朝"/>
        <family val="1"/>
        <charset val="128"/>
      </rPr>
      <t>※6</t>
    </r>
    <rPh sb="0" eb="2">
      <t>ノウチ</t>
    </rPh>
    <rPh sb="2" eb="4">
      <t>カンリ</t>
    </rPh>
    <rPh sb="5" eb="8">
      <t>ボクソウチ</t>
    </rPh>
    <rPh sb="8" eb="10">
      <t>カンリ</t>
    </rPh>
    <rPh sb="11" eb="13">
      <t>トシ</t>
    </rPh>
    <rPh sb="13" eb="15">
      <t>リョクカ</t>
    </rPh>
    <phoneticPr fontId="9"/>
  </si>
  <si>
    <t>排出をプラス（＋）、吸収をマイナス（－）として表示している。</t>
  </si>
  <si>
    <t>各活動の排出・吸収量は炭素プール別（地上バイオマス、地下バイオマス、枯死木、リター（落葉落枝）、土壌、森林区分の</t>
    <phoneticPr fontId="9"/>
  </si>
  <si>
    <t>伐採木材製品（HWP））に算定することとされている。上表に示したのは、各炭素プールのCO2排出・吸収量及び関連する</t>
    <phoneticPr fontId="9"/>
  </si>
  <si>
    <t>非CO2排出量の合計値である。</t>
  </si>
  <si>
    <t>森林経営活動による吸収量は、第二約束期間の森林経営活動の計上のベースラインとして設定されたわが国の参照</t>
    <phoneticPr fontId="9"/>
  </si>
  <si>
    <t>レベルや、参照レベル設定時からの方法論の変更により生じた排出・吸収を除外するための調整値が考慮されている</t>
    <phoneticPr fontId="9"/>
  </si>
  <si>
    <t>（2/CMP.7決定）。</t>
  </si>
  <si>
    <t>森林経営活動による吸収量の算入可能な上限値は、第二約束期間については各国とも基準年（1990年度）総排出量</t>
    <phoneticPr fontId="9"/>
  </si>
  <si>
    <t>の3.5％と規定されている。算入可能な値は第二約束期間の最終年（2020年）に確定する。</t>
    <phoneticPr fontId="9"/>
  </si>
  <si>
    <t>農地管理・牧草地管理・都市緑化活動の吸収量は、第二約束期間中の排出・吸収量と1990年度の排出・吸収量との差分を</t>
    <phoneticPr fontId="9"/>
  </si>
  <si>
    <t>計上することと規定されており、排出量の減少分又は吸収量の増加分が、吸収量として計上される。</t>
  </si>
  <si>
    <r>
      <t>（単位：百万トンCO</t>
    </r>
    <r>
      <rPr>
        <vertAlign val="subscript"/>
        <sz val="11"/>
        <rFont val="ＭＳ Ｐ明朝"/>
        <family val="1"/>
        <charset val="128"/>
      </rPr>
      <t>2</t>
    </r>
    <r>
      <rPr>
        <sz val="11"/>
        <rFont val="ＭＳ Ｐ明朝"/>
        <family val="1"/>
        <charset val="128"/>
      </rPr>
      <t>換算）</t>
    </r>
    <rPh sb="1" eb="3">
      <t>タンイ</t>
    </rPh>
    <rPh sb="4" eb="6">
      <t>ヒャクマン</t>
    </rPh>
    <rPh sb="11" eb="13">
      <t>カンサン</t>
    </rPh>
    <phoneticPr fontId="9"/>
  </si>
  <si>
    <t>排出吸収源</t>
    <rPh sb="0" eb="2">
      <t>ハイシュツ</t>
    </rPh>
    <rPh sb="2" eb="4">
      <t>キュウシュウ</t>
    </rPh>
    <rPh sb="4" eb="5">
      <t>ゲン</t>
    </rPh>
    <phoneticPr fontId="9"/>
  </si>
  <si>
    <t>1A. 燃料の燃焼</t>
    <rPh sb="4" eb="6">
      <t>ネンリョウ</t>
    </rPh>
    <rPh sb="7" eb="9">
      <t>ネンショウ</t>
    </rPh>
    <phoneticPr fontId="9"/>
  </si>
  <si>
    <t>1.A.1. エネルギー産業</t>
    <rPh sb="12" eb="14">
      <t>サンギョウ</t>
    </rPh>
    <phoneticPr fontId="9"/>
  </si>
  <si>
    <t>事業用発電及び熱供給</t>
    <rPh sb="0" eb="3">
      <t>ジギョウヨウ</t>
    </rPh>
    <rPh sb="3" eb="5">
      <t>ハツデン</t>
    </rPh>
    <rPh sb="5" eb="6">
      <t>オヨ</t>
    </rPh>
    <rPh sb="7" eb="8">
      <t>ネツ</t>
    </rPh>
    <rPh sb="8" eb="10">
      <t>キョウキュウ</t>
    </rPh>
    <phoneticPr fontId="9"/>
  </si>
  <si>
    <t>石油製品製造</t>
    <rPh sb="0" eb="2">
      <t>セキユ</t>
    </rPh>
    <rPh sb="2" eb="4">
      <t>セイヒン</t>
    </rPh>
    <rPh sb="4" eb="6">
      <t>セイゾウ</t>
    </rPh>
    <phoneticPr fontId="9"/>
  </si>
  <si>
    <t>石炭製品製造等</t>
    <rPh sb="0" eb="2">
      <t>セキタン</t>
    </rPh>
    <rPh sb="2" eb="4">
      <t>セイヒン</t>
    </rPh>
    <rPh sb="4" eb="6">
      <t>セイゾウ</t>
    </rPh>
    <rPh sb="6" eb="7">
      <t>トウ</t>
    </rPh>
    <phoneticPr fontId="9"/>
  </si>
  <si>
    <t>1.A.2. 製造業及び建設業</t>
    <rPh sb="7" eb="10">
      <t>セイゾウギョウ</t>
    </rPh>
    <rPh sb="10" eb="11">
      <t>オヨ</t>
    </rPh>
    <rPh sb="12" eb="15">
      <t>ケンセツギョウ</t>
    </rPh>
    <phoneticPr fontId="9"/>
  </si>
  <si>
    <t>鉄鋼</t>
    <rPh sb="0" eb="2">
      <t>テッコウ</t>
    </rPh>
    <phoneticPr fontId="9"/>
  </si>
  <si>
    <t>非鉄地金</t>
    <rPh sb="2" eb="3">
      <t>チ</t>
    </rPh>
    <rPh sb="3" eb="4">
      <t>キン</t>
    </rPh>
    <phoneticPr fontId="9"/>
  </si>
  <si>
    <t>化学</t>
    <rPh sb="0" eb="2">
      <t>カガク</t>
    </rPh>
    <phoneticPr fontId="9"/>
  </si>
  <si>
    <t>紙パルプ</t>
    <rPh sb="0" eb="1">
      <t>カミ</t>
    </rPh>
    <phoneticPr fontId="9"/>
  </si>
  <si>
    <t>食品</t>
    <rPh sb="0" eb="2">
      <t>ショクヒン</t>
    </rPh>
    <phoneticPr fontId="9"/>
  </si>
  <si>
    <t>その他</t>
    <rPh sb="2" eb="3">
      <t>タ</t>
    </rPh>
    <phoneticPr fontId="9"/>
  </si>
  <si>
    <t>1.A.3. 運輸</t>
    <rPh sb="7" eb="9">
      <t>ウンユ</t>
    </rPh>
    <phoneticPr fontId="9"/>
  </si>
  <si>
    <t>航空機</t>
    <rPh sb="0" eb="3">
      <t>コウクウキ</t>
    </rPh>
    <phoneticPr fontId="9"/>
  </si>
  <si>
    <t>自動車</t>
    <rPh sb="0" eb="3">
      <t>ジドウシャ</t>
    </rPh>
    <phoneticPr fontId="9"/>
  </si>
  <si>
    <t>鉄道</t>
    <rPh sb="0" eb="2">
      <t>テツドウ</t>
    </rPh>
    <phoneticPr fontId="9"/>
  </si>
  <si>
    <t>船舶</t>
    <rPh sb="0" eb="2">
      <t>センパク</t>
    </rPh>
    <phoneticPr fontId="9"/>
  </si>
  <si>
    <t>1.A.4. その他部門 (民生及び農林水産業)</t>
    <rPh sb="9" eb="10">
      <t>タ</t>
    </rPh>
    <rPh sb="10" eb="12">
      <t>ブモン</t>
    </rPh>
    <rPh sb="16" eb="17">
      <t>オヨ</t>
    </rPh>
    <phoneticPr fontId="9"/>
  </si>
  <si>
    <t>家庭</t>
    <rPh sb="0" eb="2">
      <t>カテイ</t>
    </rPh>
    <phoneticPr fontId="9"/>
  </si>
  <si>
    <t>業務</t>
    <rPh sb="0" eb="2">
      <t>ギョウム</t>
    </rPh>
    <phoneticPr fontId="9"/>
  </si>
  <si>
    <t>農林水産業</t>
    <rPh sb="0" eb="2">
      <t>ノウリン</t>
    </rPh>
    <rPh sb="2" eb="5">
      <t>スイサンギョウ</t>
    </rPh>
    <phoneticPr fontId="9"/>
  </si>
  <si>
    <t>1B. 燃料からの漏出</t>
    <rPh sb="4" eb="6">
      <t>ネンリョウ</t>
    </rPh>
    <rPh sb="9" eb="11">
      <t>ロウシュツ</t>
    </rPh>
    <phoneticPr fontId="9"/>
  </si>
  <si>
    <t>2. 工業プロセス</t>
    <rPh sb="3" eb="5">
      <t>コウギョウ</t>
    </rPh>
    <phoneticPr fontId="9"/>
  </si>
  <si>
    <t>2A 窯業・土石</t>
    <rPh sb="3" eb="5">
      <t>ヨウギョウ</t>
    </rPh>
    <rPh sb="6" eb="8">
      <t>ドセキ</t>
    </rPh>
    <phoneticPr fontId="9"/>
  </si>
  <si>
    <t>セメント</t>
    <phoneticPr fontId="9"/>
  </si>
  <si>
    <t>生石灰</t>
    <phoneticPr fontId="9"/>
  </si>
  <si>
    <t>その他石灰石等の使用</t>
    <rPh sb="2" eb="3">
      <t>タ</t>
    </rPh>
    <phoneticPr fontId="9"/>
  </si>
  <si>
    <t>2B 化学</t>
    <rPh sb="3" eb="5">
      <t>カガク</t>
    </rPh>
    <phoneticPr fontId="9"/>
  </si>
  <si>
    <t>2C 金属</t>
    <rPh sb="3" eb="5">
      <t>キンゾク</t>
    </rPh>
    <phoneticPr fontId="9"/>
  </si>
  <si>
    <t>2D 非エネルギー製品・NMVOCの焼却</t>
    <rPh sb="3" eb="4">
      <t>ヒ</t>
    </rPh>
    <rPh sb="9" eb="11">
      <t>セイヒン</t>
    </rPh>
    <rPh sb="18" eb="20">
      <t>ショウキャク</t>
    </rPh>
    <phoneticPr fontId="9"/>
  </si>
  <si>
    <t>2H 食品・飲料産業</t>
    <rPh sb="3" eb="5">
      <t>ショクヒン</t>
    </rPh>
    <rPh sb="6" eb="8">
      <t>インリョウ</t>
    </rPh>
    <rPh sb="8" eb="10">
      <t>サンギョウ</t>
    </rPh>
    <phoneticPr fontId="9"/>
  </si>
  <si>
    <t>3. 農業</t>
    <rPh sb="3" eb="5">
      <t>ノウギョウ</t>
    </rPh>
    <phoneticPr fontId="9"/>
  </si>
  <si>
    <t>3G 石灰施用</t>
    <rPh sb="3" eb="5">
      <t>セッカイ</t>
    </rPh>
    <rPh sb="5" eb="7">
      <t>セヨウ</t>
    </rPh>
    <phoneticPr fontId="9"/>
  </si>
  <si>
    <t>3H 尿素施肥</t>
    <rPh sb="3" eb="5">
      <t>ニョウソ</t>
    </rPh>
    <rPh sb="5" eb="7">
      <t>セヒ</t>
    </rPh>
    <phoneticPr fontId="9"/>
  </si>
  <si>
    <t>4. 土地利用、土地利用変化および林業（LULUCF）</t>
    <rPh sb="3" eb="5">
      <t>トチ</t>
    </rPh>
    <rPh sb="5" eb="7">
      <t>リヨウ</t>
    </rPh>
    <rPh sb="8" eb="10">
      <t>トチ</t>
    </rPh>
    <rPh sb="10" eb="12">
      <t>リヨウ</t>
    </rPh>
    <rPh sb="12" eb="14">
      <t>ヘンカ</t>
    </rPh>
    <rPh sb="17" eb="19">
      <t>リンギョウ</t>
    </rPh>
    <phoneticPr fontId="9"/>
  </si>
  <si>
    <t>4A 森林</t>
    <rPh sb="3" eb="5">
      <t>シンリン</t>
    </rPh>
    <phoneticPr fontId="9"/>
  </si>
  <si>
    <t>4B 農地</t>
    <rPh sb="3" eb="5">
      <t>ノウチ</t>
    </rPh>
    <phoneticPr fontId="9"/>
  </si>
  <si>
    <t>4C 草地</t>
    <rPh sb="3" eb="5">
      <t>クサチ</t>
    </rPh>
    <phoneticPr fontId="9"/>
  </si>
  <si>
    <t>4D 湿地</t>
    <rPh sb="3" eb="5">
      <t>シッチ</t>
    </rPh>
    <phoneticPr fontId="9"/>
  </si>
  <si>
    <t>4E 開発地</t>
    <rPh sb="3" eb="5">
      <t>カイハツ</t>
    </rPh>
    <rPh sb="5" eb="6">
      <t>チ</t>
    </rPh>
    <phoneticPr fontId="9"/>
  </si>
  <si>
    <t>4F その他の土地</t>
    <rPh sb="5" eb="6">
      <t>タ</t>
    </rPh>
    <rPh sb="7" eb="9">
      <t>トチ</t>
    </rPh>
    <phoneticPr fontId="9"/>
  </si>
  <si>
    <t>4G 伐採木材製品</t>
    <rPh sb="3" eb="5">
      <t>バッサイ</t>
    </rPh>
    <rPh sb="5" eb="7">
      <t>モクザイ</t>
    </rPh>
    <rPh sb="7" eb="9">
      <t>セイヒン</t>
    </rPh>
    <phoneticPr fontId="9"/>
  </si>
  <si>
    <t>5. 廃棄物</t>
    <rPh sb="3" eb="6">
      <t>ハイキブツ</t>
    </rPh>
    <phoneticPr fontId="9"/>
  </si>
  <si>
    <t>5C 廃棄物の焼却（エネルギー利用を含まない）</t>
    <rPh sb="3" eb="6">
      <t>ハイキブツ</t>
    </rPh>
    <rPh sb="7" eb="9">
      <t>ショウキャク</t>
    </rPh>
    <rPh sb="15" eb="17">
      <t>リヨウ</t>
    </rPh>
    <rPh sb="18" eb="19">
      <t>フク</t>
    </rPh>
    <phoneticPr fontId="9"/>
  </si>
  <si>
    <t>5E 石油由来界面活性剤の分解</t>
    <phoneticPr fontId="9"/>
  </si>
  <si>
    <t>合計(LULUCF分野を除く、間接CO2を除く。)</t>
    <rPh sb="0" eb="2">
      <t>ゴウケイ</t>
    </rPh>
    <rPh sb="9" eb="11">
      <t>ブンヤ</t>
    </rPh>
    <rPh sb="12" eb="13">
      <t>ノゾ</t>
    </rPh>
    <rPh sb="15" eb="17">
      <t>カンセツ</t>
    </rPh>
    <rPh sb="21" eb="22">
      <t>ノゾ</t>
    </rPh>
    <phoneticPr fontId="9"/>
  </si>
  <si>
    <t>合計（LULUCF分野含む、
間接CO2を除く。）</t>
    <rPh sb="0" eb="2">
      <t>ゴウケイ</t>
    </rPh>
    <rPh sb="9" eb="11">
      <t>ブンヤ</t>
    </rPh>
    <rPh sb="11" eb="12">
      <t>フク</t>
    </rPh>
    <rPh sb="15" eb="17">
      <t>カンセツ</t>
    </rPh>
    <rPh sb="21" eb="22">
      <t>ノゾ</t>
    </rPh>
    <phoneticPr fontId="9"/>
  </si>
  <si>
    <t>合計（LULUCF分野除く、
間接CO2を含む。）</t>
    <rPh sb="0" eb="2">
      <t>ゴウケイ</t>
    </rPh>
    <rPh sb="9" eb="11">
      <t>ブンヤ</t>
    </rPh>
    <rPh sb="11" eb="12">
      <t>ノゾ</t>
    </rPh>
    <rPh sb="15" eb="17">
      <t>カンセツ</t>
    </rPh>
    <rPh sb="21" eb="22">
      <t>フク</t>
    </rPh>
    <phoneticPr fontId="9"/>
  </si>
  <si>
    <t>合計（LULUCF分野含む、
間接CO2を含む。）</t>
    <rPh sb="0" eb="2">
      <t>ゴウケイ</t>
    </rPh>
    <rPh sb="9" eb="11">
      <t>ブンヤ</t>
    </rPh>
    <rPh sb="11" eb="12">
      <t>フク</t>
    </rPh>
    <rPh sb="15" eb="17">
      <t>カンセツ</t>
    </rPh>
    <rPh sb="21" eb="22">
      <t>フク</t>
    </rPh>
    <phoneticPr fontId="9"/>
  </si>
  <si>
    <t>※1：プラスは排出を表し、マイナスは吸収を表す。</t>
    <rPh sb="7" eb="9">
      <t>ハイシュツ</t>
    </rPh>
    <rPh sb="10" eb="11">
      <t>アラワ</t>
    </rPh>
    <rPh sb="18" eb="20">
      <t>キュウシュウ</t>
    </rPh>
    <rPh sb="21" eb="22">
      <t>アラワ</t>
    </rPh>
    <phoneticPr fontId="9"/>
  </si>
  <si>
    <t>※2：部門分類は国内公表版とは異なる。発電や熱の生産に伴う排出量は、その電力や熱の生産者からの排出として計上している。</t>
    <rPh sb="3" eb="5">
      <t>ブモン</t>
    </rPh>
    <rPh sb="5" eb="7">
      <t>ブンルイ</t>
    </rPh>
    <rPh sb="8" eb="10">
      <t>コクナイ</t>
    </rPh>
    <rPh sb="10" eb="12">
      <t>コウヒョウ</t>
    </rPh>
    <rPh sb="12" eb="13">
      <t>バン</t>
    </rPh>
    <rPh sb="15" eb="16">
      <t>コト</t>
    </rPh>
    <rPh sb="19" eb="21">
      <t>ハツデン</t>
    </rPh>
    <rPh sb="22" eb="23">
      <t>ネツ</t>
    </rPh>
    <rPh sb="24" eb="26">
      <t>セイサン</t>
    </rPh>
    <rPh sb="27" eb="28">
      <t>トモナ</t>
    </rPh>
    <rPh sb="29" eb="31">
      <t>ハイシュツ</t>
    </rPh>
    <rPh sb="31" eb="32">
      <t>リョウ</t>
    </rPh>
    <rPh sb="36" eb="38">
      <t>デンリョク</t>
    </rPh>
    <rPh sb="39" eb="40">
      <t>ネツ</t>
    </rPh>
    <rPh sb="41" eb="44">
      <t>セイサンシャ</t>
    </rPh>
    <rPh sb="47" eb="49">
      <t>ハイシュツ</t>
    </rPh>
    <rPh sb="52" eb="54">
      <t>ケイジョウ</t>
    </rPh>
    <phoneticPr fontId="9"/>
  </si>
  <si>
    <t>※3：「廃棄物のエネルギー利用」は「5.廃棄物」ではなく、「1.A.燃料の燃焼」の各部門（1A1及び1A2の各部門）に振り分けられている（上表備考欄参照）。</t>
    <rPh sb="20" eb="23">
      <t>ハイキブツ</t>
    </rPh>
    <rPh sb="34" eb="36">
      <t>ネンリョウ</t>
    </rPh>
    <rPh sb="37" eb="39">
      <t>ネンショウ</t>
    </rPh>
    <rPh sb="42" eb="44">
      <t>ブモン</t>
    </rPh>
    <rPh sb="48" eb="49">
      <t>オヨ</t>
    </rPh>
    <rPh sb="69" eb="71">
      <t>ジョウヒョウ</t>
    </rPh>
    <rPh sb="70" eb="71">
      <t>ヒョウ</t>
    </rPh>
    <rPh sb="71" eb="73">
      <t>ビコウ</t>
    </rPh>
    <rPh sb="73" eb="74">
      <t>ラン</t>
    </rPh>
    <rPh sb="74" eb="76">
      <t>サンショウ</t>
    </rPh>
    <phoneticPr fontId="9"/>
  </si>
  <si>
    <t>※5：LULUCFの値は気候変動枠組条約上の数値であり、京都議定書に基づく吸収源活動の排出・吸収量（シート16.KP-LULUCF）の数値とは異なる。</t>
    <rPh sb="10" eb="11">
      <t>アタイ</t>
    </rPh>
    <rPh sb="12" eb="14">
      <t>キコウ</t>
    </rPh>
    <rPh sb="14" eb="16">
      <t>ヘンドウ</t>
    </rPh>
    <rPh sb="16" eb="18">
      <t>ワクグミ</t>
    </rPh>
    <rPh sb="18" eb="20">
      <t>ジョウヤク</t>
    </rPh>
    <rPh sb="20" eb="21">
      <t>ジョウ</t>
    </rPh>
    <rPh sb="22" eb="24">
      <t>スウチ</t>
    </rPh>
    <rPh sb="28" eb="33">
      <t>ｋｐ＠</t>
    </rPh>
    <rPh sb="34" eb="35">
      <t>モト</t>
    </rPh>
    <rPh sb="37" eb="40">
      <t>キュウシュウゲン</t>
    </rPh>
    <rPh sb="40" eb="42">
      <t>カツドウ</t>
    </rPh>
    <rPh sb="43" eb="45">
      <t>ハイシュツ</t>
    </rPh>
    <rPh sb="46" eb="48">
      <t>キュウシュウ</t>
    </rPh>
    <rPh sb="48" eb="49">
      <t>リョウ</t>
    </rPh>
    <rPh sb="67" eb="69">
      <t>スウチ</t>
    </rPh>
    <rPh sb="71" eb="72">
      <t>コト</t>
    </rPh>
    <phoneticPr fontId="9"/>
  </si>
  <si>
    <t>排出源</t>
    <rPh sb="0" eb="3">
      <t>ハイシュツゲン</t>
    </rPh>
    <phoneticPr fontId="9"/>
  </si>
  <si>
    <t>1A1エネルギー転換</t>
    <rPh sb="8" eb="10">
      <t>テンカン</t>
    </rPh>
    <phoneticPr fontId="9"/>
  </si>
  <si>
    <t>1A2 製造業及び建設業</t>
    <rPh sb="4" eb="7">
      <t>セイゾウギョウ</t>
    </rPh>
    <rPh sb="7" eb="8">
      <t>オヨ</t>
    </rPh>
    <rPh sb="9" eb="12">
      <t>ケンセツギョウ</t>
    </rPh>
    <phoneticPr fontId="9"/>
  </si>
  <si>
    <t>1A3 運輸</t>
    <rPh sb="4" eb="6">
      <t>ウンユ</t>
    </rPh>
    <phoneticPr fontId="9"/>
  </si>
  <si>
    <t>1A4 その他部門（民生及び農林水産業）</t>
    <rPh sb="6" eb="7">
      <t>タ</t>
    </rPh>
    <rPh sb="7" eb="9">
      <t>ブモン</t>
    </rPh>
    <phoneticPr fontId="9"/>
  </si>
  <si>
    <t>1B 燃料からの漏出</t>
    <rPh sb="3" eb="5">
      <t>ネンリョウ</t>
    </rPh>
    <rPh sb="8" eb="10">
      <t>ロウシュツ</t>
    </rPh>
    <phoneticPr fontId="9"/>
  </si>
  <si>
    <t>2 工業プロセス</t>
    <rPh sb="2" eb="4">
      <t>コウギョウ</t>
    </rPh>
    <phoneticPr fontId="9"/>
  </si>
  <si>
    <t>3 農業</t>
    <rPh sb="2" eb="4">
      <t>ノウギョウ</t>
    </rPh>
    <phoneticPr fontId="9"/>
  </si>
  <si>
    <t>5 廃棄物</t>
    <rPh sb="2" eb="5">
      <t>ハイキブツ</t>
    </rPh>
    <phoneticPr fontId="9"/>
  </si>
  <si>
    <t>合計</t>
    <rPh sb="0" eb="2">
      <t>ゴウケイ</t>
    </rPh>
    <phoneticPr fontId="9"/>
  </si>
  <si>
    <t>■1990年比</t>
    <rPh sb="5" eb="6">
      <t>ネン</t>
    </rPh>
    <rPh sb="6" eb="7">
      <t>ヒ</t>
    </rPh>
    <phoneticPr fontId="9"/>
  </si>
  <si>
    <t>■前年比</t>
    <rPh sb="1" eb="2">
      <t>ゼン</t>
    </rPh>
    <rPh sb="2" eb="3">
      <t>ネン</t>
    </rPh>
    <rPh sb="3" eb="4">
      <t>ヒ</t>
    </rPh>
    <phoneticPr fontId="9"/>
  </si>
  <si>
    <t>6 廃棄物</t>
    <rPh sb="2" eb="5">
      <t>ハイキブツ</t>
    </rPh>
    <phoneticPr fontId="9"/>
  </si>
  <si>
    <t>ガラス製造</t>
    <phoneticPr fontId="9"/>
  </si>
  <si>
    <t>アンモニア</t>
    <phoneticPr fontId="9"/>
  </si>
  <si>
    <t>アンモニア</t>
    <phoneticPr fontId="9"/>
  </si>
  <si>
    <r>
      <t>■排出量　[Mt CO</t>
    </r>
    <r>
      <rPr>
        <vertAlign val="subscript"/>
        <sz val="11"/>
        <rFont val="ＭＳ Ｐ明朝"/>
        <family val="1"/>
        <charset val="128"/>
      </rPr>
      <t>2</t>
    </r>
    <r>
      <rPr>
        <sz val="11"/>
        <rFont val="ＭＳ Ｐ明朝"/>
        <family val="1"/>
        <charset val="128"/>
      </rPr>
      <t>]</t>
    </r>
    <phoneticPr fontId="9"/>
  </si>
  <si>
    <r>
      <t>■排出吸収量　[kt CO</t>
    </r>
    <r>
      <rPr>
        <vertAlign val="subscript"/>
        <sz val="11"/>
        <rFont val="ＭＳ 明朝"/>
        <family val="1"/>
        <charset val="128"/>
      </rPr>
      <t>2</t>
    </r>
    <r>
      <rPr>
        <sz val="11"/>
        <rFont val="ＭＳ 明朝"/>
        <family val="1"/>
        <charset val="128"/>
      </rPr>
      <t>]</t>
    </r>
    <rPh sb="1" eb="3">
      <t>ハイシュツ</t>
    </rPh>
    <rPh sb="3" eb="5">
      <t>キュウシュウ</t>
    </rPh>
    <rPh sb="5" eb="6">
      <t>リョウ</t>
    </rPh>
    <phoneticPr fontId="9"/>
  </si>
  <si>
    <r>
      <t>間接CO</t>
    </r>
    <r>
      <rPr>
        <b/>
        <vertAlign val="subscript"/>
        <sz val="11"/>
        <rFont val="ＭＳ 明朝"/>
        <family val="1"/>
        <charset val="128"/>
      </rPr>
      <t>2</t>
    </r>
    <rPh sb="0" eb="2">
      <t>カンセツ</t>
    </rPh>
    <phoneticPr fontId="9"/>
  </si>
  <si>
    <r>
      <t>※4：合計（LULUCFを除く、間接CO</t>
    </r>
    <r>
      <rPr>
        <vertAlign val="subscript"/>
        <sz val="11"/>
        <rFont val="ＭＳ 明朝"/>
        <family val="1"/>
        <charset val="128"/>
      </rPr>
      <t>2</t>
    </r>
    <r>
      <rPr>
        <sz val="11"/>
        <rFont val="ＭＳ 明朝"/>
        <family val="1"/>
        <charset val="128"/>
      </rPr>
      <t>を含む）は国内公表のCO</t>
    </r>
    <r>
      <rPr>
        <vertAlign val="subscript"/>
        <sz val="11"/>
        <rFont val="ＭＳ 明朝"/>
        <family val="1"/>
        <charset val="128"/>
      </rPr>
      <t>2</t>
    </r>
    <r>
      <rPr>
        <sz val="11"/>
        <rFont val="ＭＳ 明朝"/>
        <family val="1"/>
        <charset val="128"/>
      </rPr>
      <t>総排出量と等しい。</t>
    </r>
    <rPh sb="3" eb="5">
      <t>ゴウケイ</t>
    </rPh>
    <rPh sb="13" eb="14">
      <t>ノゾ</t>
    </rPh>
    <rPh sb="16" eb="18">
      <t>カンセツ</t>
    </rPh>
    <rPh sb="22" eb="23">
      <t>フク</t>
    </rPh>
    <rPh sb="26" eb="28">
      <t>コクナイ</t>
    </rPh>
    <rPh sb="28" eb="30">
      <t>コウヒョウ</t>
    </rPh>
    <rPh sb="34" eb="35">
      <t>ソウ</t>
    </rPh>
    <rPh sb="35" eb="37">
      <t>ハイシュツ</t>
    </rPh>
    <rPh sb="37" eb="38">
      <t>リョウ</t>
    </rPh>
    <rPh sb="39" eb="40">
      <t>ヒト</t>
    </rPh>
    <phoneticPr fontId="9"/>
  </si>
  <si>
    <t>航空機</t>
  </si>
  <si>
    <t>船舶</t>
  </si>
  <si>
    <t>計</t>
  </si>
  <si>
    <t>GHG総排出量</t>
    <rPh sb="3" eb="4">
      <t>ソウ</t>
    </rPh>
    <rPh sb="4" eb="7">
      <t>ハイシュツリョウ</t>
    </rPh>
    <phoneticPr fontId="9"/>
  </si>
  <si>
    <t>GHG総排出量に対する比率</t>
    <rPh sb="3" eb="4">
      <t>ソウ</t>
    </rPh>
    <rPh sb="4" eb="6">
      <t>ハイシュツ</t>
    </rPh>
    <rPh sb="6" eb="7">
      <t>リョウ</t>
    </rPh>
    <rPh sb="8" eb="9">
      <t>タイ</t>
    </rPh>
    <rPh sb="11" eb="13">
      <t>ヒリツ</t>
    </rPh>
    <phoneticPr fontId="9"/>
  </si>
  <si>
    <r>
      <t>■排出量　[kt CO</t>
    </r>
    <r>
      <rPr>
        <vertAlign val="subscript"/>
        <sz val="11"/>
        <rFont val="ＭＳ 明朝"/>
        <family val="1"/>
        <charset val="128"/>
      </rPr>
      <t>2</t>
    </r>
    <r>
      <rPr>
        <sz val="11"/>
        <rFont val="ＭＳ 明朝"/>
        <family val="1"/>
        <charset val="128"/>
      </rPr>
      <t xml:space="preserve"> eq.]</t>
    </r>
    <phoneticPr fontId="9"/>
  </si>
  <si>
    <t>エチレン、カーバイドほか</t>
    <phoneticPr fontId="9"/>
  </si>
  <si>
    <t>※1</t>
  </si>
  <si>
    <t>※2</t>
  </si>
  <si>
    <t>※4</t>
    <phoneticPr fontId="9"/>
  </si>
  <si>
    <t>※3</t>
    <phoneticPr fontId="9"/>
  </si>
  <si>
    <t>※5　</t>
    <phoneticPr fontId="9"/>
  </si>
  <si>
    <t>※6</t>
    <phoneticPr fontId="9"/>
  </si>
  <si>
    <r>
      <t>吸収源活動</t>
    </r>
    <r>
      <rPr>
        <vertAlign val="superscript"/>
        <sz val="11"/>
        <rFont val="ＭＳ 明朝"/>
        <family val="1"/>
        <charset val="128"/>
      </rPr>
      <t>※1</t>
    </r>
    <r>
      <rPr>
        <sz val="11"/>
        <rFont val="ＭＳ 明朝"/>
        <family val="1"/>
        <charset val="128"/>
      </rPr>
      <t>（定義については参考のとおり）</t>
    </r>
    <phoneticPr fontId="9"/>
  </si>
  <si>
    <r>
      <t>森林経営活動</t>
    </r>
    <r>
      <rPr>
        <vertAlign val="superscript"/>
        <sz val="11"/>
        <rFont val="ＭＳ 明朝"/>
        <family val="1"/>
        <charset val="128"/>
      </rPr>
      <t>※4,5</t>
    </r>
    <phoneticPr fontId="9"/>
  </si>
  <si>
    <t>■人口　[千人]</t>
    <rPh sb="1" eb="3">
      <t>ジンコウ</t>
    </rPh>
    <rPh sb="6" eb="7">
      <t>ニン</t>
    </rPh>
    <phoneticPr fontId="9"/>
  </si>
  <si>
    <t>年度</t>
    <rPh sb="0" eb="2">
      <t>ネンド</t>
    </rPh>
    <phoneticPr fontId="9"/>
  </si>
  <si>
    <t>出典：1990, 1995, 2000, 2005, 2010：国勢調査（10/1時点人口）、それ以外：人口推計年報（10/1時点人口）</t>
    <rPh sb="0" eb="2">
      <t>シュッテン</t>
    </rPh>
    <rPh sb="49" eb="51">
      <t>イガイ</t>
    </rPh>
    <phoneticPr fontId="9"/>
  </si>
  <si>
    <t>合計</t>
  </si>
  <si>
    <t>石炭等</t>
    <rPh sb="2" eb="3">
      <t>トウ</t>
    </rPh>
    <phoneticPr fontId="14"/>
  </si>
  <si>
    <t>灯油</t>
  </si>
  <si>
    <t>都市ガス</t>
  </si>
  <si>
    <t>電力</t>
    <rPh sb="0" eb="2">
      <t>デンリョク</t>
    </rPh>
    <phoneticPr fontId="14"/>
  </si>
  <si>
    <t>熱</t>
    <rPh sb="0" eb="1">
      <t>ネツ</t>
    </rPh>
    <phoneticPr fontId="14"/>
  </si>
  <si>
    <t>ガソリン</t>
  </si>
  <si>
    <t>軽油</t>
  </si>
  <si>
    <t>一般廃棄物</t>
  </si>
  <si>
    <t>水道</t>
  </si>
  <si>
    <t>■燃料種別割合</t>
    <rPh sb="1" eb="3">
      <t>ネンリョウ</t>
    </rPh>
    <rPh sb="3" eb="5">
      <t>シュベツ</t>
    </rPh>
    <rPh sb="5" eb="7">
      <t>ワリアイ</t>
    </rPh>
    <phoneticPr fontId="14"/>
  </si>
  <si>
    <t>暖房</t>
  </si>
  <si>
    <t>冷房</t>
  </si>
  <si>
    <t>給湯</t>
  </si>
  <si>
    <t>厨房</t>
  </si>
  <si>
    <t>自家用乗用車</t>
  </si>
  <si>
    <t>※電気を使用し、他の用途に含まれないものが含まれる。例：照明、冷蔵庫、掃除機、テレビなど。</t>
    <phoneticPr fontId="9"/>
  </si>
  <si>
    <r>
      <t>■燃料種別内訳　[kg-CO</t>
    </r>
    <r>
      <rPr>
        <vertAlign val="subscript"/>
        <sz val="11"/>
        <rFont val="ＭＳ 明朝"/>
        <family val="1"/>
        <charset val="128"/>
      </rPr>
      <t>2</t>
    </r>
    <r>
      <rPr>
        <sz val="11"/>
        <rFont val="ＭＳ 明朝"/>
        <family val="1"/>
        <charset val="128"/>
      </rPr>
      <t>/人]</t>
    </r>
    <rPh sb="1" eb="3">
      <t>ネンリョウ</t>
    </rPh>
    <rPh sb="3" eb="5">
      <t>シュベツ</t>
    </rPh>
    <rPh sb="5" eb="7">
      <t>ウチワケ</t>
    </rPh>
    <phoneticPr fontId="14"/>
  </si>
  <si>
    <r>
      <t>動力他</t>
    </r>
    <r>
      <rPr>
        <vertAlign val="superscript"/>
        <sz val="11"/>
        <rFont val="ＭＳ 明朝"/>
        <family val="1"/>
        <charset val="128"/>
      </rPr>
      <t>※</t>
    </r>
    <phoneticPr fontId="9"/>
  </si>
  <si>
    <r>
      <t>■用途別排出量　[kg-CO</t>
    </r>
    <r>
      <rPr>
        <vertAlign val="subscript"/>
        <sz val="11"/>
        <rFont val="ＭＳ 明朝"/>
        <family val="1"/>
        <charset val="128"/>
      </rPr>
      <t>2</t>
    </r>
    <r>
      <rPr>
        <sz val="11"/>
        <rFont val="ＭＳ 明朝"/>
        <family val="1"/>
        <charset val="128"/>
      </rPr>
      <t>/人]</t>
    </r>
    <phoneticPr fontId="9"/>
  </si>
  <si>
    <t>■世帯数　[千世帯]</t>
    <rPh sb="1" eb="4">
      <t>セタイスウ</t>
    </rPh>
    <phoneticPr fontId="9"/>
  </si>
  <si>
    <t>世帯数</t>
    <rPh sb="0" eb="3">
      <t>セタイスウ</t>
    </rPh>
    <phoneticPr fontId="9"/>
  </si>
  <si>
    <t>※ 電気を使用し、他の用途に含まれないものが含まれる。例：照明、冷蔵庫、掃除機、テレビなど。</t>
    <phoneticPr fontId="9"/>
  </si>
  <si>
    <r>
      <t>■燃料種別内訳　[kg-CO</t>
    </r>
    <r>
      <rPr>
        <vertAlign val="subscript"/>
        <sz val="11"/>
        <rFont val="ＭＳ 明朝"/>
        <family val="1"/>
        <charset val="128"/>
      </rPr>
      <t>2</t>
    </r>
    <r>
      <rPr>
        <sz val="11"/>
        <rFont val="ＭＳ 明朝"/>
        <family val="1"/>
        <charset val="128"/>
      </rPr>
      <t>/世帯]</t>
    </r>
    <rPh sb="1" eb="3">
      <t>ネンリョウ</t>
    </rPh>
    <rPh sb="3" eb="5">
      <t>シュベツ</t>
    </rPh>
    <rPh sb="5" eb="7">
      <t>ウチワケ</t>
    </rPh>
    <phoneticPr fontId="14"/>
  </si>
  <si>
    <r>
      <t>■用途別排出量　[kg-CO</t>
    </r>
    <r>
      <rPr>
        <vertAlign val="subscript"/>
        <sz val="11"/>
        <rFont val="ＭＳ 明朝"/>
        <family val="1"/>
        <charset val="128"/>
      </rPr>
      <t>2</t>
    </r>
    <r>
      <rPr>
        <sz val="11"/>
        <rFont val="ＭＳ 明朝"/>
        <family val="1"/>
        <charset val="128"/>
      </rPr>
      <t>/世帯]</t>
    </r>
    <phoneticPr fontId="9"/>
  </si>
  <si>
    <r>
      <t>動力他</t>
    </r>
    <r>
      <rPr>
        <vertAlign val="superscript"/>
        <sz val="11"/>
        <rFont val="ＭＳ 明朝"/>
        <family val="1"/>
        <charset val="128"/>
      </rPr>
      <t>※</t>
    </r>
    <phoneticPr fontId="9"/>
  </si>
  <si>
    <t>HCFC22製造時の副生HFC23</t>
    <rPh sb="6" eb="8">
      <t>セイゾウ</t>
    </rPh>
    <rPh sb="8" eb="9">
      <t>ジ</t>
    </rPh>
    <rPh sb="10" eb="11">
      <t>フク</t>
    </rPh>
    <rPh sb="11" eb="12">
      <t>ナマ</t>
    </rPh>
    <phoneticPr fontId="11"/>
  </si>
  <si>
    <t>HFC製造時の漏出</t>
    <rPh sb="3" eb="5">
      <t>セイゾウ</t>
    </rPh>
    <rPh sb="5" eb="6">
      <t>ジ</t>
    </rPh>
    <rPh sb="7" eb="9">
      <t>ロウシュツ</t>
    </rPh>
    <phoneticPr fontId="11"/>
  </si>
  <si>
    <t>マグネシウム等鋳造</t>
    <rPh sb="6" eb="7">
      <t>トウ</t>
    </rPh>
    <rPh sb="7" eb="9">
      <t>チュウゾウ</t>
    </rPh>
    <phoneticPr fontId="9"/>
  </si>
  <si>
    <t>半導体製造</t>
    <rPh sb="0" eb="3">
      <t>ハンドウタイ</t>
    </rPh>
    <rPh sb="3" eb="5">
      <t>セイゾウ</t>
    </rPh>
    <phoneticPr fontId="9"/>
  </si>
  <si>
    <t>消火剤</t>
    <rPh sb="0" eb="3">
      <t>ショウカザイ</t>
    </rPh>
    <phoneticPr fontId="9"/>
  </si>
  <si>
    <t>PFCs製造時の漏出</t>
    <rPh sb="4" eb="6">
      <t>セイゾウ</t>
    </rPh>
    <rPh sb="6" eb="7">
      <t>ジ</t>
    </rPh>
    <rPh sb="8" eb="10">
      <t>ロウシュツ</t>
    </rPh>
    <phoneticPr fontId="11"/>
  </si>
  <si>
    <t>アルミニウム精錬</t>
    <rPh sb="6" eb="8">
      <t>セイレン</t>
    </rPh>
    <phoneticPr fontId="9"/>
  </si>
  <si>
    <t>半導体製造</t>
    <rPh sb="0" eb="3">
      <t>ハンドウタイ</t>
    </rPh>
    <rPh sb="3" eb="5">
      <t>セイゾウ</t>
    </rPh>
    <phoneticPr fontId="11"/>
  </si>
  <si>
    <t>溶剤</t>
    <rPh sb="0" eb="2">
      <t>ヨウザイ</t>
    </rPh>
    <phoneticPr fontId="9"/>
  </si>
  <si>
    <t>電気絶縁ガス使用機器</t>
    <rPh sb="0" eb="2">
      <t>デンキ</t>
    </rPh>
    <rPh sb="2" eb="4">
      <t>ゼツエン</t>
    </rPh>
    <rPh sb="6" eb="8">
      <t>シヨウ</t>
    </rPh>
    <rPh sb="8" eb="10">
      <t>キキ</t>
    </rPh>
    <phoneticPr fontId="9"/>
  </si>
  <si>
    <t>発泡剤・断熱材</t>
    <phoneticPr fontId="9"/>
  </si>
  <si>
    <t>エアゾール・MDI</t>
    <phoneticPr fontId="9"/>
  </si>
  <si>
    <t>溶剤</t>
    <phoneticPr fontId="9"/>
  </si>
  <si>
    <t>F-gas 合計</t>
    <phoneticPr fontId="9"/>
  </si>
  <si>
    <t>■シェア</t>
    <phoneticPr fontId="9"/>
  </si>
  <si>
    <r>
      <t>■排出量（CO</t>
    </r>
    <r>
      <rPr>
        <vertAlign val="subscript"/>
        <sz val="11"/>
        <rFont val="ＭＳ 明朝"/>
        <family val="1"/>
        <charset val="128"/>
      </rPr>
      <t xml:space="preserve">2 </t>
    </r>
    <r>
      <rPr>
        <sz val="11"/>
        <rFont val="ＭＳ 明朝"/>
        <family val="1"/>
        <charset val="128"/>
      </rPr>
      <t>換算） 　[kt CO</t>
    </r>
    <r>
      <rPr>
        <vertAlign val="subscript"/>
        <sz val="11"/>
        <rFont val="ＭＳ 明朝"/>
        <family val="1"/>
        <charset val="128"/>
      </rPr>
      <t>2</t>
    </r>
    <r>
      <rPr>
        <sz val="11"/>
        <rFont val="ＭＳ 明朝"/>
        <family val="1"/>
        <charset val="128"/>
      </rPr>
      <t xml:space="preserve"> eq.]</t>
    </r>
    <rPh sb="1" eb="3">
      <t>ハイシュツ</t>
    </rPh>
    <rPh sb="3" eb="4">
      <t>リョウ</t>
    </rPh>
    <rPh sb="9" eb="11">
      <t>カンザン</t>
    </rPh>
    <phoneticPr fontId="9"/>
  </si>
  <si>
    <r>
      <t>SF</t>
    </r>
    <r>
      <rPr>
        <vertAlign val="subscript"/>
        <sz val="11"/>
        <rFont val="ＭＳ 明朝"/>
        <family val="1"/>
        <charset val="128"/>
      </rPr>
      <t xml:space="preserve">6 </t>
    </r>
    <r>
      <rPr>
        <sz val="11"/>
        <rFont val="ＭＳ 明朝"/>
        <family val="1"/>
        <charset val="128"/>
      </rPr>
      <t>製造時の漏出</t>
    </r>
    <rPh sb="4" eb="6">
      <t>セイゾウ</t>
    </rPh>
    <rPh sb="6" eb="7">
      <t>ジ</t>
    </rPh>
    <rPh sb="8" eb="10">
      <t>ロウシュツ</t>
    </rPh>
    <phoneticPr fontId="9"/>
  </si>
  <si>
    <r>
      <t>NF</t>
    </r>
    <r>
      <rPr>
        <vertAlign val="subscript"/>
        <sz val="11"/>
        <rFont val="ＭＳ 明朝"/>
        <family val="1"/>
        <charset val="128"/>
      </rPr>
      <t xml:space="preserve">3 </t>
    </r>
    <r>
      <rPr>
        <sz val="11"/>
        <rFont val="ＭＳ 明朝"/>
        <family val="1"/>
        <charset val="128"/>
      </rPr>
      <t>製造時の漏出</t>
    </r>
    <rPh sb="4" eb="6">
      <t>セイゾウ</t>
    </rPh>
    <rPh sb="6" eb="7">
      <t>ジ</t>
    </rPh>
    <rPh sb="8" eb="10">
      <t>ロウシュツ</t>
    </rPh>
    <phoneticPr fontId="9"/>
  </si>
  <si>
    <r>
      <t>NF</t>
    </r>
    <r>
      <rPr>
        <vertAlign val="subscript"/>
        <sz val="11"/>
        <rFont val="ＭＳ 明朝"/>
        <family val="1"/>
        <charset val="128"/>
      </rPr>
      <t>3</t>
    </r>
    <phoneticPr fontId="9"/>
  </si>
  <si>
    <r>
      <t>SF</t>
    </r>
    <r>
      <rPr>
        <vertAlign val="subscript"/>
        <sz val="11"/>
        <rFont val="ＭＳ 明朝"/>
        <family val="1"/>
        <charset val="128"/>
      </rPr>
      <t>6</t>
    </r>
    <phoneticPr fontId="9"/>
  </si>
  <si>
    <r>
      <t>SF</t>
    </r>
    <r>
      <rPr>
        <vertAlign val="subscript"/>
        <sz val="11"/>
        <rFont val="ＭＳ 明朝"/>
        <family val="1"/>
        <charset val="128"/>
      </rPr>
      <t>6</t>
    </r>
    <phoneticPr fontId="9"/>
  </si>
  <si>
    <r>
      <t>NF</t>
    </r>
    <r>
      <rPr>
        <vertAlign val="subscript"/>
        <sz val="11"/>
        <rFont val="ＭＳ 明朝"/>
        <family val="1"/>
        <charset val="128"/>
      </rPr>
      <t>3</t>
    </r>
    <phoneticPr fontId="9"/>
  </si>
  <si>
    <t>1A1. エネルギー転換</t>
    <rPh sb="10" eb="12">
      <t>テンカン</t>
    </rPh>
    <phoneticPr fontId="9"/>
  </si>
  <si>
    <t>1A2. 産業</t>
    <rPh sb="5" eb="7">
      <t>サンギョウ</t>
    </rPh>
    <phoneticPr fontId="9"/>
  </si>
  <si>
    <t>1A3. 運輸</t>
    <rPh sb="5" eb="7">
      <t>ウンユ</t>
    </rPh>
    <phoneticPr fontId="9"/>
  </si>
  <si>
    <t>1A4. 家庭・業務・農林水産業</t>
    <rPh sb="5" eb="7">
      <t>カテイ</t>
    </rPh>
    <rPh sb="8" eb="10">
      <t>ギョウム</t>
    </rPh>
    <rPh sb="11" eb="13">
      <t>ノウリン</t>
    </rPh>
    <rPh sb="13" eb="16">
      <t>スイサンギョウ</t>
    </rPh>
    <phoneticPr fontId="9"/>
  </si>
  <si>
    <t>1A5.その他</t>
    <rPh sb="6" eb="7">
      <t>タ</t>
    </rPh>
    <phoneticPr fontId="9"/>
  </si>
  <si>
    <t>2B.化学産業</t>
    <rPh sb="5" eb="7">
      <t>サンギョウ</t>
    </rPh>
    <phoneticPr fontId="9"/>
  </si>
  <si>
    <t>2G.その他の製品</t>
    <rPh sb="5" eb="6">
      <t>タ</t>
    </rPh>
    <rPh sb="7" eb="9">
      <t>セイヒン</t>
    </rPh>
    <phoneticPr fontId="9"/>
  </si>
  <si>
    <t>3B. 家畜排せつ物管理</t>
    <rPh sb="4" eb="6">
      <t>カチク</t>
    </rPh>
    <rPh sb="6" eb="7">
      <t>ハイ</t>
    </rPh>
    <rPh sb="9" eb="10">
      <t>ブツ</t>
    </rPh>
    <rPh sb="10" eb="12">
      <t>カンリ</t>
    </rPh>
    <phoneticPr fontId="9"/>
  </si>
  <si>
    <t>3D. 農用地の土壌</t>
    <rPh sb="4" eb="7">
      <t>ノウヨウチ</t>
    </rPh>
    <rPh sb="8" eb="10">
      <t>ドジョウ</t>
    </rPh>
    <phoneticPr fontId="9"/>
  </si>
  <si>
    <t>3F. 農作物残渣の野焼き</t>
    <rPh sb="4" eb="7">
      <t>ノウサクモツ</t>
    </rPh>
    <rPh sb="7" eb="9">
      <t>ザンサ</t>
    </rPh>
    <rPh sb="10" eb="12">
      <t>ノヤ</t>
    </rPh>
    <phoneticPr fontId="9"/>
  </si>
  <si>
    <t>5B. 固形廃棄物の生物処理</t>
    <rPh sb="4" eb="6">
      <t>コケイ</t>
    </rPh>
    <rPh sb="6" eb="9">
      <t>ハイキブツ</t>
    </rPh>
    <rPh sb="10" eb="12">
      <t>セイブツ</t>
    </rPh>
    <rPh sb="12" eb="14">
      <t>ショリ</t>
    </rPh>
    <phoneticPr fontId="9"/>
  </si>
  <si>
    <t>5C. 廃棄物の焼却</t>
    <rPh sb="4" eb="7">
      <t>ハイキブツ</t>
    </rPh>
    <rPh sb="8" eb="10">
      <t>ショウキャク</t>
    </rPh>
    <phoneticPr fontId="9"/>
  </si>
  <si>
    <t>5D. 排水処理</t>
    <rPh sb="4" eb="6">
      <t>ハイスイ</t>
    </rPh>
    <rPh sb="6" eb="8">
      <t>ショリ</t>
    </rPh>
    <phoneticPr fontId="9"/>
  </si>
  <si>
    <t>廃棄物のエネルギー利用</t>
    <rPh sb="0" eb="3">
      <t>ハイキブツ</t>
    </rPh>
    <rPh sb="9" eb="11">
      <t>リヨウ</t>
    </rPh>
    <phoneticPr fontId="9"/>
  </si>
  <si>
    <t>燃料の燃焼（固定発生源）</t>
    <rPh sb="0" eb="2">
      <t>ネンリョウ</t>
    </rPh>
    <rPh sb="3" eb="5">
      <t>ネンショウ</t>
    </rPh>
    <rPh sb="6" eb="8">
      <t>コテイ</t>
    </rPh>
    <rPh sb="8" eb="11">
      <t>ハッセイゲン</t>
    </rPh>
    <phoneticPr fontId="9"/>
  </si>
  <si>
    <t>燃料の燃焼（移動発生源）</t>
    <rPh sb="0" eb="2">
      <t>ネンリョウ</t>
    </rPh>
    <rPh sb="3" eb="5">
      <t>ネンショウ</t>
    </rPh>
    <rPh sb="6" eb="8">
      <t>イドウ</t>
    </rPh>
    <rPh sb="8" eb="11">
      <t>ハッセイゲン</t>
    </rPh>
    <phoneticPr fontId="9"/>
  </si>
  <si>
    <t>燃料からの漏出</t>
    <rPh sb="0" eb="2">
      <t>ネンリョウ</t>
    </rPh>
    <rPh sb="5" eb="7">
      <t>ロウシュツ</t>
    </rPh>
    <phoneticPr fontId="9"/>
  </si>
  <si>
    <t>家畜排せつ物管理</t>
    <rPh sb="0" eb="2">
      <t>カチク</t>
    </rPh>
    <rPh sb="2" eb="3">
      <t>ハイ</t>
    </rPh>
    <rPh sb="5" eb="6">
      <t>ブツ</t>
    </rPh>
    <rPh sb="6" eb="8">
      <t>カンリ</t>
    </rPh>
    <phoneticPr fontId="9"/>
  </si>
  <si>
    <t>農用地の土壌</t>
    <rPh sb="0" eb="3">
      <t>ノウヨウチ</t>
    </rPh>
    <rPh sb="4" eb="6">
      <t>ドジョウ</t>
    </rPh>
    <phoneticPr fontId="9"/>
  </si>
  <si>
    <t>農作物残渣の野焼</t>
    <rPh sb="0" eb="3">
      <t>ノウサクモツ</t>
    </rPh>
    <rPh sb="3" eb="5">
      <t>ザンサ</t>
    </rPh>
    <rPh sb="6" eb="8">
      <t>ノヤ</t>
    </rPh>
    <phoneticPr fontId="9"/>
  </si>
  <si>
    <t>廃棄物の焼却</t>
    <rPh sb="0" eb="3">
      <t>ハイキブツ</t>
    </rPh>
    <rPh sb="4" eb="6">
      <t>ショウキャク</t>
    </rPh>
    <phoneticPr fontId="9"/>
  </si>
  <si>
    <t>燃料の漏出</t>
    <rPh sb="0" eb="2">
      <t>ネンリョウ</t>
    </rPh>
    <rPh sb="3" eb="5">
      <t>ロウシュツ</t>
    </rPh>
    <phoneticPr fontId="9"/>
  </si>
  <si>
    <r>
      <t>■排出量(CO</t>
    </r>
    <r>
      <rPr>
        <vertAlign val="subscript"/>
        <sz val="11"/>
        <rFont val="ＭＳ 明朝"/>
        <family val="1"/>
        <charset val="128"/>
      </rPr>
      <t xml:space="preserve">2 </t>
    </r>
    <r>
      <rPr>
        <sz val="11"/>
        <rFont val="ＭＳ 明朝"/>
        <family val="1"/>
        <charset val="128"/>
      </rPr>
      <t>換算) 　[kt CO</t>
    </r>
    <r>
      <rPr>
        <vertAlign val="subscript"/>
        <sz val="11"/>
        <rFont val="ＭＳ 明朝"/>
        <family val="1"/>
        <charset val="128"/>
      </rPr>
      <t>2</t>
    </r>
    <r>
      <rPr>
        <sz val="11"/>
        <rFont val="ＭＳ 明朝"/>
        <family val="1"/>
        <charset val="128"/>
      </rPr>
      <t xml:space="preserve"> eq.]</t>
    </r>
    <rPh sb="1" eb="3">
      <t>ハイシュツ</t>
    </rPh>
    <rPh sb="3" eb="4">
      <t>リョウ</t>
    </rPh>
    <rPh sb="9" eb="11">
      <t>カンザン</t>
    </rPh>
    <phoneticPr fontId="9"/>
  </si>
  <si>
    <t>■シェア</t>
    <phoneticPr fontId="9"/>
  </si>
  <si>
    <t>■シェア</t>
    <phoneticPr fontId="9"/>
  </si>
  <si>
    <t>1B. 燃料の漏出</t>
    <rPh sb="4" eb="6">
      <t>ネンリョウ</t>
    </rPh>
    <rPh sb="7" eb="9">
      <t>ロウシュツ</t>
    </rPh>
    <phoneticPr fontId="9"/>
  </si>
  <si>
    <t>1B2. 石油天然ガス等</t>
    <rPh sb="5" eb="7">
      <t>セキユ</t>
    </rPh>
    <rPh sb="7" eb="9">
      <t>テンネン</t>
    </rPh>
    <rPh sb="11" eb="12">
      <t>トウ</t>
    </rPh>
    <phoneticPr fontId="9"/>
  </si>
  <si>
    <t>2B. 化学産業</t>
    <rPh sb="4" eb="6">
      <t>カガク</t>
    </rPh>
    <rPh sb="6" eb="8">
      <t>サンギョウ</t>
    </rPh>
    <phoneticPr fontId="9"/>
  </si>
  <si>
    <t>2C. 金属の生産</t>
    <rPh sb="4" eb="6">
      <t>キンゾク</t>
    </rPh>
    <rPh sb="7" eb="9">
      <t>セイサン</t>
    </rPh>
    <phoneticPr fontId="9"/>
  </si>
  <si>
    <t>3A. 消化管内発酵</t>
    <rPh sb="4" eb="6">
      <t>ショウカ</t>
    </rPh>
    <rPh sb="6" eb="8">
      <t>カンナイ</t>
    </rPh>
    <rPh sb="8" eb="10">
      <t>ハッコウ</t>
    </rPh>
    <phoneticPr fontId="9"/>
  </si>
  <si>
    <t>3C. 稲作</t>
    <rPh sb="4" eb="6">
      <t>イナサク</t>
    </rPh>
    <phoneticPr fontId="9"/>
  </si>
  <si>
    <t>5A. 廃棄物の埋立</t>
    <rPh sb="4" eb="6">
      <t>ハイキ</t>
    </rPh>
    <rPh sb="6" eb="7">
      <t>ブツ</t>
    </rPh>
    <rPh sb="8" eb="10">
      <t>ウメタテ</t>
    </rPh>
    <phoneticPr fontId="9"/>
  </si>
  <si>
    <t>消化管内発酵</t>
    <rPh sb="0" eb="2">
      <t>ショウカ</t>
    </rPh>
    <rPh sb="2" eb="4">
      <t>カンナイ</t>
    </rPh>
    <rPh sb="4" eb="6">
      <t>ハッコウ</t>
    </rPh>
    <phoneticPr fontId="9"/>
  </si>
  <si>
    <t>稲作</t>
    <rPh sb="0" eb="2">
      <t>イナサク</t>
    </rPh>
    <phoneticPr fontId="9"/>
  </si>
  <si>
    <t>その他の農業</t>
    <rPh sb="2" eb="3">
      <t>タ</t>
    </rPh>
    <rPh sb="4" eb="6">
      <t>ノウギョウ</t>
    </rPh>
    <phoneticPr fontId="9"/>
  </si>
  <si>
    <t>埋立</t>
    <rPh sb="0" eb="2">
      <t>ウメタテ</t>
    </rPh>
    <phoneticPr fontId="9"/>
  </si>
  <si>
    <t>1B1. 石炭</t>
    <phoneticPr fontId="9"/>
  </si>
  <si>
    <t>2. 工業プロセス</t>
    <phoneticPr fontId="9"/>
  </si>
  <si>
    <t>燃料の燃焼</t>
    <rPh sb="0" eb="2">
      <t>ネンリョウ</t>
    </rPh>
    <rPh sb="3" eb="5">
      <t>ネンショウ</t>
    </rPh>
    <phoneticPr fontId="11"/>
  </si>
  <si>
    <t>燃料からの漏出</t>
    <rPh sb="0" eb="2">
      <t>ネンリョウ</t>
    </rPh>
    <rPh sb="5" eb="7">
      <t>ロウシュツ</t>
    </rPh>
    <phoneticPr fontId="11"/>
  </si>
  <si>
    <t>燃料からの漏出</t>
  </si>
  <si>
    <t>石炭</t>
    <rPh sb="0" eb="2">
      <t>セキタン</t>
    </rPh>
    <phoneticPr fontId="8"/>
  </si>
  <si>
    <t>石炭製品</t>
    <rPh sb="0" eb="4">
      <t>セキタンセイヒン</t>
    </rPh>
    <phoneticPr fontId="8"/>
  </si>
  <si>
    <t>原油</t>
    <rPh sb="0" eb="2">
      <t>ゲンユ</t>
    </rPh>
    <phoneticPr fontId="8"/>
  </si>
  <si>
    <t>石油製品</t>
    <rPh sb="0" eb="4">
      <t>セキユセイヒン</t>
    </rPh>
    <phoneticPr fontId="8"/>
  </si>
  <si>
    <t>天然ガス</t>
    <rPh sb="0" eb="2">
      <t>テンネン</t>
    </rPh>
    <phoneticPr fontId="8"/>
  </si>
  <si>
    <t>都市ガス</t>
    <rPh sb="0" eb="2">
      <t>トシ</t>
    </rPh>
    <phoneticPr fontId="8"/>
  </si>
  <si>
    <t>■シェア</t>
    <phoneticPr fontId="9"/>
  </si>
  <si>
    <r>
      <t>■排出量　[kt CO</t>
    </r>
    <r>
      <rPr>
        <vertAlign val="subscript"/>
        <sz val="11"/>
        <rFont val="ＭＳ 明朝"/>
        <family val="1"/>
        <charset val="128"/>
      </rPr>
      <t>2</t>
    </r>
    <r>
      <rPr>
        <sz val="11"/>
        <rFont val="ＭＳ 明朝"/>
        <family val="1"/>
        <charset val="128"/>
      </rPr>
      <t>]</t>
    </r>
    <phoneticPr fontId="9"/>
  </si>
  <si>
    <t>単位</t>
    <rPh sb="0" eb="2">
      <t>タンイ</t>
    </rPh>
    <phoneticPr fontId="9"/>
  </si>
  <si>
    <t>GDP  （支出側、実質：連鎖方式[2005年基準]）</t>
    <phoneticPr fontId="9"/>
  </si>
  <si>
    <t>十億円</t>
    <rPh sb="0" eb="2">
      <t>ジュウオク</t>
    </rPh>
    <rPh sb="2" eb="3">
      <t>エン</t>
    </rPh>
    <phoneticPr fontId="9"/>
  </si>
  <si>
    <r>
      <t>GDP</t>
    </r>
    <r>
      <rPr>
        <sz val="10"/>
        <rFont val="Century"/>
        <family val="1"/>
      </rPr>
      <t/>
    </r>
    <phoneticPr fontId="9"/>
  </si>
  <si>
    <t>■排出量およびGDP</t>
    <phoneticPr fontId="9"/>
  </si>
  <si>
    <r>
      <t>CO</t>
    </r>
    <r>
      <rPr>
        <vertAlign val="subscript"/>
        <sz val="11"/>
        <rFont val="ＭＳ 明朝"/>
        <family val="1"/>
        <charset val="128"/>
      </rPr>
      <t>2</t>
    </r>
    <r>
      <rPr>
        <sz val="11"/>
        <rFont val="ＭＳ 明朝"/>
        <family val="1"/>
        <charset val="128"/>
      </rPr>
      <t xml:space="preserve">総排出量 </t>
    </r>
    <rPh sb="3" eb="4">
      <t>ソウ</t>
    </rPh>
    <phoneticPr fontId="9"/>
  </si>
  <si>
    <r>
      <t>エネルギー起源CO</t>
    </r>
    <r>
      <rPr>
        <vertAlign val="subscript"/>
        <sz val="11"/>
        <rFont val="ＭＳ 明朝"/>
        <family val="1"/>
        <charset val="128"/>
      </rPr>
      <t>2</t>
    </r>
    <r>
      <rPr>
        <sz val="11"/>
        <rFont val="ＭＳ 明朝"/>
        <family val="1"/>
        <charset val="128"/>
      </rPr>
      <t xml:space="preserve">排出量 </t>
    </r>
    <rPh sb="5" eb="7">
      <t>キゲン</t>
    </rPh>
    <phoneticPr fontId="9"/>
  </si>
  <si>
    <r>
      <t>GDPあたりCO</t>
    </r>
    <r>
      <rPr>
        <vertAlign val="subscript"/>
        <sz val="11"/>
        <rFont val="ＭＳ 明朝"/>
        <family val="1"/>
        <charset val="128"/>
      </rPr>
      <t>2</t>
    </r>
    <r>
      <rPr>
        <sz val="11"/>
        <rFont val="ＭＳ 明朝"/>
        <family val="1"/>
        <charset val="128"/>
      </rPr>
      <t>排出量（総CO</t>
    </r>
    <r>
      <rPr>
        <vertAlign val="subscript"/>
        <sz val="11"/>
        <rFont val="ＭＳ 明朝"/>
        <family val="1"/>
        <charset val="128"/>
      </rPr>
      <t>2</t>
    </r>
    <r>
      <rPr>
        <sz val="11"/>
        <rFont val="ＭＳ 明朝"/>
        <family val="1"/>
        <charset val="128"/>
      </rPr>
      <t>排出量）</t>
    </r>
    <rPh sb="13" eb="14">
      <t>ソウ</t>
    </rPh>
    <rPh sb="17" eb="19">
      <t>ハイシュツ</t>
    </rPh>
    <rPh sb="19" eb="20">
      <t>リョウ</t>
    </rPh>
    <phoneticPr fontId="9"/>
  </si>
  <si>
    <r>
      <t>GDPあたりCO</t>
    </r>
    <r>
      <rPr>
        <vertAlign val="subscript"/>
        <sz val="11"/>
        <rFont val="ＭＳ 明朝"/>
        <family val="1"/>
        <charset val="128"/>
      </rPr>
      <t>2</t>
    </r>
    <r>
      <rPr>
        <sz val="11"/>
        <rFont val="ＭＳ 明朝"/>
        <family val="1"/>
        <charset val="128"/>
      </rPr>
      <t>排出量 （エネルギー起源CO</t>
    </r>
    <r>
      <rPr>
        <vertAlign val="subscript"/>
        <sz val="11"/>
        <rFont val="ＭＳ 明朝"/>
        <family val="1"/>
        <charset val="128"/>
      </rPr>
      <t>2</t>
    </r>
    <r>
      <rPr>
        <sz val="11"/>
        <rFont val="ＭＳ 明朝"/>
        <family val="1"/>
        <charset val="128"/>
      </rPr>
      <t>）</t>
    </r>
    <r>
      <rPr>
        <sz val="10"/>
        <rFont val="Century"/>
        <family val="1"/>
      </rPr>
      <t/>
    </r>
    <rPh sb="9" eb="11">
      <t>ハイシュツ</t>
    </rPh>
    <rPh sb="19" eb="21">
      <t>キゲン</t>
    </rPh>
    <phoneticPr fontId="9"/>
  </si>
  <si>
    <r>
      <t>t CO</t>
    </r>
    <r>
      <rPr>
        <vertAlign val="subscript"/>
        <sz val="11"/>
        <rFont val="ＭＳ 明朝"/>
        <family val="1"/>
        <charset val="128"/>
      </rPr>
      <t>2</t>
    </r>
    <r>
      <rPr>
        <sz val="11"/>
        <rFont val="ＭＳ 明朝"/>
        <family val="1"/>
        <charset val="128"/>
      </rPr>
      <t>/百万円</t>
    </r>
    <phoneticPr fontId="9"/>
  </si>
  <si>
    <r>
      <t>総CO</t>
    </r>
    <r>
      <rPr>
        <vertAlign val="subscript"/>
        <sz val="11"/>
        <rFont val="ＭＳ 明朝"/>
        <family val="1"/>
        <charset val="128"/>
      </rPr>
      <t>2</t>
    </r>
    <r>
      <rPr>
        <sz val="11"/>
        <rFont val="ＭＳ 明朝"/>
        <family val="1"/>
        <charset val="128"/>
      </rPr>
      <t xml:space="preserve">排出量 </t>
    </r>
    <rPh sb="0" eb="1">
      <t>ソウ</t>
    </rPh>
    <phoneticPr fontId="9"/>
  </si>
  <si>
    <r>
      <t>GDPあたりCO</t>
    </r>
    <r>
      <rPr>
        <vertAlign val="subscript"/>
        <sz val="11"/>
        <rFont val="ＭＳ 明朝"/>
        <family val="1"/>
        <charset val="128"/>
      </rPr>
      <t>2</t>
    </r>
    <r>
      <rPr>
        <sz val="11"/>
        <rFont val="ＭＳ 明朝"/>
        <family val="1"/>
        <charset val="128"/>
      </rPr>
      <t>排出量（エネルギー起源CO</t>
    </r>
    <r>
      <rPr>
        <vertAlign val="subscript"/>
        <sz val="11"/>
        <rFont val="ＭＳ 明朝"/>
        <family val="1"/>
        <charset val="128"/>
      </rPr>
      <t>2</t>
    </r>
    <r>
      <rPr>
        <sz val="11"/>
        <rFont val="ＭＳ 明朝"/>
        <family val="1"/>
        <charset val="128"/>
      </rPr>
      <t>）</t>
    </r>
    <r>
      <rPr>
        <sz val="10"/>
        <rFont val="Century"/>
        <family val="1"/>
      </rPr>
      <t/>
    </r>
    <rPh sb="9" eb="11">
      <t>ハイシュツ</t>
    </rPh>
    <rPh sb="18" eb="20">
      <t>キゲン</t>
    </rPh>
    <phoneticPr fontId="9"/>
  </si>
  <si>
    <r>
      <t>Mt CO</t>
    </r>
    <r>
      <rPr>
        <vertAlign val="subscript"/>
        <sz val="11"/>
        <rFont val="ＭＳ 明朝"/>
        <family val="1"/>
        <charset val="128"/>
      </rPr>
      <t>2</t>
    </r>
    <phoneticPr fontId="9"/>
  </si>
  <si>
    <t>備考</t>
    <rPh sb="0" eb="2">
      <t>ビコウ</t>
    </rPh>
    <phoneticPr fontId="9"/>
  </si>
  <si>
    <t>1990-1993：内閣府「平成17年基準支出系列簡易遡及」
1994-：内閣府「国民経済計算年報」（確報）</t>
    <phoneticPr fontId="9"/>
  </si>
  <si>
    <t>■排出量および人口</t>
    <rPh sb="7" eb="9">
      <t>ジンコウ</t>
    </rPh>
    <phoneticPr fontId="9"/>
  </si>
  <si>
    <r>
      <t>人口</t>
    </r>
    <r>
      <rPr>
        <sz val="11"/>
        <rFont val="Century"/>
        <family val="1"/>
      </rPr>
      <t/>
    </r>
    <rPh sb="0" eb="2">
      <t>ジンコウ</t>
    </rPh>
    <phoneticPr fontId="9"/>
  </si>
  <si>
    <r>
      <t>人口</t>
    </r>
    <r>
      <rPr>
        <sz val="10"/>
        <rFont val="Century"/>
        <family val="1"/>
      </rPr>
      <t/>
    </r>
    <rPh sb="0" eb="2">
      <t>ジンコウ</t>
    </rPh>
    <phoneticPr fontId="9"/>
  </si>
  <si>
    <r>
      <t>CO</t>
    </r>
    <r>
      <rPr>
        <vertAlign val="subscript"/>
        <sz val="11"/>
        <rFont val="ＭＳ 明朝"/>
        <family val="1"/>
        <charset val="128"/>
      </rPr>
      <t xml:space="preserve">2 </t>
    </r>
    <r>
      <rPr>
        <sz val="11"/>
        <rFont val="ＭＳ 明朝"/>
        <family val="1"/>
        <charset val="128"/>
      </rPr>
      <t xml:space="preserve">総排出量 </t>
    </r>
    <rPh sb="4" eb="5">
      <t>ソウ</t>
    </rPh>
    <phoneticPr fontId="9"/>
  </si>
  <si>
    <r>
      <t>エネルギー起源CO</t>
    </r>
    <r>
      <rPr>
        <vertAlign val="subscript"/>
        <sz val="11"/>
        <rFont val="ＭＳ 明朝"/>
        <family val="1"/>
        <charset val="128"/>
      </rPr>
      <t xml:space="preserve">2 </t>
    </r>
    <r>
      <rPr>
        <sz val="11"/>
        <rFont val="ＭＳ 明朝"/>
        <family val="1"/>
        <charset val="128"/>
      </rPr>
      <t xml:space="preserve">排出量 </t>
    </r>
    <rPh sb="5" eb="7">
      <t>キゲン</t>
    </rPh>
    <phoneticPr fontId="9"/>
  </si>
  <si>
    <r>
      <t>一人あたりCO</t>
    </r>
    <r>
      <rPr>
        <vertAlign val="subscript"/>
        <sz val="11"/>
        <rFont val="ＭＳ 明朝"/>
        <family val="1"/>
        <charset val="128"/>
      </rPr>
      <t xml:space="preserve">2 </t>
    </r>
    <r>
      <rPr>
        <sz val="11"/>
        <rFont val="ＭＳ 明朝"/>
        <family val="1"/>
        <charset val="128"/>
      </rPr>
      <t>排出量（総CO</t>
    </r>
    <r>
      <rPr>
        <vertAlign val="subscript"/>
        <sz val="11"/>
        <rFont val="ＭＳ 明朝"/>
        <family val="1"/>
        <charset val="128"/>
      </rPr>
      <t xml:space="preserve">2 </t>
    </r>
    <r>
      <rPr>
        <sz val="11"/>
        <rFont val="ＭＳ 明朝"/>
        <family val="1"/>
        <charset val="128"/>
      </rPr>
      <t>排出量）</t>
    </r>
    <r>
      <rPr>
        <sz val="10"/>
        <rFont val="Century"/>
        <family val="1"/>
      </rPr>
      <t/>
    </r>
    <rPh sb="13" eb="14">
      <t>ソウ</t>
    </rPh>
    <rPh sb="18" eb="20">
      <t>ハイシュツ</t>
    </rPh>
    <rPh sb="20" eb="21">
      <t>リョウ</t>
    </rPh>
    <phoneticPr fontId="9"/>
  </si>
  <si>
    <r>
      <t>一人あたりCO</t>
    </r>
    <r>
      <rPr>
        <vertAlign val="subscript"/>
        <sz val="11"/>
        <rFont val="ＭＳ 明朝"/>
        <family val="1"/>
        <charset val="128"/>
      </rPr>
      <t xml:space="preserve">2 </t>
    </r>
    <r>
      <rPr>
        <sz val="11"/>
        <rFont val="ＭＳ 明朝"/>
        <family val="1"/>
        <charset val="128"/>
      </rPr>
      <t>排出量（エネルギー起源CO</t>
    </r>
    <r>
      <rPr>
        <vertAlign val="subscript"/>
        <sz val="11"/>
        <rFont val="ＭＳ 明朝"/>
        <family val="1"/>
        <charset val="128"/>
      </rPr>
      <t>2</t>
    </r>
    <r>
      <rPr>
        <sz val="11"/>
        <rFont val="ＭＳ 明朝"/>
        <family val="1"/>
        <charset val="128"/>
      </rPr>
      <t>）</t>
    </r>
    <r>
      <rPr>
        <sz val="10"/>
        <rFont val="Century"/>
        <family val="1"/>
      </rPr>
      <t/>
    </r>
    <rPh sb="0" eb="2">
      <t>ヒトリ</t>
    </rPh>
    <rPh sb="9" eb="11">
      <t>ハイシュツ</t>
    </rPh>
    <rPh sb="11" eb="12">
      <t>リョウ</t>
    </rPh>
    <rPh sb="18" eb="20">
      <t>キゲン</t>
    </rPh>
    <phoneticPr fontId="9"/>
  </si>
  <si>
    <t>千人</t>
    <rPh sb="0" eb="2">
      <t>センニン</t>
    </rPh>
    <phoneticPr fontId="9"/>
  </si>
  <si>
    <t>1990, 1995, 2000, 2005, 2010, 2015：国勢調査（10/1時点人口）上記以外：人口推計年報（10/1時点人口）</t>
    <rPh sb="35" eb="37">
      <t>コクセイ</t>
    </rPh>
    <rPh sb="37" eb="39">
      <t>チョウサ</t>
    </rPh>
    <rPh sb="44" eb="46">
      <t>ジテン</t>
    </rPh>
    <rPh sb="46" eb="48">
      <t>ジンコウ</t>
    </rPh>
    <rPh sb="49" eb="51">
      <t>ジョウキ</t>
    </rPh>
    <rPh sb="51" eb="53">
      <t>イガイ</t>
    </rPh>
    <rPh sb="54" eb="56">
      <t>ジンコウ</t>
    </rPh>
    <rPh sb="56" eb="58">
      <t>スイケイ</t>
    </rPh>
    <rPh sb="58" eb="60">
      <t>ネンポウ</t>
    </rPh>
    <rPh sb="65" eb="67">
      <t>ジテン</t>
    </rPh>
    <rPh sb="67" eb="69">
      <t>ジンコウ</t>
    </rPh>
    <phoneticPr fontId="9"/>
  </si>
  <si>
    <t>(1990年度、2005年度、2013年度、2015年度)</t>
    <rPh sb="5" eb="6">
      <t>ネン</t>
    </rPh>
    <rPh sb="6" eb="7">
      <t>ド</t>
    </rPh>
    <rPh sb="12" eb="13">
      <t>ネン</t>
    </rPh>
    <rPh sb="13" eb="14">
      <t>ド</t>
    </rPh>
    <rPh sb="19" eb="20">
      <t>ネン</t>
    </rPh>
    <rPh sb="20" eb="21">
      <t>ド</t>
    </rPh>
    <rPh sb="26" eb="27">
      <t>ネン</t>
    </rPh>
    <rPh sb="27" eb="28">
      <t>ド</t>
    </rPh>
    <phoneticPr fontId="9"/>
  </si>
  <si>
    <t>エネルギー転換部門</t>
    <rPh sb="5" eb="7">
      <t>テンカン</t>
    </rPh>
    <rPh sb="7" eb="9">
      <t>ブモン</t>
    </rPh>
    <phoneticPr fontId="9"/>
  </si>
  <si>
    <t>産業部門</t>
    <rPh sb="0" eb="2">
      <t>サンギョウ</t>
    </rPh>
    <rPh sb="2" eb="4">
      <t>ブモン</t>
    </rPh>
    <phoneticPr fontId="9"/>
  </si>
  <si>
    <t>運輸部門</t>
    <rPh sb="0" eb="2">
      <t>ウンユ</t>
    </rPh>
    <rPh sb="2" eb="4">
      <t>ブモン</t>
    </rPh>
    <phoneticPr fontId="9"/>
  </si>
  <si>
    <t>業務その他部門</t>
    <rPh sb="0" eb="2">
      <t>ギョウム</t>
    </rPh>
    <rPh sb="4" eb="5">
      <t>タ</t>
    </rPh>
    <rPh sb="5" eb="7">
      <t>ブモン</t>
    </rPh>
    <phoneticPr fontId="9"/>
  </si>
  <si>
    <t>1990年度</t>
    <rPh sb="4" eb="5">
      <t>ネン</t>
    </rPh>
    <rPh sb="5" eb="6">
      <t>ド</t>
    </rPh>
    <phoneticPr fontId="9"/>
  </si>
  <si>
    <t>2005年度</t>
    <rPh sb="4" eb="5">
      <t>ネン</t>
    </rPh>
    <rPh sb="5" eb="6">
      <t>ド</t>
    </rPh>
    <phoneticPr fontId="9"/>
  </si>
  <si>
    <t>2013年度</t>
    <rPh sb="4" eb="5">
      <t>ネン</t>
    </rPh>
    <rPh sb="5" eb="6">
      <t>ド</t>
    </rPh>
    <phoneticPr fontId="9"/>
  </si>
  <si>
    <t>2015年度</t>
    <rPh sb="4" eb="5">
      <t>ネン</t>
    </rPh>
    <rPh sb="5" eb="6">
      <t>ド</t>
    </rPh>
    <phoneticPr fontId="9"/>
  </si>
  <si>
    <r>
      <t>排出量
[kt CO</t>
    </r>
    <r>
      <rPr>
        <vertAlign val="subscript"/>
        <sz val="11"/>
        <rFont val="ＭＳ 明朝"/>
        <family val="1"/>
        <charset val="128"/>
      </rPr>
      <t>2</t>
    </r>
    <r>
      <rPr>
        <sz val="11"/>
        <rFont val="ＭＳ 明朝"/>
        <family val="1"/>
        <charset val="128"/>
      </rPr>
      <t>]</t>
    </r>
    <rPh sb="0" eb="2">
      <t>ハイシュツ</t>
    </rPh>
    <rPh sb="2" eb="3">
      <t>リョウ</t>
    </rPh>
    <phoneticPr fontId="9"/>
  </si>
  <si>
    <t xml:space="preserve">
シェア</t>
    <phoneticPr fontId="9"/>
  </si>
  <si>
    <t>■【電気・熱配分前】</t>
    <phoneticPr fontId="9"/>
  </si>
  <si>
    <t xml:space="preserve">
シェア</t>
    <phoneticPr fontId="9"/>
  </si>
  <si>
    <t xml:space="preserve">
シェア</t>
    <phoneticPr fontId="9"/>
  </si>
  <si>
    <t>エネルギー転換部門</t>
  </si>
  <si>
    <t>石炭製品製造</t>
  </si>
  <si>
    <t>石油製品製造</t>
  </si>
  <si>
    <t>ガス製造</t>
  </si>
  <si>
    <t>事業用発電</t>
  </si>
  <si>
    <t>地域熱供給</t>
  </si>
  <si>
    <t>電気熱配分誤差</t>
    <rPh sb="0" eb="2">
      <t>デンキ</t>
    </rPh>
    <rPh sb="2" eb="3">
      <t>ネツ</t>
    </rPh>
    <rPh sb="3" eb="5">
      <t>ハイブン</t>
    </rPh>
    <phoneticPr fontId="9"/>
  </si>
  <si>
    <t>産業</t>
    <rPh sb="0" eb="2">
      <t>サンギョウ</t>
    </rPh>
    <phoneticPr fontId="9"/>
  </si>
  <si>
    <t>農林水産鉱建設業</t>
  </si>
  <si>
    <t>鉱業他</t>
    <rPh sb="0" eb="2">
      <t>コウギョウ</t>
    </rPh>
    <rPh sb="2" eb="3">
      <t>タ</t>
    </rPh>
    <phoneticPr fontId="9"/>
  </si>
  <si>
    <t>製造業</t>
    <rPh sb="0" eb="3">
      <t>セイゾウギョウ</t>
    </rPh>
    <phoneticPr fontId="9"/>
  </si>
  <si>
    <t>食品飲料製造業</t>
  </si>
  <si>
    <t>繊維工業</t>
  </si>
  <si>
    <t>木製品･家具他工業</t>
  </si>
  <si>
    <t>パルプ･紙･紙加工品製造業</t>
  </si>
  <si>
    <t>業務他(第三次産業)</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</si>
  <si>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</si>
  <si>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</si>
  <si>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</si>
  <si>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</si>
  <si>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</si>
  <si>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</si>
  <si>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</si>
  <si>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</si>
  <si>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</si>
  <si>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</si>
  <si>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</si>
  <si>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</si>
  <si>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他サービス業</t>
  </si>
  <si>
    <t>公務</t>
  </si>
  <si>
    <t>分類不能･内訳推計誤差</t>
  </si>
  <si>
    <t>運輸</t>
  </si>
  <si>
    <t>旅客</t>
    <rPh sb="0" eb="2">
      <t>リョキャク</t>
    </rPh>
    <phoneticPr fontId="9"/>
  </si>
  <si>
    <t>　乗用車</t>
    <rPh sb="1" eb="4">
      <t>ジョウヨウシャ</t>
    </rPh>
    <phoneticPr fontId="9"/>
  </si>
  <si>
    <t>　　自家用車</t>
    <rPh sb="2" eb="6">
      <t>ジカヨウシャ</t>
    </rPh>
    <phoneticPr fontId="9"/>
  </si>
  <si>
    <t>　　　　家計利用分</t>
    <rPh sb="4" eb="6">
      <t>カケイ</t>
    </rPh>
    <rPh sb="6" eb="8">
      <t>リヨウ</t>
    </rPh>
    <rPh sb="8" eb="9">
      <t>ブン</t>
    </rPh>
    <phoneticPr fontId="9"/>
  </si>
  <si>
    <t>貨物</t>
    <rPh sb="0" eb="2">
      <t>カモツ</t>
    </rPh>
    <phoneticPr fontId="9"/>
  </si>
  <si>
    <t>　営業用</t>
    <phoneticPr fontId="9"/>
  </si>
  <si>
    <t>家庭</t>
  </si>
  <si>
    <t>北海道</t>
  </si>
  <si>
    <t>東　北</t>
  </si>
  <si>
    <t>関　東</t>
  </si>
  <si>
    <t>北　陸</t>
  </si>
  <si>
    <t>東　海</t>
  </si>
  <si>
    <t>関　西</t>
  </si>
  <si>
    <t>中　国</t>
  </si>
  <si>
    <t>四　国　</t>
  </si>
  <si>
    <t>九　州</t>
  </si>
  <si>
    <t>沖　縄</t>
  </si>
  <si>
    <t>地域内訳推計誤差等</t>
    <rPh sb="8" eb="9">
      <t>トウ</t>
    </rPh>
    <phoneticPr fontId="9"/>
  </si>
  <si>
    <t>鉱物産業</t>
    <rPh sb="0" eb="2">
      <t>コウブツ</t>
    </rPh>
    <rPh sb="2" eb="4">
      <t>サンギョウ</t>
    </rPh>
    <phoneticPr fontId="9"/>
  </si>
  <si>
    <t>ガラス製品製造</t>
    <rPh sb="3" eb="5">
      <t>セイヒン</t>
    </rPh>
    <rPh sb="5" eb="7">
      <t>セイゾウ</t>
    </rPh>
    <phoneticPr fontId="9"/>
  </si>
  <si>
    <t>その他石灰石等の使用</t>
    <rPh sb="2" eb="3">
      <t>タ</t>
    </rPh>
    <rPh sb="3" eb="6">
      <t>セッカイセキ</t>
    </rPh>
    <rPh sb="6" eb="7">
      <t>トウ</t>
    </rPh>
    <rPh sb="8" eb="10">
      <t>シヨウ</t>
    </rPh>
    <phoneticPr fontId="9"/>
  </si>
  <si>
    <t>化学産業</t>
    <rPh sb="0" eb="2">
      <t>カガク</t>
    </rPh>
    <rPh sb="2" eb="4">
      <t>サンギョウ</t>
    </rPh>
    <phoneticPr fontId="9"/>
  </si>
  <si>
    <t>金属</t>
    <rPh sb="0" eb="2">
      <t>キンゾク</t>
    </rPh>
    <phoneticPr fontId="9"/>
  </si>
  <si>
    <t>非エネルギー製品・NMVOCの焼却</t>
    <rPh sb="0" eb="1">
      <t>ヒ</t>
    </rPh>
    <rPh sb="6" eb="8">
      <t>セイヒン</t>
    </rPh>
    <rPh sb="15" eb="17">
      <t>ショウキャク</t>
    </rPh>
    <phoneticPr fontId="9"/>
  </si>
  <si>
    <t>廃棄物の焼却（エネルギー利用を含まない）</t>
    <rPh sb="0" eb="3">
      <t>ハイキブツ</t>
    </rPh>
    <rPh sb="4" eb="6">
      <t>ショウキャク</t>
    </rPh>
    <rPh sb="12" eb="14">
      <t>リヨウ</t>
    </rPh>
    <rPh sb="15" eb="16">
      <t>フク</t>
    </rPh>
    <phoneticPr fontId="9"/>
  </si>
  <si>
    <t>石油由来界面活性剤の分解</t>
  </si>
  <si>
    <t>廃棄物のエネルギー利用</t>
    <rPh sb="0" eb="2">
      <t>ハイキ</t>
    </rPh>
    <rPh sb="2" eb="3">
      <t>ブツ</t>
    </rPh>
    <rPh sb="9" eb="11">
      <t>リヨウ</t>
    </rPh>
    <phoneticPr fontId="9"/>
  </si>
  <si>
    <t>農業</t>
    <rPh sb="0" eb="2">
      <t>ノウギョウ</t>
    </rPh>
    <phoneticPr fontId="9"/>
  </si>
  <si>
    <t>石灰施用</t>
    <rPh sb="0" eb="2">
      <t>セッカイ</t>
    </rPh>
    <rPh sb="2" eb="4">
      <t>セヨウ</t>
    </rPh>
    <phoneticPr fontId="9"/>
  </si>
  <si>
    <t>尿素施肥</t>
    <rPh sb="0" eb="2">
      <t>ニョウソ</t>
    </rPh>
    <rPh sb="2" eb="4">
      <t>セヒ</t>
    </rPh>
    <phoneticPr fontId="9"/>
  </si>
  <si>
    <t>燃料からの漏出他</t>
  </si>
  <si>
    <t>貨物自動車/ トラック</t>
    <phoneticPr fontId="9"/>
  </si>
  <si>
    <t>　バス</t>
    <phoneticPr fontId="9"/>
  </si>
  <si>
    <t>建設業</t>
    <phoneticPr fontId="9"/>
  </si>
  <si>
    <t>　　営業用/タクシー</t>
    <phoneticPr fontId="9"/>
  </si>
  <si>
    <t>　　貨物輸送寄与</t>
    <phoneticPr fontId="9"/>
  </si>
  <si>
    <t>　　乗員輸送寄与</t>
    <phoneticPr fontId="9"/>
  </si>
  <si>
    <r>
      <t>その他（農業・間接CO</t>
    </r>
    <r>
      <rPr>
        <b/>
        <vertAlign val="subscript"/>
        <sz val="11"/>
        <color theme="1"/>
        <rFont val="ＭＳ 明朝"/>
        <family val="1"/>
        <charset val="128"/>
      </rPr>
      <t>2</t>
    </r>
    <r>
      <rPr>
        <b/>
        <sz val="11"/>
        <color theme="1"/>
        <rFont val="ＭＳ 明朝"/>
        <family val="1"/>
        <charset val="128"/>
      </rPr>
      <t>等）</t>
    </r>
    <rPh sb="2" eb="3">
      <t>タ</t>
    </rPh>
    <rPh sb="4" eb="6">
      <t>ノウギョウ</t>
    </rPh>
    <rPh sb="7" eb="9">
      <t>カンセツ</t>
    </rPh>
    <rPh sb="12" eb="13">
      <t>トウ</t>
    </rPh>
    <phoneticPr fontId="9"/>
  </si>
  <si>
    <t>　　　　企業利用寄与</t>
    <phoneticPr fontId="9"/>
  </si>
  <si>
    <t>　　自家用</t>
    <phoneticPr fontId="9"/>
  </si>
  <si>
    <t>　　営業用　</t>
    <phoneticPr fontId="9"/>
  </si>
  <si>
    <t>　自家用</t>
    <phoneticPr fontId="9"/>
  </si>
  <si>
    <t>セメント</t>
    <phoneticPr fontId="9"/>
  </si>
  <si>
    <t>生石灰</t>
    <phoneticPr fontId="9"/>
  </si>
  <si>
    <t>アンモニア</t>
    <phoneticPr fontId="9"/>
  </si>
  <si>
    <t>エチレン、カーバイドほか</t>
    <phoneticPr fontId="9"/>
  </si>
  <si>
    <t>食品・飲料産業</t>
    <phoneticPr fontId="9"/>
  </si>
  <si>
    <r>
      <t>間接CO</t>
    </r>
    <r>
      <rPr>
        <vertAlign val="subscript"/>
        <sz val="11"/>
        <rFont val="ＭＳ 明朝"/>
        <family val="1"/>
        <charset val="128"/>
      </rPr>
      <t>２</t>
    </r>
    <r>
      <rPr>
        <sz val="11"/>
        <color rgb="FFFF0000"/>
        <rFont val="ＭＳ Ｐ明朝"/>
        <family val="1"/>
        <charset val="128"/>
      </rPr>
      <t/>
    </r>
    <phoneticPr fontId="9"/>
  </si>
  <si>
    <t>航空</t>
    <rPh sb="0" eb="2">
      <t>コウクウ</t>
    </rPh>
    <phoneticPr fontId="9"/>
  </si>
  <si>
    <t>燃料からの漏出他</t>
    <rPh sb="0" eb="2">
      <t>ネンリョウ</t>
    </rPh>
    <rPh sb="5" eb="7">
      <t>ロウシュツ</t>
    </rPh>
    <rPh sb="7" eb="8">
      <t>ホカ</t>
    </rPh>
    <phoneticPr fontId="9"/>
  </si>
  <si>
    <t>食品・飲料産業</t>
    <phoneticPr fontId="9"/>
  </si>
  <si>
    <t>食品・飲料産業</t>
    <phoneticPr fontId="9"/>
  </si>
  <si>
    <r>
      <t>■排出量　[Mt CO</t>
    </r>
    <r>
      <rPr>
        <vertAlign val="subscript"/>
        <sz val="11"/>
        <rFont val="ＭＳ 明朝"/>
        <family val="1"/>
        <charset val="128"/>
      </rPr>
      <t>2</t>
    </r>
    <r>
      <rPr>
        <sz val="11"/>
        <rFont val="ＭＳ 明朝"/>
        <family val="1"/>
        <charset val="128"/>
      </rPr>
      <t>]</t>
    </r>
    <phoneticPr fontId="9"/>
  </si>
  <si>
    <r>
      <t>■排出量　[kt CO</t>
    </r>
    <r>
      <rPr>
        <vertAlign val="subscript"/>
        <sz val="11"/>
        <rFont val="ＭＳ 明朝"/>
        <family val="1"/>
        <charset val="128"/>
      </rPr>
      <t>2</t>
    </r>
    <r>
      <rPr>
        <sz val="11"/>
        <rFont val="ＭＳ 明朝"/>
        <family val="1"/>
        <charset val="128"/>
      </rPr>
      <t>]</t>
    </r>
    <phoneticPr fontId="9"/>
  </si>
  <si>
    <t>エチレン、カーバイドほか</t>
    <phoneticPr fontId="9"/>
  </si>
  <si>
    <r>
      <t>■排出量　[Mt CO</t>
    </r>
    <r>
      <rPr>
        <vertAlign val="subscript"/>
        <sz val="11"/>
        <rFont val="ＭＳ 明朝"/>
        <family val="1"/>
        <charset val="128"/>
      </rPr>
      <t>2</t>
    </r>
    <r>
      <rPr>
        <sz val="11"/>
        <rFont val="ＭＳ 明朝"/>
        <family val="1"/>
        <charset val="128"/>
      </rPr>
      <t>]</t>
    </r>
    <phoneticPr fontId="9"/>
  </si>
  <si>
    <t>生石灰</t>
    <phoneticPr fontId="9"/>
  </si>
  <si>
    <t>温室効果ガス</t>
    <rPh sb="0" eb="2">
      <t>オンシツ</t>
    </rPh>
    <rPh sb="2" eb="4">
      <t>コウカ</t>
    </rPh>
    <phoneticPr fontId="8"/>
  </si>
  <si>
    <t>エネルギー起源</t>
    <rPh sb="5" eb="7">
      <t>キゲン</t>
    </rPh>
    <phoneticPr fontId="8"/>
  </si>
  <si>
    <t>代替フロン等４ガス</t>
    <rPh sb="0" eb="2">
      <t>ダイタイ</t>
    </rPh>
    <rPh sb="5" eb="6">
      <t>トウ</t>
    </rPh>
    <phoneticPr fontId="8"/>
  </si>
  <si>
    <t>パーフルオロカーボン類
（PFCs）</t>
    <phoneticPr fontId="8"/>
  </si>
  <si>
    <t>計</t>
    <rPh sb="0" eb="1">
      <t>ケイ</t>
    </rPh>
    <phoneticPr fontId="8"/>
  </si>
  <si>
    <t>■シェア</t>
    <phoneticPr fontId="8"/>
  </si>
  <si>
    <t>温室効果ガス</t>
  </si>
  <si>
    <t>ハイドロフルオロカーボン類
（HFCs）</t>
    <phoneticPr fontId="8"/>
  </si>
  <si>
    <t>パーフルオロカーボン類
（PFCs）</t>
    <phoneticPr fontId="8"/>
  </si>
  <si>
    <t>■2013年度比</t>
    <rPh sb="5" eb="6">
      <t>ネン</t>
    </rPh>
    <rPh sb="6" eb="7">
      <t>ド</t>
    </rPh>
    <rPh sb="7" eb="8">
      <t>ヒ</t>
    </rPh>
    <phoneticPr fontId="9"/>
  </si>
  <si>
    <t>パーフルオロカーボン類
（PFCs）</t>
    <phoneticPr fontId="8"/>
  </si>
  <si>
    <r>
      <t>二酸化炭素（CO</t>
    </r>
    <r>
      <rPr>
        <vertAlign val="subscript"/>
        <sz val="12"/>
        <rFont val="ＭＳ 明朝"/>
        <family val="1"/>
        <charset val="128"/>
      </rPr>
      <t>2</t>
    </r>
    <r>
      <rPr>
        <sz val="12"/>
        <rFont val="ＭＳ 明朝"/>
        <family val="1"/>
        <charset val="128"/>
      </rPr>
      <t>）</t>
    </r>
    <rPh sb="0" eb="3">
      <t>ニサンカ</t>
    </rPh>
    <rPh sb="3" eb="5">
      <t>タンソ</t>
    </rPh>
    <phoneticPr fontId="9"/>
  </si>
  <si>
    <r>
      <t>非エネルギー起源</t>
    </r>
    <r>
      <rPr>
        <vertAlign val="superscript"/>
        <sz val="11"/>
        <rFont val="ＭＳ 明朝"/>
        <family val="1"/>
        <charset val="128"/>
      </rPr>
      <t>※</t>
    </r>
    <rPh sb="0" eb="1">
      <t>ヒ</t>
    </rPh>
    <rPh sb="6" eb="8">
      <t>キゲン</t>
    </rPh>
    <phoneticPr fontId="8"/>
  </si>
  <si>
    <r>
      <t>一酸化二窒素（N</t>
    </r>
    <r>
      <rPr>
        <vertAlign val="subscript"/>
        <sz val="12"/>
        <rFont val="ＭＳ 明朝"/>
        <family val="1"/>
        <charset val="128"/>
      </rPr>
      <t>2</t>
    </r>
    <r>
      <rPr>
        <sz val="12"/>
        <rFont val="ＭＳ 明朝"/>
        <family val="1"/>
        <charset val="128"/>
      </rPr>
      <t>O）</t>
    </r>
    <rPh sb="0" eb="6">
      <t>ン２オ</t>
    </rPh>
    <phoneticPr fontId="9"/>
  </si>
  <si>
    <r>
      <t>六ふっ化硫黄（SF</t>
    </r>
    <r>
      <rPr>
        <vertAlign val="subscript"/>
        <sz val="12"/>
        <rFont val="ＭＳ 明朝"/>
        <family val="1"/>
        <charset val="128"/>
      </rPr>
      <t>6</t>
    </r>
    <r>
      <rPr>
        <sz val="12"/>
        <rFont val="ＭＳ 明朝"/>
        <family val="1"/>
        <charset val="128"/>
      </rPr>
      <t>）</t>
    </r>
    <rPh sb="0" eb="1">
      <t>ロク</t>
    </rPh>
    <phoneticPr fontId="8"/>
  </si>
  <si>
    <r>
      <t>三ふっ化窒素（NF</t>
    </r>
    <r>
      <rPr>
        <vertAlign val="subscript"/>
        <sz val="12"/>
        <rFont val="ＭＳ 明朝"/>
        <family val="1"/>
        <charset val="128"/>
      </rPr>
      <t>3</t>
    </r>
    <r>
      <rPr>
        <sz val="12"/>
        <rFont val="ＭＳ 明朝"/>
        <family val="1"/>
        <charset val="128"/>
      </rPr>
      <t>）</t>
    </r>
    <rPh sb="0" eb="1">
      <t>サン</t>
    </rPh>
    <rPh sb="3" eb="4">
      <t>カ</t>
    </rPh>
    <rPh sb="4" eb="6">
      <t>チッソ</t>
    </rPh>
    <phoneticPr fontId="8"/>
  </si>
  <si>
    <r>
      <t>※非エネルギー起源CO</t>
    </r>
    <r>
      <rPr>
        <vertAlign val="subscript"/>
        <sz val="12"/>
        <rFont val="ＭＳ 明朝"/>
        <family val="1"/>
        <charset val="128"/>
      </rPr>
      <t>2</t>
    </r>
    <r>
      <rPr>
        <sz val="12"/>
        <rFont val="ＭＳ 明朝"/>
        <family val="1"/>
        <charset val="128"/>
      </rPr>
      <t>は間接CO</t>
    </r>
    <r>
      <rPr>
        <vertAlign val="subscript"/>
        <sz val="8"/>
        <rFont val="ＭＳ 明朝"/>
        <family val="1"/>
        <charset val="128"/>
      </rPr>
      <t>2</t>
    </r>
    <r>
      <rPr>
        <sz val="11"/>
        <rFont val="ＭＳ 明朝"/>
        <family val="1"/>
        <charset val="128"/>
      </rPr>
      <t>を含む</t>
    </r>
    <rPh sb="1" eb="2">
      <t>ヒ</t>
    </rPh>
    <rPh sb="7" eb="9">
      <t>キゲン</t>
    </rPh>
    <rPh sb="13" eb="15">
      <t>カンセツ</t>
    </rPh>
    <rPh sb="19" eb="20">
      <t>フク</t>
    </rPh>
    <phoneticPr fontId="8"/>
  </si>
  <si>
    <r>
      <t>メタン（CH</t>
    </r>
    <r>
      <rPr>
        <vertAlign val="subscript"/>
        <sz val="12"/>
        <rFont val="ＭＳ 明朝"/>
        <family val="1"/>
        <charset val="128"/>
      </rPr>
      <t>4</t>
    </r>
    <r>
      <rPr>
        <sz val="12"/>
        <rFont val="ＭＳ 明朝"/>
        <family val="1"/>
        <charset val="128"/>
      </rPr>
      <t>）</t>
    </r>
    <phoneticPr fontId="9"/>
  </si>
  <si>
    <r>
      <t>メタン（CH</t>
    </r>
    <r>
      <rPr>
        <vertAlign val="subscript"/>
        <sz val="12"/>
        <rFont val="ＭＳ 明朝"/>
        <family val="1"/>
        <charset val="128"/>
      </rPr>
      <t>4</t>
    </r>
    <r>
      <rPr>
        <sz val="12"/>
        <rFont val="ＭＳ 明朝"/>
        <family val="1"/>
        <charset val="128"/>
      </rPr>
      <t>）</t>
    </r>
    <phoneticPr fontId="9"/>
  </si>
  <si>
    <t>ハイドロフルオロカーボン類
（HFCs）</t>
    <phoneticPr fontId="8"/>
  </si>
  <si>
    <r>
      <t>■排出量　[百万トンCO</t>
    </r>
    <r>
      <rPr>
        <vertAlign val="subscript"/>
        <sz val="11"/>
        <rFont val="ＭＳ 明朝"/>
        <family val="1"/>
        <charset val="128"/>
      </rPr>
      <t>2</t>
    </r>
    <r>
      <rPr>
        <sz val="11"/>
        <rFont val="ＭＳ 明朝"/>
        <family val="1"/>
        <charset val="128"/>
      </rPr>
      <t>換算]</t>
    </r>
    <phoneticPr fontId="8"/>
  </si>
  <si>
    <r>
      <t>メタン（CH</t>
    </r>
    <r>
      <rPr>
        <vertAlign val="subscript"/>
        <sz val="12"/>
        <rFont val="ＭＳ 明朝"/>
        <family val="1"/>
        <charset val="128"/>
      </rPr>
      <t>4</t>
    </r>
    <r>
      <rPr>
        <sz val="12"/>
        <rFont val="ＭＳ 明朝"/>
        <family val="1"/>
        <charset val="128"/>
      </rPr>
      <t>）</t>
    </r>
    <phoneticPr fontId="9"/>
  </si>
  <si>
    <t>ハイドロフルオロカーボン類
（HFCs）</t>
    <phoneticPr fontId="8"/>
  </si>
  <si>
    <t>パーフルオロカーボン類
（PFCs）</t>
    <phoneticPr fontId="8"/>
  </si>
  <si>
    <t>IPCC第四次評価報告書（2007）</t>
    <rPh sb="4" eb="5">
      <t>ダイ</t>
    </rPh>
    <rPh sb="5" eb="6">
      <t>ヨン</t>
    </rPh>
    <rPh sb="6" eb="7">
      <t>ジ</t>
    </rPh>
    <rPh sb="7" eb="9">
      <t>ヒョウカ</t>
    </rPh>
    <rPh sb="9" eb="12">
      <t>ホウコクショ</t>
    </rPh>
    <phoneticPr fontId="9"/>
  </si>
  <si>
    <t>IPCC第二次評価報告書（1995）</t>
    <rPh sb="4" eb="5">
      <t>ダイ</t>
    </rPh>
    <rPh sb="5" eb="7">
      <t>ニジ</t>
    </rPh>
    <rPh sb="7" eb="9">
      <t>ヒョウカ</t>
    </rPh>
    <rPh sb="9" eb="12">
      <t>ホウコクショ</t>
    </rPh>
    <phoneticPr fontId="9"/>
  </si>
  <si>
    <r>
      <t>■地球温暖化係数（GWP)</t>
    </r>
    <r>
      <rPr>
        <sz val="11"/>
        <color indexed="8"/>
        <rFont val="Century"/>
        <family val="1"/>
      </rPr>
      <t/>
    </r>
    <rPh sb="1" eb="3">
      <t>チキュウ</t>
    </rPh>
    <rPh sb="3" eb="6">
      <t>オンダンカ</t>
    </rPh>
    <rPh sb="6" eb="8">
      <t>ケイスウ</t>
    </rPh>
    <phoneticPr fontId="9"/>
  </si>
  <si>
    <t>(時間枠＝100年) 　</t>
    <phoneticPr fontId="9"/>
  </si>
  <si>
    <t>3．特に断りのない限り、各排出量にLULUCF（土地利用、土地利用変化及び林業）分野の排出・吸収量は含まれていない。</t>
    <rPh sb="2" eb="3">
      <t>トク</t>
    </rPh>
    <rPh sb="4" eb="5">
      <t>コトワ</t>
    </rPh>
    <rPh sb="9" eb="10">
      <t>カギ</t>
    </rPh>
    <rPh sb="12" eb="13">
      <t>カク</t>
    </rPh>
    <rPh sb="13" eb="15">
      <t>ハイシュツ</t>
    </rPh>
    <rPh sb="15" eb="16">
      <t>リョウ</t>
    </rPh>
    <rPh sb="24" eb="26">
      <t>トチ</t>
    </rPh>
    <rPh sb="26" eb="28">
      <t>リヨウ</t>
    </rPh>
    <rPh sb="29" eb="31">
      <t>トチ</t>
    </rPh>
    <rPh sb="31" eb="33">
      <t>リヨウ</t>
    </rPh>
    <rPh sb="33" eb="35">
      <t>ヘンカ</t>
    </rPh>
    <rPh sb="35" eb="36">
      <t>オヨ</t>
    </rPh>
    <rPh sb="37" eb="39">
      <t>リンギョウ</t>
    </rPh>
    <rPh sb="40" eb="42">
      <t>ブンヤ</t>
    </rPh>
    <rPh sb="43" eb="45">
      <t>ハイシュツ</t>
    </rPh>
    <rPh sb="46" eb="48">
      <t>キュウシュウ</t>
    </rPh>
    <rPh sb="48" eb="49">
      <t>リョウ</t>
    </rPh>
    <rPh sb="50" eb="51">
      <t>フク</t>
    </rPh>
    <phoneticPr fontId="9"/>
  </si>
  <si>
    <t xml:space="preserve">１．エネルギー起源二酸化炭素については、【電気・熱配分前排出量】と【電気・熱配分後排出量】の二通りの値を示している。
</t>
    <phoneticPr fontId="9"/>
  </si>
  <si>
    <t xml:space="preserve">【電気・熱配分前排出量】は、発電や熱の生産に伴う排出量を、その電力や熱の生産者からの排出として計算した値。
</t>
    <phoneticPr fontId="9"/>
  </si>
  <si>
    <t>（電力会社の発電に伴う排出量や熱供給事業者の熱生産による排出量はエネルギー転換部門に、自家用発電や自家用蒸気発生に伴う排出量は産業または業務他部門に計上。）</t>
    <phoneticPr fontId="9"/>
  </si>
  <si>
    <t>■単位に関して</t>
    <rPh sb="1" eb="3">
      <t>タンイ</t>
    </rPh>
    <rPh sb="4" eb="5">
      <t>カン</t>
    </rPh>
    <phoneticPr fontId="9"/>
  </si>
  <si>
    <t>内容</t>
    <rPh sb="0" eb="2">
      <t>ナイヨウ</t>
    </rPh>
    <phoneticPr fontId="9"/>
  </si>
  <si>
    <t>本シート</t>
    <rPh sb="0" eb="1">
      <t>ホン</t>
    </rPh>
    <phoneticPr fontId="9"/>
  </si>
  <si>
    <r>
      <t>部門別CO</t>
    </r>
    <r>
      <rPr>
        <vertAlign val="subscript"/>
        <sz val="11"/>
        <rFont val="ＭＳ Ｐゴシック"/>
        <family val="3"/>
        <charset val="128"/>
      </rPr>
      <t xml:space="preserve">2 </t>
    </r>
    <r>
      <rPr>
        <sz val="11"/>
        <rFont val="ＭＳ Ｐゴシック"/>
        <family val="3"/>
        <charset val="128"/>
      </rPr>
      <t>排出量（電気・熱配分前排出量）（簡約表）</t>
    </r>
    <rPh sb="0" eb="3">
      <t>ブモンベツ</t>
    </rPh>
    <rPh sb="7" eb="10">
      <t>ハイシュツリョウ</t>
    </rPh>
    <rPh sb="11" eb="13">
      <t>デンキ</t>
    </rPh>
    <rPh sb="14" eb="15">
      <t>ネツ</t>
    </rPh>
    <rPh sb="15" eb="17">
      <t>ハイブン</t>
    </rPh>
    <rPh sb="17" eb="18">
      <t>マエ</t>
    </rPh>
    <rPh sb="18" eb="20">
      <t>ハイシュツ</t>
    </rPh>
    <rPh sb="20" eb="21">
      <t>リョウ</t>
    </rPh>
    <rPh sb="23" eb="24">
      <t>カン</t>
    </rPh>
    <rPh sb="24" eb="25">
      <t>ヤク</t>
    </rPh>
    <rPh sb="25" eb="26">
      <t>ヒョウ</t>
    </rPh>
    <phoneticPr fontId="9"/>
  </si>
  <si>
    <r>
      <t>部門別CO</t>
    </r>
    <r>
      <rPr>
        <vertAlign val="subscript"/>
        <sz val="11"/>
        <rFont val="ＭＳ Ｐゴシック"/>
        <family val="3"/>
        <charset val="128"/>
      </rPr>
      <t>2</t>
    </r>
    <r>
      <rPr>
        <sz val="11"/>
        <rFont val="ＭＳ Ｐゴシック"/>
        <family val="3"/>
        <charset val="128"/>
      </rPr>
      <t xml:space="preserve"> 排出量（電気・熱配分後排出量）（簡約表）</t>
    </r>
    <rPh sb="11" eb="13">
      <t>デンキ</t>
    </rPh>
    <rPh sb="14" eb="15">
      <t>ネツ</t>
    </rPh>
    <rPh sb="15" eb="17">
      <t>ハイブン</t>
    </rPh>
    <rPh sb="17" eb="18">
      <t>ゴ</t>
    </rPh>
    <rPh sb="23" eb="24">
      <t>カン</t>
    </rPh>
    <rPh sb="24" eb="25">
      <t>ヤク</t>
    </rPh>
    <rPh sb="25" eb="26">
      <t>ヒョウ</t>
    </rPh>
    <phoneticPr fontId="9"/>
  </si>
  <si>
    <r>
      <t>部門別CO</t>
    </r>
    <r>
      <rPr>
        <vertAlign val="subscript"/>
        <sz val="11"/>
        <rFont val="ＭＳ Ｐゴシック"/>
        <family val="3"/>
        <charset val="128"/>
      </rPr>
      <t>2</t>
    </r>
    <r>
      <rPr>
        <sz val="11"/>
        <rFont val="ＭＳ Ｐゴシック"/>
        <family val="3"/>
        <charset val="128"/>
      </rPr>
      <t xml:space="preserve"> 排出量（電気・熱配分後排出量）（詳細表）</t>
    </r>
    <rPh sb="11" eb="13">
      <t>デンキ</t>
    </rPh>
    <rPh sb="14" eb="15">
      <t>ネツ</t>
    </rPh>
    <rPh sb="15" eb="17">
      <t>ハイブン</t>
    </rPh>
    <rPh sb="17" eb="18">
      <t>ゴ</t>
    </rPh>
    <rPh sb="23" eb="25">
      <t>ショウサイ</t>
    </rPh>
    <rPh sb="25" eb="26">
      <t>ヒョウ</t>
    </rPh>
    <phoneticPr fontId="9"/>
  </si>
  <si>
    <r>
      <t>部門別CO</t>
    </r>
    <r>
      <rPr>
        <vertAlign val="subscript"/>
        <sz val="11"/>
        <rFont val="ＭＳ Ｐゴシック"/>
        <family val="3"/>
        <charset val="128"/>
      </rPr>
      <t xml:space="preserve">2 </t>
    </r>
    <r>
      <rPr>
        <sz val="11"/>
        <rFont val="ＭＳ Ｐゴシック"/>
        <family val="3"/>
        <charset val="128"/>
      </rPr>
      <t>排出量の電気・熱配分前後のシェア（1990、2005、2013及び2015年度）</t>
    </r>
    <rPh sb="0" eb="2">
      <t>ブモン</t>
    </rPh>
    <rPh sb="2" eb="3">
      <t>ベツ</t>
    </rPh>
    <rPh sb="7" eb="10">
      <t>ハイシュツリョウ</t>
    </rPh>
    <rPh sb="38" eb="39">
      <t>オヨ</t>
    </rPh>
    <rPh sb="44" eb="45">
      <t>ネン</t>
    </rPh>
    <rPh sb="45" eb="46">
      <t>ド</t>
    </rPh>
    <phoneticPr fontId="9"/>
  </si>
  <si>
    <r>
      <t>一人あたりCO</t>
    </r>
    <r>
      <rPr>
        <vertAlign val="subscript"/>
        <sz val="11"/>
        <rFont val="ＭＳ Ｐゴシック"/>
        <family val="3"/>
        <charset val="128"/>
      </rPr>
      <t xml:space="preserve">2 </t>
    </r>
    <r>
      <rPr>
        <sz val="11"/>
        <rFont val="ＭＳ Ｐゴシック"/>
        <family val="3"/>
        <charset val="128"/>
      </rPr>
      <t>排出量</t>
    </r>
    <rPh sb="0" eb="2">
      <t>ヒトリ</t>
    </rPh>
    <rPh sb="1" eb="2">
      <t>ニン</t>
    </rPh>
    <rPh sb="9" eb="12">
      <t>ハイシュツリョウ</t>
    </rPh>
    <phoneticPr fontId="9"/>
  </si>
  <si>
    <r>
      <t>GDPあたりCO</t>
    </r>
    <r>
      <rPr>
        <vertAlign val="subscript"/>
        <sz val="11"/>
        <rFont val="ＭＳ Ｐゴシック"/>
        <family val="3"/>
        <charset val="128"/>
      </rPr>
      <t xml:space="preserve">2 </t>
    </r>
    <r>
      <rPr>
        <sz val="11"/>
        <rFont val="ＭＳ Ｐゴシック"/>
        <family val="3"/>
        <charset val="128"/>
      </rPr>
      <t>排出量</t>
    </r>
    <rPh sb="10" eb="12">
      <t>ハイシュツ</t>
    </rPh>
    <rPh sb="12" eb="13">
      <t>リョウ</t>
    </rPh>
    <phoneticPr fontId="9"/>
  </si>
  <si>
    <r>
      <t>CO</t>
    </r>
    <r>
      <rPr>
        <vertAlign val="subscript"/>
        <sz val="11"/>
        <rFont val="ＭＳ Ｐゴシック"/>
        <family val="3"/>
        <charset val="128"/>
      </rPr>
      <t xml:space="preserve">2 </t>
    </r>
    <r>
      <rPr>
        <sz val="11"/>
        <rFont val="ＭＳ Ｐゴシック"/>
        <family val="3"/>
        <charset val="128"/>
      </rPr>
      <t>排出量（燃料種別等）</t>
    </r>
    <rPh sb="4" eb="7">
      <t>ハイシュツリョウ</t>
    </rPh>
    <rPh sb="8" eb="10">
      <t>ネンリョウ</t>
    </rPh>
    <rPh sb="10" eb="12">
      <t>シュベツ</t>
    </rPh>
    <rPh sb="12" eb="13">
      <t>トウ</t>
    </rPh>
    <phoneticPr fontId="9"/>
  </si>
  <si>
    <r>
      <t>CH</t>
    </r>
    <r>
      <rPr>
        <vertAlign val="subscript"/>
        <sz val="11"/>
        <rFont val="ＭＳ Ｐゴシック"/>
        <family val="3"/>
        <charset val="128"/>
      </rPr>
      <t xml:space="preserve">4 </t>
    </r>
    <r>
      <rPr>
        <sz val="11"/>
        <rFont val="ＭＳ Ｐゴシック"/>
        <family val="3"/>
        <charset val="128"/>
      </rPr>
      <t>排出量（簡約表）</t>
    </r>
    <rPh sb="4" eb="7">
      <t>ハイシュツリョウ</t>
    </rPh>
    <rPh sb="8" eb="11">
      <t>カンヤクヒョウ</t>
    </rPh>
    <phoneticPr fontId="9"/>
  </si>
  <si>
    <r>
      <t>CH</t>
    </r>
    <r>
      <rPr>
        <vertAlign val="subscript"/>
        <sz val="11"/>
        <rFont val="ＭＳ Ｐゴシック"/>
        <family val="3"/>
        <charset val="128"/>
      </rPr>
      <t xml:space="preserve">4 </t>
    </r>
    <r>
      <rPr>
        <sz val="11"/>
        <rFont val="ＭＳ Ｐゴシック"/>
        <family val="3"/>
        <charset val="128"/>
      </rPr>
      <t>排出量（詳細表）</t>
    </r>
    <rPh sb="4" eb="7">
      <t>ハイシュツリョウ</t>
    </rPh>
    <rPh sb="8" eb="10">
      <t>ショウサイ</t>
    </rPh>
    <rPh sb="10" eb="11">
      <t>ヒョウ</t>
    </rPh>
    <phoneticPr fontId="9"/>
  </si>
  <si>
    <r>
      <t>N</t>
    </r>
    <r>
      <rPr>
        <vertAlign val="subscript"/>
        <sz val="11"/>
        <rFont val="ＭＳ Ｐゴシック"/>
        <family val="3"/>
        <charset val="128"/>
      </rPr>
      <t>2</t>
    </r>
    <r>
      <rPr>
        <sz val="11"/>
        <rFont val="ＭＳ Ｐゴシック"/>
        <family val="3"/>
        <charset val="128"/>
      </rPr>
      <t>O排出量（簡約表）</t>
    </r>
    <rPh sb="3" eb="6">
      <t>ハイシュツリョウ</t>
    </rPh>
    <rPh sb="7" eb="10">
      <t>カンヤクヒョウ</t>
    </rPh>
    <phoneticPr fontId="9"/>
  </si>
  <si>
    <r>
      <t>N</t>
    </r>
    <r>
      <rPr>
        <vertAlign val="subscript"/>
        <sz val="11"/>
        <rFont val="ＭＳ Ｐゴシック"/>
        <family val="3"/>
        <charset val="128"/>
      </rPr>
      <t>2</t>
    </r>
    <r>
      <rPr>
        <sz val="11"/>
        <rFont val="ＭＳ Ｐゴシック"/>
        <family val="3"/>
        <charset val="128"/>
      </rPr>
      <t>O排出量（詳細表）</t>
    </r>
    <rPh sb="3" eb="6">
      <t>ハイシュツリョウ</t>
    </rPh>
    <rPh sb="7" eb="9">
      <t>ショウサイ</t>
    </rPh>
    <rPh sb="9" eb="10">
      <t>ヒョウ</t>
    </rPh>
    <phoneticPr fontId="9"/>
  </si>
  <si>
    <r>
      <t>F-gas（HFCs, PFCs, SF</t>
    </r>
    <r>
      <rPr>
        <vertAlign val="subscript"/>
        <sz val="11"/>
        <rFont val="ＭＳ Ｐゴシック"/>
        <family val="3"/>
        <charset val="128"/>
      </rPr>
      <t>6</t>
    </r>
    <r>
      <rPr>
        <sz val="11"/>
        <rFont val="ＭＳ Ｐゴシック"/>
        <family val="3"/>
        <charset val="128"/>
      </rPr>
      <t>, NF</t>
    </r>
    <r>
      <rPr>
        <vertAlign val="subscript"/>
        <sz val="11"/>
        <rFont val="ＭＳ Ｐゴシック"/>
        <family val="3"/>
        <charset val="128"/>
      </rPr>
      <t>3</t>
    </r>
    <r>
      <rPr>
        <sz val="11"/>
        <rFont val="ＭＳ Ｐゴシック"/>
        <family val="3"/>
        <charset val="128"/>
      </rPr>
      <t>）排出量</t>
    </r>
    <rPh sb="27" eb="30">
      <t>ハイシュツリョウ</t>
    </rPh>
    <phoneticPr fontId="9"/>
  </si>
  <si>
    <r>
      <t>家庭におけるCO</t>
    </r>
    <r>
      <rPr>
        <vertAlign val="subscript"/>
        <sz val="11"/>
        <rFont val="ＭＳ Ｐゴシック"/>
        <family val="3"/>
        <charset val="128"/>
      </rPr>
      <t xml:space="preserve">2 </t>
    </r>
    <r>
      <rPr>
        <sz val="11"/>
        <rFont val="ＭＳ Ｐゴシック"/>
        <family val="3"/>
        <charset val="128"/>
      </rPr>
      <t>排出量（一人あたり）</t>
    </r>
    <rPh sb="14" eb="16">
      <t>ヒトリ</t>
    </rPh>
    <phoneticPr fontId="9"/>
  </si>
  <si>
    <r>
      <t>国際バンカー油起源のGHG</t>
    </r>
    <r>
      <rPr>
        <vertAlign val="subscript"/>
        <sz val="11"/>
        <rFont val="ＭＳ Ｐゴシック"/>
        <family val="3"/>
        <charset val="128"/>
      </rPr>
      <t xml:space="preserve"> </t>
    </r>
    <r>
      <rPr>
        <sz val="11"/>
        <rFont val="ＭＳ Ｐゴシック"/>
        <family val="3"/>
        <charset val="128"/>
      </rPr>
      <t>排出量　【参考値】</t>
    </r>
    <rPh sb="0" eb="2">
      <t>コクサイ</t>
    </rPh>
    <rPh sb="6" eb="9">
      <t>ユキゲン</t>
    </rPh>
    <rPh sb="14" eb="17">
      <t>ハイシュツリョウ</t>
    </rPh>
    <rPh sb="19" eb="21">
      <t>サンコウ</t>
    </rPh>
    <rPh sb="21" eb="22">
      <t>チ</t>
    </rPh>
    <phoneticPr fontId="9"/>
  </si>
  <si>
    <r>
      <t>【参考】UNFCCCに提出された共通報告様式（CRF）及び日本国温室効果ガスインベントリ報告書（NIR）に記載されている部門別CO</t>
    </r>
    <r>
      <rPr>
        <vertAlign val="subscript"/>
        <sz val="11"/>
        <rFont val="ＭＳ Ｐゴシック"/>
        <family val="3"/>
        <charset val="128"/>
      </rPr>
      <t xml:space="preserve">2 </t>
    </r>
    <r>
      <rPr>
        <sz val="11"/>
        <rFont val="ＭＳ Ｐゴシック"/>
        <family val="3"/>
        <charset val="128"/>
      </rPr>
      <t>排出量</t>
    </r>
    <rPh sb="1" eb="3">
      <t>サンコウ</t>
    </rPh>
    <rPh sb="11" eb="13">
      <t>テイシュツ</t>
    </rPh>
    <rPh sb="16" eb="18">
      <t>キョウツウ</t>
    </rPh>
    <rPh sb="18" eb="20">
      <t>ホウコク</t>
    </rPh>
    <rPh sb="20" eb="22">
      <t>ヨウシキ</t>
    </rPh>
    <rPh sb="27" eb="28">
      <t>オヨ</t>
    </rPh>
    <rPh sb="53" eb="55">
      <t>キサイ</t>
    </rPh>
    <phoneticPr fontId="9"/>
  </si>
  <si>
    <t>シート名</t>
    <rPh sb="3" eb="4">
      <t>メイ</t>
    </rPh>
    <phoneticPr fontId="9"/>
  </si>
  <si>
    <t>国立環境研究所　温室効果ガスインベントリオフィス</t>
    <rPh sb="0" eb="2">
      <t>コクリツ</t>
    </rPh>
    <rPh sb="2" eb="4">
      <t>カンキョウ</t>
    </rPh>
    <rPh sb="4" eb="7">
      <t>ケンキュウショ</t>
    </rPh>
    <rPh sb="8" eb="10">
      <t>オンシツ</t>
    </rPh>
    <rPh sb="10" eb="12">
      <t>コウカ</t>
    </rPh>
    <phoneticPr fontId="9"/>
  </si>
  <si>
    <t>日本の温室効果ガス排出量データ（1990～2015年度確報値）</t>
    <rPh sb="0" eb="2">
      <t>ニホン</t>
    </rPh>
    <rPh sb="3" eb="5">
      <t>オンシツ</t>
    </rPh>
    <rPh sb="5" eb="7">
      <t>コウカ</t>
    </rPh>
    <rPh sb="9" eb="11">
      <t>ハイシュツ</t>
    </rPh>
    <rPh sb="11" eb="12">
      <t>リョウ</t>
    </rPh>
    <rPh sb="25" eb="27">
      <t>ネンド</t>
    </rPh>
    <rPh sb="27" eb="29">
      <t>カクホウ</t>
    </rPh>
    <rPh sb="29" eb="30">
      <t>チ</t>
    </rPh>
    <phoneticPr fontId="9"/>
  </si>
  <si>
    <r>
      <t>家庭におけるCO</t>
    </r>
    <r>
      <rPr>
        <vertAlign val="subscript"/>
        <sz val="11"/>
        <rFont val="ＭＳ Ｐゴシック"/>
        <family val="3"/>
        <charset val="128"/>
      </rPr>
      <t xml:space="preserve">2 </t>
    </r>
    <r>
      <rPr>
        <sz val="11"/>
        <rFont val="ＭＳ Ｐゴシック"/>
        <family val="3"/>
        <charset val="128"/>
      </rPr>
      <t>排出量（世帯あたり）</t>
    </r>
    <phoneticPr fontId="9"/>
  </si>
  <si>
    <r>
      <t>間接</t>
    </r>
    <r>
      <rPr>
        <sz val="11"/>
        <rFont val="Century"/>
        <family val="1"/>
      </rPr>
      <t>CO</t>
    </r>
    <r>
      <rPr>
        <vertAlign val="subscript"/>
        <sz val="11"/>
        <rFont val="Century"/>
        <family val="1"/>
      </rPr>
      <t>2</t>
    </r>
    <phoneticPr fontId="9"/>
  </si>
  <si>
    <r>
      <t>部門別CO</t>
    </r>
    <r>
      <rPr>
        <b/>
        <vertAlign val="subscript"/>
        <sz val="16"/>
        <rFont val="ＭＳ Ｐゴシック"/>
        <family val="3"/>
        <charset val="128"/>
      </rPr>
      <t>2</t>
    </r>
    <r>
      <rPr>
        <b/>
        <sz val="16"/>
        <rFont val="ＭＳ Ｐゴシック"/>
        <family val="3"/>
        <charset val="128"/>
      </rPr>
      <t>排出量【電気・熱配分後】（簡約表）</t>
    </r>
    <phoneticPr fontId="9"/>
  </si>
  <si>
    <t>2013年度速報値から使用</t>
    <rPh sb="4" eb="5">
      <t>ネン</t>
    </rPh>
    <rPh sb="5" eb="6">
      <t>ド</t>
    </rPh>
    <rPh sb="6" eb="9">
      <t>ソクホウチ</t>
    </rPh>
    <rPh sb="11" eb="13">
      <t>シヨウ</t>
    </rPh>
    <phoneticPr fontId="9"/>
  </si>
  <si>
    <t>（参考）それ以前に使用</t>
    <rPh sb="1" eb="3">
      <t>サンコウ</t>
    </rPh>
    <rPh sb="6" eb="8">
      <t>イゼン</t>
    </rPh>
    <rPh sb="9" eb="11">
      <t>シヨウ</t>
    </rPh>
    <phoneticPr fontId="9"/>
  </si>
  <si>
    <t>【電気・熱配分前排出量】も【電気・熱配分後排出量】も、化石燃料の燃焼によるCO2排出量を、エネルギー転換部門、産業部門、民生部門、運輸部門と</t>
    <phoneticPr fontId="9"/>
  </si>
  <si>
    <t>いった部門ごと（あるいはさらにその細分類ごと）に示している。両者の違いは、発電や熱の生産のための化石燃料の燃焼による排出量をどの部門に配分</t>
    <phoneticPr fontId="9"/>
  </si>
  <si>
    <t>するか、という点にある。</t>
    <phoneticPr fontId="9"/>
  </si>
  <si>
    <r>
      <t>２．一酸化炭素（CO）、メタン（CH</t>
    </r>
    <r>
      <rPr>
        <vertAlign val="subscript"/>
        <sz val="11"/>
        <color indexed="8"/>
        <rFont val="ＭＳ 明朝"/>
        <family val="1"/>
        <charset val="128"/>
      </rPr>
      <t>4</t>
    </r>
    <r>
      <rPr>
        <sz val="11"/>
        <color indexed="8"/>
        <rFont val="ＭＳ 明朝"/>
        <family val="1"/>
        <charset val="128"/>
      </rPr>
      <t>）、及び、非メタン揮発性有機化合物（NMVOC）は長期的には大気中で酸化されてCO</t>
    </r>
    <r>
      <rPr>
        <vertAlign val="subscript"/>
        <sz val="11"/>
        <color indexed="8"/>
        <rFont val="ＭＳ 明朝"/>
        <family val="1"/>
        <charset val="128"/>
      </rPr>
      <t>2</t>
    </r>
    <r>
      <rPr>
        <sz val="11"/>
        <color indexed="8"/>
        <rFont val="ＭＳ 明朝"/>
        <family val="1"/>
        <charset val="128"/>
      </rPr>
      <t>に変換される。</t>
    </r>
    <rPh sb="2" eb="5">
      <t>イッサンカ</t>
    </rPh>
    <rPh sb="5" eb="7">
      <t>タンソ</t>
    </rPh>
    <rPh sb="21" eb="22">
      <t>オヨ</t>
    </rPh>
    <rPh sb="24" eb="25">
      <t>ヒ</t>
    </rPh>
    <rPh sb="28" eb="31">
      <t>キハツセイ</t>
    </rPh>
    <rPh sb="31" eb="33">
      <t>ユウキ</t>
    </rPh>
    <rPh sb="33" eb="35">
      <t>カゴウ</t>
    </rPh>
    <rPh sb="35" eb="36">
      <t>ブツ</t>
    </rPh>
    <phoneticPr fontId="9"/>
  </si>
  <si>
    <r>
      <t>間接CO</t>
    </r>
    <r>
      <rPr>
        <vertAlign val="subscript"/>
        <sz val="11"/>
        <color indexed="8"/>
        <rFont val="ＭＳ 明朝"/>
        <family val="1"/>
        <charset val="128"/>
      </rPr>
      <t>2</t>
    </r>
    <r>
      <rPr>
        <sz val="11"/>
        <color indexed="8"/>
        <rFont val="ＭＳ 明朝"/>
        <family val="1"/>
        <charset val="128"/>
      </rPr>
      <t>はこれらの排出量をCO</t>
    </r>
    <r>
      <rPr>
        <vertAlign val="subscript"/>
        <sz val="11"/>
        <color indexed="8"/>
        <rFont val="ＭＳ 明朝"/>
        <family val="1"/>
        <charset val="128"/>
      </rPr>
      <t>2</t>
    </r>
    <r>
      <rPr>
        <sz val="11"/>
        <color indexed="8"/>
        <rFont val="ＭＳ 明朝"/>
        <family val="1"/>
        <charset val="128"/>
      </rPr>
      <t>換算した値を示す。ただし、燃焼起源及びバイオマス起源のCO、CH4及びNMVOCに由来する排出量は、二重計上やカーボンニュートラルの観点から</t>
    </r>
    <rPh sb="0" eb="2">
      <t>カンセツ</t>
    </rPh>
    <rPh sb="10" eb="12">
      <t>ハイシュツ</t>
    </rPh>
    <rPh sb="12" eb="13">
      <t>リョウ</t>
    </rPh>
    <rPh sb="17" eb="19">
      <t>カンサン</t>
    </rPh>
    <rPh sb="21" eb="22">
      <t>アタイ</t>
    </rPh>
    <rPh sb="23" eb="24">
      <t>シメ</t>
    </rPh>
    <phoneticPr fontId="9"/>
  </si>
  <si>
    <r>
      <t>10</t>
    </r>
    <r>
      <rPr>
        <vertAlign val="superscript"/>
        <sz val="11"/>
        <color indexed="8"/>
        <rFont val="Century"/>
        <family val="1"/>
      </rPr>
      <t xml:space="preserve">12 </t>
    </r>
    <r>
      <rPr>
        <sz val="11"/>
        <color indexed="8"/>
        <rFont val="Century"/>
        <family val="1"/>
      </rPr>
      <t>g</t>
    </r>
    <phoneticPr fontId="9"/>
  </si>
  <si>
    <r>
      <t>10</t>
    </r>
    <r>
      <rPr>
        <vertAlign val="superscript"/>
        <sz val="11"/>
        <color indexed="8"/>
        <rFont val="Century"/>
        <family val="1"/>
      </rPr>
      <t>3</t>
    </r>
    <r>
      <rPr>
        <sz val="11"/>
        <color indexed="8"/>
        <rFont val="Century"/>
        <family val="1"/>
      </rPr>
      <t xml:space="preserve"> g</t>
    </r>
    <phoneticPr fontId="9"/>
  </si>
  <si>
    <t>―</t>
    <phoneticPr fontId="9"/>
  </si>
  <si>
    <r>
      <t>CH</t>
    </r>
    <r>
      <rPr>
        <vertAlign val="subscript"/>
        <sz val="11"/>
        <color indexed="8"/>
        <rFont val="Century"/>
        <family val="1"/>
      </rPr>
      <t>4</t>
    </r>
    <phoneticPr fontId="9"/>
  </si>
  <si>
    <t>HFCs</t>
    <phoneticPr fontId="9"/>
  </si>
  <si>
    <t>■訂正</t>
    <phoneticPr fontId="9"/>
  </si>
  <si>
    <r>
      <rPr>
        <sz val="11"/>
        <color indexed="8"/>
        <rFont val="ＭＳ Ｐ明朝"/>
        <family val="1"/>
        <charset val="128"/>
      </rPr>
      <t>・シート</t>
    </r>
    <r>
      <rPr>
        <sz val="11"/>
        <color indexed="8"/>
        <rFont val="Times New Roman"/>
        <family val="1"/>
      </rPr>
      <t>14</t>
    </r>
    <r>
      <rPr>
        <sz val="11"/>
        <color indexed="8"/>
        <rFont val="ＭＳ Ｐ明朝"/>
        <family val="1"/>
        <charset val="128"/>
      </rPr>
      <t>、</t>
    </r>
    <r>
      <rPr>
        <sz val="11"/>
        <color indexed="8"/>
        <rFont val="Times New Roman"/>
        <family val="1"/>
      </rPr>
      <t>15</t>
    </r>
    <r>
      <rPr>
        <sz val="11"/>
        <color indexed="8"/>
        <rFont val="ＭＳ Ｐ明朝"/>
        <family val="1"/>
        <charset val="128"/>
      </rPr>
      <t>「家庭における</t>
    </r>
    <r>
      <rPr>
        <sz val="11"/>
        <color indexed="8"/>
        <rFont val="Times New Roman"/>
        <family val="1"/>
      </rPr>
      <t>CO2</t>
    </r>
    <r>
      <rPr>
        <sz val="11"/>
        <color indexed="8"/>
        <rFont val="ＭＳ Ｐ明朝"/>
        <family val="1"/>
        <charset val="128"/>
      </rPr>
      <t>排出量」の</t>
    </r>
    <r>
      <rPr>
        <sz val="11"/>
        <color indexed="8"/>
        <rFont val="Times New Roman"/>
        <family val="1"/>
      </rPr>
      <t>2015</t>
    </r>
    <r>
      <rPr>
        <sz val="11"/>
        <color indexed="8"/>
        <rFont val="ＭＳ Ｐ明朝"/>
        <family val="1"/>
        <charset val="128"/>
      </rPr>
      <t>年度値を訂正した。（</t>
    </r>
    <r>
      <rPr>
        <sz val="11"/>
        <color indexed="8"/>
        <rFont val="Times New Roman"/>
        <family val="1"/>
      </rPr>
      <t>2017</t>
    </r>
    <r>
      <rPr>
        <sz val="11"/>
        <color indexed="8"/>
        <rFont val="ＭＳ Ｐ明朝"/>
        <family val="1"/>
        <charset val="128"/>
      </rPr>
      <t>年</t>
    </r>
    <r>
      <rPr>
        <sz val="11"/>
        <color indexed="8"/>
        <rFont val="Times New Roman"/>
        <family val="1"/>
      </rPr>
      <t>7</t>
    </r>
    <r>
      <rPr>
        <sz val="11"/>
        <color indexed="8"/>
        <rFont val="ＭＳ Ｐ明朝"/>
        <family val="1"/>
        <charset val="128"/>
      </rPr>
      <t>月）</t>
    </r>
    <phoneticPr fontId="9"/>
  </si>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</sst>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3">
    <numFmt numFmtId="176" formatCode="#,##0_ "/>
    <numFmt numFmtId="177" formatCode="#,##0.0_ "/>
    <numFmt numFmtId="178" formatCode="0.0_ "/>
    <numFmt numFmtId="179" formatCode="0.0%"/>
    <numFmt numFmtId="180" formatCode="0.00_ "/>
    <numFmt numFmtId="181" formatCode="0.00_);\(0.00\)"/>
    <numFmt numFmtId="182" formatCode="#,##0.0000"/>
    <numFmt numFmtId="183" formatCode="#,##0.00_ "/>
    <numFmt numFmtId="184" formatCode="#,##0.0%;[Red]\-#,##0.0%"/>
    <numFmt numFmtId="185" formatCode="0.0000000000_ "/>
    <numFmt numFmtId="186" formatCode="#,##0.00_ ;[Red]\-#,##0.00\ "/>
    <numFmt numFmtId="187" formatCode="#,##0.00_);[Red]\(#,##0.00\)"/>
    <numFmt numFmtId="188" formatCode="#,##0_);[Red]\(#,##0\)"/>
    <numFmt numFmtId="189" formatCode="#,##0.00000_ "/>
    <numFmt numFmtId="190" formatCode="#,##0.000000_ "/>
    <numFmt numFmtId="191" formatCode="#,##0.00000000_ "/>
    <numFmt numFmtId="192" formatCode="#0.0%;[Red]\-#0.0%"/>
    <numFmt numFmtId="193" formatCode="#,##0.000_ "/>
    <numFmt numFmtId="194" formatCode="#,##0.0000_);[Red]\(#,##0.0000\)"/>
    <numFmt numFmtId="195" formatCode="#,##0_ ;[Red]\-#,##0\ "/>
    <numFmt numFmtId="196" formatCode="#,##0.00000000_ ;[Red]\-#,##0.00000000\ "/>
    <numFmt numFmtId="197" formatCode="0.E+00"/>
    <numFmt numFmtId="198" formatCode="0.0E+00"/>
    <numFmt numFmtId="199" formatCode="0;_峿"/>
    <numFmt numFmtId="200" formatCode="yyyy/m/d;@"/>
    <numFmt numFmtId="201" formatCode="#,##0.0;[Red]\-#,##0.0"/>
    <numFmt numFmtId="202" formatCode="\+0.0;\ \-0.0"/>
    <numFmt numFmtId="203" formatCode="0_);[Red]\(0\)"/>
    <numFmt numFmtId="204" formatCode="0.000%"/>
    <numFmt numFmtId="205" formatCode="00&quot;00万トン&quot;"/>
    <numFmt numFmtId="206" formatCode="##&quot;億&quot;"/>
    <numFmt numFmtId="207" formatCode="&quot;(&quot;0000&quot;年度)&quot;"/>
    <numFmt numFmtId="208" formatCode="0.0000%"/>
  </numFmts>
  <fonts count="84">
    <font>
      <sz val="11"/>
      <name val="ＭＳ Ｐゴシック"/>
      <family val="3"/>
      <charset val="128"/>
    </font>
    <font>
      <sz val="9"/>
      <name val="Times New Roman"/>
      <family val="1"/>
    </font>
    <font>
      <b/>
      <sz val="9"/>
      <name val="Times New Roman"/>
      <family val="1"/>
    </font>
    <font>
      <b/>
      <sz val="12"/>
      <name val="Times New Roman"/>
      <family val="1"/>
    </font>
    <font>
      <sz val="8"/>
      <name val="Helvetica"/>
      <family val="2"/>
    </font>
    <font>
      <sz val="10"/>
      <name val="Arial"/>
      <family val="2"/>
    </font>
    <font>
      <sz val="11"/>
      <name val="ＭＳ Ｐゴシック"/>
      <family val="3"/>
      <charset val="128"/>
    </font>
    <font>
      <u/>
      <sz val="11"/>
      <color indexed="12"/>
      <name val="ＭＳ Ｐゴシック"/>
      <family val="3"/>
      <charset val="128"/>
    </font>
    <font>
      <sz val="12"/>
      <name val="細明朝体"/>
      <family val="3"/>
      <charset val="128"/>
    </font>
    <font>
      <sz val="6"/>
      <name val="ＭＳ Ｐゴシック"/>
      <family val="3"/>
      <charset val="128"/>
    </font>
    <font>
      <sz val="11"/>
      <name val="Century"/>
      <family val="1"/>
    </font>
    <font>
      <sz val="11"/>
      <name val="ＭＳ 明朝"/>
      <family val="1"/>
      <charset val="128"/>
    </font>
    <font>
      <vertAlign val="subscript"/>
      <sz val="11"/>
      <name val="Century"/>
      <family val="1"/>
    </font>
    <font>
      <sz val="10"/>
      <name val="ＭＳ 明朝"/>
      <family val="1"/>
      <charset val="128"/>
    </font>
    <font>
      <sz val="6"/>
      <name val="ＭＳ Ｐ明朝"/>
      <family val="1"/>
      <charset val="128"/>
    </font>
    <font>
      <sz val="10"/>
      <name val="Century"/>
      <family val="1"/>
    </font>
    <font>
      <sz val="11"/>
      <name val="ＭＳ Ｐ明朝"/>
      <family val="1"/>
      <charset val="128"/>
    </font>
    <font>
      <b/>
      <sz val="11"/>
      <name val="Century"/>
      <family val="1"/>
    </font>
    <font>
      <sz val="18"/>
      <name val="ＨＧｺﾞｼｯｸE-PRO"/>
      <family val="3"/>
      <charset val="128"/>
    </font>
    <font>
      <sz val="16"/>
      <name val="ＨＧｺﾞｼｯｸE-PRO"/>
      <family val="3"/>
      <charset val="128"/>
    </font>
    <font>
      <sz val="12"/>
      <name val="ＭＳ Ｐゴシック"/>
      <family val="3"/>
      <charset val="128"/>
    </font>
    <font>
      <sz val="11"/>
      <name val="Times New Roman"/>
      <family val="1"/>
    </font>
    <font>
      <sz val="10"/>
      <name val="Times New Roman"/>
      <family val="1"/>
    </font>
    <font>
      <sz val="12"/>
      <name val="Times New Roman"/>
      <family val="1"/>
    </font>
    <font>
      <sz val="9"/>
      <color indexed="8"/>
      <name val="Times New Roman"/>
      <family val="1"/>
    </font>
    <font>
      <sz val="14"/>
      <name val="ＭＳ 明朝"/>
      <family val="1"/>
      <charset val="128"/>
    </font>
    <font>
      <sz val="11"/>
      <color indexed="55"/>
      <name val="Century"/>
      <family val="1"/>
    </font>
    <font>
      <sz val="9"/>
      <name val="ＭＳ Ｐ明朝"/>
      <family val="1"/>
      <charset val="128"/>
    </font>
    <font>
      <sz val="11"/>
      <color indexed="8"/>
      <name val="ＭＳ Ｐゴシック"/>
      <family val="3"/>
      <charset val="128"/>
    </font>
    <font>
      <vertAlign val="superscript"/>
      <sz val="11"/>
      <name val="ＭＳ Ｐ明朝"/>
      <family val="1"/>
      <charset val="128"/>
    </font>
    <font>
      <b/>
      <sz val="11"/>
      <name val="ＭＳ 明朝"/>
      <family val="1"/>
      <charset val="128"/>
    </font>
    <font>
      <b/>
      <sz val="16"/>
      <name val="ＭＳ Ｐゴシック"/>
      <family val="3"/>
      <charset val="128"/>
    </font>
    <font>
      <u/>
      <sz val="11"/>
      <color indexed="12"/>
      <name val="Times New Roman"/>
      <family val="1"/>
    </font>
    <font>
      <sz val="11"/>
      <color indexed="8"/>
      <name val="Times New Roman"/>
      <family val="1"/>
    </font>
    <font>
      <b/>
      <vertAlign val="subscript"/>
      <sz val="16"/>
      <name val="ＭＳ Ｐゴシック"/>
      <family val="3"/>
      <charset val="128"/>
    </font>
    <font>
      <sz val="12"/>
      <name val="Century"/>
      <family val="1"/>
    </font>
    <font>
      <sz val="9"/>
      <name val="Century"/>
      <family val="1"/>
    </font>
    <font>
      <sz val="11"/>
      <color indexed="8"/>
      <name val="Century"/>
      <family val="1"/>
    </font>
    <font>
      <vertAlign val="superscript"/>
      <sz val="11"/>
      <color indexed="8"/>
      <name val="Century"/>
      <family val="1"/>
    </font>
    <font>
      <vertAlign val="subscript"/>
      <sz val="11"/>
      <color indexed="8"/>
      <name val="Century"/>
      <family val="1"/>
    </font>
    <font>
      <sz val="8"/>
      <name val="Century"/>
      <family val="1"/>
    </font>
    <font>
      <sz val="8"/>
      <name val="Times New Roman"/>
      <family val="1"/>
    </font>
    <font>
      <vertAlign val="superscript"/>
      <sz val="11"/>
      <name val="ＭＳ Ｐゴシック"/>
      <family val="3"/>
      <charset val="128"/>
    </font>
    <font>
      <b/>
      <sz val="16"/>
      <name val="ＭＳ Ｐゴシック"/>
      <family val="3"/>
      <charset val="128"/>
      <scheme val="minor"/>
    </font>
    <font>
      <sz val="11"/>
      <color rgb="FFFF0000"/>
      <name val="Century"/>
      <family val="1"/>
    </font>
    <font>
      <sz val="11"/>
      <color theme="1"/>
      <name val="ＭＳ Ｐゴシック"/>
      <family val="3"/>
      <charset val="128"/>
      <scheme val="minor"/>
    </font>
    <font>
      <sz val="11"/>
      <color indexed="8"/>
      <name val="ＭＳ Ｐ明朝"/>
      <family val="1"/>
      <charset val="128"/>
    </font>
    <font>
      <b/>
      <sz val="14"/>
      <name val="Times New Roman"/>
      <family val="1"/>
    </font>
    <font>
      <vertAlign val="superscript"/>
      <sz val="11"/>
      <name val="Times New Roman"/>
      <family val="1"/>
    </font>
    <font>
      <sz val="11"/>
      <color theme="0" tint="-0.499984740745262"/>
      <name val="ＭＳ Ｐ明朝"/>
      <family val="1"/>
      <charset val="128"/>
    </font>
    <font>
      <sz val="11"/>
      <color theme="0" tint="-0.499984740745262"/>
      <name val="Century"/>
      <family val="1"/>
    </font>
    <font>
      <b/>
      <sz val="14"/>
      <name val="ＭＳ Ｐゴシック"/>
      <family val="3"/>
      <charset val="128"/>
    </font>
    <font>
      <sz val="11"/>
      <color theme="0" tint="-0.34998626667073579"/>
      <name val="Century"/>
      <family val="1"/>
    </font>
    <font>
      <sz val="11"/>
      <color rgb="FFFF0000"/>
      <name val="ＭＳ Ｐ明朝"/>
      <family val="1"/>
      <charset val="128"/>
    </font>
    <font>
      <sz val="11"/>
      <color rgb="FFFF0000"/>
      <name val="ＭＳ 明朝"/>
      <family val="1"/>
      <charset val="128"/>
    </font>
    <font>
      <vertAlign val="subscript"/>
      <sz val="11"/>
      <name val="ＭＳ 明朝"/>
      <family val="1"/>
      <charset val="128"/>
    </font>
    <font>
      <sz val="11"/>
      <color rgb="FFFF0000"/>
      <name val="Times New Roman"/>
      <family val="1"/>
    </font>
    <font>
      <sz val="11"/>
      <color rgb="FF00B0F0"/>
      <name val="ＭＳ Ｐ明朝"/>
      <family val="1"/>
      <charset val="128"/>
    </font>
    <font>
      <vertAlign val="subscript"/>
      <sz val="11"/>
      <name val="ＭＳ Ｐ明朝"/>
      <family val="1"/>
      <charset val="128"/>
    </font>
    <font>
      <b/>
      <sz val="16"/>
      <color rgb="FF00B0F0"/>
      <name val="ＭＳ Ｐゴシック"/>
      <family val="3"/>
      <charset val="128"/>
      <scheme val="minor"/>
    </font>
    <font>
      <sz val="11"/>
      <color rgb="FF00B0F0"/>
      <name val="Century"/>
      <family val="1"/>
    </font>
    <font>
      <sz val="8"/>
      <name val="ＭＳ Ｐゴシック"/>
      <family val="3"/>
      <charset val="128"/>
      <scheme val="minor"/>
    </font>
    <font>
      <sz val="10"/>
      <name val="ＭＳ Ｐゴシック"/>
      <family val="3"/>
      <charset val="128"/>
      <scheme val="minor"/>
    </font>
    <font>
      <sz val="8"/>
      <name val="ＭＳ Ｐゴシック"/>
      <family val="3"/>
      <charset val="128"/>
    </font>
    <font>
      <b/>
      <sz val="11"/>
      <color theme="1"/>
      <name val="ＭＳ 明朝"/>
      <family val="1"/>
      <charset val="128"/>
    </font>
    <font>
      <sz val="11"/>
      <color rgb="FFFFFFFF"/>
      <name val="Century"/>
      <family val="1"/>
    </font>
    <font>
      <sz val="11"/>
      <color rgb="FFFFFFFF"/>
      <name val="ＭＳ 明朝"/>
      <family val="1"/>
      <charset val="128"/>
    </font>
    <font>
      <sz val="11"/>
      <color rgb="FFFFFFFF"/>
      <name val="ＭＳ Ｐ明朝"/>
      <family val="1"/>
      <charset val="128"/>
    </font>
    <font>
      <sz val="11"/>
      <color rgb="FFFFC000"/>
      <name val="Century"/>
      <family val="1"/>
    </font>
    <font>
      <sz val="10"/>
      <name val="ＭＳ Ｐ明朝"/>
      <family val="1"/>
      <charset val="128"/>
    </font>
    <font>
      <sz val="10"/>
      <name val="Times New Roman"/>
      <family val="1"/>
      <charset val="128"/>
    </font>
    <font>
      <vertAlign val="superscript"/>
      <sz val="11"/>
      <name val="ＭＳ 明朝"/>
      <family val="1"/>
      <charset val="128"/>
    </font>
    <font>
      <sz val="11"/>
      <color theme="0"/>
      <name val="ＭＳ 明朝"/>
      <family val="1"/>
      <charset val="128"/>
    </font>
    <font>
      <vertAlign val="superscript"/>
      <sz val="11"/>
      <color theme="0"/>
      <name val="ＭＳ 明朝"/>
      <family val="1"/>
      <charset val="128"/>
    </font>
    <font>
      <vertAlign val="subscript"/>
      <sz val="11"/>
      <name val="ＭＳ Ｐゴシック"/>
      <family val="3"/>
      <charset val="128"/>
    </font>
    <font>
      <b/>
      <vertAlign val="subscript"/>
      <sz val="11"/>
      <name val="ＭＳ 明朝"/>
      <family val="1"/>
      <charset val="128"/>
    </font>
    <font>
      <sz val="11"/>
      <color indexed="8"/>
      <name val="ＭＳ 明朝"/>
      <family val="1"/>
      <charset val="128"/>
    </font>
    <font>
      <sz val="11"/>
      <color theme="1"/>
      <name val="ＭＳ 明朝"/>
      <family val="1"/>
      <charset val="128"/>
    </font>
    <font>
      <b/>
      <vertAlign val="subscript"/>
      <sz val="11"/>
      <color theme="1"/>
      <name val="ＭＳ 明朝"/>
      <family val="1"/>
      <charset val="128"/>
    </font>
    <font>
      <sz val="12"/>
      <name val="ＭＳ 明朝"/>
      <family val="1"/>
      <charset val="128"/>
    </font>
    <font>
      <vertAlign val="subscript"/>
      <sz val="12"/>
      <name val="ＭＳ 明朝"/>
      <family val="1"/>
      <charset val="128"/>
    </font>
    <font>
      <vertAlign val="subscript"/>
      <sz val="8"/>
      <name val="ＭＳ 明朝"/>
      <family val="1"/>
      <charset val="128"/>
    </font>
    <font>
      <vertAlign val="subscript"/>
      <sz val="11"/>
      <color indexed="8"/>
      <name val="ＭＳ 明朝"/>
      <family val="1"/>
      <charset val="128"/>
    </font>
    <font>
      <sz val="11"/>
      <color indexed="8"/>
      <name val="Times New Roman"/>
      <family val="1"/>
      <charset val="128"/>
    </font>
  </fonts>
  <fills count="61">
    <fill>
      <patternFill patternType="none"/>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darkTrellis"/>
    </fill>
    <fill>
      <patternFill patternType="solid">
        <fgColor indexed="55"/>
        <bgColor indexed="64"/>
      </patternFill>
    </fill>
    <fill>
      <patternFill patternType="solid">
        <fgColor indexed="9"/>
        <bgColor indexed="64"/>
      </patternFill>
    </fill>
    <fill>
      <patternFill patternType="solid">
        <fgColor indexed="41"/>
        <bgColor indexed="64"/>
      </patternFill>
    </fill>
    <fill>
      <patternFill patternType="solid">
        <fgColor indexed="31"/>
        <bgColor indexed="64"/>
      </patternFill>
    </fill>
    <fill>
      <patternFill patternType="solid">
        <fgColor indexed="26"/>
        <bgColor indexed="64"/>
      </patternFill>
    </fill>
    <fill>
      <patternFill patternType="solid">
        <fgColor indexed="45"/>
        <bgColor indexed="64"/>
      </patternFill>
    </fill>
    <fill>
      <patternFill patternType="solid">
        <fgColor indexed="44"/>
        <bgColor indexed="64"/>
      </patternFill>
    </fill>
    <fill>
      <patternFill patternType="solid">
        <fgColor indexed="45"/>
        <bgColor indexed="26"/>
      </patternFill>
    </fill>
    <fill>
      <patternFill patternType="solid">
        <fgColor indexed="42"/>
        <bgColor indexed="26"/>
      </patternFill>
    </fill>
    <fill>
      <patternFill patternType="solid">
        <fgColor indexed="9"/>
        <bgColor indexed="26"/>
      </patternFill>
    </fill>
    <fill>
      <patternFill patternType="solid">
        <fgColor indexed="9"/>
        <bgColor indexed="13"/>
      </patternFill>
    </fill>
    <fill>
      <patternFill patternType="solid">
        <fgColor indexed="41"/>
        <bgColor indexed="26"/>
      </patternFill>
    </fill>
    <fill>
      <patternFill patternType="solid">
        <fgColor indexed="31"/>
        <bgColor indexed="26"/>
      </patternFill>
    </fill>
    <fill>
      <patternFill patternType="solid">
        <fgColor indexed="47"/>
        <bgColor indexed="26"/>
      </patternFill>
    </fill>
    <fill>
      <patternFill patternType="solid">
        <fgColor indexed="22"/>
        <bgColor indexed="26"/>
      </patternFill>
    </fill>
    <fill>
      <patternFill patternType="solid">
        <fgColor indexed="44"/>
        <bgColor indexed="26"/>
      </patternFill>
    </fill>
    <fill>
      <patternFill patternType="solid">
        <fgColor indexed="44"/>
        <bgColor indexed="13"/>
      </patternFill>
    </fill>
    <fill>
      <patternFill patternType="solid">
        <fgColor indexed="9"/>
        <bgColor indexed="44"/>
      </patternFill>
    </fill>
    <fill>
      <patternFill patternType="solid">
        <fgColor rgb="FFCCFFCC"/>
        <bgColor indexed="64"/>
      </patternFill>
    </fill>
    <fill>
      <patternFill patternType="solid">
        <fgColor rgb="FF66CCFF"/>
        <bgColor indexed="64"/>
      </patternFill>
    </fill>
    <fill>
      <patternFill patternType="solid">
        <fgColor rgb="FFFFCCFF"/>
        <bgColor indexed="64"/>
      </patternFill>
    </fill>
    <fill>
      <patternFill patternType="solid">
        <fgColor rgb="FFFFFF99"/>
        <bgColor indexed="64"/>
      </patternFill>
    </fill>
    <fill>
      <patternFill patternType="solid">
        <fgColor theme="0" tint="-0.249977111117893"/>
        <bgColor indexed="64"/>
      </patternFill>
    </fill>
    <fill>
      <patternFill patternType="solid">
        <fgColor rgb="FFFFCC66"/>
        <bgColor indexed="64"/>
      </patternFill>
    </fill>
    <fill>
      <patternFill patternType="solid">
        <fgColor rgb="FF99CCFF"/>
        <bgColor indexed="64"/>
      </patternFill>
    </fill>
    <fill>
      <patternFill patternType="solid">
        <fgColor rgb="FF99FF66"/>
        <bgColor indexed="9"/>
      </patternFill>
    </fill>
    <fill>
      <patternFill patternType="solid">
        <fgColor rgb="FF99FF66"/>
        <bgColor indexed="13"/>
      </patternFill>
    </fill>
    <fill>
      <patternFill patternType="solid">
        <fgColor rgb="FFCCFFCC"/>
        <bgColor indexed="26"/>
      </patternFill>
    </fill>
    <fill>
      <patternFill patternType="solid">
        <fgColor rgb="FFFFFF99"/>
        <bgColor indexed="26"/>
      </patternFill>
    </fill>
    <fill>
      <patternFill patternType="solid">
        <fgColor theme="0"/>
        <bgColor indexed="64"/>
      </patternFill>
    </fill>
    <fill>
      <patternFill patternType="solid">
        <fgColor theme="0"/>
        <bgColor indexed="13"/>
      </patternFill>
    </fill>
    <fill>
      <patternFill patternType="solid">
        <fgColor theme="4" tint="0.79998168889431442"/>
        <bgColor indexed="26"/>
      </patternFill>
    </fill>
    <fill>
      <patternFill patternType="solid">
        <fgColor theme="4" tint="0.79998168889431442"/>
        <bgColor indexed="64"/>
      </patternFill>
    </fill>
    <fill>
      <patternFill patternType="solid">
        <fgColor rgb="FFCCFFCC"/>
        <bgColor indexed="13"/>
      </patternFill>
    </fill>
    <fill>
      <patternFill patternType="solid">
        <fgColor rgb="FFCCFFCC"/>
        <bgColor indexed="9"/>
      </patternFill>
    </fill>
    <fill>
      <patternFill patternType="solid">
        <fgColor theme="4" tint="0.79998168889431442"/>
        <bgColor indexed="13"/>
      </patternFill>
    </fill>
    <fill>
      <patternFill patternType="solid">
        <fgColor theme="3" tint="0.79998168889431442"/>
        <bgColor indexed="64"/>
      </patternFill>
    </fill>
    <fill>
      <patternFill patternType="solid">
        <fgColor indexed="9"/>
        <bgColor theme="0"/>
      </patternFill>
    </fill>
    <fill>
      <patternFill patternType="solid">
        <fgColor theme="0"/>
        <bgColor indexed="26"/>
      </patternFill>
    </fill>
    <fill>
      <patternFill patternType="solid">
        <fgColor rgb="FFCCFFCC"/>
        <bgColor indexed="44"/>
      </patternFill>
    </fill>
    <fill>
      <patternFill patternType="solid">
        <fgColor theme="0" tint="-0.499984740745262"/>
        <bgColor indexed="64"/>
      </patternFill>
    </fill>
    <fill>
      <patternFill patternType="solid">
        <fgColor rgb="FFC0C0C0"/>
        <bgColor indexed="64"/>
      </patternFill>
    </fill>
    <fill>
      <patternFill patternType="solid">
        <fgColor rgb="FFFF7C80"/>
        <bgColor indexed="64"/>
      </patternFill>
    </fill>
    <fill>
      <patternFill patternType="solid">
        <fgColor rgb="FFFF99CC"/>
        <bgColor indexed="64"/>
      </patternFill>
    </fill>
    <fill>
      <patternFill patternType="solid">
        <fgColor rgb="FFCCCCFF"/>
        <bgColor indexed="64"/>
      </patternFill>
    </fill>
    <fill>
      <patternFill patternType="solid">
        <fgColor theme="0" tint="-0.249977111117893"/>
        <bgColor indexed="13"/>
      </patternFill>
    </fill>
    <fill>
      <patternFill patternType="solid">
        <fgColor rgb="FFFFFFCC"/>
        <bgColor indexed="64"/>
      </patternFill>
    </fill>
    <fill>
      <patternFill patternType="solid">
        <fgColor rgb="FFFFFFCC"/>
        <bgColor indexed="13"/>
      </patternFill>
    </fill>
    <fill>
      <patternFill patternType="solid">
        <fgColor rgb="FF99FF99"/>
        <bgColor indexed="64"/>
      </patternFill>
    </fill>
    <fill>
      <patternFill patternType="solid">
        <fgColor theme="1" tint="0.499984740745262"/>
        <bgColor indexed="64"/>
      </patternFill>
    </fill>
    <fill>
      <patternFill patternType="solid">
        <fgColor rgb="FF99FF99"/>
        <bgColor indexed="13"/>
      </patternFill>
    </fill>
    <fill>
      <patternFill patternType="solid">
        <fgColor rgb="FF99FF66"/>
        <bgColor indexed="64"/>
      </patternFill>
    </fill>
    <fill>
      <patternFill patternType="solid">
        <fgColor rgb="FF99FF66"/>
        <bgColor indexed="26"/>
      </patternFill>
    </fill>
    <fill>
      <patternFill patternType="solid">
        <fgColor rgb="FFFFFFFF"/>
        <bgColor indexed="64"/>
      </patternFill>
    </fill>
  </fills>
  <borders count="16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double">
        <color indexed="64"/>
      </bottom>
      <diagonal style="thin">
        <color indexed="64"/>
      </diagonal>
    </border>
    <border diagonalUp="1">
      <left style="thin">
        <color indexed="64"/>
      </left>
      <right style="thin">
        <color indexed="64"/>
      </right>
      <top/>
      <bottom style="thin">
        <color indexed="64"/>
      </bottom>
      <diagonal style="thin">
        <color indexed="64"/>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dotted">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dotted">
        <color indexed="64"/>
      </top>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double">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dashed">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double">
        <color indexed="64"/>
      </bottom>
      <diagonal/>
    </border>
    <border>
      <left style="thin">
        <color indexed="64"/>
      </left>
      <right style="medium">
        <color indexed="64"/>
      </right>
      <top style="dashed">
        <color indexed="64"/>
      </top>
      <bottom style="double">
        <color indexed="64"/>
      </bottom>
      <diagonal/>
    </border>
    <border diagonalUp="1">
      <left style="thin">
        <color indexed="64"/>
      </left>
      <right style="thin">
        <color indexed="64"/>
      </right>
      <top style="thin">
        <color indexed="64"/>
      </top>
      <bottom/>
      <diagonal style="thin">
        <color indexed="64"/>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dashed">
        <color indexed="64"/>
      </top>
      <bottom/>
      <diagonal/>
    </border>
    <border>
      <left style="thin">
        <color indexed="64"/>
      </left>
      <right style="medium">
        <color indexed="64"/>
      </right>
      <top style="dashed">
        <color indexed="64"/>
      </top>
      <bottom/>
      <diagonal/>
    </border>
    <border>
      <left style="thin">
        <color indexed="64"/>
      </left>
      <right style="thin">
        <color indexed="64"/>
      </right>
      <top/>
      <bottom style="double">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thin">
        <color indexed="64"/>
      </top>
      <bottom style="dashed">
        <color indexed="64"/>
      </bottom>
      <diagonal/>
    </border>
    <border>
      <left/>
      <right style="thin">
        <color indexed="64"/>
      </right>
      <top/>
      <bottom style="double">
        <color indexed="64"/>
      </bottom>
      <diagonal/>
    </border>
    <border>
      <left/>
      <right style="thin">
        <color indexed="64"/>
      </right>
      <top style="dashed">
        <color indexed="64"/>
      </top>
      <bottom style="dashed">
        <color indexed="64"/>
      </bottom>
      <diagonal/>
    </border>
    <border>
      <left/>
      <right style="thin">
        <color indexed="64"/>
      </right>
      <top/>
      <bottom style="dashed">
        <color indexed="64"/>
      </bottom>
      <diagonal/>
    </border>
    <border diagonalUp="1">
      <left style="thin">
        <color indexed="64"/>
      </left>
      <right style="thin">
        <color indexed="64"/>
      </right>
      <top/>
      <bottom style="double">
        <color indexed="64"/>
      </bottom>
      <diagonal style="thin">
        <color indexed="64"/>
      </diagonal>
    </border>
    <border>
      <left style="thin">
        <color indexed="64"/>
      </left>
      <right style="thin">
        <color indexed="64"/>
      </right>
      <top style="dashed">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medium">
        <color indexed="64"/>
      </bottom>
      <diagonal/>
    </border>
    <border>
      <left/>
      <right style="dotted">
        <color indexed="64"/>
      </right>
      <top style="medium">
        <color indexed="64"/>
      </top>
      <bottom style="thin">
        <color indexed="64"/>
      </bottom>
      <diagonal/>
    </border>
    <border>
      <left style="medium">
        <color indexed="64"/>
      </left>
      <right style="dotted">
        <color indexed="64"/>
      </right>
      <top style="medium">
        <color indexed="64"/>
      </top>
      <bottom style="thin">
        <color indexed="64"/>
      </bottom>
      <diagonal/>
    </border>
    <border>
      <left style="medium">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medium">
        <color indexed="64"/>
      </left>
      <right style="dashed">
        <color indexed="64"/>
      </right>
      <top style="medium">
        <color indexed="64"/>
      </top>
      <bottom style="thin">
        <color indexed="64"/>
      </bottom>
      <diagonal/>
    </border>
    <border>
      <left style="dashed">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double">
        <color indexed="64"/>
      </top>
      <bottom style="medium">
        <color indexed="64"/>
      </bottom>
      <diagonal/>
    </border>
    <border>
      <left style="thin">
        <color indexed="64"/>
      </left>
      <right/>
      <top style="double">
        <color indexed="64"/>
      </top>
      <bottom style="thin">
        <color indexed="64"/>
      </bottom>
      <diagonal/>
    </border>
    <border>
      <left/>
      <right/>
      <top style="thin">
        <color indexed="64"/>
      </top>
      <bottom style="double">
        <color indexed="64"/>
      </bottom>
      <diagonal/>
    </border>
    <border>
      <left style="thin">
        <color indexed="64"/>
      </left>
      <right/>
      <top/>
      <bottom style="medium">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right/>
      <top/>
      <bottom style="double">
        <color indexed="64"/>
      </bottom>
      <diagonal/>
    </border>
    <border>
      <left/>
      <right/>
      <top style="thin">
        <color indexed="64"/>
      </top>
      <bottom/>
      <diagonal/>
    </border>
    <border>
      <left style="thin">
        <color indexed="64"/>
      </left>
      <right/>
      <top style="thin">
        <color indexed="64"/>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right style="thin">
        <color indexed="64"/>
      </right>
      <top/>
      <bottom/>
      <diagonal/>
    </border>
    <border>
      <left style="thin">
        <color indexed="64"/>
      </left>
      <right/>
      <top style="dashed">
        <color indexed="64"/>
      </top>
      <bottom style="double">
        <color indexed="64"/>
      </bottom>
      <diagonal/>
    </border>
    <border>
      <left/>
      <right style="thin">
        <color indexed="64"/>
      </right>
      <top style="dashed">
        <color indexed="64"/>
      </top>
      <bottom style="double">
        <color indexed="64"/>
      </bottom>
      <diagonal/>
    </border>
    <border>
      <left style="thin">
        <color indexed="64"/>
      </left>
      <right style="thin">
        <color indexed="64"/>
      </right>
      <top/>
      <bottom style="dotted">
        <color indexed="64"/>
      </bottom>
      <diagonal/>
    </border>
    <border>
      <left style="dashed">
        <color indexed="64"/>
      </left>
      <right/>
      <top style="thin">
        <color indexed="64"/>
      </top>
      <bottom style="thin">
        <color indexed="64"/>
      </bottom>
      <diagonal/>
    </border>
    <border>
      <left style="medium">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style="medium">
        <color indexed="64"/>
      </left>
      <right/>
      <top/>
      <bottom style="thin">
        <color indexed="64"/>
      </bottom>
      <diagonal/>
    </border>
    <border>
      <left/>
      <right/>
      <top style="double">
        <color indexed="64"/>
      </top>
      <bottom style="thin">
        <color indexed="64"/>
      </bottom>
      <diagonal/>
    </border>
    <border>
      <left style="medium">
        <color indexed="64"/>
      </left>
      <right style="dashed">
        <color indexed="64"/>
      </right>
      <top/>
      <bottom style="double">
        <color indexed="64"/>
      </bottom>
      <diagonal/>
    </border>
    <border>
      <left style="dashed">
        <color indexed="64"/>
      </left>
      <right style="thin">
        <color indexed="64"/>
      </right>
      <top/>
      <bottom style="double">
        <color indexed="64"/>
      </bottom>
      <diagonal/>
    </border>
    <border>
      <left style="dashed">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dotted">
        <color indexed="64"/>
      </right>
      <top/>
      <bottom style="medium">
        <color indexed="64"/>
      </bottom>
      <diagonal/>
    </border>
    <border>
      <left style="medium">
        <color indexed="64"/>
      </left>
      <right style="dotted">
        <color indexed="64"/>
      </right>
      <top style="thin">
        <color indexed="64"/>
      </top>
      <bottom style="double">
        <color indexed="64"/>
      </bottom>
      <diagonal/>
    </border>
    <border>
      <left/>
      <right style="dotted">
        <color indexed="64"/>
      </right>
      <top style="thin">
        <color indexed="64"/>
      </top>
      <bottom style="double">
        <color indexed="64"/>
      </bottom>
      <diagonal/>
    </border>
    <border>
      <left/>
      <right style="dotted">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bottom style="dashed">
        <color indexed="64"/>
      </bottom>
      <diagonal/>
    </border>
    <border>
      <left style="thin">
        <color indexed="64"/>
      </left>
      <right style="thin">
        <color indexed="64"/>
      </right>
      <top style="dotted">
        <color indexed="64"/>
      </top>
      <bottom style="double">
        <color indexed="64"/>
      </bottom>
      <diagonal/>
    </border>
    <border>
      <left/>
      <right style="thin">
        <color indexed="64"/>
      </right>
      <top style="dotted">
        <color indexed="64"/>
      </top>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right/>
      <top/>
      <bottom style="thin">
        <color indexed="64"/>
      </bottom>
      <diagonal/>
    </border>
    <border diagonalUp="1">
      <left style="thin">
        <color indexed="64"/>
      </left>
      <right style="thin">
        <color indexed="64"/>
      </right>
      <top/>
      <bottom/>
      <diagonal style="thin">
        <color indexed="64"/>
      </diagonal>
    </border>
    <border>
      <left style="thin">
        <color indexed="64"/>
      </left>
      <right style="medium">
        <color indexed="64"/>
      </right>
      <top/>
      <bottom style="dotted">
        <color indexed="64"/>
      </bottom>
      <diagonal/>
    </border>
    <border>
      <left style="thin">
        <color indexed="64"/>
      </left>
      <right style="medium">
        <color indexed="64"/>
      </right>
      <top style="dashed">
        <color indexed="64"/>
      </top>
      <bottom style="thin">
        <color indexed="64"/>
      </bottom>
      <diagonal/>
    </border>
    <border>
      <left style="thin">
        <color indexed="64"/>
      </left>
      <right/>
      <top style="dashed">
        <color indexed="64"/>
      </top>
      <bottom/>
      <diagonal/>
    </border>
    <border>
      <left/>
      <right style="thin">
        <color indexed="64"/>
      </right>
      <top style="dashed">
        <color indexed="64"/>
      </top>
      <bottom/>
      <diagonal/>
    </border>
    <border>
      <left style="thin">
        <color indexed="64"/>
      </left>
      <right/>
      <top/>
      <bottom style="dashed">
        <color indexed="64"/>
      </bottom>
      <diagonal/>
    </border>
    <border>
      <left style="thin">
        <color indexed="64"/>
      </left>
      <right/>
      <top/>
      <bottom style="double">
        <color indexed="64"/>
      </bottom>
      <diagonal/>
    </border>
    <border>
      <left style="dashed">
        <color indexed="64"/>
      </left>
      <right/>
      <top/>
      <bottom style="double">
        <color indexed="64"/>
      </bottom>
      <diagonal/>
    </border>
    <border>
      <left/>
      <right style="dashed">
        <color indexed="64"/>
      </right>
      <top style="thin">
        <color indexed="64"/>
      </top>
      <bottom style="thin">
        <color indexed="64"/>
      </bottom>
      <diagonal/>
    </border>
    <border>
      <left style="medium">
        <color indexed="64"/>
      </left>
      <right/>
      <top style="thin">
        <color indexed="64"/>
      </top>
      <bottom/>
      <diagonal/>
    </border>
    <border>
      <left/>
      <right/>
      <top style="double">
        <color indexed="64"/>
      </top>
      <bottom style="medium">
        <color indexed="64"/>
      </bottom>
      <diagonal/>
    </border>
    <border>
      <left/>
      <right/>
      <top/>
      <bottom style="dashed">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right style="medium">
        <color indexed="64"/>
      </right>
      <top/>
      <bottom style="medium">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style="thin">
        <color indexed="64"/>
      </right>
      <top style="double">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s>
  <cellStyleXfs count="41">
    <xf numFmtId="0" fontId="0" fillId="0" borderId="0">
      <alignment vertical="center"/>
    </xf>
    <xf numFmtId="49" fontId="1" fillId="0" borderId="1" applyNumberFormat="0" applyFont="0" applyFill="0" applyBorder="0" applyProtection="0">
      <alignment horizontal="left" vertical="center" indent="2"/>
    </xf>
    <xf numFmtId="49" fontId="1" fillId="0" borderId="2" applyNumberFormat="0" applyFont="0" applyFill="0" applyBorder="0" applyProtection="0">
      <alignment horizontal="left" vertical="center" indent="5"/>
    </xf>
    <xf numFmtId="4" fontId="1" fillId="2" borderId="1">
      <alignment horizontal="right" vertical="center"/>
    </xf>
    <xf numFmtId="0" fontId="1" fillId="3" borderId="0" applyBorder="0">
      <alignment horizontal="right" vertical="center"/>
    </xf>
    <xf numFmtId="0" fontId="1" fillId="3" borderId="0" applyBorder="0">
      <alignment horizontal="right" vertical="center"/>
    </xf>
    <xf numFmtId="0" fontId="24" fillId="4" borderId="1">
      <alignment horizontal="right" vertical="center"/>
    </xf>
    <xf numFmtId="0" fontId="24" fillId="4" borderId="1">
      <alignment horizontal="right" vertical="center"/>
    </xf>
    <xf numFmtId="0" fontId="24" fillId="4" borderId="3">
      <alignment horizontal="right" vertical="center"/>
    </xf>
    <xf numFmtId="4" fontId="2" fillId="0" borderId="4" applyFill="0" applyBorder="0" applyProtection="0">
      <alignment horizontal="right" vertical="center"/>
    </xf>
    <xf numFmtId="0" fontId="24" fillId="0" borderId="0" applyNumberFormat="0">
      <alignment horizontal="right"/>
    </xf>
    <xf numFmtId="0" fontId="1" fillId="0" borderId="5">
      <alignment horizontal="left" vertical="center" wrapText="1" indent="2"/>
    </xf>
    <xf numFmtId="0" fontId="1" fillId="3" borderId="2">
      <alignment horizontal="left" vertical="center"/>
    </xf>
    <xf numFmtId="0" fontId="24" fillId="0" borderId="6">
      <alignment horizontal="left" vertical="top" wrapText="1"/>
    </xf>
    <xf numFmtId="0" fontId="5" fillId="0" borderId="7"/>
    <xf numFmtId="0" fontId="3" fillId="0" borderId="0" applyNumberFormat="0" applyFill="0" applyBorder="0" applyAlignment="0" applyProtection="0"/>
    <xf numFmtId="0" fontId="1" fillId="0" borderId="0" applyBorder="0">
      <alignment horizontal="right" vertical="center"/>
    </xf>
    <xf numFmtId="0" fontId="1" fillId="0" borderId="8">
      <alignment horizontal="right" vertical="center"/>
    </xf>
    <xf numFmtId="4" fontId="1" fillId="0" borderId="1" applyFill="0" applyBorder="0" applyProtection="0">
      <alignment horizontal="right" vertical="center"/>
    </xf>
    <xf numFmtId="49" fontId="2" fillId="0" borderId="1" applyNumberFormat="0" applyFill="0" applyBorder="0" applyProtection="0">
      <alignment horizontal="left" vertical="center"/>
    </xf>
    <xf numFmtId="0" fontId="1" fillId="0" borderId="1" applyNumberFormat="0" applyFill="0" applyAlignment="0" applyProtection="0"/>
    <xf numFmtId="0" fontId="4" fillId="5" borderId="0" applyNumberFormat="0" applyFont="0" applyBorder="0" applyAlignment="0" applyProtection="0"/>
    <xf numFmtId="0" fontId="5" fillId="0" borderId="0"/>
    <xf numFmtId="182" fontId="1" fillId="6" borderId="1" applyNumberFormat="0" applyFont="0" applyBorder="0" applyAlignment="0" applyProtection="0">
      <alignment horizontal="right" vertical="center"/>
    </xf>
    <xf numFmtId="0" fontId="1" fillId="7" borderId="3"/>
    <xf numFmtId="4" fontId="1" fillId="0" borderId="0"/>
    <xf numFmtId="9" fontId="6" fillId="0" borderId="0" applyFont="0" applyFill="0" applyBorder="0" applyAlignment="0" applyProtection="0">
      <alignment vertical="center"/>
    </xf>
    <xf numFmtId="9" fontId="13" fillId="0" borderId="0" applyFont="0" applyFill="0" applyBorder="0" applyAlignment="0" applyProtection="0"/>
    <xf numFmtId="0" fontId="7" fillId="0" borderId="0" applyNumberFormat="0" applyFill="0" applyBorder="0" applyAlignment="0" applyProtection="0">
      <alignment vertical="top"/>
      <protection locked="0"/>
    </xf>
    <xf numFmtId="38" fontId="6" fillId="0" borderId="0" applyFont="0" applyFill="0" applyBorder="0" applyAlignment="0" applyProtection="0">
      <alignment vertical="center"/>
    </xf>
    <xf numFmtId="0" fontId="20" fillId="0" borderId="0">
      <alignment vertical="center"/>
    </xf>
    <xf numFmtId="0" fontId="13" fillId="0" borderId="0"/>
    <xf numFmtId="0" fontId="8" fillId="0" borderId="0"/>
    <xf numFmtId="0" fontId="8" fillId="0" borderId="0"/>
    <xf numFmtId="0" fontId="28" fillId="0" borderId="0">
      <alignment vertical="center"/>
    </xf>
    <xf numFmtId="1" fontId="25" fillId="0" borderId="0">
      <alignment vertical="center"/>
    </xf>
    <xf numFmtId="9" fontId="6" fillId="0" borderId="0" applyFont="0" applyFill="0" applyBorder="0" applyAlignment="0" applyProtection="0">
      <alignment vertical="center"/>
    </xf>
    <xf numFmtId="9" fontId="45"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cellStyleXfs>
  <cellXfs count="1233">
    <xf numFmtId="0" fontId="0" fillId="0" borderId="0" xfId="0">
      <alignment vertical="center"/>
    </xf>
    <xf numFmtId="0" fontId="10" fillId="8" borderId="0" xfId="33" applyFont="1" applyFill="1" applyAlignment="1">
      <alignment vertical="center"/>
    </xf>
    <xf numFmtId="0" fontId="10" fillId="8" borderId="0" xfId="33" applyFont="1" applyFill="1" applyBorder="1" applyAlignment="1">
      <alignment horizontal="center" vertical="center"/>
    </xf>
    <xf numFmtId="177" fontId="10" fillId="8" borderId="1" xfId="33" applyNumberFormat="1" applyFont="1" applyFill="1" applyBorder="1" applyAlignment="1">
      <alignment vertical="center"/>
    </xf>
    <xf numFmtId="177" fontId="10" fillId="8" borderId="0" xfId="33" applyNumberFormat="1" applyFont="1" applyFill="1" applyBorder="1" applyAlignment="1">
      <alignment vertical="center"/>
    </xf>
    <xf numFmtId="177" fontId="10" fillId="8" borderId="9" xfId="33" applyNumberFormat="1" applyFont="1" applyFill="1" applyBorder="1" applyAlignment="1">
      <alignment vertical="center"/>
    </xf>
    <xf numFmtId="179" fontId="10" fillId="8" borderId="1" xfId="33" applyNumberFormat="1" applyFont="1" applyFill="1" applyBorder="1" applyAlignment="1">
      <alignment vertical="center"/>
    </xf>
    <xf numFmtId="179" fontId="10" fillId="8" borderId="9" xfId="33" applyNumberFormat="1" applyFont="1" applyFill="1" applyBorder="1" applyAlignment="1">
      <alignment vertical="center"/>
    </xf>
    <xf numFmtId="0" fontId="11" fillId="8" borderId="1" xfId="33" applyFont="1" applyFill="1" applyBorder="1" applyAlignment="1">
      <alignment vertical="center"/>
    </xf>
    <xf numFmtId="0" fontId="11" fillId="8" borderId="9" xfId="33" applyFont="1" applyFill="1" applyBorder="1" applyAlignment="1">
      <alignment vertical="center"/>
    </xf>
    <xf numFmtId="0" fontId="11" fillId="8" borderId="4" xfId="33" applyFont="1" applyFill="1" applyBorder="1" applyAlignment="1">
      <alignment vertical="center"/>
    </xf>
    <xf numFmtId="184" fontId="10" fillId="8" borderId="10" xfId="33" applyNumberFormat="1" applyFont="1" applyFill="1" applyBorder="1" applyAlignment="1">
      <alignment vertical="center"/>
    </xf>
    <xf numFmtId="0" fontId="10" fillId="8" borderId="0" xfId="33" applyFont="1" applyFill="1"/>
    <xf numFmtId="0" fontId="10" fillId="5" borderId="1" xfId="33" applyFont="1" applyFill="1" applyBorder="1" applyAlignment="1">
      <alignment horizontal="center" vertical="center"/>
    </xf>
    <xf numFmtId="176" fontId="10" fillId="8" borderId="1" xfId="33" applyNumberFormat="1" applyFont="1" applyFill="1" applyBorder="1" applyAlignment="1">
      <alignment vertical="center"/>
    </xf>
    <xf numFmtId="176" fontId="10" fillId="8" borderId="9" xfId="33" applyNumberFormat="1" applyFont="1" applyFill="1" applyBorder="1" applyAlignment="1">
      <alignment vertical="center"/>
    </xf>
    <xf numFmtId="176" fontId="10" fillId="8" borderId="4" xfId="33" applyNumberFormat="1" applyFont="1" applyFill="1" applyBorder="1" applyAlignment="1">
      <alignment vertical="center"/>
    </xf>
    <xf numFmtId="176" fontId="10" fillId="8" borderId="11" xfId="33" applyNumberFormat="1" applyFont="1" applyFill="1" applyBorder="1" applyAlignment="1">
      <alignment vertical="center"/>
    </xf>
    <xf numFmtId="184" fontId="10" fillId="8" borderId="1" xfId="33" applyNumberFormat="1" applyFont="1" applyFill="1" applyBorder="1" applyAlignment="1">
      <alignment vertical="center"/>
    </xf>
    <xf numFmtId="184" fontId="10" fillId="8" borderId="9" xfId="33" applyNumberFormat="1" applyFont="1" applyFill="1" applyBorder="1" applyAlignment="1">
      <alignment vertical="center"/>
    </xf>
    <xf numFmtId="184" fontId="10" fillId="8" borderId="4" xfId="33" applyNumberFormat="1" applyFont="1" applyFill="1" applyBorder="1" applyAlignment="1">
      <alignment vertical="center"/>
    </xf>
    <xf numFmtId="184" fontId="10" fillId="8" borderId="0" xfId="33" applyNumberFormat="1" applyFont="1" applyFill="1"/>
    <xf numFmtId="184" fontId="10" fillId="8" borderId="12" xfId="33" applyNumberFormat="1" applyFont="1" applyFill="1" applyBorder="1" applyAlignment="1">
      <alignment vertical="center"/>
    </xf>
    <xf numFmtId="184" fontId="10" fillId="8" borderId="13" xfId="33" applyNumberFormat="1" applyFont="1" applyFill="1" applyBorder="1" applyAlignment="1">
      <alignment vertical="center"/>
    </xf>
    <xf numFmtId="0" fontId="10" fillId="5" borderId="15" xfId="33" applyFont="1" applyFill="1" applyBorder="1" applyAlignment="1">
      <alignment horizontal="center" vertical="center"/>
    </xf>
    <xf numFmtId="0" fontId="10" fillId="5" borderId="16" xfId="33" applyFont="1" applyFill="1" applyBorder="1" applyAlignment="1">
      <alignment horizontal="center" vertical="center"/>
    </xf>
    <xf numFmtId="0" fontId="10" fillId="5" borderId="17" xfId="33" applyFont="1" applyFill="1" applyBorder="1" applyAlignment="1">
      <alignment horizontal="center" vertical="center"/>
    </xf>
    <xf numFmtId="176" fontId="10" fillId="8" borderId="0" xfId="33" applyNumberFormat="1" applyFont="1" applyFill="1" applyAlignment="1">
      <alignment vertical="center"/>
    </xf>
    <xf numFmtId="183" fontId="10" fillId="8" borderId="1" xfId="33" applyNumberFormat="1" applyFont="1" applyFill="1" applyBorder="1" applyAlignment="1">
      <alignment vertical="center"/>
    </xf>
    <xf numFmtId="183" fontId="10" fillId="8" borderId="0" xfId="33" applyNumberFormat="1" applyFont="1" applyFill="1" applyAlignment="1">
      <alignment vertical="center"/>
    </xf>
    <xf numFmtId="183" fontId="10" fillId="8" borderId="9" xfId="33" applyNumberFormat="1" applyFont="1" applyFill="1" applyBorder="1" applyAlignment="1">
      <alignment vertical="center"/>
    </xf>
    <xf numFmtId="183" fontId="10" fillId="8" borderId="4" xfId="33" applyNumberFormat="1" applyFont="1" applyFill="1" applyBorder="1" applyAlignment="1">
      <alignment vertical="center"/>
    </xf>
    <xf numFmtId="10" fontId="10" fillId="8" borderId="10" xfId="33" applyNumberFormat="1" applyFont="1" applyFill="1" applyBorder="1" applyAlignment="1">
      <alignment vertical="center"/>
    </xf>
    <xf numFmtId="10" fontId="10" fillId="8" borderId="12" xfId="33" applyNumberFormat="1" applyFont="1" applyFill="1" applyBorder="1" applyAlignment="1">
      <alignment vertical="center"/>
    </xf>
    <xf numFmtId="10" fontId="10" fillId="8" borderId="13" xfId="33" applyNumberFormat="1" applyFont="1" applyFill="1" applyBorder="1" applyAlignment="1">
      <alignment vertical="center"/>
    </xf>
    <xf numFmtId="40" fontId="10" fillId="8" borderId="19" xfId="29" applyNumberFormat="1" applyFont="1" applyFill="1" applyBorder="1" applyAlignment="1">
      <alignment vertical="center"/>
    </xf>
    <xf numFmtId="38" fontId="10" fillId="8" borderId="1" xfId="29" applyFont="1" applyFill="1" applyBorder="1" applyAlignment="1">
      <alignment vertical="center"/>
    </xf>
    <xf numFmtId="40" fontId="10" fillId="3" borderId="1" xfId="29" applyNumberFormat="1" applyFont="1" applyFill="1" applyBorder="1" applyAlignment="1">
      <alignment vertical="center"/>
    </xf>
    <xf numFmtId="40" fontId="10" fillId="3" borderId="3" xfId="29" applyNumberFormat="1" applyFont="1" applyFill="1" applyBorder="1" applyAlignment="1">
      <alignment vertical="center"/>
    </xf>
    <xf numFmtId="40" fontId="10" fillId="8" borderId="22" xfId="29" applyNumberFormat="1" applyFont="1" applyFill="1" applyBorder="1" applyAlignment="1">
      <alignment vertical="center"/>
    </xf>
    <xf numFmtId="40" fontId="10" fillId="8" borderId="22" xfId="29" applyNumberFormat="1" applyFont="1" applyFill="1" applyBorder="1" applyAlignment="1">
      <alignment vertical="center" wrapText="1"/>
    </xf>
    <xf numFmtId="40" fontId="10" fillId="8" borderId="23" xfId="29" applyNumberFormat="1" applyFont="1" applyFill="1" applyBorder="1" applyAlignment="1">
      <alignment vertical="center" wrapText="1"/>
    </xf>
    <xf numFmtId="40" fontId="10" fillId="8" borderId="24" xfId="29" applyNumberFormat="1" applyFont="1" applyFill="1" applyBorder="1" applyAlignment="1">
      <alignment vertical="center"/>
    </xf>
    <xf numFmtId="40" fontId="10" fillId="8" borderId="24" xfId="29" applyNumberFormat="1" applyFont="1" applyFill="1" applyBorder="1" applyAlignment="1">
      <alignment vertical="center" wrapText="1"/>
    </xf>
    <xf numFmtId="40" fontId="10" fillId="8" borderId="25" xfId="29" applyNumberFormat="1" applyFont="1" applyFill="1" applyBorder="1" applyAlignment="1">
      <alignment vertical="center" wrapText="1"/>
    </xf>
    <xf numFmtId="40" fontId="10" fillId="8" borderId="19" xfId="29" applyNumberFormat="1" applyFont="1" applyFill="1" applyBorder="1" applyAlignment="1">
      <alignment vertical="center" wrapText="1"/>
    </xf>
    <xf numFmtId="40" fontId="10" fillId="8" borderId="26" xfId="29" applyNumberFormat="1" applyFont="1" applyFill="1" applyBorder="1" applyAlignment="1">
      <alignment vertical="center" wrapText="1"/>
    </xf>
    <xf numFmtId="40" fontId="10" fillId="8" borderId="27" xfId="29" applyNumberFormat="1" applyFont="1" applyFill="1" applyBorder="1" applyAlignment="1">
      <alignment vertical="center"/>
    </xf>
    <xf numFmtId="40" fontId="10" fillId="8" borderId="28" xfId="29" applyNumberFormat="1" applyFont="1" applyFill="1" applyBorder="1" applyAlignment="1">
      <alignment vertical="center" wrapText="1"/>
    </xf>
    <xf numFmtId="40" fontId="10" fillId="8" borderId="29" xfId="29" applyNumberFormat="1" applyFont="1" applyFill="1" applyBorder="1" applyAlignment="1">
      <alignment vertical="center"/>
    </xf>
    <xf numFmtId="40" fontId="10" fillId="8" borderId="29" xfId="29" applyNumberFormat="1" applyFont="1" applyFill="1" applyBorder="1" applyAlignment="1">
      <alignment vertical="center" wrapText="1"/>
    </xf>
    <xf numFmtId="40" fontId="10" fillId="8" borderId="30" xfId="29" applyNumberFormat="1" applyFont="1" applyFill="1" applyBorder="1" applyAlignment="1">
      <alignment vertical="center" wrapText="1"/>
    </xf>
    <xf numFmtId="0" fontId="10" fillId="9" borderId="21" xfId="33" applyFont="1" applyFill="1" applyBorder="1" applyAlignment="1">
      <alignment vertical="center" wrapText="1"/>
    </xf>
    <xf numFmtId="40" fontId="10" fillId="9" borderId="1" xfId="29" applyNumberFormat="1" applyFont="1" applyFill="1" applyBorder="1" applyAlignment="1">
      <alignment vertical="center"/>
    </xf>
    <xf numFmtId="40" fontId="10" fillId="9" borderId="3" xfId="29" applyNumberFormat="1" applyFont="1" applyFill="1" applyBorder="1" applyAlignment="1">
      <alignment vertical="center"/>
    </xf>
    <xf numFmtId="40" fontId="10" fillId="4" borderId="1" xfId="29" applyNumberFormat="1" applyFont="1" applyFill="1" applyBorder="1" applyAlignment="1">
      <alignment vertical="center"/>
    </xf>
    <xf numFmtId="40" fontId="10" fillId="4" borderId="3" xfId="29" applyNumberFormat="1" applyFont="1" applyFill="1" applyBorder="1" applyAlignment="1">
      <alignment vertical="center"/>
    </xf>
    <xf numFmtId="40" fontId="10" fillId="10" borderId="1" xfId="29" applyNumberFormat="1" applyFont="1" applyFill="1" applyBorder="1" applyAlignment="1">
      <alignment vertical="center"/>
    </xf>
    <xf numFmtId="40" fontId="10" fillId="10" borderId="3" xfId="29" applyNumberFormat="1" applyFont="1" applyFill="1" applyBorder="1" applyAlignment="1">
      <alignment vertical="center"/>
    </xf>
    <xf numFmtId="0" fontId="10" fillId="8" borderId="33" xfId="33" applyFont="1" applyFill="1" applyBorder="1" applyAlignment="1">
      <alignment vertical="center"/>
    </xf>
    <xf numFmtId="40" fontId="10" fillId="11" borderId="34" xfId="29" applyNumberFormat="1" applyFont="1" applyFill="1" applyBorder="1" applyAlignment="1">
      <alignment vertical="center" wrapText="1"/>
    </xf>
    <xf numFmtId="40" fontId="10" fillId="12" borderId="39" xfId="29" applyNumberFormat="1" applyFont="1" applyFill="1" applyBorder="1" applyAlignment="1">
      <alignment horizontal="center" vertical="center"/>
    </xf>
    <xf numFmtId="40" fontId="10" fillId="12" borderId="40" xfId="29" applyNumberFormat="1" applyFont="1" applyFill="1" applyBorder="1" applyAlignment="1">
      <alignment horizontal="center" vertical="center"/>
    </xf>
    <xf numFmtId="40" fontId="10" fillId="5" borderId="39" xfId="29" applyNumberFormat="1" applyFont="1" applyFill="1" applyBorder="1" applyAlignment="1">
      <alignment vertical="center"/>
    </xf>
    <xf numFmtId="40" fontId="10" fillId="5" borderId="43" xfId="29" applyNumberFormat="1" applyFont="1" applyFill="1" applyBorder="1" applyAlignment="1">
      <alignment vertical="center" wrapText="1"/>
    </xf>
    <xf numFmtId="40" fontId="10" fillId="13" borderId="44" xfId="29" applyNumberFormat="1" applyFont="1" applyFill="1" applyBorder="1" applyAlignment="1">
      <alignment vertical="center" wrapText="1"/>
    </xf>
    <xf numFmtId="185" fontId="10" fillId="8" borderId="0" xfId="33" applyNumberFormat="1" applyFont="1" applyFill="1" applyAlignment="1">
      <alignment vertical="center"/>
    </xf>
    <xf numFmtId="179" fontId="10" fillId="8" borderId="0" xfId="26" applyNumberFormat="1" applyFont="1" applyFill="1" applyAlignment="1">
      <alignment vertical="center"/>
    </xf>
    <xf numFmtId="40" fontId="10" fillId="8" borderId="28" xfId="29" applyNumberFormat="1" applyFont="1" applyFill="1" applyBorder="1" applyAlignment="1">
      <alignment vertical="center"/>
    </xf>
    <xf numFmtId="40" fontId="10" fillId="8" borderId="30" xfId="29" applyNumberFormat="1" applyFont="1" applyFill="1" applyBorder="1" applyAlignment="1">
      <alignment vertical="center"/>
    </xf>
    <xf numFmtId="0" fontId="15" fillId="8" borderId="0" xfId="33" applyFont="1" applyFill="1" applyAlignment="1">
      <alignment vertical="center"/>
    </xf>
    <xf numFmtId="0" fontId="10" fillId="5" borderId="33" xfId="33" applyFont="1" applyFill="1" applyBorder="1" applyAlignment="1">
      <alignment horizontal="left" vertical="center"/>
    </xf>
    <xf numFmtId="0" fontId="10" fillId="5" borderId="21" xfId="33" applyFont="1" applyFill="1" applyBorder="1" applyAlignment="1">
      <alignment horizontal="center" vertical="center"/>
    </xf>
    <xf numFmtId="0" fontId="10" fillId="8" borderId="46" xfId="33" applyFont="1" applyFill="1" applyBorder="1" applyAlignment="1">
      <alignment vertical="center"/>
    </xf>
    <xf numFmtId="0" fontId="10" fillId="8" borderId="1" xfId="33" applyFont="1" applyFill="1" applyBorder="1" applyAlignment="1">
      <alignment vertical="center" wrapText="1"/>
    </xf>
    <xf numFmtId="178" fontId="10" fillId="8" borderId="1" xfId="33" applyNumberFormat="1" applyFont="1" applyFill="1" applyBorder="1" applyAlignment="1">
      <alignment vertical="center"/>
    </xf>
    <xf numFmtId="0" fontId="10" fillId="8" borderId="20" xfId="33" applyFont="1" applyFill="1" applyBorder="1" applyAlignment="1">
      <alignment vertical="center"/>
    </xf>
    <xf numFmtId="0" fontId="10" fillId="8" borderId="47" xfId="33" applyFont="1" applyFill="1" applyBorder="1" applyAlignment="1">
      <alignment vertical="center" wrapText="1"/>
    </xf>
    <xf numFmtId="0" fontId="10" fillId="8" borderId="22" xfId="33" applyFont="1" applyFill="1" applyBorder="1" applyAlignment="1">
      <alignment vertical="center" wrapText="1"/>
    </xf>
    <xf numFmtId="0" fontId="10" fillId="8" borderId="32" xfId="33" applyFont="1" applyFill="1" applyBorder="1" applyAlignment="1">
      <alignment vertical="center"/>
    </xf>
    <xf numFmtId="0" fontId="10" fillId="8" borderId="24" xfId="33" applyFont="1" applyFill="1" applyBorder="1" applyAlignment="1">
      <alignment vertical="center" wrapText="1"/>
    </xf>
    <xf numFmtId="0" fontId="10" fillId="8" borderId="21" xfId="33" applyFont="1" applyFill="1" applyBorder="1" applyAlignment="1">
      <alignment vertical="center" wrapText="1"/>
    </xf>
    <xf numFmtId="176" fontId="10" fillId="8" borderId="1" xfId="0" applyNumberFormat="1" applyFont="1" applyFill="1" applyBorder="1" applyAlignment="1">
      <alignment vertical="center" wrapText="1"/>
    </xf>
    <xf numFmtId="176" fontId="10" fillId="8" borderId="48" xfId="0" applyNumberFormat="1" applyFont="1" applyFill="1" applyBorder="1" applyAlignment="1">
      <alignment vertical="center" wrapText="1"/>
    </xf>
    <xf numFmtId="176" fontId="10" fillId="8" borderId="9" xfId="0" applyNumberFormat="1" applyFont="1" applyFill="1" applyBorder="1" applyAlignment="1">
      <alignment vertical="center" wrapText="1"/>
    </xf>
    <xf numFmtId="0" fontId="10" fillId="8" borderId="50" xfId="33" applyFont="1" applyFill="1" applyBorder="1" applyAlignment="1">
      <alignment vertical="center" wrapText="1"/>
    </xf>
    <xf numFmtId="176" fontId="10" fillId="8" borderId="4" xfId="0" applyNumberFormat="1" applyFont="1" applyFill="1" applyBorder="1" applyAlignment="1">
      <alignment vertical="center" wrapText="1"/>
    </xf>
    <xf numFmtId="186" fontId="10" fillId="12" borderId="40" xfId="33" applyNumberFormat="1" applyFont="1" applyFill="1" applyBorder="1" applyAlignment="1">
      <alignment horizontal="center" vertical="center"/>
    </xf>
    <xf numFmtId="186" fontId="10" fillId="3" borderId="3" xfId="33" applyNumberFormat="1" applyFont="1" applyFill="1" applyBorder="1" applyAlignment="1">
      <alignment vertical="center"/>
    </xf>
    <xf numFmtId="176" fontId="10" fillId="8" borderId="39" xfId="33" applyNumberFormat="1" applyFont="1" applyFill="1" applyBorder="1" applyAlignment="1">
      <alignment vertical="center"/>
    </xf>
    <xf numFmtId="178" fontId="10" fillId="8" borderId="39" xfId="33" applyNumberFormat="1" applyFont="1" applyFill="1" applyBorder="1" applyAlignment="1">
      <alignment vertical="center"/>
    </xf>
    <xf numFmtId="178" fontId="10" fillId="8" borderId="40" xfId="33" applyNumberFormat="1" applyFont="1" applyFill="1" applyBorder="1" applyAlignment="1">
      <alignment vertical="center"/>
    </xf>
    <xf numFmtId="176" fontId="10" fillId="8" borderId="27" xfId="33" applyNumberFormat="1" applyFont="1" applyFill="1" applyBorder="1" applyAlignment="1">
      <alignment vertical="center"/>
    </xf>
    <xf numFmtId="180" fontId="10" fillId="8" borderId="27" xfId="33" applyNumberFormat="1" applyFont="1" applyFill="1" applyBorder="1" applyAlignment="1">
      <alignment vertical="center"/>
    </xf>
    <xf numFmtId="180" fontId="10" fillId="8" borderId="28" xfId="33" applyNumberFormat="1" applyFont="1" applyFill="1" applyBorder="1" applyAlignment="1">
      <alignment vertical="center"/>
    </xf>
    <xf numFmtId="176" fontId="10" fillId="8" borderId="29" xfId="33" applyNumberFormat="1" applyFont="1" applyFill="1" applyBorder="1" applyAlignment="1">
      <alignment vertical="center"/>
    </xf>
    <xf numFmtId="176" fontId="10" fillId="8" borderId="29" xfId="0" applyNumberFormat="1" applyFont="1" applyFill="1" applyBorder="1" applyAlignment="1">
      <alignment vertical="center" wrapText="1"/>
    </xf>
    <xf numFmtId="176" fontId="10" fillId="8" borderId="30" xfId="0" applyNumberFormat="1" applyFont="1" applyFill="1" applyBorder="1" applyAlignment="1">
      <alignment vertical="center" wrapText="1"/>
    </xf>
    <xf numFmtId="176" fontId="10" fillId="8" borderId="59" xfId="33" applyNumberFormat="1" applyFont="1" applyFill="1" applyBorder="1" applyAlignment="1">
      <alignment vertical="center"/>
    </xf>
    <xf numFmtId="176" fontId="10" fillId="8" borderId="59" xfId="0" applyNumberFormat="1" applyFont="1" applyFill="1" applyBorder="1" applyAlignment="1">
      <alignment vertical="center" wrapText="1"/>
    </xf>
    <xf numFmtId="176" fontId="10" fillId="8" borderId="31" xfId="0" applyNumberFormat="1" applyFont="1" applyFill="1" applyBorder="1" applyAlignment="1">
      <alignment vertical="center" wrapText="1"/>
    </xf>
    <xf numFmtId="176" fontId="10" fillId="8" borderId="39" xfId="0" applyNumberFormat="1" applyFont="1" applyFill="1" applyBorder="1" applyAlignment="1">
      <alignment vertical="center" wrapText="1"/>
    </xf>
    <xf numFmtId="176" fontId="10" fillId="8" borderId="40" xfId="0" applyNumberFormat="1" applyFont="1" applyFill="1" applyBorder="1" applyAlignment="1">
      <alignment vertical="center" wrapText="1"/>
    </xf>
    <xf numFmtId="176" fontId="10" fillId="8" borderId="27" xfId="0" applyNumberFormat="1" applyFont="1" applyFill="1" applyBorder="1" applyAlignment="1">
      <alignment vertical="center" wrapText="1"/>
    </xf>
    <xf numFmtId="176" fontId="10" fillId="8" borderId="28" xfId="0" applyNumberFormat="1" applyFont="1" applyFill="1" applyBorder="1" applyAlignment="1">
      <alignment vertical="center" wrapText="1"/>
    </xf>
    <xf numFmtId="176" fontId="10" fillId="8" borderId="16" xfId="33" applyNumberFormat="1" applyFont="1" applyFill="1" applyBorder="1" applyAlignment="1">
      <alignment vertical="center"/>
    </xf>
    <xf numFmtId="176" fontId="10" fillId="8" borderId="17" xfId="0" applyNumberFormat="1" applyFont="1" applyFill="1" applyBorder="1" applyAlignment="1">
      <alignment vertical="center" wrapText="1"/>
    </xf>
    <xf numFmtId="176" fontId="10" fillId="8" borderId="61" xfId="0" applyNumberFormat="1" applyFont="1" applyFill="1" applyBorder="1" applyAlignment="1">
      <alignment vertical="center" wrapText="1"/>
    </xf>
    <xf numFmtId="176" fontId="10" fillId="8" borderId="63" xfId="0" applyNumberFormat="1" applyFont="1" applyFill="1" applyBorder="1" applyAlignment="1">
      <alignment vertical="center" wrapText="1"/>
    </xf>
    <xf numFmtId="176" fontId="10" fillId="8" borderId="45" xfId="33" applyNumberFormat="1" applyFont="1" applyFill="1" applyBorder="1" applyAlignment="1">
      <alignment vertical="center"/>
    </xf>
    <xf numFmtId="176" fontId="10" fillId="8" borderId="45" xfId="0" applyNumberFormat="1" applyFont="1" applyFill="1" applyBorder="1" applyAlignment="1">
      <alignment vertical="center" wrapText="1"/>
    </xf>
    <xf numFmtId="176" fontId="10" fillId="8" borderId="8" xfId="0" applyNumberFormat="1" applyFont="1" applyFill="1" applyBorder="1" applyAlignment="1">
      <alignment vertical="center" wrapText="1"/>
    </xf>
    <xf numFmtId="180" fontId="10" fillId="8" borderId="1" xfId="33" applyNumberFormat="1" applyFont="1" applyFill="1" applyBorder="1" applyAlignment="1">
      <alignment vertical="center"/>
    </xf>
    <xf numFmtId="183" fontId="10" fillId="8" borderId="11" xfId="33" applyNumberFormat="1" applyFont="1" applyFill="1" applyBorder="1" applyAlignment="1">
      <alignment vertical="center"/>
    </xf>
    <xf numFmtId="176" fontId="10" fillId="8" borderId="11" xfId="0" applyNumberFormat="1" applyFont="1" applyFill="1" applyBorder="1" applyAlignment="1">
      <alignment vertical="center" wrapText="1"/>
    </xf>
    <xf numFmtId="179" fontId="10" fillId="8" borderId="10" xfId="33" applyNumberFormat="1" applyFont="1" applyFill="1" applyBorder="1" applyAlignment="1">
      <alignment vertical="center"/>
    </xf>
    <xf numFmtId="179" fontId="10" fillId="8" borderId="64" xfId="33" applyNumberFormat="1" applyFont="1" applyFill="1" applyBorder="1" applyAlignment="1">
      <alignment vertical="center"/>
    </xf>
    <xf numFmtId="179" fontId="10" fillId="8" borderId="13" xfId="33" applyNumberFormat="1" applyFont="1" applyFill="1" applyBorder="1" applyAlignment="1">
      <alignment vertical="center"/>
    </xf>
    <xf numFmtId="0" fontId="18" fillId="8" borderId="0" xfId="33" applyFont="1" applyFill="1" applyAlignment="1">
      <alignment vertical="center"/>
    </xf>
    <xf numFmtId="0" fontId="10" fillId="8" borderId="0" xfId="32" applyFont="1" applyFill="1"/>
    <xf numFmtId="0" fontId="10" fillId="8" borderId="0" xfId="32" applyFont="1" applyFill="1" applyAlignment="1">
      <alignment horizontal="right"/>
    </xf>
    <xf numFmtId="0" fontId="10" fillId="5" borderId="1" xfId="32" applyFont="1" applyFill="1" applyBorder="1" applyAlignment="1">
      <alignment horizontal="center"/>
    </xf>
    <xf numFmtId="176" fontId="10" fillId="8" borderId="1" xfId="32" applyNumberFormat="1" applyFont="1" applyFill="1" applyBorder="1"/>
    <xf numFmtId="179" fontId="10" fillId="8" borderId="1" xfId="26" applyNumberFormat="1" applyFont="1" applyFill="1" applyBorder="1" applyAlignment="1"/>
    <xf numFmtId="0" fontId="19" fillId="8" borderId="0" xfId="33" applyFont="1" applyFill="1" applyAlignment="1">
      <alignment vertical="center"/>
    </xf>
    <xf numFmtId="0" fontId="19" fillId="8" borderId="0" xfId="32" applyFont="1" applyFill="1" applyAlignment="1">
      <alignment vertical="center"/>
    </xf>
    <xf numFmtId="189" fontId="10" fillId="8" borderId="0" xfId="33" applyNumberFormat="1" applyFont="1" applyFill="1"/>
    <xf numFmtId="190" fontId="10" fillId="8" borderId="0" xfId="33" applyNumberFormat="1" applyFont="1" applyFill="1"/>
    <xf numFmtId="176" fontId="10" fillId="8" borderId="65" xfId="0" applyNumberFormat="1" applyFont="1" applyFill="1" applyBorder="1" applyAlignment="1">
      <alignment vertical="center" wrapText="1"/>
    </xf>
    <xf numFmtId="191" fontId="10" fillId="8" borderId="0" xfId="33" applyNumberFormat="1" applyFont="1" applyFill="1" applyAlignment="1">
      <alignment vertical="center"/>
    </xf>
    <xf numFmtId="0" fontId="10" fillId="5" borderId="66" xfId="33" applyFont="1" applyFill="1" applyBorder="1" applyAlignment="1">
      <alignment horizontal="center" vertical="center"/>
    </xf>
    <xf numFmtId="0" fontId="10" fillId="8" borderId="0" xfId="33" applyFont="1" applyFill="1" applyBorder="1" applyAlignment="1">
      <alignment vertical="center"/>
    </xf>
    <xf numFmtId="0" fontId="10" fillId="8" borderId="0" xfId="33" applyFont="1" applyFill="1" applyBorder="1"/>
    <xf numFmtId="184" fontId="10" fillId="8" borderId="11" xfId="33" applyNumberFormat="1" applyFont="1" applyFill="1" applyBorder="1" applyAlignment="1">
      <alignment vertical="center"/>
    </xf>
    <xf numFmtId="0" fontId="11" fillId="8" borderId="0" xfId="33" applyFont="1" applyFill="1" applyBorder="1" applyAlignment="1">
      <alignment horizontal="center" vertical="center"/>
    </xf>
    <xf numFmtId="0" fontId="11" fillId="8" borderId="0" xfId="33" applyFont="1" applyFill="1" applyBorder="1" applyAlignment="1">
      <alignment vertical="center" wrapText="1"/>
    </xf>
    <xf numFmtId="183" fontId="10" fillId="8" borderId="0" xfId="33" applyNumberFormat="1" applyFont="1" applyFill="1" applyBorder="1" applyAlignment="1">
      <alignment vertical="center"/>
    </xf>
    <xf numFmtId="178" fontId="10" fillId="8" borderId="0" xfId="33" applyNumberFormat="1" applyFont="1" applyFill="1" applyBorder="1" applyAlignment="1">
      <alignment vertical="center"/>
    </xf>
    <xf numFmtId="180" fontId="10" fillId="8" borderId="0" xfId="33" applyNumberFormat="1" applyFont="1" applyFill="1" applyBorder="1" applyAlignment="1">
      <alignment vertical="center"/>
    </xf>
    <xf numFmtId="176" fontId="10" fillId="8" borderId="0" xfId="0" applyNumberFormat="1" applyFont="1" applyFill="1" applyBorder="1" applyAlignment="1">
      <alignment vertical="center" wrapText="1"/>
    </xf>
    <xf numFmtId="184" fontId="10" fillId="8" borderId="64" xfId="33" applyNumberFormat="1" applyFont="1" applyFill="1" applyBorder="1" applyAlignment="1">
      <alignment vertical="center"/>
    </xf>
    <xf numFmtId="184" fontId="10" fillId="8" borderId="0" xfId="33" applyNumberFormat="1" applyFont="1" applyFill="1" applyBorder="1" applyAlignment="1">
      <alignment vertical="center"/>
    </xf>
    <xf numFmtId="10" fontId="10" fillId="8" borderId="0" xfId="26" applyNumberFormat="1" applyFont="1" applyFill="1" applyAlignment="1">
      <alignment vertical="center"/>
    </xf>
    <xf numFmtId="176" fontId="10" fillId="8" borderId="0" xfId="33" applyNumberFormat="1" applyFont="1" applyFill="1"/>
    <xf numFmtId="176" fontId="10" fillId="8" borderId="0" xfId="33" applyNumberFormat="1" applyFont="1" applyFill="1" applyBorder="1" applyAlignment="1">
      <alignment vertical="center"/>
    </xf>
    <xf numFmtId="38" fontId="10" fillId="8" borderId="0" xfId="29" applyFont="1" applyFill="1" applyBorder="1" applyAlignment="1">
      <alignment vertical="center"/>
    </xf>
    <xf numFmtId="176" fontId="10" fillId="8" borderId="55" xfId="33" applyNumberFormat="1" applyFont="1" applyFill="1" applyBorder="1" applyAlignment="1">
      <alignment vertical="center"/>
    </xf>
    <xf numFmtId="176" fontId="10" fillId="8" borderId="54" xfId="0" applyNumberFormat="1" applyFont="1" applyFill="1" applyBorder="1" applyAlignment="1">
      <alignment vertical="center" wrapText="1"/>
    </xf>
    <xf numFmtId="4" fontId="10" fillId="8" borderId="0" xfId="33" applyNumberFormat="1" applyFont="1" applyFill="1" applyAlignment="1">
      <alignment vertical="center"/>
    </xf>
    <xf numFmtId="193" fontId="10" fillId="8" borderId="0" xfId="33" applyNumberFormat="1" applyFont="1" applyFill="1" applyAlignment="1">
      <alignment vertical="center"/>
    </xf>
    <xf numFmtId="0" fontId="22" fillId="8" borderId="0" xfId="33" applyFont="1" applyFill="1"/>
    <xf numFmtId="0" fontId="23" fillId="8" borderId="0" xfId="33" applyFont="1" applyFill="1"/>
    <xf numFmtId="176" fontId="10" fillId="8" borderId="67" xfId="33" applyNumberFormat="1" applyFont="1" applyFill="1" applyBorder="1" applyAlignment="1">
      <alignment vertical="center"/>
    </xf>
    <xf numFmtId="176" fontId="10" fillId="8" borderId="67" xfId="0" applyNumberFormat="1" applyFont="1" applyFill="1" applyBorder="1" applyAlignment="1">
      <alignment vertical="center" wrapText="1"/>
    </xf>
    <xf numFmtId="176" fontId="10" fillId="8" borderId="68" xfId="0" applyNumberFormat="1" applyFont="1" applyFill="1" applyBorder="1" applyAlignment="1">
      <alignment vertical="center" wrapText="1"/>
    </xf>
    <xf numFmtId="0" fontId="10" fillId="8" borderId="0" xfId="31" applyFont="1" applyFill="1"/>
    <xf numFmtId="194" fontId="10" fillId="8" borderId="0" xfId="31" applyNumberFormat="1" applyFont="1" applyFill="1"/>
    <xf numFmtId="0" fontId="16" fillId="8" borderId="0" xfId="31" applyFont="1" applyFill="1"/>
    <xf numFmtId="196" fontId="10" fillId="8" borderId="0" xfId="33" applyNumberFormat="1" applyFont="1" applyFill="1" applyAlignment="1">
      <alignment vertical="center"/>
    </xf>
    <xf numFmtId="38" fontId="10" fillId="8" borderId="0" xfId="33" applyNumberFormat="1" applyFont="1" applyFill="1" applyAlignment="1">
      <alignment vertical="center"/>
    </xf>
    <xf numFmtId="0" fontId="26" fillId="8" borderId="0" xfId="33" applyFont="1" applyFill="1" applyAlignment="1">
      <alignment vertical="center"/>
    </xf>
    <xf numFmtId="38" fontId="10" fillId="8" borderId="4" xfId="29" applyFont="1" applyFill="1" applyBorder="1" applyAlignment="1">
      <alignment vertical="center"/>
    </xf>
    <xf numFmtId="0" fontId="27" fillId="5" borderId="1" xfId="33" applyFont="1" applyFill="1" applyBorder="1" applyAlignment="1">
      <alignment horizontal="center" vertical="center" wrapText="1"/>
    </xf>
    <xf numFmtId="11" fontId="10" fillId="8" borderId="0" xfId="33" applyNumberFormat="1" applyFont="1" applyFill="1" applyAlignment="1">
      <alignment vertical="center"/>
    </xf>
    <xf numFmtId="176" fontId="10" fillId="25" borderId="1" xfId="33" applyNumberFormat="1" applyFont="1" applyFill="1" applyBorder="1" applyAlignment="1">
      <alignment vertical="center"/>
    </xf>
    <xf numFmtId="176" fontId="10" fillId="26" borderId="11" xfId="33" applyNumberFormat="1" applyFont="1" applyFill="1" applyBorder="1" applyAlignment="1">
      <alignment vertical="center"/>
    </xf>
    <xf numFmtId="176" fontId="10" fillId="28" borderId="4" xfId="33" applyNumberFormat="1" applyFont="1" applyFill="1" applyBorder="1" applyAlignment="1">
      <alignment vertical="center"/>
    </xf>
    <xf numFmtId="9" fontId="10" fillId="25" borderId="1" xfId="26" applyFont="1" applyFill="1" applyBorder="1" applyAlignment="1">
      <alignment vertical="center"/>
    </xf>
    <xf numFmtId="9" fontId="10" fillId="8" borderId="1" xfId="26" applyFont="1" applyFill="1" applyBorder="1" applyAlignment="1">
      <alignment vertical="center"/>
    </xf>
    <xf numFmtId="9" fontId="10" fillId="8" borderId="11" xfId="26" applyFont="1" applyFill="1" applyBorder="1" applyAlignment="1">
      <alignment vertical="center"/>
    </xf>
    <xf numFmtId="9" fontId="10" fillId="28" borderId="4" xfId="26" applyFont="1" applyFill="1" applyBorder="1" applyAlignment="1">
      <alignment vertical="center"/>
    </xf>
    <xf numFmtId="0" fontId="10" fillId="29" borderId="1" xfId="33" applyFont="1" applyFill="1" applyBorder="1" applyAlignment="1">
      <alignment horizontal="center" vertical="center"/>
    </xf>
    <xf numFmtId="40" fontId="10" fillId="8" borderId="70" xfId="29" applyNumberFormat="1" applyFont="1" applyFill="1" applyBorder="1" applyAlignment="1">
      <alignment vertical="center"/>
    </xf>
    <xf numFmtId="40" fontId="10" fillId="8" borderId="70" xfId="29" applyNumberFormat="1" applyFont="1" applyFill="1" applyBorder="1" applyAlignment="1">
      <alignment vertical="center" wrapText="1"/>
    </xf>
    <xf numFmtId="40" fontId="10" fillId="8" borderId="1" xfId="29" applyNumberFormat="1" applyFont="1" applyFill="1" applyBorder="1" applyAlignment="1">
      <alignment vertical="center"/>
    </xf>
    <xf numFmtId="40" fontId="10" fillId="8" borderId="71" xfId="29" applyNumberFormat="1" applyFont="1" applyFill="1" applyBorder="1" applyAlignment="1">
      <alignment vertical="center"/>
    </xf>
    <xf numFmtId="40" fontId="10" fillId="8" borderId="71" xfId="29" applyNumberFormat="1" applyFont="1" applyFill="1" applyBorder="1" applyAlignment="1">
      <alignment vertical="center" wrapText="1"/>
    </xf>
    <xf numFmtId="40" fontId="10" fillId="25" borderId="1" xfId="29" applyNumberFormat="1" applyFont="1" applyFill="1" applyBorder="1" applyAlignment="1">
      <alignment vertical="center"/>
    </xf>
    <xf numFmtId="40" fontId="10" fillId="25" borderId="1" xfId="29" applyNumberFormat="1" applyFont="1" applyFill="1" applyBorder="1" applyAlignment="1">
      <alignment vertical="center" wrapText="1"/>
    </xf>
    <xf numFmtId="40" fontId="10" fillId="28" borderId="1" xfId="29" applyNumberFormat="1" applyFont="1" applyFill="1" applyBorder="1" applyAlignment="1">
      <alignment vertical="center"/>
    </xf>
    <xf numFmtId="40" fontId="10" fillId="28" borderId="1" xfId="29" applyNumberFormat="1" applyFont="1" applyFill="1" applyBorder="1" applyAlignment="1">
      <alignment vertical="center" wrapText="1"/>
    </xf>
    <xf numFmtId="40" fontId="10" fillId="8" borderId="55" xfId="29" applyNumberFormat="1" applyFont="1" applyFill="1" applyBorder="1" applyAlignment="1">
      <alignment vertical="center"/>
    </xf>
    <xf numFmtId="179" fontId="10" fillId="8" borderId="0" xfId="31" applyNumberFormat="1" applyFont="1" applyFill="1" applyBorder="1"/>
    <xf numFmtId="38" fontId="10" fillId="8" borderId="1" xfId="31" applyNumberFormat="1" applyFont="1" applyFill="1" applyBorder="1"/>
    <xf numFmtId="0" fontId="10" fillId="29" borderId="1" xfId="31" applyFont="1" applyFill="1" applyBorder="1" applyAlignment="1">
      <alignment horizontal="center"/>
    </xf>
    <xf numFmtId="38" fontId="10" fillId="14" borderId="39" xfId="29" applyNumberFormat="1" applyFont="1" applyFill="1" applyBorder="1" applyAlignment="1">
      <alignment vertical="center"/>
    </xf>
    <xf numFmtId="38" fontId="10" fillId="15" borderId="1" xfId="29" applyNumberFormat="1" applyFont="1" applyFill="1" applyBorder="1" applyAlignment="1">
      <alignment vertical="center"/>
    </xf>
    <xf numFmtId="38" fontId="10" fillId="3" borderId="1" xfId="29" applyNumberFormat="1" applyFont="1" applyFill="1" applyBorder="1" applyAlignment="1">
      <alignment vertical="center"/>
    </xf>
    <xf numFmtId="38" fontId="10" fillId="17" borderId="19" xfId="29" applyNumberFormat="1" applyFont="1" applyFill="1" applyBorder="1" applyAlignment="1">
      <alignment vertical="center"/>
    </xf>
    <xf numFmtId="38" fontId="10" fillId="16" borderId="22" xfId="29" applyNumberFormat="1" applyFont="1" applyFill="1" applyBorder="1" applyAlignment="1">
      <alignment vertical="center"/>
    </xf>
    <xf numFmtId="38" fontId="10" fillId="16" borderId="24" xfId="29" applyNumberFormat="1" applyFont="1" applyFill="1" applyBorder="1" applyAlignment="1">
      <alignment vertical="center"/>
    </xf>
    <xf numFmtId="38" fontId="10" fillId="18" borderId="1" xfId="29" applyNumberFormat="1" applyFont="1" applyFill="1" applyBorder="1" applyAlignment="1">
      <alignment vertical="center"/>
    </xf>
    <xf numFmtId="38" fontId="10" fillId="9" borderId="1" xfId="29" applyNumberFormat="1" applyFont="1" applyFill="1" applyBorder="1" applyAlignment="1">
      <alignment vertical="center"/>
    </xf>
    <xf numFmtId="38" fontId="10" fillId="16" borderId="19" xfId="29" applyNumberFormat="1" applyFont="1" applyFill="1" applyBorder="1" applyAlignment="1">
      <alignment vertical="center"/>
    </xf>
    <xf numFmtId="38" fontId="10" fillId="10" borderId="1" xfId="29" applyNumberFormat="1" applyFont="1" applyFill="1" applyBorder="1" applyAlignment="1">
      <alignment vertical="center"/>
    </xf>
    <xf numFmtId="38" fontId="10" fillId="20" borderId="1" xfId="29" applyNumberFormat="1" applyFont="1" applyFill="1" applyBorder="1" applyAlignment="1">
      <alignment vertical="center"/>
    </xf>
    <xf numFmtId="38" fontId="10" fillId="5" borderId="39" xfId="29" applyNumberFormat="1" applyFont="1" applyFill="1" applyBorder="1" applyAlignment="1">
      <alignment vertical="center"/>
    </xf>
    <xf numFmtId="38" fontId="10" fillId="34" borderId="1" xfId="29" applyNumberFormat="1" applyFont="1" applyFill="1" applyBorder="1" applyAlignment="1">
      <alignment vertical="center"/>
    </xf>
    <xf numFmtId="38" fontId="10" fillId="25" borderId="1" xfId="29" applyNumberFormat="1" applyFont="1" applyFill="1" applyBorder="1" applyAlignment="1">
      <alignment vertical="center"/>
    </xf>
    <xf numFmtId="38" fontId="10" fillId="0" borderId="70" xfId="29" applyNumberFormat="1" applyFont="1" applyFill="1" applyBorder="1" applyAlignment="1">
      <alignment vertical="center"/>
    </xf>
    <xf numFmtId="38" fontId="10" fillId="0" borderId="29" xfId="29" applyNumberFormat="1" applyFont="1" applyFill="1" applyBorder="1" applyAlignment="1">
      <alignment vertical="center"/>
    </xf>
    <xf numFmtId="38" fontId="10" fillId="0" borderId="71" xfId="29" applyNumberFormat="1" applyFont="1" applyFill="1" applyBorder="1" applyAlignment="1">
      <alignment vertical="center"/>
    </xf>
    <xf numFmtId="38" fontId="10" fillId="35" borderId="4" xfId="29" applyNumberFormat="1" applyFont="1" applyFill="1" applyBorder="1" applyAlignment="1">
      <alignment vertical="center"/>
    </xf>
    <xf numFmtId="38" fontId="10" fillId="28" borderId="4" xfId="29" applyNumberFormat="1" applyFont="1" applyFill="1" applyBorder="1" applyAlignment="1">
      <alignment vertical="center"/>
    </xf>
    <xf numFmtId="38" fontId="10" fillId="28" borderId="1" xfId="29" applyNumberFormat="1" applyFont="1" applyFill="1" applyBorder="1" applyAlignment="1">
      <alignment vertical="center"/>
    </xf>
    <xf numFmtId="38" fontId="10" fillId="8" borderId="70" xfId="29" applyNumberFormat="1" applyFont="1" applyFill="1" applyBorder="1" applyAlignment="1">
      <alignment vertical="center"/>
    </xf>
    <xf numFmtId="38" fontId="10" fillId="8" borderId="29" xfId="29" applyNumberFormat="1" applyFont="1" applyFill="1" applyBorder="1" applyAlignment="1">
      <alignment vertical="center"/>
    </xf>
    <xf numFmtId="38" fontId="10" fillId="8" borderId="71" xfId="29" applyNumberFormat="1" applyFont="1" applyFill="1" applyBorder="1" applyAlignment="1">
      <alignment vertical="center"/>
    </xf>
    <xf numFmtId="40" fontId="10" fillId="13" borderId="39" xfId="29" applyNumberFormat="1" applyFont="1" applyFill="1" applyBorder="1" applyAlignment="1">
      <alignment vertical="center"/>
    </xf>
    <xf numFmtId="38" fontId="10" fillId="37" borderId="27" xfId="29" applyNumberFormat="1" applyFont="1" applyFill="1" applyBorder="1" applyAlignment="1">
      <alignment vertical="center"/>
    </xf>
    <xf numFmtId="38" fontId="10" fillId="37" borderId="29" xfId="29" applyNumberFormat="1" applyFont="1" applyFill="1" applyBorder="1" applyAlignment="1">
      <alignment vertical="center"/>
    </xf>
    <xf numFmtId="40" fontId="10" fillId="36" borderId="27" xfId="29" applyNumberFormat="1" applyFont="1" applyFill="1" applyBorder="1" applyAlignment="1">
      <alignment vertical="center"/>
    </xf>
    <xf numFmtId="40" fontId="10" fillId="36" borderId="27" xfId="29" applyNumberFormat="1" applyFont="1" applyFill="1" applyBorder="1" applyAlignment="1">
      <alignment vertical="center" wrapText="1"/>
    </xf>
    <xf numFmtId="40" fontId="10" fillId="36" borderId="29" xfId="29" applyNumberFormat="1" applyFont="1" applyFill="1" applyBorder="1" applyAlignment="1">
      <alignment vertical="center"/>
    </xf>
    <xf numFmtId="40" fontId="10" fillId="36" borderId="29" xfId="29" applyNumberFormat="1" applyFont="1" applyFill="1" applyBorder="1" applyAlignment="1">
      <alignment vertical="center" wrapText="1"/>
    </xf>
    <xf numFmtId="38" fontId="10" fillId="37" borderId="70" xfId="29" applyNumberFormat="1" applyFont="1" applyFill="1" applyBorder="1" applyAlignment="1">
      <alignment vertical="center"/>
    </xf>
    <xf numFmtId="40" fontId="10" fillId="36" borderId="70" xfId="29" applyNumberFormat="1" applyFont="1" applyFill="1" applyBorder="1" applyAlignment="1">
      <alignment vertical="center"/>
    </xf>
    <xf numFmtId="38" fontId="10" fillId="13" borderId="39" xfId="29" applyNumberFormat="1" applyFont="1" applyFill="1" applyBorder="1" applyAlignment="1">
      <alignment vertical="center"/>
    </xf>
    <xf numFmtId="183" fontId="10" fillId="8" borderId="69" xfId="33" applyNumberFormat="1" applyFont="1" applyFill="1" applyBorder="1" applyAlignment="1">
      <alignment vertical="center"/>
    </xf>
    <xf numFmtId="176" fontId="10" fillId="8" borderId="69" xfId="0" applyNumberFormat="1" applyFont="1" applyFill="1" applyBorder="1" applyAlignment="1">
      <alignment vertical="center" wrapText="1"/>
    </xf>
    <xf numFmtId="183" fontId="10" fillId="8" borderId="70" xfId="33" applyNumberFormat="1" applyFont="1" applyFill="1" applyBorder="1" applyAlignment="1">
      <alignment vertical="center"/>
    </xf>
    <xf numFmtId="179" fontId="10" fillId="8" borderId="69" xfId="33" applyNumberFormat="1" applyFont="1" applyFill="1" applyBorder="1" applyAlignment="1">
      <alignment vertical="center"/>
    </xf>
    <xf numFmtId="179" fontId="10" fillId="8" borderId="78" xfId="33" applyNumberFormat="1" applyFont="1" applyFill="1" applyBorder="1" applyAlignment="1">
      <alignment vertical="center"/>
    </xf>
    <xf numFmtId="176" fontId="10" fillId="8" borderId="69" xfId="33" applyNumberFormat="1" applyFont="1" applyFill="1" applyBorder="1" applyAlignment="1">
      <alignment vertical="center"/>
    </xf>
    <xf numFmtId="197" fontId="10" fillId="8" borderId="0" xfId="33" applyNumberFormat="1" applyFont="1" applyFill="1" applyAlignment="1">
      <alignment vertical="center"/>
    </xf>
    <xf numFmtId="176" fontId="10" fillId="8" borderId="70" xfId="33" applyNumberFormat="1" applyFont="1" applyFill="1" applyBorder="1" applyAlignment="1">
      <alignment horizontal="right" vertical="center"/>
    </xf>
    <xf numFmtId="176" fontId="10" fillId="8" borderId="79" xfId="33" applyNumberFormat="1" applyFont="1" applyFill="1" applyBorder="1" applyAlignment="1">
      <alignment vertical="center"/>
    </xf>
    <xf numFmtId="176" fontId="10" fillId="27" borderId="55" xfId="33" applyNumberFormat="1" applyFont="1" applyFill="1" applyBorder="1" applyAlignment="1">
      <alignment vertical="center"/>
    </xf>
    <xf numFmtId="40" fontId="10" fillId="39" borderId="27" xfId="29" applyNumberFormat="1" applyFont="1" applyFill="1" applyBorder="1" applyAlignment="1">
      <alignment vertical="center"/>
    </xf>
    <xf numFmtId="38" fontId="10" fillId="38" borderId="22" xfId="29" applyNumberFormat="1" applyFont="1" applyFill="1" applyBorder="1" applyAlignment="1">
      <alignment vertical="center"/>
    </xf>
    <xf numFmtId="40" fontId="10" fillId="39" borderId="22" xfId="29" applyNumberFormat="1" applyFont="1" applyFill="1" applyBorder="1" applyAlignment="1">
      <alignment vertical="center"/>
    </xf>
    <xf numFmtId="40" fontId="10" fillId="39" borderId="22" xfId="29" applyNumberFormat="1" applyFont="1" applyFill="1" applyBorder="1" applyAlignment="1">
      <alignment vertical="center" wrapText="1"/>
    </xf>
    <xf numFmtId="40" fontId="10" fillId="39" borderId="24" xfId="29" applyNumberFormat="1" applyFont="1" applyFill="1" applyBorder="1" applyAlignment="1">
      <alignment vertical="center"/>
    </xf>
    <xf numFmtId="38" fontId="10" fillId="38" borderId="19" xfId="29" applyNumberFormat="1" applyFont="1" applyFill="1" applyBorder="1" applyAlignment="1">
      <alignment vertical="center"/>
    </xf>
    <xf numFmtId="40" fontId="10" fillId="39" borderId="19" xfId="29" applyNumberFormat="1" applyFont="1" applyFill="1" applyBorder="1" applyAlignment="1">
      <alignment vertical="center" wrapText="1"/>
    </xf>
    <xf numFmtId="40" fontId="10" fillId="25" borderId="39" xfId="29" applyNumberFormat="1" applyFont="1" applyFill="1" applyBorder="1" applyAlignment="1">
      <alignment horizontal="center" vertical="center"/>
    </xf>
    <xf numFmtId="40" fontId="10" fillId="25" borderId="73" xfId="29" applyNumberFormat="1" applyFont="1" applyFill="1" applyBorder="1" applyAlignment="1">
      <alignment vertical="center"/>
    </xf>
    <xf numFmtId="40" fontId="10" fillId="41" borderId="73" xfId="29" applyNumberFormat="1" applyFont="1" applyFill="1" applyBorder="1" applyAlignment="1">
      <alignment vertical="center" wrapText="1"/>
    </xf>
    <xf numFmtId="38" fontId="10" fillId="25" borderId="39" xfId="29" applyNumberFormat="1" applyFont="1" applyFill="1" applyBorder="1" applyAlignment="1">
      <alignment vertical="center"/>
    </xf>
    <xf numFmtId="40" fontId="10" fillId="25" borderId="39" xfId="29" applyNumberFormat="1" applyFont="1" applyFill="1" applyBorder="1" applyAlignment="1">
      <alignment vertical="center"/>
    </xf>
    <xf numFmtId="40" fontId="10" fillId="25" borderId="39" xfId="29" applyNumberFormat="1" applyFont="1" applyFill="1" applyBorder="1" applyAlignment="1">
      <alignment vertical="center" wrapText="1"/>
    </xf>
    <xf numFmtId="38" fontId="10" fillId="25" borderId="4" xfId="29" applyNumberFormat="1" applyFont="1" applyFill="1" applyBorder="1" applyAlignment="1">
      <alignment vertical="center"/>
    </xf>
    <xf numFmtId="0" fontId="10" fillId="29" borderId="16" xfId="33" applyFont="1" applyFill="1" applyBorder="1" applyAlignment="1">
      <alignment horizontal="center" vertical="center"/>
    </xf>
    <xf numFmtId="0" fontId="21" fillId="8" borderId="0" xfId="33" applyFont="1" applyFill="1" applyAlignment="1">
      <alignment vertical="center"/>
    </xf>
    <xf numFmtId="0" fontId="10" fillId="39" borderId="0" xfId="33" applyFont="1" applyFill="1" applyAlignment="1">
      <alignment vertical="center"/>
    </xf>
    <xf numFmtId="40" fontId="10" fillId="39" borderId="19" xfId="29" applyNumberFormat="1" applyFont="1" applyFill="1" applyBorder="1" applyAlignment="1">
      <alignment vertical="center"/>
    </xf>
    <xf numFmtId="38" fontId="10" fillId="38" borderId="55" xfId="29" applyNumberFormat="1" applyFont="1" applyFill="1" applyBorder="1" applyAlignment="1">
      <alignment vertical="center"/>
    </xf>
    <xf numFmtId="40" fontId="10" fillId="39" borderId="55" xfId="29" applyNumberFormat="1" applyFont="1" applyFill="1" applyBorder="1" applyAlignment="1">
      <alignment vertical="center"/>
    </xf>
    <xf numFmtId="40" fontId="10" fillId="39" borderId="55" xfId="29" applyNumberFormat="1" applyFont="1" applyFill="1" applyBorder="1" applyAlignment="1">
      <alignment vertical="center" wrapText="1"/>
    </xf>
    <xf numFmtId="38" fontId="10" fillId="39" borderId="70" xfId="29" applyNumberFormat="1" applyFont="1" applyFill="1" applyBorder="1" applyAlignment="1">
      <alignment vertical="center"/>
    </xf>
    <xf numFmtId="40" fontId="10" fillId="39" borderId="70" xfId="29" applyNumberFormat="1" applyFont="1" applyFill="1" applyBorder="1" applyAlignment="1">
      <alignment vertical="center"/>
    </xf>
    <xf numFmtId="40" fontId="10" fillId="39" borderId="70" xfId="29" applyNumberFormat="1" applyFont="1" applyFill="1" applyBorder="1" applyAlignment="1">
      <alignment vertical="center" wrapText="1"/>
    </xf>
    <xf numFmtId="40" fontId="10" fillId="39" borderId="29" xfId="29" applyNumberFormat="1" applyFont="1" applyFill="1" applyBorder="1" applyAlignment="1">
      <alignment vertical="center"/>
    </xf>
    <xf numFmtId="40" fontId="10" fillId="39" borderId="29" xfId="29" applyNumberFormat="1" applyFont="1" applyFill="1" applyBorder="1" applyAlignment="1">
      <alignment vertical="center" wrapText="1"/>
    </xf>
    <xf numFmtId="38" fontId="10" fillId="39" borderId="71" xfId="29" applyNumberFormat="1" applyFont="1" applyFill="1" applyBorder="1" applyAlignment="1">
      <alignment vertical="center"/>
    </xf>
    <xf numFmtId="40" fontId="10" fillId="39" borderId="71" xfId="29" applyNumberFormat="1" applyFont="1" applyFill="1" applyBorder="1" applyAlignment="1">
      <alignment vertical="center"/>
    </xf>
    <xf numFmtId="40" fontId="10" fillId="39" borderId="71" xfId="29" applyNumberFormat="1" applyFont="1" applyFill="1" applyBorder="1" applyAlignment="1">
      <alignment vertical="center" wrapText="1"/>
    </xf>
    <xf numFmtId="38" fontId="10" fillId="42" borderId="27" xfId="29" applyNumberFormat="1" applyFont="1" applyFill="1" applyBorder="1" applyAlignment="1">
      <alignment vertical="center"/>
    </xf>
    <xf numFmtId="40" fontId="10" fillId="39" borderId="27" xfId="29" applyNumberFormat="1" applyFont="1" applyFill="1" applyBorder="1" applyAlignment="1">
      <alignment vertical="center" wrapText="1"/>
    </xf>
    <xf numFmtId="176" fontId="10" fillId="39" borderId="1" xfId="33" applyNumberFormat="1" applyFont="1" applyFill="1" applyBorder="1" applyAlignment="1">
      <alignment vertical="center"/>
    </xf>
    <xf numFmtId="183" fontId="10" fillId="39" borderId="1" xfId="33" applyNumberFormat="1" applyFont="1" applyFill="1" applyBorder="1" applyAlignment="1">
      <alignment vertical="center"/>
    </xf>
    <xf numFmtId="176" fontId="10" fillId="39" borderId="9" xfId="33" applyNumberFormat="1" applyFont="1" applyFill="1" applyBorder="1" applyAlignment="1">
      <alignment vertical="center"/>
    </xf>
    <xf numFmtId="183" fontId="10" fillId="39" borderId="9" xfId="33" applyNumberFormat="1" applyFont="1" applyFill="1" applyBorder="1" applyAlignment="1">
      <alignment vertical="center"/>
    </xf>
    <xf numFmtId="176" fontId="10" fillId="39" borderId="4" xfId="33" applyNumberFormat="1" applyFont="1" applyFill="1" applyBorder="1" applyAlignment="1">
      <alignment vertical="center"/>
    </xf>
    <xf numFmtId="183" fontId="10" fillId="39" borderId="4" xfId="33" applyNumberFormat="1" applyFont="1" applyFill="1" applyBorder="1" applyAlignment="1">
      <alignment vertical="center"/>
    </xf>
    <xf numFmtId="10" fontId="10" fillId="39" borderId="10" xfId="33" applyNumberFormat="1" applyFont="1" applyFill="1" applyBorder="1" applyAlignment="1">
      <alignment vertical="center"/>
    </xf>
    <xf numFmtId="184" fontId="10" fillId="39" borderId="1" xfId="33" applyNumberFormat="1" applyFont="1" applyFill="1" applyBorder="1" applyAlignment="1">
      <alignment vertical="center"/>
    </xf>
    <xf numFmtId="10" fontId="10" fillId="39" borderId="12" xfId="33" applyNumberFormat="1" applyFont="1" applyFill="1" applyBorder="1" applyAlignment="1">
      <alignment vertical="center"/>
    </xf>
    <xf numFmtId="184" fontId="10" fillId="39" borderId="9" xfId="33" applyNumberFormat="1" applyFont="1" applyFill="1" applyBorder="1" applyAlignment="1">
      <alignment vertical="center"/>
    </xf>
    <xf numFmtId="10" fontId="10" fillId="39" borderId="13" xfId="33" applyNumberFormat="1" applyFont="1" applyFill="1" applyBorder="1" applyAlignment="1">
      <alignment vertical="center"/>
    </xf>
    <xf numFmtId="184" fontId="10" fillId="39" borderId="4" xfId="33" applyNumberFormat="1" applyFont="1" applyFill="1" applyBorder="1" applyAlignment="1">
      <alignment vertical="center"/>
    </xf>
    <xf numFmtId="184" fontId="10" fillId="39" borderId="80" xfId="33" applyNumberFormat="1" applyFont="1" applyFill="1" applyBorder="1" applyAlignment="1">
      <alignment vertical="center"/>
    </xf>
    <xf numFmtId="183" fontId="10" fillId="39" borderId="80" xfId="33" applyNumberFormat="1" applyFont="1" applyFill="1" applyBorder="1" applyAlignment="1">
      <alignment vertical="center"/>
    </xf>
    <xf numFmtId="176" fontId="10" fillId="8" borderId="0" xfId="32" applyNumberFormat="1" applyFont="1" applyFill="1"/>
    <xf numFmtId="9" fontId="10" fillId="8" borderId="1" xfId="33" applyNumberFormat="1" applyFont="1" applyFill="1" applyBorder="1" applyAlignment="1">
      <alignment vertical="center"/>
    </xf>
    <xf numFmtId="9" fontId="10" fillId="8" borderId="9" xfId="33" applyNumberFormat="1" applyFont="1" applyFill="1" applyBorder="1" applyAlignment="1">
      <alignment vertical="center"/>
    </xf>
    <xf numFmtId="9" fontId="10" fillId="8" borderId="4" xfId="33" applyNumberFormat="1" applyFont="1" applyFill="1" applyBorder="1" applyAlignment="1">
      <alignment vertical="center"/>
    </xf>
    <xf numFmtId="9" fontId="10" fillId="26" borderId="55" xfId="26" applyFont="1" applyFill="1" applyBorder="1" applyAlignment="1">
      <alignment vertical="center"/>
    </xf>
    <xf numFmtId="9" fontId="10" fillId="27" borderId="55" xfId="26" applyFont="1" applyFill="1" applyBorder="1" applyAlignment="1">
      <alignment vertical="center"/>
    </xf>
    <xf numFmtId="179" fontId="10" fillId="8" borderId="11" xfId="26" applyNumberFormat="1" applyFont="1" applyFill="1" applyBorder="1" applyAlignment="1">
      <alignment vertical="center"/>
    </xf>
    <xf numFmtId="10" fontId="10" fillId="8" borderId="1" xfId="26" applyNumberFormat="1" applyFont="1" applyFill="1" applyBorder="1" applyAlignment="1">
      <alignment vertical="center"/>
    </xf>
    <xf numFmtId="177" fontId="10" fillId="8" borderId="45" xfId="33" applyNumberFormat="1" applyFont="1" applyFill="1" applyBorder="1" applyAlignment="1">
      <alignment vertical="center"/>
    </xf>
    <xf numFmtId="0" fontId="10" fillId="8" borderId="0" xfId="32" applyFont="1" applyFill="1" applyAlignment="1">
      <alignment vertical="center"/>
    </xf>
    <xf numFmtId="176" fontId="10" fillId="8" borderId="1" xfId="32" applyNumberFormat="1" applyFont="1" applyFill="1" applyBorder="1" applyAlignment="1">
      <alignment vertical="center"/>
    </xf>
    <xf numFmtId="0" fontId="21" fillId="8" borderId="0" xfId="33" applyFont="1" applyFill="1" applyAlignment="1">
      <alignment horizontal="center" vertical="center"/>
    </xf>
    <xf numFmtId="177" fontId="21" fillId="8" borderId="0" xfId="33" applyNumberFormat="1" applyFont="1" applyFill="1" applyAlignment="1">
      <alignment vertical="center"/>
    </xf>
    <xf numFmtId="177" fontId="21" fillId="8" borderId="0" xfId="33" applyNumberFormat="1" applyFont="1" applyFill="1" applyBorder="1" applyAlignment="1">
      <alignment vertical="center"/>
    </xf>
    <xf numFmtId="177" fontId="21" fillId="8" borderId="0" xfId="33" applyNumberFormat="1" applyFont="1" applyFill="1" applyAlignment="1">
      <alignment horizontal="center" vertical="center"/>
    </xf>
    <xf numFmtId="0" fontId="21" fillId="36" borderId="0" xfId="0" applyFont="1" applyFill="1">
      <alignment vertical="center"/>
    </xf>
    <xf numFmtId="0" fontId="21" fillId="36" borderId="0" xfId="0" applyFont="1" applyFill="1" applyAlignment="1">
      <alignment horizontal="right" vertical="center"/>
    </xf>
    <xf numFmtId="0" fontId="32" fillId="36" borderId="0" xfId="28" applyFont="1" applyFill="1" applyAlignment="1" applyProtection="1">
      <alignment horizontal="right" vertical="center"/>
    </xf>
    <xf numFmtId="0" fontId="33" fillId="36" borderId="0" xfId="34" applyFont="1" applyFill="1">
      <alignment vertical="center"/>
    </xf>
    <xf numFmtId="0" fontId="43" fillId="8" borderId="0" xfId="33" applyFont="1" applyFill="1" applyAlignment="1">
      <alignment vertical="center"/>
    </xf>
    <xf numFmtId="0" fontId="0" fillId="36" borderId="0" xfId="0" applyFill="1">
      <alignment vertical="center"/>
    </xf>
    <xf numFmtId="0" fontId="0" fillId="36" borderId="0" xfId="0" applyFill="1" applyAlignment="1">
      <alignment horizontal="center" vertical="center"/>
    </xf>
    <xf numFmtId="0" fontId="35" fillId="8" borderId="0" xfId="33" applyFont="1" applyFill="1" applyBorder="1" applyAlignment="1">
      <alignment vertical="center"/>
    </xf>
    <xf numFmtId="188" fontId="10" fillId="8" borderId="1" xfId="33" applyNumberFormat="1" applyFont="1" applyFill="1" applyBorder="1" applyAlignment="1">
      <alignment vertical="center"/>
    </xf>
    <xf numFmtId="187" fontId="10" fillId="8" borderId="1" xfId="33" applyNumberFormat="1" applyFont="1" applyFill="1" applyBorder="1" applyAlignment="1">
      <alignment vertical="center"/>
    </xf>
    <xf numFmtId="188" fontId="10" fillId="24" borderId="1" xfId="33" applyNumberFormat="1" applyFont="1" applyFill="1" applyBorder="1" applyAlignment="1">
      <alignment vertical="center"/>
    </xf>
    <xf numFmtId="188" fontId="10" fillId="44" borderId="1" xfId="33" applyNumberFormat="1" applyFont="1" applyFill="1" applyBorder="1" applyAlignment="1">
      <alignment vertical="center"/>
    </xf>
    <xf numFmtId="178" fontId="10" fillId="8" borderId="1" xfId="33" applyNumberFormat="1" applyFont="1" applyFill="1" applyBorder="1" applyAlignment="1">
      <alignment vertical="center" wrapText="1"/>
    </xf>
    <xf numFmtId="0" fontId="10" fillId="5" borderId="1" xfId="33" applyFont="1" applyFill="1" applyBorder="1" applyAlignment="1">
      <alignment horizontal="center" vertical="center" wrapText="1"/>
    </xf>
    <xf numFmtId="176" fontId="10" fillId="0" borderId="1" xfId="0" applyNumberFormat="1" applyFont="1" applyFill="1" applyBorder="1">
      <alignment vertical="center"/>
    </xf>
    <xf numFmtId="199" fontId="10" fillId="8" borderId="0" xfId="33" applyNumberFormat="1" applyFont="1" applyFill="1" applyAlignment="1">
      <alignment vertical="center"/>
    </xf>
    <xf numFmtId="0" fontId="15" fillId="36" borderId="0" xfId="33" applyFont="1" applyFill="1" applyAlignment="1">
      <alignment vertical="center"/>
    </xf>
    <xf numFmtId="0" fontId="10" fillId="36" borderId="0" xfId="33" applyFont="1" applyFill="1" applyAlignment="1">
      <alignment vertical="center"/>
    </xf>
    <xf numFmtId="0" fontId="22" fillId="8" borderId="0" xfId="33" applyFont="1" applyFill="1" applyAlignment="1">
      <alignment vertical="center"/>
    </xf>
    <xf numFmtId="176" fontId="10" fillId="8" borderId="84" xfId="33" applyNumberFormat="1" applyFont="1" applyFill="1" applyBorder="1" applyAlignment="1">
      <alignment vertical="center"/>
    </xf>
    <xf numFmtId="9" fontId="10" fillId="8" borderId="85" xfId="33" applyNumberFormat="1" applyFont="1" applyFill="1" applyBorder="1" applyAlignment="1">
      <alignment vertical="center"/>
    </xf>
    <xf numFmtId="0" fontId="36" fillId="5" borderId="1" xfId="33" applyFont="1" applyFill="1" applyBorder="1" applyAlignment="1">
      <alignment horizontal="center" vertical="center" wrapText="1"/>
    </xf>
    <xf numFmtId="0" fontId="10" fillId="36" borderId="0" xfId="33" applyFont="1" applyFill="1"/>
    <xf numFmtId="176" fontId="10" fillId="8" borderId="69" xfId="33" applyNumberFormat="1" applyFont="1" applyFill="1" applyBorder="1" applyAlignment="1">
      <alignment horizontal="right" vertical="center"/>
    </xf>
    <xf numFmtId="0" fontId="36" fillId="5" borderId="16" xfId="33" applyFont="1" applyFill="1" applyBorder="1" applyAlignment="1">
      <alignment horizontal="center" vertical="center" wrapText="1"/>
    </xf>
    <xf numFmtId="0" fontId="10" fillId="5" borderId="16" xfId="33" applyFont="1" applyFill="1" applyBorder="1" applyAlignment="1">
      <alignment horizontal="center" vertical="center" wrapText="1"/>
    </xf>
    <xf numFmtId="0" fontId="10" fillId="36" borderId="0" xfId="0" applyFont="1" applyFill="1" applyAlignment="1">
      <alignment horizontal="center" vertical="center"/>
    </xf>
    <xf numFmtId="0" fontId="10" fillId="36" borderId="1" xfId="0" applyFont="1" applyFill="1" applyBorder="1" applyAlignment="1">
      <alignment horizontal="center" vertical="center"/>
    </xf>
    <xf numFmtId="176" fontId="44" fillId="8" borderId="0" xfId="33" applyNumberFormat="1" applyFont="1" applyFill="1" applyAlignment="1">
      <alignment vertical="center"/>
    </xf>
    <xf numFmtId="0" fontId="10" fillId="36" borderId="0" xfId="0" applyFont="1" applyFill="1">
      <alignment vertical="center"/>
    </xf>
    <xf numFmtId="0" fontId="37" fillId="36" borderId="0" xfId="34" applyFont="1" applyFill="1">
      <alignment vertical="center"/>
    </xf>
    <xf numFmtId="0" fontId="37" fillId="36" borderId="1" xfId="34" applyFont="1" applyFill="1" applyBorder="1" applyAlignment="1">
      <alignment horizontal="center" vertical="center"/>
    </xf>
    <xf numFmtId="38" fontId="37" fillId="36" borderId="33" xfId="29" applyFont="1" applyFill="1" applyBorder="1" applyAlignment="1">
      <alignment horizontal="right" vertical="center"/>
    </xf>
    <xf numFmtId="0" fontId="37" fillId="36" borderId="1" xfId="34" applyFont="1" applyFill="1" applyBorder="1" applyAlignment="1">
      <alignment horizontal="right" vertical="center"/>
    </xf>
    <xf numFmtId="0" fontId="37" fillId="36" borderId="33" xfId="34" applyFont="1" applyFill="1" applyBorder="1" applyAlignment="1">
      <alignment horizontal="right" vertical="center"/>
    </xf>
    <xf numFmtId="0" fontId="37" fillId="36" borderId="1" xfId="34" applyFont="1" applyFill="1" applyBorder="1">
      <alignment vertical="center"/>
    </xf>
    <xf numFmtId="0" fontId="10" fillId="8" borderId="0" xfId="33" applyFont="1" applyFill="1" applyAlignment="1">
      <alignment horizontal="center" vertical="center"/>
    </xf>
    <xf numFmtId="0" fontId="10" fillId="8" borderId="0" xfId="33" applyFont="1" applyFill="1" applyAlignment="1">
      <alignment horizontal="right" vertical="center"/>
    </xf>
    <xf numFmtId="0" fontId="10" fillId="8" borderId="7" xfId="33" applyFont="1" applyFill="1" applyBorder="1" applyAlignment="1">
      <alignment horizontal="right" vertical="center"/>
    </xf>
    <xf numFmtId="0" fontId="10" fillId="5" borderId="86" xfId="33" applyFont="1" applyFill="1" applyBorder="1" applyAlignment="1">
      <alignment vertical="center"/>
    </xf>
    <xf numFmtId="0" fontId="10" fillId="5" borderId="87" xfId="33" applyFont="1" applyFill="1" applyBorder="1" applyAlignment="1">
      <alignment horizontal="center" vertical="center"/>
    </xf>
    <xf numFmtId="0" fontId="10" fillId="5" borderId="38" xfId="33" applyFont="1" applyFill="1" applyBorder="1" applyAlignment="1">
      <alignment horizontal="center" vertical="center" wrapText="1"/>
    </xf>
    <xf numFmtId="0" fontId="35" fillId="5" borderId="87" xfId="33" applyFont="1" applyFill="1" applyBorder="1" applyAlignment="1">
      <alignment horizontal="center" vertical="center"/>
    </xf>
    <xf numFmtId="0" fontId="35" fillId="5" borderId="39" xfId="33" applyFont="1" applyFill="1" applyBorder="1" applyAlignment="1">
      <alignment horizontal="center" vertical="center"/>
    </xf>
    <xf numFmtId="0" fontId="35" fillId="5" borderId="88" xfId="33" applyFont="1" applyFill="1" applyBorder="1" applyAlignment="1">
      <alignment horizontal="center" vertical="center"/>
    </xf>
    <xf numFmtId="0" fontId="10" fillId="5" borderId="38" xfId="33" applyFont="1" applyFill="1" applyBorder="1" applyAlignment="1">
      <alignment horizontal="center" vertical="center"/>
    </xf>
    <xf numFmtId="0" fontId="10" fillId="5" borderId="39" xfId="33" applyFont="1" applyFill="1" applyBorder="1" applyAlignment="1">
      <alignment horizontal="center" vertical="center"/>
    </xf>
    <xf numFmtId="0" fontId="10" fillId="5" borderId="88" xfId="33" applyFont="1" applyFill="1" applyBorder="1" applyAlignment="1">
      <alignment horizontal="center" vertical="center"/>
    </xf>
    <xf numFmtId="0" fontId="10" fillId="5" borderId="40" xfId="33" applyFont="1" applyFill="1" applyBorder="1" applyAlignment="1">
      <alignment horizontal="center" vertical="center"/>
    </xf>
    <xf numFmtId="177" fontId="10" fillId="8" borderId="0" xfId="33" applyNumberFormat="1" applyFont="1" applyFill="1" applyAlignment="1">
      <alignment vertical="center"/>
    </xf>
    <xf numFmtId="0" fontId="10" fillId="8" borderId="89" xfId="33" applyFont="1" applyFill="1" applyBorder="1" applyAlignment="1">
      <alignment horizontal="center" vertical="center"/>
    </xf>
    <xf numFmtId="176" fontId="10" fillId="8" borderId="90" xfId="33" applyNumberFormat="1" applyFont="1" applyFill="1" applyBorder="1" applyAlignment="1">
      <alignment horizontal="center" vertical="center"/>
    </xf>
    <xf numFmtId="176" fontId="35" fillId="8" borderId="90" xfId="33" applyNumberFormat="1" applyFont="1" applyFill="1" applyBorder="1" applyAlignment="1">
      <alignment horizontal="center" vertical="center"/>
    </xf>
    <xf numFmtId="177" fontId="35" fillId="8" borderId="21" xfId="33" applyNumberFormat="1" applyFont="1" applyFill="1" applyBorder="1" applyAlignment="1" applyProtection="1">
      <alignment horizontal="right" vertical="center"/>
    </xf>
    <xf numFmtId="198" fontId="10" fillId="8" borderId="0" xfId="33" applyNumberFormat="1" applyFont="1" applyFill="1" applyBorder="1" applyAlignment="1">
      <alignment vertical="center"/>
    </xf>
    <xf numFmtId="177" fontId="35" fillId="8" borderId="1" xfId="33" applyNumberFormat="1" applyFont="1" applyFill="1" applyBorder="1" applyAlignment="1" applyProtection="1">
      <alignment vertical="center"/>
    </xf>
    <xf numFmtId="0" fontId="10" fillId="8" borderId="89" xfId="33" applyFont="1" applyFill="1" applyBorder="1" applyAlignment="1">
      <alignment horizontal="center" vertical="center" wrapText="1"/>
    </xf>
    <xf numFmtId="176" fontId="10" fillId="8" borderId="90" xfId="33" applyNumberFormat="1" applyFont="1" applyFill="1" applyBorder="1" applyAlignment="1">
      <alignment horizontal="center" vertical="center" wrapText="1"/>
    </xf>
    <xf numFmtId="0" fontId="10" fillId="8" borderId="93" xfId="33" applyFont="1" applyFill="1" applyBorder="1" applyAlignment="1">
      <alignment horizontal="centerContinuous" vertical="center"/>
    </xf>
    <xf numFmtId="176" fontId="10" fillId="8" borderId="94" xfId="33" applyNumberFormat="1" applyFont="1" applyFill="1" applyBorder="1" applyAlignment="1">
      <alignment horizontal="center" vertical="center"/>
    </xf>
    <xf numFmtId="0" fontId="10" fillId="8" borderId="0" xfId="33" applyFont="1" applyFill="1" applyBorder="1" applyAlignment="1">
      <alignment horizontal="centerContinuous" vertical="center"/>
    </xf>
    <xf numFmtId="176" fontId="10" fillId="8" borderId="0" xfId="33" applyNumberFormat="1" applyFont="1" applyFill="1" applyBorder="1" applyAlignment="1">
      <alignment horizontal="center" vertical="center"/>
    </xf>
    <xf numFmtId="177" fontId="35" fillId="8" borderId="0" xfId="33" applyNumberFormat="1" applyFont="1" applyFill="1" applyBorder="1" applyAlignment="1">
      <alignment horizontal="right" vertical="center"/>
    </xf>
    <xf numFmtId="0" fontId="10" fillId="8" borderId="0" xfId="33" applyNumberFormat="1" applyFont="1" applyFill="1" applyBorder="1" applyAlignment="1">
      <alignment vertical="center"/>
    </xf>
    <xf numFmtId="0" fontId="35" fillId="8" borderId="0" xfId="33" applyFont="1" applyFill="1" applyBorder="1" applyAlignment="1">
      <alignment horizontal="center" vertical="center"/>
    </xf>
    <xf numFmtId="176" fontId="26" fillId="8" borderId="0" xfId="33" applyNumberFormat="1" applyFont="1" applyFill="1" applyBorder="1" applyAlignment="1">
      <alignment horizontal="center" vertical="center"/>
    </xf>
    <xf numFmtId="177" fontId="10" fillId="8" borderId="0" xfId="33" applyNumberFormat="1" applyFont="1" applyFill="1" applyAlignment="1">
      <alignment horizontal="center" vertical="center"/>
    </xf>
    <xf numFmtId="0" fontId="10" fillId="5" borderId="42" xfId="33" applyFont="1" applyFill="1" applyBorder="1" applyAlignment="1">
      <alignment horizontal="center" vertical="center"/>
    </xf>
    <xf numFmtId="192" fontId="10" fillId="8" borderId="1" xfId="26" applyNumberFormat="1" applyFont="1" applyFill="1" applyBorder="1" applyAlignment="1">
      <alignment horizontal="right" vertical="center"/>
    </xf>
    <xf numFmtId="192" fontId="10" fillId="8" borderId="1" xfId="33" applyNumberFormat="1" applyFont="1" applyFill="1" applyBorder="1" applyAlignment="1">
      <alignment vertical="center"/>
    </xf>
    <xf numFmtId="179" fontId="10" fillId="8" borderId="33" xfId="33" applyNumberFormat="1" applyFont="1" applyFill="1" applyBorder="1" applyAlignment="1">
      <alignment vertical="center"/>
    </xf>
    <xf numFmtId="179" fontId="10" fillId="8" borderId="3" xfId="33" applyNumberFormat="1" applyFont="1" applyFill="1" applyBorder="1" applyAlignment="1">
      <alignment vertical="center"/>
    </xf>
    <xf numFmtId="179" fontId="10" fillId="8" borderId="0" xfId="33" applyNumberFormat="1" applyFont="1" applyFill="1" applyBorder="1" applyAlignment="1">
      <alignment vertical="center"/>
    </xf>
    <xf numFmtId="0" fontId="10" fillId="8" borderId="0" xfId="33" applyFont="1" applyFill="1" applyBorder="1" applyAlignment="1">
      <alignment horizontal="center" vertical="center" wrapText="1"/>
    </xf>
    <xf numFmtId="176" fontId="35" fillId="8" borderId="0" xfId="33" applyNumberFormat="1" applyFont="1" applyFill="1" applyBorder="1" applyAlignment="1">
      <alignment horizontal="center" vertical="center"/>
    </xf>
    <xf numFmtId="177" fontId="35" fillId="8" borderId="0" xfId="33" applyNumberFormat="1" applyFont="1" applyFill="1" applyBorder="1" applyAlignment="1">
      <alignment vertical="center"/>
    </xf>
    <xf numFmtId="192" fontId="10" fillId="8" borderId="9" xfId="26" applyNumberFormat="1" applyFont="1" applyFill="1" applyBorder="1" applyAlignment="1">
      <alignment horizontal="right" vertical="center"/>
    </xf>
    <xf numFmtId="179" fontId="10" fillId="8" borderId="91" xfId="33" applyNumberFormat="1" applyFont="1" applyFill="1" applyBorder="1" applyAlignment="1">
      <alignment vertical="center"/>
    </xf>
    <xf numFmtId="179" fontId="10" fillId="8" borderId="92" xfId="33" applyNumberFormat="1" applyFont="1" applyFill="1" applyBorder="1" applyAlignment="1">
      <alignment vertical="center"/>
    </xf>
    <xf numFmtId="0" fontId="10" fillId="8" borderId="0" xfId="33" applyFont="1" applyFill="1" applyBorder="1" applyAlignment="1">
      <alignment vertical="center" wrapText="1"/>
    </xf>
    <xf numFmtId="176" fontId="10" fillId="8" borderId="0" xfId="33" applyNumberFormat="1" applyFont="1" applyFill="1" applyBorder="1" applyAlignment="1">
      <alignment horizontal="center" vertical="center" wrapText="1"/>
    </xf>
    <xf numFmtId="177" fontId="35" fillId="8" borderId="0" xfId="33" applyNumberFormat="1" applyFont="1" applyFill="1" applyBorder="1" applyAlignment="1">
      <alignment horizontal="center" vertical="center"/>
    </xf>
    <xf numFmtId="0" fontId="10" fillId="8" borderId="95" xfId="33" applyFont="1" applyFill="1" applyBorder="1" applyAlignment="1">
      <alignment horizontal="centerContinuous" vertical="center"/>
    </xf>
    <xf numFmtId="176" fontId="10" fillId="8" borderId="81" xfId="33" applyNumberFormat="1" applyFont="1" applyFill="1" applyBorder="1" applyAlignment="1">
      <alignment horizontal="centerContinuous" vertical="center"/>
    </xf>
    <xf numFmtId="192" fontId="10" fillId="8" borderId="45" xfId="33" applyNumberFormat="1" applyFont="1" applyFill="1" applyBorder="1" applyAlignment="1">
      <alignment vertical="center"/>
    </xf>
    <xf numFmtId="179" fontId="10" fillId="8" borderId="45" xfId="33" applyNumberFormat="1" applyFont="1" applyFill="1" applyBorder="1" applyAlignment="1">
      <alignment vertical="center"/>
    </xf>
    <xf numFmtId="179" fontId="10" fillId="8" borderId="98" xfId="33" applyNumberFormat="1" applyFont="1" applyFill="1" applyBorder="1" applyAlignment="1">
      <alignment vertical="center"/>
    </xf>
    <xf numFmtId="179" fontId="10" fillId="8" borderId="65" xfId="33" applyNumberFormat="1" applyFont="1" applyFill="1" applyBorder="1" applyAlignment="1">
      <alignment vertical="center"/>
    </xf>
    <xf numFmtId="179" fontId="10" fillId="8" borderId="0" xfId="26" applyNumberFormat="1" applyFont="1" applyFill="1" applyBorder="1" applyAlignment="1">
      <alignment horizontal="right" vertical="center"/>
    </xf>
    <xf numFmtId="192" fontId="10" fillId="8" borderId="1" xfId="26" applyNumberFormat="1" applyFont="1" applyFill="1" applyBorder="1" applyAlignment="1">
      <alignment horizontal="center" vertical="center"/>
    </xf>
    <xf numFmtId="197" fontId="26" fillId="8" borderId="0" xfId="33" applyNumberFormat="1" applyFont="1" applyFill="1" applyAlignment="1">
      <alignment vertical="center"/>
    </xf>
    <xf numFmtId="195" fontId="26" fillId="8" borderId="0" xfId="33" applyNumberFormat="1" applyFont="1" applyFill="1" applyAlignment="1">
      <alignment vertical="center"/>
    </xf>
    <xf numFmtId="38" fontId="10" fillId="45" borderId="27" xfId="29" applyNumberFormat="1" applyFont="1" applyFill="1" applyBorder="1" applyAlignment="1">
      <alignment horizontal="right" vertical="center"/>
    </xf>
    <xf numFmtId="38" fontId="10" fillId="45" borderId="29" xfId="29" applyNumberFormat="1" applyFont="1" applyFill="1" applyBorder="1" applyAlignment="1">
      <alignment horizontal="right" vertical="center"/>
    </xf>
    <xf numFmtId="38" fontId="10" fillId="45" borderId="70" xfId="29" applyNumberFormat="1" applyFont="1" applyFill="1" applyBorder="1" applyAlignment="1">
      <alignment horizontal="right" vertical="center"/>
    </xf>
    <xf numFmtId="0" fontId="10" fillId="29" borderId="1" xfId="33" applyFont="1" applyFill="1" applyBorder="1" applyAlignment="1">
      <alignment horizontal="center" vertical="center" wrapText="1"/>
    </xf>
    <xf numFmtId="0" fontId="10" fillId="8" borderId="0" xfId="31" applyFont="1" applyFill="1" applyAlignment="1">
      <alignment vertical="center"/>
    </xf>
    <xf numFmtId="188" fontId="10" fillId="25" borderId="1" xfId="31" applyNumberFormat="1" applyFont="1" applyFill="1" applyBorder="1" applyAlignment="1">
      <alignment vertical="center"/>
    </xf>
    <xf numFmtId="188" fontId="10" fillId="44" borderId="1" xfId="31" applyNumberFormat="1" applyFont="1" applyFill="1" applyBorder="1" applyAlignment="1">
      <alignment vertical="center"/>
    </xf>
    <xf numFmtId="9" fontId="10" fillId="8" borderId="0" xfId="27" applyFont="1" applyFill="1" applyAlignment="1">
      <alignment vertical="center"/>
    </xf>
    <xf numFmtId="179" fontId="10" fillId="25" borderId="1" xfId="27" applyNumberFormat="1" applyFont="1" applyFill="1" applyBorder="1" applyAlignment="1">
      <alignment vertical="center"/>
    </xf>
    <xf numFmtId="179" fontId="10" fillId="8" borderId="1" xfId="31" applyNumberFormat="1" applyFont="1" applyFill="1" applyBorder="1" applyAlignment="1">
      <alignment vertical="center"/>
    </xf>
    <xf numFmtId="188" fontId="10" fillId="0" borderId="1" xfId="31" applyNumberFormat="1" applyFont="1" applyFill="1" applyBorder="1" applyAlignment="1">
      <alignment vertical="center"/>
    </xf>
    <xf numFmtId="179" fontId="10" fillId="25" borderId="1" xfId="31" applyNumberFormat="1" applyFont="1" applyFill="1" applyBorder="1" applyAlignment="1">
      <alignment vertical="center"/>
    </xf>
    <xf numFmtId="38" fontId="10" fillId="8" borderId="1" xfId="31" applyNumberFormat="1" applyFont="1" applyFill="1" applyBorder="1" applyAlignment="1">
      <alignment vertical="center"/>
    </xf>
    <xf numFmtId="0" fontId="43" fillId="36" borderId="0" xfId="33" applyFont="1" applyFill="1" applyAlignment="1">
      <alignment vertical="center"/>
    </xf>
    <xf numFmtId="40" fontId="10" fillId="39" borderId="24" xfId="29" applyNumberFormat="1" applyFont="1" applyFill="1" applyBorder="1" applyAlignment="1">
      <alignment vertical="center" wrapText="1"/>
    </xf>
    <xf numFmtId="0" fontId="11" fillId="8" borderId="11" xfId="33" applyFont="1" applyFill="1" applyBorder="1" applyAlignment="1">
      <alignment vertical="center" wrapText="1"/>
    </xf>
    <xf numFmtId="184" fontId="10" fillId="8" borderId="1" xfId="26" applyNumberFormat="1" applyFont="1" applyFill="1" applyBorder="1" applyAlignment="1">
      <alignment vertical="center"/>
    </xf>
    <xf numFmtId="184" fontId="10" fillId="8" borderId="0" xfId="33" applyNumberFormat="1" applyFont="1" applyFill="1" applyAlignment="1">
      <alignment vertical="center"/>
    </xf>
    <xf numFmtId="184" fontId="10" fillId="8" borderId="1" xfId="0" applyNumberFormat="1" applyFont="1" applyFill="1" applyBorder="1" applyAlignment="1">
      <alignment vertical="center" wrapText="1"/>
    </xf>
    <xf numFmtId="184" fontId="10" fillId="8" borderId="11" xfId="0" applyNumberFormat="1" applyFont="1" applyFill="1" applyBorder="1" applyAlignment="1">
      <alignment vertical="center" wrapText="1"/>
    </xf>
    <xf numFmtId="184" fontId="10" fillId="8" borderId="69" xfId="0" applyNumberFormat="1" applyFont="1" applyFill="1" applyBorder="1" applyAlignment="1">
      <alignment vertical="center" wrapText="1"/>
    </xf>
    <xf numFmtId="184" fontId="10" fillId="8" borderId="4" xfId="0" applyNumberFormat="1" applyFont="1" applyFill="1" applyBorder="1" applyAlignment="1">
      <alignment vertical="center" wrapText="1"/>
    </xf>
    <xf numFmtId="176" fontId="16" fillId="8" borderId="29" xfId="0" applyNumberFormat="1" applyFont="1" applyFill="1" applyBorder="1" applyAlignment="1">
      <alignment vertical="center" shrinkToFit="1"/>
    </xf>
    <xf numFmtId="176" fontId="16" fillId="8" borderId="1" xfId="0" applyNumberFormat="1" applyFont="1" applyFill="1" applyBorder="1" applyAlignment="1">
      <alignment vertical="center" shrinkToFit="1"/>
    </xf>
    <xf numFmtId="176" fontId="16" fillId="8" borderId="11" xfId="0" applyNumberFormat="1" applyFont="1" applyFill="1" applyBorder="1" applyAlignment="1">
      <alignment vertical="center" shrinkToFit="1"/>
    </xf>
    <xf numFmtId="38" fontId="16" fillId="16" borderId="22" xfId="29" applyNumberFormat="1" applyFont="1" applyFill="1" applyBorder="1" applyAlignment="1">
      <alignment horizontal="right" vertical="center"/>
    </xf>
    <xf numFmtId="38" fontId="10" fillId="17" borderId="47" xfId="29" applyNumberFormat="1" applyFont="1" applyFill="1" applyBorder="1" applyAlignment="1">
      <alignment vertical="center"/>
    </xf>
    <xf numFmtId="176" fontId="10" fillId="8" borderId="111" xfId="33" applyNumberFormat="1" applyFont="1" applyFill="1" applyBorder="1" applyAlignment="1">
      <alignment horizontal="center" vertical="center"/>
    </xf>
    <xf numFmtId="177" fontId="10" fillId="8" borderId="7" xfId="33" applyNumberFormat="1" applyFont="1" applyFill="1" applyBorder="1" applyAlignment="1">
      <alignment vertical="center"/>
    </xf>
    <xf numFmtId="201" fontId="35" fillId="8" borderId="21" xfId="29" applyNumberFormat="1" applyFont="1" applyFill="1" applyBorder="1" applyAlignment="1" applyProtection="1">
      <alignment horizontal="right" vertical="center"/>
    </xf>
    <xf numFmtId="9" fontId="10" fillId="36" borderId="1" xfId="26" applyFont="1" applyFill="1" applyBorder="1" applyAlignment="1">
      <alignment vertical="center"/>
    </xf>
    <xf numFmtId="176" fontId="10" fillId="8" borderId="1" xfId="33" applyNumberFormat="1" applyFont="1" applyFill="1" applyBorder="1" applyAlignment="1">
      <alignment horizontal="center" vertical="center"/>
    </xf>
    <xf numFmtId="177" fontId="35" fillId="37" borderId="1" xfId="33" applyNumberFormat="1" applyFont="1" applyFill="1" applyBorder="1" applyAlignment="1">
      <alignment vertical="center"/>
    </xf>
    <xf numFmtId="176" fontId="10" fillId="25" borderId="81" xfId="33" applyNumberFormat="1" applyFont="1" applyFill="1" applyBorder="1" applyAlignment="1">
      <alignment horizontal="center" vertical="center"/>
    </xf>
    <xf numFmtId="177" fontId="35" fillId="25" borderId="81" xfId="33" applyNumberFormat="1" applyFont="1" applyFill="1" applyBorder="1" applyAlignment="1" applyProtection="1">
      <alignment horizontal="right" vertical="center"/>
    </xf>
    <xf numFmtId="177" fontId="35" fillId="25" borderId="56" xfId="33" applyNumberFormat="1" applyFont="1" applyFill="1" applyBorder="1" applyAlignment="1">
      <alignment vertical="center"/>
    </xf>
    <xf numFmtId="0" fontId="16" fillId="36" borderId="0" xfId="0" applyFont="1" applyFill="1">
      <alignment vertical="center"/>
    </xf>
    <xf numFmtId="0" fontId="11" fillId="8" borderId="1" xfId="33" applyFont="1" applyFill="1" applyBorder="1" applyAlignment="1">
      <alignment vertical="center" wrapText="1"/>
    </xf>
    <xf numFmtId="38" fontId="37" fillId="36" borderId="1" xfId="29" applyFont="1" applyFill="1" applyBorder="1">
      <alignment vertical="center"/>
    </xf>
    <xf numFmtId="38" fontId="37" fillId="36" borderId="1" xfId="29" applyFont="1" applyFill="1" applyBorder="1" applyAlignment="1">
      <alignment horizontal="right" vertical="center"/>
    </xf>
    <xf numFmtId="177" fontId="35" fillId="8" borderId="107" xfId="33" applyNumberFormat="1" applyFont="1" applyFill="1" applyBorder="1" applyAlignment="1" applyProtection="1">
      <alignment horizontal="right" vertical="center"/>
    </xf>
    <xf numFmtId="177" fontId="35" fillId="37" borderId="55" xfId="33" applyNumberFormat="1" applyFont="1" applyFill="1" applyBorder="1" applyAlignment="1">
      <alignment vertical="center"/>
    </xf>
    <xf numFmtId="192" fontId="10" fillId="8" borderId="69" xfId="26" applyNumberFormat="1" applyFont="1" applyFill="1" applyBorder="1" applyAlignment="1">
      <alignment horizontal="right" vertical="center"/>
    </xf>
    <xf numFmtId="192" fontId="10" fillId="8" borderId="56" xfId="26" applyNumberFormat="1" applyFont="1" applyFill="1" applyBorder="1" applyAlignment="1">
      <alignment horizontal="right" vertical="center"/>
    </xf>
    <xf numFmtId="0" fontId="10" fillId="36" borderId="0" xfId="0" applyFont="1" applyFill="1" applyAlignment="1">
      <alignment horizontal="center" vertical="center"/>
    </xf>
    <xf numFmtId="0" fontId="10" fillId="8" borderId="116" xfId="33" applyFont="1" applyFill="1" applyBorder="1" applyAlignment="1">
      <alignment horizontal="center" vertical="center"/>
    </xf>
    <xf numFmtId="176" fontId="10" fillId="8" borderId="117" xfId="33" applyNumberFormat="1" applyFont="1" applyFill="1" applyBorder="1" applyAlignment="1">
      <alignment horizontal="center" vertical="center"/>
    </xf>
    <xf numFmtId="176" fontId="10" fillId="8" borderId="118" xfId="33" applyNumberFormat="1" applyFont="1" applyFill="1" applyBorder="1" applyAlignment="1">
      <alignment horizontal="center" vertical="center"/>
    </xf>
    <xf numFmtId="38" fontId="10" fillId="16" borderId="55" xfId="29" applyNumberFormat="1" applyFont="1" applyFill="1" applyBorder="1" applyAlignment="1">
      <alignment vertical="center"/>
    </xf>
    <xf numFmtId="40" fontId="10" fillId="8" borderId="54" xfId="29" applyNumberFormat="1" applyFont="1" applyFill="1" applyBorder="1" applyAlignment="1">
      <alignment vertical="center" wrapText="1"/>
    </xf>
    <xf numFmtId="38" fontId="10" fillId="17" borderId="22" xfId="29" applyNumberFormat="1" applyFont="1" applyFill="1" applyBorder="1" applyAlignment="1">
      <alignment vertical="center"/>
    </xf>
    <xf numFmtId="38" fontId="10" fillId="50" borderId="55" xfId="29" applyNumberFormat="1" applyFont="1" applyFill="1" applyBorder="1" applyAlignment="1">
      <alignment vertical="center"/>
    </xf>
    <xf numFmtId="40" fontId="10" fillId="50" borderId="55" xfId="29" applyNumberFormat="1" applyFont="1" applyFill="1" applyBorder="1" applyAlignment="1">
      <alignment vertical="center"/>
    </xf>
    <xf numFmtId="38" fontId="10" fillId="30" borderId="1" xfId="29" applyNumberFormat="1" applyFont="1" applyFill="1" applyBorder="1" applyAlignment="1">
      <alignment vertical="center"/>
    </xf>
    <xf numFmtId="40" fontId="10" fillId="30" borderId="1" xfId="29" applyNumberFormat="1" applyFont="1" applyFill="1" applyBorder="1" applyAlignment="1">
      <alignment vertical="center"/>
    </xf>
    <xf numFmtId="38" fontId="10" fillId="49" borderId="1" xfId="29" applyNumberFormat="1" applyFont="1" applyFill="1" applyBorder="1" applyAlignment="1">
      <alignment vertical="center"/>
    </xf>
    <xf numFmtId="40" fontId="10" fillId="50" borderId="16" xfId="29" applyNumberFormat="1" applyFont="1" applyFill="1" applyBorder="1" applyAlignment="1">
      <alignment vertical="center"/>
    </xf>
    <xf numFmtId="40" fontId="10" fillId="50" borderId="73" xfId="29" applyNumberFormat="1" applyFont="1" applyFill="1" applyBorder="1" applyAlignment="1">
      <alignment vertical="center"/>
    </xf>
    <xf numFmtId="38" fontId="10" fillId="36" borderId="55" xfId="29" applyNumberFormat="1" applyFont="1" applyFill="1" applyBorder="1" applyAlignment="1">
      <alignment vertical="center"/>
    </xf>
    <xf numFmtId="38" fontId="10" fillId="36" borderId="47" xfId="29" applyNumberFormat="1" applyFont="1" applyFill="1" applyBorder="1" applyAlignment="1">
      <alignment vertical="center"/>
    </xf>
    <xf numFmtId="38" fontId="10" fillId="49" borderId="4" xfId="29" applyNumberFormat="1" applyFont="1" applyFill="1" applyBorder="1" applyAlignment="1">
      <alignment vertical="center"/>
    </xf>
    <xf numFmtId="40" fontId="10" fillId="49" borderId="4" xfId="29" applyNumberFormat="1" applyFont="1" applyFill="1" applyBorder="1" applyAlignment="1">
      <alignment vertical="center"/>
    </xf>
    <xf numFmtId="38" fontId="10" fillId="16" borderId="11" xfId="29" applyNumberFormat="1" applyFont="1" applyFill="1" applyBorder="1" applyAlignment="1">
      <alignment vertical="center"/>
    </xf>
    <xf numFmtId="38" fontId="10" fillId="16" borderId="110" xfId="29" applyNumberFormat="1" applyFont="1" applyFill="1" applyBorder="1" applyAlignment="1">
      <alignment vertical="center"/>
    </xf>
    <xf numFmtId="184" fontId="10" fillId="29" borderId="1" xfId="33" applyNumberFormat="1" applyFont="1" applyFill="1" applyBorder="1" applyAlignment="1">
      <alignment vertical="center"/>
    </xf>
    <xf numFmtId="176" fontId="10" fillId="8" borderId="123" xfId="33" applyNumberFormat="1" applyFont="1" applyFill="1" applyBorder="1" applyAlignment="1">
      <alignment vertical="center"/>
    </xf>
    <xf numFmtId="176" fontId="10" fillId="8" borderId="124" xfId="33" applyNumberFormat="1" applyFont="1" applyFill="1" applyBorder="1" applyAlignment="1">
      <alignment vertical="center"/>
    </xf>
    <xf numFmtId="9" fontId="10" fillId="8" borderId="126" xfId="33" applyNumberFormat="1" applyFont="1" applyFill="1" applyBorder="1" applyAlignment="1">
      <alignment vertical="center"/>
    </xf>
    <xf numFmtId="38" fontId="10" fillId="8" borderId="9" xfId="29" applyFont="1" applyFill="1" applyBorder="1" applyAlignment="1">
      <alignment vertical="center"/>
    </xf>
    <xf numFmtId="203" fontId="10" fillId="8" borderId="1" xfId="29" applyNumberFormat="1" applyFont="1" applyFill="1" applyBorder="1" applyAlignment="1">
      <alignment vertical="center"/>
    </xf>
    <xf numFmtId="203" fontId="10" fillId="8" borderId="4" xfId="29" applyNumberFormat="1" applyFont="1" applyFill="1" applyBorder="1" applyAlignment="1">
      <alignment vertical="center"/>
    </xf>
    <xf numFmtId="203" fontId="10" fillId="8" borderId="9" xfId="29" applyNumberFormat="1" applyFont="1" applyFill="1" applyBorder="1" applyAlignment="1">
      <alignment vertical="center"/>
    </xf>
    <xf numFmtId="184" fontId="10" fillId="29" borderId="9" xfId="33" applyNumberFormat="1" applyFont="1" applyFill="1" applyBorder="1" applyAlignment="1">
      <alignment vertical="center"/>
    </xf>
    <xf numFmtId="184" fontId="10" fillId="29" borderId="4" xfId="33" applyNumberFormat="1" applyFont="1" applyFill="1" applyBorder="1" applyAlignment="1">
      <alignment vertical="center"/>
    </xf>
    <xf numFmtId="38" fontId="10" fillId="25" borderId="1" xfId="29" applyFont="1" applyFill="1" applyBorder="1" applyAlignment="1">
      <alignment vertical="center"/>
    </xf>
    <xf numFmtId="176" fontId="10" fillId="8" borderId="70" xfId="33" applyNumberFormat="1" applyFont="1" applyFill="1" applyBorder="1" applyAlignment="1">
      <alignment vertical="center"/>
    </xf>
    <xf numFmtId="183" fontId="10" fillId="36" borderId="1" xfId="33" applyNumberFormat="1" applyFont="1" applyFill="1" applyBorder="1" applyAlignment="1">
      <alignment vertical="center"/>
    </xf>
    <xf numFmtId="176" fontId="10" fillId="51" borderId="1" xfId="33" applyNumberFormat="1" applyFont="1" applyFill="1" applyBorder="1" applyAlignment="1">
      <alignment vertical="center"/>
    </xf>
    <xf numFmtId="10" fontId="10" fillId="26" borderId="55" xfId="26" applyNumberFormat="1" applyFont="1" applyFill="1" applyBorder="1" applyAlignment="1">
      <alignment vertical="center"/>
    </xf>
    <xf numFmtId="10" fontId="10" fillId="27" borderId="55" xfId="26" applyNumberFormat="1" applyFont="1" applyFill="1" applyBorder="1" applyAlignment="1">
      <alignment vertical="center"/>
    </xf>
    <xf numFmtId="176" fontId="10" fillId="51" borderId="4" xfId="33" applyNumberFormat="1" applyFont="1" applyFill="1" applyBorder="1" applyAlignment="1">
      <alignment vertical="center"/>
    </xf>
    <xf numFmtId="10" fontId="10" fillId="51" borderId="4" xfId="26" applyNumberFormat="1" applyFont="1" applyFill="1" applyBorder="1" applyAlignment="1">
      <alignment vertical="center"/>
    </xf>
    <xf numFmtId="0" fontId="10" fillId="36" borderId="0" xfId="33" applyFont="1" applyFill="1" applyBorder="1" applyAlignment="1">
      <alignment vertical="center"/>
    </xf>
    <xf numFmtId="9" fontId="10" fillId="36" borderId="0" xfId="26" applyFont="1" applyFill="1" applyBorder="1" applyAlignment="1">
      <alignment vertical="center"/>
    </xf>
    <xf numFmtId="4" fontId="10" fillId="36" borderId="0" xfId="33" applyNumberFormat="1" applyFont="1" applyFill="1" applyAlignment="1">
      <alignment vertical="center"/>
    </xf>
    <xf numFmtId="38" fontId="10" fillId="36" borderId="1" xfId="29" applyNumberFormat="1" applyFont="1" applyFill="1" applyBorder="1" applyAlignment="1">
      <alignment horizontal="right" vertical="center"/>
    </xf>
    <xf numFmtId="38" fontId="10" fillId="8" borderId="11" xfId="29" applyNumberFormat="1" applyFont="1" applyFill="1" applyBorder="1" applyAlignment="1">
      <alignment horizontal="right" vertical="center"/>
    </xf>
    <xf numFmtId="38" fontId="10" fillId="26" borderId="55" xfId="29" applyNumberFormat="1" applyFont="1" applyFill="1" applyBorder="1" applyAlignment="1">
      <alignment horizontal="right" vertical="center"/>
    </xf>
    <xf numFmtId="38" fontId="10" fillId="27" borderId="55" xfId="29" applyNumberFormat="1" applyFont="1" applyFill="1" applyBorder="1" applyAlignment="1">
      <alignment horizontal="right" vertical="center"/>
    </xf>
    <xf numFmtId="38" fontId="10" fillId="51" borderId="4" xfId="29" applyNumberFormat="1" applyFont="1" applyFill="1" applyBorder="1" applyAlignment="1">
      <alignment horizontal="right" vertical="center"/>
    </xf>
    <xf numFmtId="38" fontId="10" fillId="28" borderId="4" xfId="29" applyNumberFormat="1" applyFont="1" applyFill="1" applyBorder="1" applyAlignment="1">
      <alignment horizontal="right" vertical="center"/>
    </xf>
    <xf numFmtId="40" fontId="10" fillId="8" borderId="1" xfId="29" applyNumberFormat="1" applyFont="1" applyFill="1" applyBorder="1" applyAlignment="1">
      <alignment horizontal="right" vertical="center"/>
    </xf>
    <xf numFmtId="40" fontId="10" fillId="8" borderId="11" xfId="29" applyNumberFormat="1" applyFont="1" applyFill="1" applyBorder="1" applyAlignment="1">
      <alignment horizontal="right" vertical="center"/>
    </xf>
    <xf numFmtId="40" fontId="10" fillId="8" borderId="69" xfId="29" applyNumberFormat="1" applyFont="1" applyFill="1" applyBorder="1" applyAlignment="1">
      <alignment horizontal="right" vertical="center"/>
    </xf>
    <xf numFmtId="179" fontId="10" fillId="25" borderId="1" xfId="26" applyNumberFormat="1" applyFont="1" applyFill="1" applyBorder="1" applyAlignment="1">
      <alignment vertical="center"/>
    </xf>
    <xf numFmtId="192" fontId="10" fillId="29" borderId="1" xfId="26" applyNumberFormat="1" applyFont="1" applyFill="1" applyBorder="1" applyAlignment="1">
      <alignment vertical="center"/>
    </xf>
    <xf numFmtId="10" fontId="10" fillId="29" borderId="11" xfId="26" applyNumberFormat="1" applyFont="1" applyFill="1" applyBorder="1" applyAlignment="1">
      <alignment vertical="center"/>
    </xf>
    <xf numFmtId="10" fontId="10" fillId="29" borderId="1" xfId="26" applyNumberFormat="1" applyFont="1" applyFill="1" applyBorder="1" applyAlignment="1">
      <alignment vertical="center"/>
    </xf>
    <xf numFmtId="10" fontId="10" fillId="29" borderId="69" xfId="26" applyNumberFormat="1" applyFont="1" applyFill="1" applyBorder="1" applyAlignment="1">
      <alignment vertical="center"/>
    </xf>
    <xf numFmtId="0" fontId="16" fillId="36" borderId="0" xfId="31" applyFont="1" applyFill="1"/>
    <xf numFmtId="0" fontId="10" fillId="36" borderId="0" xfId="31" applyFont="1" applyFill="1"/>
    <xf numFmtId="0" fontId="35" fillId="5" borderId="42" xfId="33" applyFont="1" applyFill="1" applyBorder="1" applyAlignment="1">
      <alignment horizontal="center" vertical="center"/>
    </xf>
    <xf numFmtId="201" fontId="10" fillId="47" borderId="21" xfId="29" applyNumberFormat="1" applyFont="1" applyFill="1" applyBorder="1" applyAlignment="1">
      <alignment horizontal="right" vertical="center"/>
    </xf>
    <xf numFmtId="201" fontId="10" fillId="47" borderId="9" xfId="29" applyNumberFormat="1" applyFont="1" applyFill="1" applyBorder="1" applyAlignment="1">
      <alignment horizontal="right" vertical="center"/>
    </xf>
    <xf numFmtId="201" fontId="10" fillId="47" borderId="18" xfId="29" applyNumberFormat="1" applyFont="1" applyFill="1" applyBorder="1" applyAlignment="1">
      <alignment horizontal="right" vertical="center"/>
    </xf>
    <xf numFmtId="192" fontId="10" fillId="47" borderId="1" xfId="26" applyNumberFormat="1" applyFont="1" applyFill="1" applyBorder="1" applyAlignment="1">
      <alignment horizontal="right" vertical="center"/>
    </xf>
    <xf numFmtId="192" fontId="10" fillId="47" borderId="9" xfId="26" applyNumberFormat="1" applyFont="1" applyFill="1" applyBorder="1" applyAlignment="1">
      <alignment horizontal="right" vertical="center"/>
    </xf>
    <xf numFmtId="192" fontId="10" fillId="47" borderId="56" xfId="26" applyNumberFormat="1" applyFont="1" applyFill="1" applyBorder="1" applyAlignment="1">
      <alignment horizontal="right" vertical="center"/>
    </xf>
    <xf numFmtId="40" fontId="10" fillId="8" borderId="61" xfId="29" applyNumberFormat="1" applyFont="1" applyFill="1" applyBorder="1" applyAlignment="1">
      <alignment vertical="center" wrapText="1"/>
    </xf>
    <xf numFmtId="38" fontId="17" fillId="9" borderId="1" xfId="29" applyNumberFormat="1" applyFont="1" applyFill="1" applyBorder="1" applyAlignment="1">
      <alignment vertical="center"/>
    </xf>
    <xf numFmtId="38" fontId="17" fillId="3" borderId="1" xfId="29" applyNumberFormat="1" applyFont="1" applyFill="1" applyBorder="1" applyAlignment="1">
      <alignment vertical="center"/>
    </xf>
    <xf numFmtId="38" fontId="17" fillId="14" borderId="39" xfId="29" applyNumberFormat="1" applyFont="1" applyFill="1" applyBorder="1" applyAlignment="1">
      <alignment vertical="center"/>
    </xf>
    <xf numFmtId="38" fontId="17" fillId="19" borderId="1" xfId="29" applyNumberFormat="1" applyFont="1" applyFill="1" applyBorder="1" applyAlignment="1">
      <alignment vertical="center"/>
    </xf>
    <xf numFmtId="38" fontId="17" fillId="10" borderId="1" xfId="29" applyNumberFormat="1" applyFont="1" applyFill="1" applyBorder="1" applyAlignment="1">
      <alignment vertical="center"/>
    </xf>
    <xf numFmtId="38" fontId="17" fillId="4" borderId="1" xfId="29" applyNumberFormat="1" applyFont="1" applyFill="1" applyBorder="1" applyAlignment="1">
      <alignment vertical="center"/>
    </xf>
    <xf numFmtId="38" fontId="17" fillId="21" borderId="39" xfId="29" applyNumberFormat="1" applyFont="1" applyFill="1" applyBorder="1" applyAlignment="1">
      <alignment vertical="center"/>
    </xf>
    <xf numFmtId="38" fontId="17" fillId="5" borderId="39" xfId="29" applyNumberFormat="1" applyFont="1" applyFill="1" applyBorder="1" applyAlignment="1">
      <alignment vertical="center"/>
    </xf>
    <xf numFmtId="40" fontId="17" fillId="5" borderId="39" xfId="29" applyNumberFormat="1" applyFont="1" applyFill="1" applyBorder="1" applyAlignment="1">
      <alignment vertical="center"/>
    </xf>
    <xf numFmtId="40" fontId="17" fillId="5" borderId="39" xfId="29" applyNumberFormat="1" applyFont="1" applyFill="1" applyBorder="1" applyAlignment="1">
      <alignment vertical="center" wrapText="1"/>
    </xf>
    <xf numFmtId="38" fontId="17" fillId="51" borderId="39" xfId="29" applyNumberFormat="1" applyFont="1" applyFill="1" applyBorder="1" applyAlignment="1">
      <alignment vertical="center"/>
    </xf>
    <xf numFmtId="40" fontId="17" fillId="50" borderId="16" xfId="29" applyNumberFormat="1" applyFont="1" applyFill="1" applyBorder="1" applyAlignment="1">
      <alignment vertical="center"/>
    </xf>
    <xf numFmtId="38" fontId="17" fillId="22" borderId="39" xfId="29" applyNumberFormat="1" applyFont="1" applyFill="1" applyBorder="1" applyAlignment="1">
      <alignment vertical="center"/>
    </xf>
    <xf numFmtId="38" fontId="17" fillId="23" borderId="39" xfId="29" applyNumberFormat="1" applyFont="1" applyFill="1" applyBorder="1" applyAlignment="1">
      <alignment vertical="center"/>
    </xf>
    <xf numFmtId="40" fontId="17" fillId="13" borderId="39" xfId="29" applyNumberFormat="1" applyFont="1" applyFill="1" applyBorder="1" applyAlignment="1">
      <alignment vertical="center"/>
    </xf>
    <xf numFmtId="40" fontId="17" fillId="13" borderId="39" xfId="29" applyNumberFormat="1" applyFont="1" applyFill="1" applyBorder="1" applyAlignment="1">
      <alignment vertical="center" wrapText="1"/>
    </xf>
    <xf numFmtId="40" fontId="10" fillId="36" borderId="45" xfId="29" applyNumberFormat="1" applyFont="1" applyFill="1" applyBorder="1" applyAlignment="1">
      <alignment vertical="center"/>
    </xf>
    <xf numFmtId="40" fontId="10" fillId="36" borderId="45" xfId="29" applyNumberFormat="1" applyFont="1" applyFill="1" applyBorder="1" applyAlignment="1">
      <alignment vertical="center" wrapText="1"/>
    </xf>
    <xf numFmtId="38" fontId="17" fillId="33" borderId="130" xfId="29" applyNumberFormat="1" applyFont="1" applyFill="1" applyBorder="1" applyAlignment="1">
      <alignment vertical="center"/>
    </xf>
    <xf numFmtId="40" fontId="17" fillId="32" borderId="130" xfId="29" applyNumberFormat="1" applyFont="1" applyFill="1" applyBorder="1" applyAlignment="1">
      <alignment vertical="center" wrapText="1"/>
    </xf>
    <xf numFmtId="0" fontId="30" fillId="31" borderId="35" xfId="33" applyFont="1" applyFill="1" applyBorder="1" applyAlignment="1">
      <alignment vertical="center"/>
    </xf>
    <xf numFmtId="0" fontId="30" fillId="5" borderId="35" xfId="33" applyFont="1" applyFill="1" applyBorder="1" applyAlignment="1">
      <alignment vertical="center"/>
    </xf>
    <xf numFmtId="40" fontId="10" fillId="8" borderId="131" xfId="29" applyNumberFormat="1" applyFont="1" applyFill="1" applyBorder="1" applyAlignment="1">
      <alignment vertical="center"/>
    </xf>
    <xf numFmtId="38" fontId="16" fillId="16" borderId="55" xfId="29" applyNumberFormat="1" applyFont="1" applyFill="1" applyBorder="1" applyAlignment="1">
      <alignment horizontal="right" vertical="center"/>
    </xf>
    <xf numFmtId="40" fontId="10" fillId="8" borderId="54" xfId="29" applyNumberFormat="1" applyFont="1" applyFill="1" applyBorder="1" applyAlignment="1">
      <alignment vertical="center"/>
    </xf>
    <xf numFmtId="40" fontId="10" fillId="8" borderId="4" xfId="29" applyNumberFormat="1" applyFont="1" applyFill="1" applyBorder="1" applyAlignment="1">
      <alignment vertical="center"/>
    </xf>
    <xf numFmtId="38" fontId="10" fillId="45" borderId="59" xfId="29" applyNumberFormat="1" applyFont="1" applyFill="1" applyBorder="1" applyAlignment="1">
      <alignment horizontal="right" vertical="center"/>
    </xf>
    <xf numFmtId="38" fontId="10" fillId="37" borderId="59" xfId="29" applyNumberFormat="1" applyFont="1" applyFill="1" applyBorder="1" applyAlignment="1">
      <alignment vertical="center"/>
    </xf>
    <xf numFmtId="40" fontId="10" fillId="36" borderId="59" xfId="29" applyNumberFormat="1" applyFont="1" applyFill="1" applyBorder="1" applyAlignment="1">
      <alignment vertical="center"/>
    </xf>
    <xf numFmtId="38" fontId="10" fillId="52" borderId="22" xfId="29" applyNumberFormat="1" applyFont="1" applyFill="1" applyBorder="1" applyAlignment="1">
      <alignment vertical="center"/>
    </xf>
    <xf numFmtId="40" fontId="10" fillId="29" borderId="55" xfId="29" applyNumberFormat="1" applyFont="1" applyFill="1" applyBorder="1" applyAlignment="1">
      <alignment vertical="center"/>
    </xf>
    <xf numFmtId="179" fontId="10" fillId="8" borderId="125" xfId="33" applyNumberFormat="1" applyFont="1" applyFill="1" applyBorder="1" applyAlignment="1">
      <alignment vertical="center"/>
    </xf>
    <xf numFmtId="178" fontId="10" fillId="36" borderId="1" xfId="33" applyNumberFormat="1" applyFont="1" applyFill="1" applyBorder="1" applyAlignment="1">
      <alignment vertical="center"/>
    </xf>
    <xf numFmtId="176" fontId="10" fillId="36" borderId="47" xfId="33" applyNumberFormat="1" applyFont="1" applyFill="1" applyBorder="1" applyAlignment="1">
      <alignment vertical="center"/>
    </xf>
    <xf numFmtId="180" fontId="10" fillId="36" borderId="47" xfId="33" applyNumberFormat="1" applyFont="1" applyFill="1" applyBorder="1" applyAlignment="1">
      <alignment vertical="center"/>
    </xf>
    <xf numFmtId="176" fontId="10" fillId="36" borderId="22" xfId="33" applyNumberFormat="1" applyFont="1" applyFill="1" applyBorder="1" applyAlignment="1">
      <alignment vertical="center"/>
    </xf>
    <xf numFmtId="176" fontId="10" fillId="36" borderId="22" xfId="0" applyNumberFormat="1" applyFont="1" applyFill="1" applyBorder="1" applyAlignment="1">
      <alignment vertical="center" wrapText="1"/>
    </xf>
    <xf numFmtId="180" fontId="10" fillId="36" borderId="22" xfId="33" applyNumberFormat="1" applyFont="1" applyFill="1" applyBorder="1" applyAlignment="1">
      <alignment vertical="center"/>
    </xf>
    <xf numFmtId="180" fontId="10" fillId="36" borderId="24" xfId="33" applyNumberFormat="1" applyFont="1" applyFill="1" applyBorder="1" applyAlignment="1">
      <alignment vertical="center"/>
    </xf>
    <xf numFmtId="176" fontId="10" fillId="36" borderId="1" xfId="0" applyNumberFormat="1" applyFont="1" applyFill="1" applyBorder="1" applyAlignment="1">
      <alignment vertical="center" wrapText="1"/>
    </xf>
    <xf numFmtId="176" fontId="10" fillId="36" borderId="4" xfId="33" applyNumberFormat="1" applyFont="1" applyFill="1" applyBorder="1" applyAlignment="1">
      <alignment vertical="center"/>
    </xf>
    <xf numFmtId="176" fontId="10" fillId="36" borderId="4" xfId="0" applyNumberFormat="1" applyFont="1" applyFill="1" applyBorder="1" applyAlignment="1">
      <alignment vertical="center" wrapText="1"/>
    </xf>
    <xf numFmtId="176" fontId="10" fillId="36" borderId="132" xfId="33" applyNumberFormat="1" applyFont="1" applyFill="1" applyBorder="1" applyAlignment="1">
      <alignment vertical="center"/>
    </xf>
    <xf numFmtId="180" fontId="10" fillId="36" borderId="132" xfId="33" applyNumberFormat="1" applyFont="1" applyFill="1" applyBorder="1" applyAlignment="1">
      <alignment vertical="center"/>
    </xf>
    <xf numFmtId="179" fontId="10" fillId="36" borderId="1" xfId="33" applyNumberFormat="1" applyFont="1" applyFill="1" applyBorder="1" applyAlignment="1">
      <alignment vertical="center"/>
    </xf>
    <xf numFmtId="179" fontId="10" fillId="36" borderId="47" xfId="33" applyNumberFormat="1" applyFont="1" applyFill="1" applyBorder="1" applyAlignment="1">
      <alignment vertical="center"/>
    </xf>
    <xf numFmtId="179" fontId="10" fillId="36" borderId="22" xfId="33" applyNumberFormat="1" applyFont="1" applyFill="1" applyBorder="1" applyAlignment="1">
      <alignment vertical="center"/>
    </xf>
    <xf numFmtId="179" fontId="10" fillId="36" borderId="24" xfId="33" applyNumberFormat="1" applyFont="1" applyFill="1" applyBorder="1" applyAlignment="1">
      <alignment vertical="center"/>
    </xf>
    <xf numFmtId="9" fontId="10" fillId="36" borderId="47" xfId="26" applyFont="1" applyFill="1" applyBorder="1" applyAlignment="1">
      <alignment vertical="center"/>
    </xf>
    <xf numFmtId="9" fontId="10" fillId="36" borderId="22" xfId="26" applyFont="1" applyFill="1" applyBorder="1" applyAlignment="1">
      <alignment vertical="center"/>
    </xf>
    <xf numFmtId="9" fontId="10" fillId="36" borderId="132" xfId="26" applyFont="1" applyFill="1" applyBorder="1" applyAlignment="1">
      <alignment vertical="center"/>
    </xf>
    <xf numFmtId="9" fontId="10" fillId="36" borderId="4" xfId="26" applyFont="1" applyFill="1" applyBorder="1" applyAlignment="1">
      <alignment vertical="center"/>
    </xf>
    <xf numFmtId="38" fontId="10" fillId="36" borderId="1" xfId="29" applyFont="1" applyFill="1" applyBorder="1" applyAlignment="1">
      <alignment vertical="center"/>
    </xf>
    <xf numFmtId="184" fontId="10" fillId="36" borderId="1" xfId="33" applyNumberFormat="1" applyFont="1" applyFill="1" applyBorder="1" applyAlignment="1">
      <alignment vertical="center"/>
    </xf>
    <xf numFmtId="38" fontId="10" fillId="36" borderId="9" xfId="29" applyFont="1" applyFill="1" applyBorder="1" applyAlignment="1">
      <alignment vertical="center"/>
    </xf>
    <xf numFmtId="184" fontId="10" fillId="36" borderId="9" xfId="33" applyNumberFormat="1" applyFont="1" applyFill="1" applyBorder="1" applyAlignment="1">
      <alignment vertical="center"/>
    </xf>
    <xf numFmtId="38" fontId="10" fillId="36" borderId="4" xfId="29" applyFont="1" applyFill="1" applyBorder="1" applyAlignment="1">
      <alignment vertical="center"/>
    </xf>
    <xf numFmtId="184" fontId="10" fillId="36" borderId="4" xfId="33" applyNumberFormat="1" applyFont="1" applyFill="1" applyBorder="1" applyAlignment="1">
      <alignment vertical="center"/>
    </xf>
    <xf numFmtId="38" fontId="10" fillId="36" borderId="11" xfId="29" applyFont="1" applyFill="1" applyBorder="1" applyAlignment="1">
      <alignment vertical="center"/>
    </xf>
    <xf numFmtId="176" fontId="10" fillId="36" borderId="1" xfId="33" applyNumberFormat="1" applyFont="1" applyFill="1" applyBorder="1" applyAlignment="1">
      <alignment vertical="center"/>
    </xf>
    <xf numFmtId="179" fontId="10" fillId="8" borderId="1" xfId="26" applyNumberFormat="1" applyFont="1" applyFill="1" applyBorder="1" applyAlignment="1">
      <alignment vertical="center"/>
    </xf>
    <xf numFmtId="9" fontId="10" fillId="8" borderId="1" xfId="26" applyNumberFormat="1" applyFont="1" applyFill="1" applyBorder="1" applyAlignment="1">
      <alignment vertical="center"/>
    </xf>
    <xf numFmtId="204" fontId="10" fillId="8" borderId="1" xfId="26" applyNumberFormat="1" applyFont="1" applyFill="1" applyBorder="1" applyAlignment="1">
      <alignment vertical="center"/>
    </xf>
    <xf numFmtId="9" fontId="10" fillId="8" borderId="11" xfId="26" applyNumberFormat="1" applyFont="1" applyFill="1" applyBorder="1" applyAlignment="1">
      <alignment vertical="center"/>
    </xf>
    <xf numFmtId="9" fontId="10" fillId="26" borderId="55" xfId="26" applyNumberFormat="1" applyFont="1" applyFill="1" applyBorder="1" applyAlignment="1">
      <alignment vertical="center"/>
    </xf>
    <xf numFmtId="9" fontId="10" fillId="27" borderId="55" xfId="26" applyNumberFormat="1" applyFont="1" applyFill="1" applyBorder="1" applyAlignment="1">
      <alignment vertical="center"/>
    </xf>
    <xf numFmtId="9" fontId="10" fillId="51" borderId="4" xfId="26" applyNumberFormat="1" applyFont="1" applyFill="1" applyBorder="1" applyAlignment="1">
      <alignment vertical="center"/>
    </xf>
    <xf numFmtId="9" fontId="10" fillId="8" borderId="69" xfId="26" applyNumberFormat="1" applyFont="1" applyFill="1" applyBorder="1" applyAlignment="1">
      <alignment vertical="center"/>
    </xf>
    <xf numFmtId="38" fontId="10" fillId="17" borderId="55" xfId="29" applyNumberFormat="1" applyFont="1" applyFill="1" applyBorder="1" applyAlignment="1">
      <alignment vertical="center"/>
    </xf>
    <xf numFmtId="38" fontId="10" fillId="10" borderId="47" xfId="29" applyNumberFormat="1" applyFont="1" applyFill="1" applyBorder="1" applyAlignment="1">
      <alignment vertical="center"/>
    </xf>
    <xf numFmtId="38" fontId="17" fillId="17" borderId="19" xfId="29" applyNumberFormat="1" applyFont="1" applyFill="1" applyBorder="1" applyAlignment="1">
      <alignment vertical="center"/>
    </xf>
    <xf numFmtId="38" fontId="17" fillId="17" borderId="22" xfId="29" applyNumberFormat="1" applyFont="1" applyFill="1" applyBorder="1" applyAlignment="1">
      <alignment vertical="center"/>
    </xf>
    <xf numFmtId="38" fontId="10" fillId="20" borderId="4" xfId="29" applyNumberFormat="1" applyFont="1" applyFill="1" applyBorder="1" applyAlignment="1">
      <alignment vertical="center"/>
    </xf>
    <xf numFmtId="38" fontId="10" fillId="8" borderId="22" xfId="29" applyFont="1" applyFill="1" applyBorder="1" applyAlignment="1">
      <alignment vertical="center"/>
    </xf>
    <xf numFmtId="38" fontId="10" fillId="8" borderId="110" xfId="29" applyFont="1" applyFill="1" applyBorder="1" applyAlignment="1">
      <alignment vertical="center"/>
    </xf>
    <xf numFmtId="38" fontId="17" fillId="20" borderId="1" xfId="29" applyNumberFormat="1" applyFont="1" applyFill="1" applyBorder="1" applyAlignment="1">
      <alignment vertical="center"/>
    </xf>
    <xf numFmtId="38" fontId="10" fillId="8" borderId="55" xfId="29" applyFont="1" applyFill="1" applyBorder="1" applyAlignment="1">
      <alignment vertical="center"/>
    </xf>
    <xf numFmtId="38" fontId="10" fillId="54" borderId="19" xfId="29" applyNumberFormat="1" applyFont="1" applyFill="1" applyBorder="1" applyAlignment="1">
      <alignment vertical="center"/>
    </xf>
    <xf numFmtId="38" fontId="10" fillId="55" borderId="1" xfId="29" applyNumberFormat="1" applyFont="1" applyFill="1" applyBorder="1" applyAlignment="1">
      <alignment vertical="center"/>
    </xf>
    <xf numFmtId="38" fontId="17" fillId="55" borderId="1" xfId="29" applyNumberFormat="1" applyFont="1" applyFill="1" applyBorder="1" applyAlignment="1">
      <alignment vertical="center"/>
    </xf>
    <xf numFmtId="0" fontId="10" fillId="55" borderId="21" xfId="33" applyFont="1" applyFill="1" applyBorder="1" applyAlignment="1">
      <alignment vertical="center" wrapText="1"/>
    </xf>
    <xf numFmtId="40" fontId="10" fillId="55" borderId="19" xfId="29" applyNumberFormat="1" applyFont="1" applyFill="1" applyBorder="1" applyAlignment="1">
      <alignment vertical="center"/>
    </xf>
    <xf numFmtId="40" fontId="10" fillId="55" borderId="1" xfId="29" applyNumberFormat="1" applyFont="1" applyFill="1" applyBorder="1" applyAlignment="1">
      <alignment vertical="center"/>
    </xf>
    <xf numFmtId="40" fontId="10" fillId="25" borderId="4" xfId="29" applyNumberFormat="1" applyFont="1" applyFill="1" applyBorder="1" applyAlignment="1">
      <alignment vertical="center"/>
    </xf>
    <xf numFmtId="40" fontId="10" fillId="25" borderId="4" xfId="29" applyNumberFormat="1" applyFont="1" applyFill="1" applyBorder="1" applyAlignment="1">
      <alignment vertical="center" wrapText="1"/>
    </xf>
    <xf numFmtId="38" fontId="10" fillId="42" borderId="59" xfId="29" applyNumberFormat="1" applyFont="1" applyFill="1" applyBorder="1" applyAlignment="1">
      <alignment vertical="center"/>
    </xf>
    <xf numFmtId="40" fontId="10" fillId="39" borderId="59" xfId="29" applyNumberFormat="1" applyFont="1" applyFill="1" applyBorder="1" applyAlignment="1">
      <alignment vertical="center"/>
    </xf>
    <xf numFmtId="40" fontId="10" fillId="39" borderId="59" xfId="29" applyNumberFormat="1" applyFont="1" applyFill="1" applyBorder="1" applyAlignment="1">
      <alignment vertical="center" wrapText="1"/>
    </xf>
    <xf numFmtId="38" fontId="10" fillId="25" borderId="45" xfId="29" applyNumberFormat="1" applyFont="1" applyFill="1" applyBorder="1" applyAlignment="1">
      <alignment vertical="center"/>
    </xf>
    <xf numFmtId="40" fontId="10" fillId="25" borderId="55" xfId="29" applyNumberFormat="1" applyFont="1" applyFill="1" applyBorder="1" applyAlignment="1">
      <alignment vertical="center"/>
    </xf>
    <xf numFmtId="40" fontId="10" fillId="25" borderId="55" xfId="29" applyNumberFormat="1" applyFont="1" applyFill="1" applyBorder="1" applyAlignment="1">
      <alignment vertical="center" wrapText="1"/>
    </xf>
    <xf numFmtId="183" fontId="10" fillId="39" borderId="11" xfId="33" applyNumberFormat="1" applyFont="1" applyFill="1" applyBorder="1" applyAlignment="1">
      <alignment vertical="center"/>
    </xf>
    <xf numFmtId="177" fontId="10" fillId="39" borderId="1" xfId="33" applyNumberFormat="1" applyFont="1" applyFill="1" applyBorder="1" applyAlignment="1">
      <alignment vertical="center"/>
    </xf>
    <xf numFmtId="10" fontId="10" fillId="39" borderId="64" xfId="33" applyNumberFormat="1" applyFont="1" applyFill="1" applyBorder="1" applyAlignment="1">
      <alignment vertical="center"/>
    </xf>
    <xf numFmtId="38" fontId="10" fillId="54" borderId="55" xfId="29" applyNumberFormat="1" applyFont="1" applyFill="1" applyBorder="1" applyAlignment="1">
      <alignment vertical="center"/>
    </xf>
    <xf numFmtId="38" fontId="10" fillId="54" borderId="4" xfId="29" applyNumberFormat="1" applyFont="1" applyFill="1" applyBorder="1" applyAlignment="1">
      <alignment vertical="center"/>
    </xf>
    <xf numFmtId="38" fontId="10" fillId="17" borderId="24" xfId="29" applyNumberFormat="1" applyFont="1" applyFill="1" applyBorder="1" applyAlignment="1">
      <alignment vertical="center"/>
    </xf>
    <xf numFmtId="38" fontId="10" fillId="54" borderId="1" xfId="29" applyNumberFormat="1" applyFont="1" applyFill="1" applyBorder="1" applyAlignment="1">
      <alignment vertical="center"/>
    </xf>
    <xf numFmtId="38" fontId="17" fillId="54" borderId="55" xfId="29" applyNumberFormat="1" applyFont="1" applyFill="1" applyBorder="1" applyAlignment="1">
      <alignment vertical="center"/>
    </xf>
    <xf numFmtId="38" fontId="17" fillId="54" borderId="19" xfId="29" applyNumberFormat="1" applyFont="1" applyFill="1" applyBorder="1" applyAlignment="1">
      <alignment vertical="center"/>
    </xf>
    <xf numFmtId="38" fontId="10" fillId="54" borderId="22" xfId="29" applyNumberFormat="1" applyFont="1" applyFill="1" applyBorder="1" applyAlignment="1">
      <alignment vertical="center"/>
    </xf>
    <xf numFmtId="38" fontId="17" fillId="54" borderId="22" xfId="29" applyNumberFormat="1" applyFont="1" applyFill="1" applyBorder="1" applyAlignment="1">
      <alignment vertical="center"/>
    </xf>
    <xf numFmtId="179" fontId="10" fillId="8" borderId="4" xfId="33" applyNumberFormat="1" applyFont="1" applyFill="1" applyBorder="1" applyAlignment="1">
      <alignment vertical="center"/>
    </xf>
    <xf numFmtId="10" fontId="10" fillId="47" borderId="1" xfId="33" applyNumberFormat="1" applyFont="1" applyFill="1" applyBorder="1" applyAlignment="1">
      <alignment vertical="center"/>
    </xf>
    <xf numFmtId="184" fontId="10" fillId="47" borderId="1" xfId="33" applyNumberFormat="1" applyFont="1" applyFill="1" applyBorder="1" applyAlignment="1">
      <alignment vertical="center"/>
    </xf>
    <xf numFmtId="10" fontId="10" fillId="47" borderId="9" xfId="33" applyNumberFormat="1" applyFont="1" applyFill="1" applyBorder="1" applyAlignment="1">
      <alignment vertical="center"/>
    </xf>
    <xf numFmtId="184" fontId="10" fillId="47" borderId="9" xfId="33" applyNumberFormat="1" applyFont="1" applyFill="1" applyBorder="1" applyAlignment="1">
      <alignment vertical="center"/>
    </xf>
    <xf numFmtId="10" fontId="10" fillId="47" borderId="4" xfId="33" applyNumberFormat="1" applyFont="1" applyFill="1" applyBorder="1" applyAlignment="1">
      <alignment vertical="center"/>
    </xf>
    <xf numFmtId="184" fontId="10" fillId="47" borderId="4" xfId="33" applyNumberFormat="1" applyFont="1" applyFill="1" applyBorder="1" applyAlignment="1">
      <alignment vertical="center"/>
    </xf>
    <xf numFmtId="0" fontId="11" fillId="5" borderId="82" xfId="33" applyFont="1" applyFill="1" applyBorder="1" applyAlignment="1">
      <alignment horizontal="center" vertical="top" wrapText="1"/>
    </xf>
    <xf numFmtId="40" fontId="16" fillId="39" borderId="19" xfId="29" applyNumberFormat="1" applyFont="1" applyFill="1" applyBorder="1" applyAlignment="1">
      <alignment vertical="center" wrapText="1"/>
    </xf>
    <xf numFmtId="38" fontId="17" fillId="34" borderId="39" xfId="29" applyNumberFormat="1" applyFont="1" applyFill="1" applyBorder="1" applyAlignment="1">
      <alignment vertical="center"/>
    </xf>
    <xf numFmtId="38" fontId="17" fillId="40" borderId="73" xfId="29" applyNumberFormat="1" applyFont="1" applyFill="1" applyBorder="1" applyAlignment="1">
      <alignment vertical="center"/>
    </xf>
    <xf numFmtId="38" fontId="17" fillId="25" borderId="39" xfId="29" applyNumberFormat="1" applyFont="1" applyFill="1" applyBorder="1" applyAlignment="1">
      <alignment vertical="center"/>
    </xf>
    <xf numFmtId="38" fontId="17" fillId="40" borderId="39" xfId="29" applyNumberFormat="1" applyFont="1" applyFill="1" applyBorder="1" applyAlignment="1">
      <alignment vertical="center"/>
    </xf>
    <xf numFmtId="38" fontId="17" fillId="40" borderId="4" xfId="29" applyNumberFormat="1" applyFont="1" applyFill="1" applyBorder="1" applyAlignment="1">
      <alignment vertical="center"/>
    </xf>
    <xf numFmtId="10" fontId="10" fillId="36" borderId="10" xfId="26" applyNumberFormat="1" applyFont="1" applyFill="1" applyBorder="1" applyAlignment="1">
      <alignment vertical="center"/>
    </xf>
    <xf numFmtId="10" fontId="10" fillId="36" borderId="78" xfId="26" applyNumberFormat="1" applyFont="1" applyFill="1" applyBorder="1" applyAlignment="1">
      <alignment vertical="center"/>
    </xf>
    <xf numFmtId="184" fontId="10" fillId="36" borderId="1" xfId="26" applyNumberFormat="1" applyFont="1" applyFill="1" applyBorder="1" applyAlignment="1">
      <alignment vertical="center"/>
    </xf>
    <xf numFmtId="184" fontId="10" fillId="26" borderId="55" xfId="26" applyNumberFormat="1" applyFont="1" applyFill="1" applyBorder="1" applyAlignment="1">
      <alignment vertical="center"/>
    </xf>
    <xf numFmtId="184" fontId="10" fillId="36" borderId="11" xfId="26" applyNumberFormat="1" applyFont="1" applyFill="1" applyBorder="1" applyAlignment="1">
      <alignment vertical="center"/>
    </xf>
    <xf numFmtId="184" fontId="10" fillId="27" borderId="55" xfId="26" applyNumberFormat="1" applyFont="1" applyFill="1" applyBorder="1" applyAlignment="1">
      <alignment vertical="center"/>
    </xf>
    <xf numFmtId="184" fontId="10" fillId="51" borderId="4" xfId="26" applyNumberFormat="1" applyFont="1" applyFill="1" applyBorder="1" applyAlignment="1">
      <alignment vertical="center"/>
    </xf>
    <xf numFmtId="184" fontId="10" fillId="36" borderId="69" xfId="26" applyNumberFormat="1" applyFont="1" applyFill="1" applyBorder="1" applyAlignment="1">
      <alignment vertical="center"/>
    </xf>
    <xf numFmtId="179" fontId="10" fillId="25" borderId="10" xfId="26" applyNumberFormat="1" applyFont="1" applyFill="1" applyBorder="1" applyAlignment="1">
      <alignment vertical="center"/>
    </xf>
    <xf numFmtId="192" fontId="10" fillId="36" borderId="10" xfId="26" applyNumberFormat="1" applyFont="1" applyFill="1" applyBorder="1" applyAlignment="1">
      <alignment vertical="center"/>
    </xf>
    <xf numFmtId="10" fontId="10" fillId="26" borderId="138" xfId="26" applyNumberFormat="1" applyFont="1" applyFill="1" applyBorder="1" applyAlignment="1">
      <alignment vertical="center"/>
    </xf>
    <xf numFmtId="10" fontId="10" fillId="36" borderId="64" xfId="26" applyNumberFormat="1" applyFont="1" applyFill="1" applyBorder="1" applyAlignment="1">
      <alignment vertical="center"/>
    </xf>
    <xf numFmtId="10" fontId="10" fillId="27" borderId="138" xfId="26" applyNumberFormat="1" applyFont="1" applyFill="1" applyBorder="1" applyAlignment="1">
      <alignment vertical="center"/>
    </xf>
    <xf numFmtId="10" fontId="10" fillId="51" borderId="13" xfId="26" applyNumberFormat="1" applyFont="1" applyFill="1" applyBorder="1" applyAlignment="1">
      <alignment vertical="center"/>
    </xf>
    <xf numFmtId="9" fontId="10" fillId="28" borderId="13" xfId="26" applyFont="1" applyFill="1" applyBorder="1" applyAlignment="1">
      <alignment vertical="center"/>
    </xf>
    <xf numFmtId="179" fontId="10" fillId="26" borderId="55" xfId="26" applyNumberFormat="1" applyFont="1" applyFill="1" applyBorder="1" applyAlignment="1">
      <alignment vertical="center"/>
    </xf>
    <xf numFmtId="179" fontId="10" fillId="27" borderId="55" xfId="26" applyNumberFormat="1" applyFont="1" applyFill="1" applyBorder="1" applyAlignment="1">
      <alignment vertical="center"/>
    </xf>
    <xf numFmtId="179" fontId="10" fillId="51" borderId="4" xfId="26" applyNumberFormat="1" applyFont="1" applyFill="1" applyBorder="1" applyAlignment="1">
      <alignment vertical="center"/>
    </xf>
    <xf numFmtId="179" fontId="10" fillId="8" borderId="69" xfId="26" applyNumberFormat="1" applyFont="1" applyFill="1" applyBorder="1" applyAlignment="1">
      <alignment vertical="center"/>
    </xf>
    <xf numFmtId="179" fontId="10" fillId="28" borderId="4" xfId="26" applyNumberFormat="1" applyFont="1" applyFill="1" applyBorder="1" applyAlignment="1">
      <alignment vertical="center"/>
    </xf>
    <xf numFmtId="179" fontId="10" fillId="29" borderId="1" xfId="26" applyNumberFormat="1" applyFont="1" applyFill="1" applyBorder="1" applyAlignment="1">
      <alignment vertical="center"/>
    </xf>
    <xf numFmtId="179" fontId="10" fillId="29" borderId="9" xfId="26" applyNumberFormat="1" applyFont="1" applyFill="1" applyBorder="1" applyAlignment="1">
      <alignment vertical="center"/>
    </xf>
    <xf numFmtId="9" fontId="10" fillId="29" borderId="1" xfId="26" applyNumberFormat="1" applyFont="1" applyFill="1" applyBorder="1" applyAlignment="1">
      <alignment vertical="center"/>
    </xf>
    <xf numFmtId="38" fontId="10" fillId="42" borderId="45" xfId="29" applyNumberFormat="1" applyFont="1" applyFill="1" applyBorder="1" applyAlignment="1">
      <alignment vertical="center"/>
    </xf>
    <xf numFmtId="38" fontId="10" fillId="42" borderId="29" xfId="29" applyNumberFormat="1" applyFont="1" applyFill="1" applyBorder="1" applyAlignment="1">
      <alignment vertical="center"/>
    </xf>
    <xf numFmtId="3" fontId="17" fillId="40" borderId="39" xfId="29" applyNumberFormat="1" applyFont="1" applyFill="1" applyBorder="1" applyAlignment="1">
      <alignment vertical="center"/>
    </xf>
    <xf numFmtId="3" fontId="10" fillId="42" borderId="27" xfId="29" applyNumberFormat="1" applyFont="1" applyFill="1" applyBorder="1" applyAlignment="1">
      <alignment vertical="center"/>
    </xf>
    <xf numFmtId="3" fontId="10" fillId="42" borderId="29" xfId="29" applyNumberFormat="1" applyFont="1" applyFill="1" applyBorder="1" applyAlignment="1">
      <alignment vertical="center"/>
    </xf>
    <xf numFmtId="3" fontId="10" fillId="42" borderId="45" xfId="29" applyNumberFormat="1" applyFont="1" applyFill="1" applyBorder="1" applyAlignment="1">
      <alignment vertical="center"/>
    </xf>
    <xf numFmtId="9" fontId="10" fillId="8" borderId="1" xfId="26" applyNumberFormat="1" applyFont="1" applyFill="1" applyBorder="1" applyAlignment="1">
      <alignment horizontal="right" vertical="center"/>
    </xf>
    <xf numFmtId="179" fontId="10" fillId="8" borderId="1" xfId="26" applyNumberFormat="1" applyFont="1" applyFill="1" applyBorder="1" applyAlignment="1">
      <alignment horizontal="right" vertical="center"/>
    </xf>
    <xf numFmtId="10" fontId="10" fillId="29" borderId="1" xfId="26" applyNumberFormat="1" applyFont="1" applyFill="1" applyBorder="1" applyAlignment="1">
      <alignment horizontal="right" vertical="center"/>
    </xf>
    <xf numFmtId="10" fontId="10" fillId="36" borderId="10" xfId="26" applyNumberFormat="1" applyFont="1" applyFill="1" applyBorder="1" applyAlignment="1">
      <alignment horizontal="right" vertical="center"/>
    </xf>
    <xf numFmtId="184" fontId="10" fillId="36" borderId="1" xfId="26" applyNumberFormat="1" applyFont="1" applyFill="1" applyBorder="1" applyAlignment="1">
      <alignment horizontal="right" vertical="center"/>
    </xf>
    <xf numFmtId="10" fontId="10" fillId="8" borderId="1" xfId="26" applyNumberFormat="1" applyFont="1" applyFill="1" applyBorder="1" applyAlignment="1">
      <alignment horizontal="right" vertical="center"/>
    </xf>
    <xf numFmtId="204" fontId="10" fillId="8" borderId="1" xfId="26" applyNumberFormat="1" applyFont="1" applyFill="1" applyBorder="1" applyAlignment="1">
      <alignment horizontal="right" vertical="center"/>
    </xf>
    <xf numFmtId="0" fontId="21" fillId="56" borderId="21" xfId="0" applyFont="1" applyFill="1" applyBorder="1" applyAlignment="1">
      <alignment horizontal="center" vertical="center"/>
    </xf>
    <xf numFmtId="0" fontId="21" fillId="29" borderId="1" xfId="0" applyFont="1" applyFill="1" applyBorder="1" applyAlignment="1">
      <alignment horizontal="center" vertical="center"/>
    </xf>
    <xf numFmtId="0" fontId="0" fillId="36" borderId="1" xfId="0" applyFont="1" applyFill="1" applyBorder="1">
      <alignment vertical="center"/>
    </xf>
    <xf numFmtId="176" fontId="21" fillId="8" borderId="0" xfId="33" applyNumberFormat="1" applyFont="1" applyFill="1" applyAlignment="1">
      <alignment vertical="center"/>
    </xf>
    <xf numFmtId="40" fontId="21" fillId="8" borderId="0" xfId="33" applyNumberFormat="1" applyFont="1" applyFill="1" applyAlignment="1">
      <alignment vertical="center"/>
    </xf>
    <xf numFmtId="0" fontId="21" fillId="8" borderId="0" xfId="33" applyFont="1" applyFill="1" applyBorder="1" applyAlignment="1">
      <alignment vertical="center"/>
    </xf>
    <xf numFmtId="0" fontId="21" fillId="36" borderId="0" xfId="33" applyFont="1" applyFill="1" applyAlignment="1">
      <alignment vertical="center"/>
    </xf>
    <xf numFmtId="0" fontId="21" fillId="36" borderId="0" xfId="33" applyFont="1" applyFill="1" applyBorder="1" applyAlignment="1">
      <alignment vertical="center"/>
    </xf>
    <xf numFmtId="177" fontId="49" fillId="8" borderId="0" xfId="33" applyNumberFormat="1" applyFont="1" applyFill="1" applyAlignment="1">
      <alignment vertical="center"/>
    </xf>
    <xf numFmtId="177" fontId="50" fillId="8" borderId="0" xfId="33" applyNumberFormat="1" applyFont="1" applyFill="1" applyBorder="1" applyAlignment="1">
      <alignment vertical="center"/>
    </xf>
    <xf numFmtId="0" fontId="50" fillId="8" borderId="0" xfId="33" applyFont="1" applyFill="1" applyBorder="1" applyAlignment="1">
      <alignment horizontal="left" vertical="center"/>
    </xf>
    <xf numFmtId="179" fontId="50" fillId="8" borderId="0" xfId="26" applyNumberFormat="1" applyFont="1" applyFill="1" applyBorder="1" applyAlignment="1">
      <alignment vertical="center"/>
    </xf>
    <xf numFmtId="179" fontId="50" fillId="8" borderId="0" xfId="33" applyNumberFormat="1" applyFont="1" applyFill="1" applyBorder="1" applyAlignment="1">
      <alignment vertical="center"/>
    </xf>
    <xf numFmtId="0" fontId="47" fillId="36" borderId="0" xfId="0" applyFont="1" applyFill="1">
      <alignment vertical="center"/>
    </xf>
    <xf numFmtId="0" fontId="21" fillId="36" borderId="0" xfId="0" applyFont="1" applyFill="1" applyAlignment="1">
      <alignment vertical="center"/>
    </xf>
    <xf numFmtId="0" fontId="51" fillId="36" borderId="0" xfId="0" applyFont="1" applyFill="1" applyAlignment="1">
      <alignment vertical="center"/>
    </xf>
    <xf numFmtId="38" fontId="10" fillId="17" borderId="26" xfId="29" applyNumberFormat="1" applyFont="1" applyFill="1" applyBorder="1" applyAlignment="1">
      <alignment vertical="center"/>
    </xf>
    <xf numFmtId="38" fontId="17" fillId="9" borderId="3" xfId="29" applyNumberFormat="1" applyFont="1" applyFill="1" applyBorder="1" applyAlignment="1">
      <alignment vertical="center"/>
    </xf>
    <xf numFmtId="38" fontId="17" fillId="10" borderId="3" xfId="29" applyNumberFormat="1" applyFont="1" applyFill="1" applyBorder="1" applyAlignment="1">
      <alignment vertical="center"/>
    </xf>
    <xf numFmtId="38" fontId="17" fillId="17" borderId="26" xfId="29" applyNumberFormat="1" applyFont="1" applyFill="1" applyBorder="1" applyAlignment="1">
      <alignment vertical="center"/>
    </xf>
    <xf numFmtId="38" fontId="17" fillId="17" borderId="23" xfId="29" applyNumberFormat="1" applyFont="1" applyFill="1" applyBorder="1" applyAlignment="1">
      <alignment vertical="center"/>
    </xf>
    <xf numFmtId="38" fontId="17" fillId="20" borderId="3" xfId="29" applyNumberFormat="1" applyFont="1" applyFill="1" applyBorder="1" applyAlignment="1">
      <alignment vertical="center"/>
    </xf>
    <xf numFmtId="38" fontId="10" fillId="8" borderId="23" xfId="29" applyFont="1" applyFill="1" applyBorder="1" applyAlignment="1">
      <alignment vertical="center"/>
    </xf>
    <xf numFmtId="38" fontId="10" fillId="8" borderId="139" xfId="29" applyFont="1" applyFill="1" applyBorder="1" applyAlignment="1">
      <alignment vertical="center"/>
    </xf>
    <xf numFmtId="38" fontId="10" fillId="8" borderId="54" xfId="29" applyFont="1" applyFill="1" applyBorder="1" applyAlignment="1">
      <alignment vertical="center"/>
    </xf>
    <xf numFmtId="38" fontId="17" fillId="5" borderId="40" xfId="29" applyNumberFormat="1" applyFont="1" applyFill="1" applyBorder="1" applyAlignment="1">
      <alignment vertical="center"/>
    </xf>
    <xf numFmtId="38" fontId="10" fillId="25" borderId="3" xfId="29" applyNumberFormat="1" applyFont="1" applyFill="1" applyBorder="1" applyAlignment="1">
      <alignment vertical="center"/>
    </xf>
    <xf numFmtId="38" fontId="10" fillId="8" borderId="131" xfId="29" applyNumberFormat="1" applyFont="1" applyFill="1" applyBorder="1" applyAlignment="1">
      <alignment vertical="center"/>
    </xf>
    <xf numFmtId="38" fontId="10" fillId="30" borderId="3" xfId="29" applyNumberFormat="1" applyFont="1" applyFill="1" applyBorder="1" applyAlignment="1">
      <alignment vertical="center"/>
    </xf>
    <xf numFmtId="38" fontId="10" fillId="49" borderId="61" xfId="29" applyNumberFormat="1" applyFont="1" applyFill="1" applyBorder="1" applyAlignment="1">
      <alignment vertical="center"/>
    </xf>
    <xf numFmtId="38" fontId="10" fillId="50" borderId="54" xfId="29" applyNumberFormat="1" applyFont="1" applyFill="1" applyBorder="1" applyAlignment="1">
      <alignment vertical="center"/>
    </xf>
    <xf numFmtId="38" fontId="17" fillId="51" borderId="40" xfId="29" applyNumberFormat="1" applyFont="1" applyFill="1" applyBorder="1" applyAlignment="1">
      <alignment vertical="center"/>
    </xf>
    <xf numFmtId="38" fontId="17" fillId="23" borderId="40" xfId="29" applyNumberFormat="1" applyFont="1" applyFill="1" applyBorder="1" applyAlignment="1">
      <alignment vertical="center"/>
    </xf>
    <xf numFmtId="38" fontId="17" fillId="55" borderId="3" xfId="29" applyNumberFormat="1" applyFont="1" applyFill="1" applyBorder="1" applyAlignment="1">
      <alignment vertical="center"/>
    </xf>
    <xf numFmtId="38" fontId="10" fillId="8" borderId="30" xfId="29" applyNumberFormat="1" applyFont="1" applyFill="1" applyBorder="1" applyAlignment="1">
      <alignment vertical="center"/>
    </xf>
    <xf numFmtId="38" fontId="10" fillId="8" borderId="140" xfId="29" applyNumberFormat="1" applyFont="1" applyFill="1" applyBorder="1" applyAlignment="1">
      <alignment vertical="center"/>
    </xf>
    <xf numFmtId="38" fontId="10" fillId="28" borderId="3" xfId="29" applyNumberFormat="1" applyFont="1" applyFill="1" applyBorder="1" applyAlignment="1">
      <alignment vertical="center"/>
    </xf>
    <xf numFmtId="38" fontId="10" fillId="36" borderId="53" xfId="29" applyNumberFormat="1" applyFont="1" applyFill="1" applyBorder="1" applyAlignment="1">
      <alignment vertical="center"/>
    </xf>
    <xf numFmtId="38" fontId="10" fillId="36" borderId="54" xfId="29" applyNumberFormat="1" applyFont="1" applyFill="1" applyBorder="1" applyAlignment="1">
      <alignment vertical="center"/>
    </xf>
    <xf numFmtId="38" fontId="10" fillId="13" borderId="40" xfId="29" applyNumberFormat="1" applyFont="1" applyFill="1" applyBorder="1" applyAlignment="1">
      <alignment vertical="center"/>
    </xf>
    <xf numFmtId="38" fontId="10" fillId="37" borderId="131" xfId="29" applyNumberFormat="1" applyFont="1" applyFill="1" applyBorder="1" applyAlignment="1">
      <alignment vertical="center"/>
    </xf>
    <xf numFmtId="38" fontId="10" fillId="37" borderId="30" xfId="29" applyNumberFormat="1" applyFont="1" applyFill="1" applyBorder="1" applyAlignment="1">
      <alignment vertical="center"/>
    </xf>
    <xf numFmtId="38" fontId="10" fillId="37" borderId="31" xfId="29" applyNumberFormat="1" applyFont="1" applyFill="1" applyBorder="1" applyAlignment="1">
      <alignment vertical="center"/>
    </xf>
    <xf numFmtId="183" fontId="10" fillId="0" borderId="0" xfId="33" applyNumberFormat="1" applyFont="1" applyFill="1" applyAlignment="1">
      <alignment vertical="center"/>
    </xf>
    <xf numFmtId="0" fontId="11" fillId="8" borderId="0" xfId="33" applyFont="1" applyFill="1" applyBorder="1" applyAlignment="1">
      <alignment vertical="center"/>
    </xf>
    <xf numFmtId="205" fontId="52" fillId="8" borderId="0" xfId="33" applyNumberFormat="1" applyFont="1" applyFill="1" applyBorder="1" applyAlignment="1">
      <alignment vertical="center"/>
    </xf>
    <xf numFmtId="206" fontId="52" fillId="8" borderId="0" xfId="33" applyNumberFormat="1" applyFont="1" applyFill="1" applyBorder="1" applyAlignment="1">
      <alignment vertical="center"/>
    </xf>
    <xf numFmtId="0" fontId="52" fillId="8" borderId="0" xfId="33" applyFont="1" applyFill="1" applyBorder="1" applyAlignment="1">
      <alignment vertical="center"/>
    </xf>
    <xf numFmtId="207" fontId="52" fillId="8" borderId="0" xfId="33" applyNumberFormat="1" applyFont="1" applyFill="1" applyBorder="1" applyAlignment="1">
      <alignment vertical="center"/>
    </xf>
    <xf numFmtId="179" fontId="10" fillId="8" borderId="0" xfId="33" applyNumberFormat="1" applyFont="1" applyFill="1" applyAlignment="1">
      <alignment vertical="center"/>
    </xf>
    <xf numFmtId="10" fontId="10" fillId="8" borderId="0" xfId="33" applyNumberFormat="1" applyFont="1" applyFill="1" applyAlignment="1">
      <alignment vertical="center"/>
    </xf>
    <xf numFmtId="0" fontId="11" fillId="8" borderId="9" xfId="33" applyFont="1" applyFill="1" applyBorder="1" applyAlignment="1">
      <alignment vertical="center" wrapText="1"/>
    </xf>
    <xf numFmtId="10" fontId="10" fillId="8" borderId="1" xfId="31" applyNumberFormat="1" applyFont="1" applyFill="1" applyBorder="1" applyAlignment="1">
      <alignment vertical="center"/>
    </xf>
    <xf numFmtId="49" fontId="50" fillId="8" borderId="0" xfId="33" applyNumberFormat="1" applyFont="1" applyFill="1" applyBorder="1" applyAlignment="1">
      <alignment horizontal="left" vertical="center"/>
    </xf>
    <xf numFmtId="38" fontId="10" fillId="38" borderId="47" xfId="29" applyNumberFormat="1" applyFont="1" applyFill="1" applyBorder="1" applyAlignment="1">
      <alignment vertical="center"/>
    </xf>
    <xf numFmtId="40" fontId="10" fillId="39" borderId="47" xfId="29" applyNumberFormat="1" applyFont="1" applyFill="1" applyBorder="1" applyAlignment="1">
      <alignment vertical="center"/>
    </xf>
    <xf numFmtId="38" fontId="10" fillId="38" borderId="24" xfId="29" applyNumberFormat="1" applyFont="1" applyFill="1" applyBorder="1" applyAlignment="1">
      <alignment vertical="center"/>
    </xf>
    <xf numFmtId="177" fontId="10" fillId="8" borderId="11" xfId="33" applyNumberFormat="1" applyFont="1" applyFill="1" applyBorder="1" applyAlignment="1">
      <alignment vertical="center"/>
    </xf>
    <xf numFmtId="177" fontId="10" fillId="36" borderId="1" xfId="33" applyNumberFormat="1" applyFont="1" applyFill="1" applyBorder="1" applyAlignment="1">
      <alignment vertical="center"/>
    </xf>
    <xf numFmtId="193" fontId="10" fillId="36" borderId="1" xfId="33" applyNumberFormat="1" applyFont="1" applyFill="1" applyBorder="1" applyAlignment="1">
      <alignment vertical="center"/>
    </xf>
    <xf numFmtId="0" fontId="11" fillId="8" borderId="0" xfId="32" applyFont="1" applyFill="1"/>
    <xf numFmtId="0" fontId="53" fillId="8" borderId="0" xfId="31" applyFont="1" applyFill="1"/>
    <xf numFmtId="0" fontId="10" fillId="8" borderId="0" xfId="33" applyFont="1" applyFill="1" applyAlignment="1">
      <alignment vertical="center" wrapText="1"/>
    </xf>
    <xf numFmtId="0" fontId="0" fillId="36" borderId="1" xfId="0" applyFont="1" applyFill="1" applyBorder="1" applyAlignment="1">
      <alignment vertical="center" wrapText="1"/>
    </xf>
    <xf numFmtId="38" fontId="10" fillId="45" borderId="55" xfId="29" applyNumberFormat="1" applyFont="1" applyFill="1" applyBorder="1" applyAlignment="1">
      <alignment horizontal="right" vertical="center"/>
    </xf>
    <xf numFmtId="38" fontId="10" fillId="37" borderId="55" xfId="29" applyNumberFormat="1" applyFont="1" applyFill="1" applyBorder="1" applyAlignment="1">
      <alignment vertical="center"/>
    </xf>
    <xf numFmtId="183" fontId="35" fillId="37" borderId="55" xfId="33" applyNumberFormat="1" applyFont="1" applyFill="1" applyBorder="1" applyAlignment="1">
      <alignment vertical="center"/>
    </xf>
    <xf numFmtId="38" fontId="10" fillId="45" borderId="79" xfId="29" applyNumberFormat="1" applyFont="1" applyFill="1" applyBorder="1" applyAlignment="1">
      <alignment horizontal="right" vertical="center"/>
    </xf>
    <xf numFmtId="38" fontId="10" fillId="37" borderId="79" xfId="29" applyNumberFormat="1" applyFont="1" applyFill="1" applyBorder="1" applyAlignment="1">
      <alignment vertical="center"/>
    </xf>
    <xf numFmtId="0" fontId="53" fillId="36" borderId="0" xfId="0" applyFont="1" applyFill="1">
      <alignment vertical="center"/>
    </xf>
    <xf numFmtId="0" fontId="56" fillId="36" borderId="0" xfId="0" applyFont="1" applyFill="1">
      <alignment vertical="center"/>
    </xf>
    <xf numFmtId="0" fontId="28" fillId="36" borderId="0" xfId="34" applyFont="1" applyFill="1">
      <alignment vertical="center"/>
    </xf>
    <xf numFmtId="177" fontId="35" fillId="8" borderId="21" xfId="33" applyNumberFormat="1" applyFont="1" applyFill="1" applyBorder="1" applyAlignment="1" applyProtection="1">
      <alignment vertical="center"/>
    </xf>
    <xf numFmtId="176" fontId="10" fillId="8" borderId="111" xfId="33" applyNumberFormat="1" applyFont="1" applyFill="1" applyBorder="1" applyAlignment="1">
      <alignment horizontal="center" vertical="center" wrapText="1"/>
    </xf>
    <xf numFmtId="176" fontId="10" fillId="8" borderId="145" xfId="33" applyNumberFormat="1" applyFont="1" applyFill="1" applyBorder="1" applyAlignment="1">
      <alignment horizontal="center" vertical="center"/>
    </xf>
    <xf numFmtId="38" fontId="17" fillId="57" borderId="73" xfId="29" applyNumberFormat="1" applyFont="1" applyFill="1" applyBorder="1" applyAlignment="1">
      <alignment vertical="center"/>
    </xf>
    <xf numFmtId="0" fontId="10" fillId="0" borderId="0" xfId="33" applyFont="1" applyFill="1" applyAlignment="1">
      <alignment vertical="center" wrapText="1"/>
    </xf>
    <xf numFmtId="0" fontId="10" fillId="0" borderId="148" xfId="33" applyFont="1" applyFill="1" applyBorder="1" applyAlignment="1">
      <alignment vertical="center" wrapText="1"/>
    </xf>
    <xf numFmtId="38" fontId="17" fillId="0" borderId="56" xfId="29" applyNumberFormat="1" applyFont="1" applyFill="1" applyBorder="1" applyAlignment="1">
      <alignment vertical="center"/>
    </xf>
    <xf numFmtId="38" fontId="17" fillId="0" borderId="80" xfId="29" applyNumberFormat="1" applyFont="1" applyFill="1" applyBorder="1" applyAlignment="1">
      <alignment vertical="center"/>
    </xf>
    <xf numFmtId="0" fontId="10" fillId="36" borderId="0" xfId="33" applyFont="1" applyFill="1" applyAlignment="1">
      <alignment vertical="center" wrapText="1"/>
    </xf>
    <xf numFmtId="38" fontId="10" fillId="36" borderId="24" xfId="29" applyNumberFormat="1" applyFont="1" applyFill="1" applyBorder="1" applyAlignment="1">
      <alignment vertical="center"/>
    </xf>
    <xf numFmtId="38" fontId="10" fillId="51" borderId="1" xfId="29" applyNumberFormat="1" applyFont="1" applyFill="1" applyBorder="1" applyAlignment="1">
      <alignment vertical="center"/>
    </xf>
    <xf numFmtId="0" fontId="11" fillId="36" borderId="0" xfId="33" applyFont="1" applyFill="1" applyBorder="1" applyAlignment="1">
      <alignment vertical="center"/>
    </xf>
    <xf numFmtId="0" fontId="10" fillId="36" borderId="0" xfId="33" applyFont="1" applyFill="1" applyBorder="1" applyAlignment="1">
      <alignment vertical="center" wrapText="1"/>
    </xf>
    <xf numFmtId="38" fontId="17" fillId="36" borderId="0" xfId="29" applyNumberFormat="1" applyFont="1" applyFill="1" applyBorder="1" applyAlignment="1">
      <alignment vertical="center"/>
    </xf>
    <xf numFmtId="38" fontId="10" fillId="36" borderId="4" xfId="29" applyNumberFormat="1" applyFont="1" applyFill="1" applyBorder="1" applyAlignment="1">
      <alignment vertical="center"/>
    </xf>
    <xf numFmtId="38" fontId="10" fillId="51" borderId="4" xfId="29" applyNumberFormat="1" applyFont="1" applyFill="1" applyBorder="1" applyAlignment="1">
      <alignment vertical="center"/>
    </xf>
    <xf numFmtId="0" fontId="11" fillId="36" borderId="9" xfId="33" applyFont="1" applyFill="1" applyBorder="1" applyAlignment="1">
      <alignment vertical="center"/>
    </xf>
    <xf numFmtId="0" fontId="60" fillId="8" borderId="0" xfId="33" applyFont="1" applyFill="1" applyAlignment="1">
      <alignment vertical="center"/>
    </xf>
    <xf numFmtId="0" fontId="59" fillId="8" borderId="0" xfId="33" applyFont="1" applyFill="1" applyAlignment="1">
      <alignment vertical="center"/>
    </xf>
    <xf numFmtId="38" fontId="17" fillId="51" borderId="4" xfId="29" applyNumberFormat="1" applyFont="1" applyFill="1" applyBorder="1" applyAlignment="1">
      <alignment vertical="center"/>
    </xf>
    <xf numFmtId="38" fontId="10" fillId="8" borderId="4" xfId="29" applyNumberFormat="1" applyFont="1" applyFill="1" applyBorder="1" applyAlignment="1">
      <alignment vertical="center"/>
    </xf>
    <xf numFmtId="0" fontId="11" fillId="36" borderId="95" xfId="33" applyFont="1" applyFill="1" applyBorder="1" applyAlignment="1">
      <alignment vertical="center"/>
    </xf>
    <xf numFmtId="0" fontId="10" fillId="36" borderId="148" xfId="33" applyFont="1" applyFill="1" applyBorder="1" applyAlignment="1">
      <alignment vertical="center" wrapText="1"/>
    </xf>
    <xf numFmtId="38" fontId="17" fillId="36" borderId="56" xfId="29" applyNumberFormat="1" applyFont="1" applyFill="1" applyBorder="1" applyAlignment="1">
      <alignment vertical="center"/>
    </xf>
    <xf numFmtId="0" fontId="10" fillId="36" borderId="115" xfId="33" applyFont="1" applyFill="1" applyBorder="1" applyAlignment="1">
      <alignment vertical="center" wrapText="1"/>
    </xf>
    <xf numFmtId="38" fontId="17" fillId="36" borderId="80" xfId="29" applyNumberFormat="1" applyFont="1" applyFill="1" applyBorder="1" applyAlignment="1">
      <alignment vertical="center"/>
    </xf>
    <xf numFmtId="0" fontId="11" fillId="36" borderId="121" xfId="33" applyFont="1" applyFill="1" applyBorder="1" applyAlignment="1">
      <alignment vertical="center"/>
    </xf>
    <xf numFmtId="181" fontId="61" fillId="8" borderId="0" xfId="33" applyNumberFormat="1" applyFont="1" applyFill="1"/>
    <xf numFmtId="181" fontId="41" fillId="8" borderId="0" xfId="33" applyNumberFormat="1" applyFont="1" applyFill="1" applyAlignment="1">
      <alignment horizontal="left" vertical="center"/>
    </xf>
    <xf numFmtId="0" fontId="11" fillId="5" borderId="151" xfId="33" applyFont="1" applyFill="1" applyBorder="1" applyAlignment="1">
      <alignment horizontal="center" vertical="top" wrapText="1"/>
    </xf>
    <xf numFmtId="9" fontId="10" fillId="8" borderId="152" xfId="33" applyNumberFormat="1" applyFont="1" applyFill="1" applyBorder="1" applyAlignment="1">
      <alignment vertical="center"/>
    </xf>
    <xf numFmtId="179" fontId="10" fillId="8" borderId="153" xfId="33" applyNumberFormat="1" applyFont="1" applyFill="1" applyBorder="1" applyAlignment="1">
      <alignment vertical="center"/>
    </xf>
    <xf numFmtId="9" fontId="10" fillId="8" borderId="154" xfId="33" applyNumberFormat="1" applyFont="1" applyFill="1" applyBorder="1" applyAlignment="1">
      <alignment vertical="center"/>
    </xf>
    <xf numFmtId="38" fontId="10" fillId="42" borderId="67" xfId="29" applyNumberFormat="1" applyFont="1" applyFill="1" applyBorder="1" applyAlignment="1">
      <alignment vertical="center"/>
    </xf>
    <xf numFmtId="40" fontId="10" fillId="39" borderId="67" xfId="29" applyNumberFormat="1" applyFont="1" applyFill="1" applyBorder="1" applyAlignment="1">
      <alignment vertical="center" wrapText="1"/>
    </xf>
    <xf numFmtId="40" fontId="10" fillId="25" borderId="9" xfId="29" applyNumberFormat="1" applyFont="1" applyFill="1" applyBorder="1" applyAlignment="1">
      <alignment vertical="center"/>
    </xf>
    <xf numFmtId="40" fontId="10" fillId="25" borderId="9" xfId="29" applyNumberFormat="1" applyFont="1" applyFill="1" applyBorder="1" applyAlignment="1">
      <alignment vertical="center" wrapText="1"/>
    </xf>
    <xf numFmtId="38" fontId="17" fillId="25" borderId="159" xfId="29" applyNumberFormat="1" applyFont="1" applyFill="1" applyBorder="1" applyAlignment="1">
      <alignment vertical="center"/>
    </xf>
    <xf numFmtId="40" fontId="17" fillId="25" borderId="159" xfId="29" applyNumberFormat="1" applyFont="1" applyFill="1" applyBorder="1" applyAlignment="1">
      <alignment vertical="center" wrapText="1"/>
    </xf>
    <xf numFmtId="38" fontId="17" fillId="25" borderId="22" xfId="29" applyNumberFormat="1" applyFont="1" applyFill="1" applyBorder="1" applyAlignment="1">
      <alignment vertical="center"/>
    </xf>
    <xf numFmtId="40" fontId="17" fillId="25" borderId="22" xfId="29" applyNumberFormat="1" applyFont="1" applyFill="1" applyBorder="1" applyAlignment="1">
      <alignment vertical="center" wrapText="1"/>
    </xf>
    <xf numFmtId="38" fontId="17" fillId="25" borderId="165" xfId="29" applyNumberFormat="1" applyFont="1" applyFill="1" applyBorder="1" applyAlignment="1">
      <alignment vertical="center"/>
    </xf>
    <xf numFmtId="40" fontId="17" fillId="25" borderId="165" xfId="29" applyNumberFormat="1" applyFont="1" applyFill="1" applyBorder="1" applyAlignment="1">
      <alignment vertical="center" wrapText="1"/>
    </xf>
    <xf numFmtId="38" fontId="17" fillId="40" borderId="9" xfId="29" applyNumberFormat="1" applyFont="1" applyFill="1" applyBorder="1" applyAlignment="1">
      <alignment vertical="center"/>
    </xf>
    <xf numFmtId="176" fontId="10" fillId="0" borderId="1" xfId="32" applyNumberFormat="1" applyFont="1" applyFill="1" applyBorder="1" applyAlignment="1">
      <alignment vertical="center"/>
    </xf>
    <xf numFmtId="10" fontId="50" fillId="8" borderId="0" xfId="26" applyNumberFormat="1" applyFont="1" applyFill="1" applyBorder="1" applyAlignment="1">
      <alignment vertical="center"/>
    </xf>
    <xf numFmtId="38" fontId="17" fillId="59" borderId="39" xfId="29" applyNumberFormat="1" applyFont="1" applyFill="1" applyBorder="1" applyAlignment="1">
      <alignment vertical="center"/>
    </xf>
    <xf numFmtId="38" fontId="17" fillId="33" borderId="73" xfId="29" applyNumberFormat="1" applyFont="1" applyFill="1" applyBorder="1" applyAlignment="1">
      <alignment vertical="center"/>
    </xf>
    <xf numFmtId="38" fontId="17" fillId="59" borderId="73" xfId="29" applyNumberFormat="1" applyFont="1" applyFill="1" applyBorder="1" applyAlignment="1">
      <alignment vertical="center"/>
    </xf>
    <xf numFmtId="38" fontId="17" fillId="33" borderId="39" xfId="29" applyNumberFormat="1" applyFont="1" applyFill="1" applyBorder="1" applyAlignment="1">
      <alignment vertical="center"/>
    </xf>
    <xf numFmtId="38" fontId="26" fillId="8" borderId="0" xfId="33" applyNumberFormat="1" applyFont="1" applyFill="1" applyAlignment="1">
      <alignment vertical="center"/>
    </xf>
    <xf numFmtId="0" fontId="64" fillId="12" borderId="35" xfId="33" applyFont="1" applyFill="1" applyBorder="1" applyAlignment="1">
      <alignment vertical="center"/>
    </xf>
    <xf numFmtId="0" fontId="16" fillId="8" borderId="89" xfId="33" applyFont="1" applyFill="1" applyBorder="1" applyAlignment="1">
      <alignment horizontal="left" vertical="center"/>
    </xf>
    <xf numFmtId="0" fontId="11" fillId="8" borderId="89" xfId="33" applyFont="1" applyFill="1" applyBorder="1" applyAlignment="1">
      <alignment horizontal="center" vertical="center"/>
    </xf>
    <xf numFmtId="0" fontId="11" fillId="8" borderId="0" xfId="33" applyFont="1" applyFill="1" applyAlignment="1">
      <alignment vertical="center"/>
    </xf>
    <xf numFmtId="192" fontId="10" fillId="8" borderId="4" xfId="26" applyNumberFormat="1" applyFont="1" applyFill="1" applyBorder="1" applyAlignment="1">
      <alignment horizontal="right" vertical="center"/>
    </xf>
    <xf numFmtId="192" fontId="10" fillId="47" borderId="1" xfId="33" applyNumberFormat="1" applyFont="1" applyFill="1" applyBorder="1" applyAlignment="1">
      <alignment vertical="center"/>
    </xf>
    <xf numFmtId="192" fontId="10" fillId="47" borderId="69" xfId="26" applyNumberFormat="1" applyFont="1" applyFill="1" applyBorder="1" applyAlignment="1">
      <alignment horizontal="right" vertical="center"/>
    </xf>
    <xf numFmtId="192" fontId="10" fillId="47" borderId="45" xfId="33" applyNumberFormat="1" applyFont="1" applyFill="1" applyBorder="1" applyAlignment="1">
      <alignment vertical="center"/>
    </xf>
    <xf numFmtId="10" fontId="10" fillId="8" borderId="0" xfId="33" applyNumberFormat="1" applyFont="1" applyFill="1" applyBorder="1" applyAlignment="1">
      <alignment vertical="center"/>
    </xf>
    <xf numFmtId="10" fontId="10" fillId="47" borderId="0" xfId="33" applyNumberFormat="1" applyFont="1" applyFill="1" applyBorder="1" applyAlignment="1">
      <alignment vertical="center"/>
    </xf>
    <xf numFmtId="184" fontId="10" fillId="47" borderId="0" xfId="33" applyNumberFormat="1" applyFont="1" applyFill="1" applyBorder="1" applyAlignment="1">
      <alignment vertical="center"/>
    </xf>
    <xf numFmtId="38" fontId="10" fillId="36" borderId="1" xfId="29" applyFont="1" applyFill="1" applyBorder="1" applyAlignment="1">
      <alignment horizontal="right" vertical="center"/>
    </xf>
    <xf numFmtId="38" fontId="10" fillId="8" borderId="1" xfId="29" applyFont="1" applyFill="1" applyBorder="1" applyAlignment="1">
      <alignment horizontal="right" vertical="center"/>
    </xf>
    <xf numFmtId="38" fontId="10" fillId="8" borderId="11" xfId="29" applyFont="1" applyFill="1" applyBorder="1" applyAlignment="1">
      <alignment horizontal="right" vertical="center"/>
    </xf>
    <xf numFmtId="38" fontId="10" fillId="26" borderId="55" xfId="29" applyFont="1" applyFill="1" applyBorder="1" applyAlignment="1">
      <alignment horizontal="right" vertical="center"/>
    </xf>
    <xf numFmtId="38" fontId="10" fillId="27" borderId="55" xfId="29" applyFont="1" applyFill="1" applyBorder="1" applyAlignment="1">
      <alignment horizontal="right" vertical="center"/>
    </xf>
    <xf numFmtId="38" fontId="10" fillId="51" borderId="4" xfId="29" applyFont="1" applyFill="1" applyBorder="1" applyAlignment="1">
      <alignment horizontal="right" vertical="center"/>
    </xf>
    <xf numFmtId="38" fontId="10" fillId="8" borderId="69" xfId="29" applyFont="1" applyFill="1" applyBorder="1" applyAlignment="1">
      <alignment horizontal="right" vertical="center"/>
    </xf>
    <xf numFmtId="38" fontId="10" fillId="28" borderId="4" xfId="29" applyFont="1" applyFill="1" applyBorder="1" applyAlignment="1">
      <alignment horizontal="right" vertical="center"/>
    </xf>
    <xf numFmtId="179" fontId="10" fillId="0" borderId="1" xfId="26" applyNumberFormat="1" applyFont="1" applyFill="1" applyBorder="1" applyAlignment="1">
      <alignment vertical="center"/>
    </xf>
    <xf numFmtId="0" fontId="65" fillId="8" borderId="11" xfId="33" applyFont="1" applyFill="1" applyBorder="1" applyAlignment="1">
      <alignment vertical="center"/>
    </xf>
    <xf numFmtId="0" fontId="67" fillId="8" borderId="9" xfId="33" applyFont="1" applyFill="1" applyBorder="1" applyAlignment="1">
      <alignment vertical="center"/>
    </xf>
    <xf numFmtId="0" fontId="31" fillId="36" borderId="0" xfId="33" applyFont="1" applyFill="1" applyAlignment="1">
      <alignment vertical="center"/>
    </xf>
    <xf numFmtId="177" fontId="10" fillId="36" borderId="0" xfId="33" applyNumberFormat="1" applyFont="1" applyFill="1" applyAlignment="1">
      <alignment vertical="center"/>
    </xf>
    <xf numFmtId="177" fontId="21" fillId="36" borderId="0" xfId="33" applyNumberFormat="1" applyFont="1" applyFill="1" applyAlignment="1">
      <alignment vertical="center"/>
    </xf>
    <xf numFmtId="0" fontId="59" fillId="36" borderId="0" xfId="33" applyFont="1" applyFill="1" applyAlignment="1">
      <alignment vertical="center"/>
    </xf>
    <xf numFmtId="0" fontId="18" fillId="36" borderId="0" xfId="33" applyFont="1" applyFill="1" applyAlignment="1">
      <alignment vertical="center"/>
    </xf>
    <xf numFmtId="0" fontId="22" fillId="36" borderId="0" xfId="33" applyFont="1" applyFill="1"/>
    <xf numFmtId="181" fontId="62" fillId="36" borderId="0" xfId="33" applyNumberFormat="1" applyFont="1" applyFill="1"/>
    <xf numFmtId="0" fontId="43" fillId="36" borderId="0" xfId="32" applyFont="1" applyFill="1"/>
    <xf numFmtId="176" fontId="10" fillId="36" borderId="0" xfId="33" applyNumberFormat="1" applyFont="1" applyFill="1" applyAlignment="1">
      <alignment vertical="center"/>
    </xf>
    <xf numFmtId="0" fontId="43" fillId="36" borderId="0" xfId="31" applyFont="1" applyFill="1"/>
    <xf numFmtId="0" fontId="10" fillId="36" borderId="0" xfId="31" applyFont="1" applyFill="1" applyAlignment="1">
      <alignment vertical="center"/>
    </xf>
    <xf numFmtId="0" fontId="43" fillId="36" borderId="0" xfId="32" applyFont="1" applyFill="1" applyAlignment="1">
      <alignment vertical="center"/>
    </xf>
    <xf numFmtId="0" fontId="10" fillId="36" borderId="0" xfId="32" applyFont="1" applyFill="1"/>
    <xf numFmtId="0" fontId="10" fillId="36" borderId="0" xfId="32" applyFont="1" applyFill="1" applyAlignment="1">
      <alignment vertical="center"/>
    </xf>
    <xf numFmtId="0" fontId="68" fillId="36" borderId="0" xfId="33" applyFont="1" applyFill="1" applyAlignment="1">
      <alignment vertical="center"/>
    </xf>
    <xf numFmtId="0" fontId="69" fillId="36" borderId="0" xfId="33" applyFont="1" applyFill="1" applyAlignment="1"/>
    <xf numFmtId="0" fontId="11" fillId="8" borderId="120" xfId="33" applyFont="1" applyFill="1" applyBorder="1" applyAlignment="1">
      <alignment vertical="center"/>
    </xf>
    <xf numFmtId="0" fontId="69" fillId="36" borderId="0" xfId="33" applyFont="1" applyFill="1"/>
    <xf numFmtId="0" fontId="70" fillId="36" borderId="0" xfId="33" applyFont="1" applyFill="1"/>
    <xf numFmtId="0" fontId="46" fillId="36" borderId="1" xfId="34" applyFont="1" applyFill="1" applyBorder="1" applyAlignment="1">
      <alignment horizontal="center" vertical="center"/>
    </xf>
    <xf numFmtId="0" fontId="35" fillId="5" borderId="38" xfId="33" applyFont="1" applyFill="1" applyBorder="1" applyAlignment="1">
      <alignment horizontal="center" vertical="center"/>
    </xf>
    <xf numFmtId="202" fontId="10" fillId="36" borderId="1" xfId="38" applyNumberFormat="1" applyFont="1" applyFill="1" applyBorder="1" applyAlignment="1">
      <alignment horizontal="right" vertical="center" indent="1"/>
    </xf>
    <xf numFmtId="202" fontId="10" fillId="36" borderId="70" xfId="0" applyNumberFormat="1" applyFont="1" applyFill="1" applyBorder="1" applyAlignment="1">
      <alignment horizontal="right" vertical="center" indent="1"/>
    </xf>
    <xf numFmtId="38" fontId="10" fillId="36" borderId="70" xfId="40" applyFont="1" applyFill="1" applyBorder="1" applyAlignment="1">
      <alignment horizontal="right" vertical="center" indent="1"/>
    </xf>
    <xf numFmtId="202" fontId="10" fillId="36" borderId="80" xfId="0" applyNumberFormat="1" applyFont="1" applyFill="1" applyBorder="1" applyAlignment="1">
      <alignment horizontal="right" vertical="center" indent="1"/>
    </xf>
    <xf numFmtId="202" fontId="10" fillId="36" borderId="11" xfId="38" applyNumberFormat="1" applyFont="1" applyFill="1" applyBorder="1" applyAlignment="1">
      <alignment horizontal="right" vertical="center" indent="1"/>
    </xf>
    <xf numFmtId="202" fontId="10" fillId="36" borderId="9" xfId="38" applyNumberFormat="1" applyFont="1" applyFill="1" applyBorder="1" applyAlignment="1">
      <alignment horizontal="right" vertical="center" indent="1"/>
    </xf>
    <xf numFmtId="202" fontId="10" fillId="36" borderId="4" xfId="38" applyNumberFormat="1" applyFont="1" applyFill="1" applyBorder="1" applyAlignment="1">
      <alignment horizontal="right" vertical="center" indent="1"/>
    </xf>
    <xf numFmtId="0" fontId="0" fillId="36" borderId="0" xfId="0" applyFont="1" applyFill="1">
      <alignment vertical="center"/>
    </xf>
    <xf numFmtId="0" fontId="72" fillId="56" borderId="33" xfId="0" applyFont="1" applyFill="1" applyBorder="1" applyAlignment="1">
      <alignment vertical="center"/>
    </xf>
    <xf numFmtId="0" fontId="72" fillId="56" borderId="51" xfId="0" applyFont="1" applyFill="1" applyBorder="1" applyAlignment="1">
      <alignment vertical="center"/>
    </xf>
    <xf numFmtId="0" fontId="11" fillId="56" borderId="51" xfId="0" applyFont="1" applyFill="1" applyBorder="1" applyAlignment="1">
      <alignment horizontal="center" vertical="center" wrapText="1"/>
    </xf>
    <xf numFmtId="0" fontId="11" fillId="36" borderId="33" xfId="0" applyFont="1" applyFill="1" applyBorder="1">
      <alignment vertical="center"/>
    </xf>
    <xf numFmtId="0" fontId="11" fillId="36" borderId="51" xfId="0" applyFont="1" applyFill="1" applyBorder="1">
      <alignment vertical="center"/>
    </xf>
    <xf numFmtId="0" fontId="11" fillId="36" borderId="21" xfId="0" applyFont="1" applyFill="1" applyBorder="1" applyAlignment="1">
      <alignment vertical="center" wrapText="1"/>
    </xf>
    <xf numFmtId="0" fontId="11" fillId="36" borderId="46" xfId="0" applyFont="1" applyFill="1" applyBorder="1">
      <alignment vertical="center"/>
    </xf>
    <xf numFmtId="0" fontId="11" fillId="36" borderId="103" xfId="0" applyFont="1" applyFill="1" applyBorder="1">
      <alignment vertical="center"/>
    </xf>
    <xf numFmtId="0" fontId="11" fillId="36" borderId="20" xfId="0" applyFont="1" applyFill="1" applyBorder="1">
      <alignment vertical="center"/>
    </xf>
    <xf numFmtId="0" fontId="11" fillId="36" borderId="107" xfId="0" applyFont="1" applyFill="1" applyBorder="1">
      <alignment vertical="center"/>
    </xf>
    <xf numFmtId="0" fontId="11" fillId="36" borderId="77" xfId="0" applyFont="1" applyFill="1" applyBorder="1" applyAlignment="1">
      <alignment vertical="center"/>
    </xf>
    <xf numFmtId="0" fontId="11" fillId="36" borderId="77" xfId="0" applyFont="1" applyFill="1" applyBorder="1">
      <alignment vertical="center"/>
    </xf>
    <xf numFmtId="0" fontId="11" fillId="36" borderId="76" xfId="0" applyFont="1" applyFill="1" applyBorder="1" applyAlignment="1">
      <alignment vertical="center"/>
    </xf>
    <xf numFmtId="0" fontId="11" fillId="36" borderId="96" xfId="0" applyFont="1" applyFill="1" applyBorder="1" applyAlignment="1">
      <alignment vertical="center"/>
    </xf>
    <xf numFmtId="0" fontId="11" fillId="36" borderId="115" xfId="0" applyFont="1" applyFill="1" applyBorder="1" applyAlignment="1">
      <alignment vertical="center"/>
    </xf>
    <xf numFmtId="0" fontId="11" fillId="36" borderId="94" xfId="0" applyFont="1" applyFill="1" applyBorder="1" applyAlignment="1">
      <alignment vertical="center"/>
    </xf>
    <xf numFmtId="0" fontId="11" fillId="36" borderId="33" xfId="0" applyFont="1" applyFill="1" applyBorder="1" applyAlignment="1">
      <alignment vertical="center"/>
    </xf>
    <xf numFmtId="0" fontId="11" fillId="36" borderId="51" xfId="0" applyFont="1" applyFill="1" applyBorder="1" applyAlignment="1">
      <alignment vertical="center"/>
    </xf>
    <xf numFmtId="0" fontId="11" fillId="36" borderId="91" xfId="0" applyFont="1" applyFill="1" applyBorder="1" applyAlignment="1">
      <alignment vertical="center"/>
    </xf>
    <xf numFmtId="0" fontId="11" fillId="36" borderId="97" xfId="0" applyFont="1" applyFill="1" applyBorder="1" applyAlignment="1">
      <alignment vertical="center"/>
    </xf>
    <xf numFmtId="0" fontId="11" fillId="36" borderId="49" xfId="0" applyFont="1" applyFill="1" applyBorder="1" applyAlignment="1">
      <alignment vertical="center"/>
    </xf>
    <xf numFmtId="0" fontId="11" fillId="36" borderId="32" xfId="0" applyFont="1" applyFill="1" applyBorder="1" applyAlignment="1">
      <alignment vertical="center"/>
    </xf>
    <xf numFmtId="0" fontId="11" fillId="36" borderId="50" xfId="0" applyFont="1" applyFill="1" applyBorder="1" applyAlignment="1">
      <alignment vertical="center"/>
    </xf>
    <xf numFmtId="0" fontId="11" fillId="36" borderId="0" xfId="0" applyFont="1" applyFill="1">
      <alignment vertical="center"/>
    </xf>
    <xf numFmtId="0" fontId="0" fillId="36" borderId="0" xfId="0" applyFont="1" applyFill="1" applyAlignment="1">
      <alignment horizontal="right" vertical="center"/>
    </xf>
    <xf numFmtId="0" fontId="16" fillId="36" borderId="0" xfId="0" applyFont="1" applyFill="1" applyAlignment="1">
      <alignment horizontal="right" vertical="center"/>
    </xf>
    <xf numFmtId="0" fontId="16" fillId="39" borderId="4" xfId="33" applyFont="1" applyFill="1" applyBorder="1" applyAlignment="1">
      <alignment vertical="center"/>
    </xf>
    <xf numFmtId="0" fontId="16" fillId="8" borderId="0" xfId="33" applyFont="1" applyFill="1" applyAlignment="1">
      <alignment vertical="center"/>
    </xf>
    <xf numFmtId="0" fontId="53" fillId="36" borderId="0" xfId="33" applyFont="1" applyFill="1" applyAlignment="1">
      <alignment vertical="center"/>
    </xf>
    <xf numFmtId="0" fontId="16" fillId="5" borderId="1" xfId="33" applyFont="1" applyFill="1" applyBorder="1" applyAlignment="1">
      <alignment horizontal="left" vertical="center"/>
    </xf>
    <xf numFmtId="0" fontId="16" fillId="39" borderId="1" xfId="33" applyFont="1" applyFill="1" applyBorder="1" applyAlignment="1">
      <alignment vertical="center"/>
    </xf>
    <xf numFmtId="0" fontId="16" fillId="39" borderId="9" xfId="33" applyFont="1" applyFill="1" applyBorder="1" applyAlignment="1">
      <alignment vertical="center"/>
    </xf>
    <xf numFmtId="0" fontId="11" fillId="29" borderId="60" xfId="33" applyFont="1" applyFill="1" applyBorder="1" applyAlignment="1">
      <alignment horizontal="left" vertical="center"/>
    </xf>
    <xf numFmtId="0" fontId="11" fillId="29" borderId="14" xfId="33" applyFont="1" applyFill="1" applyBorder="1" applyAlignment="1">
      <alignment horizontal="left" vertical="center"/>
    </xf>
    <xf numFmtId="0" fontId="11" fillId="29" borderId="15" xfId="33" applyFont="1" applyFill="1" applyBorder="1" applyAlignment="1">
      <alignment horizontal="center" vertical="center"/>
    </xf>
    <xf numFmtId="0" fontId="30" fillId="25" borderId="35" xfId="33" applyFont="1" applyFill="1" applyBorder="1" applyAlignment="1">
      <alignment vertical="center"/>
    </xf>
    <xf numFmtId="0" fontId="30" fillId="25" borderId="37" xfId="33" applyFont="1" applyFill="1" applyBorder="1" applyAlignment="1">
      <alignment horizontal="left" vertical="center"/>
    </xf>
    <xf numFmtId="0" fontId="30" fillId="25" borderId="38" xfId="33" applyFont="1" applyFill="1" applyBorder="1" applyAlignment="1">
      <alignment horizontal="center" vertical="center"/>
    </xf>
    <xf numFmtId="0" fontId="11" fillId="39" borderId="36" xfId="33" applyFont="1" applyFill="1" applyBorder="1" applyAlignment="1">
      <alignment vertical="center"/>
    </xf>
    <xf numFmtId="0" fontId="11" fillId="25" borderId="46" xfId="33" applyFont="1" applyFill="1" applyBorder="1" applyAlignment="1">
      <alignment vertical="center"/>
    </xf>
    <xf numFmtId="0" fontId="11" fillId="3" borderId="21" xfId="33" applyFont="1" applyFill="1" applyBorder="1" applyAlignment="1">
      <alignment vertical="center" wrapText="1"/>
    </xf>
    <xf numFmtId="0" fontId="11" fillId="39" borderId="20" xfId="33" applyFont="1" applyFill="1" applyBorder="1" applyAlignment="1">
      <alignment vertical="center"/>
    </xf>
    <xf numFmtId="0" fontId="11" fillId="39" borderId="47" xfId="33" applyFont="1" applyFill="1" applyBorder="1" applyAlignment="1">
      <alignment vertical="center" wrapText="1"/>
    </xf>
    <xf numFmtId="0" fontId="11" fillId="39" borderId="22" xfId="33" applyFont="1" applyFill="1" applyBorder="1" applyAlignment="1">
      <alignment vertical="center" wrapText="1"/>
    </xf>
    <xf numFmtId="0" fontId="11" fillId="39" borderId="24" xfId="33" applyFont="1" applyFill="1" applyBorder="1" applyAlignment="1">
      <alignment vertical="center" wrapText="1"/>
    </xf>
    <xf numFmtId="0" fontId="11" fillId="25" borderId="21" xfId="33" applyFont="1" applyFill="1" applyBorder="1" applyAlignment="1">
      <alignment vertical="center" wrapText="1"/>
    </xf>
    <xf numFmtId="0" fontId="11" fillId="39" borderId="19" xfId="33" applyFont="1" applyFill="1" applyBorder="1" applyAlignment="1">
      <alignment vertical="center" wrapText="1"/>
    </xf>
    <xf numFmtId="0" fontId="30" fillId="25" borderId="37" xfId="33" applyFont="1" applyFill="1" applyBorder="1" applyAlignment="1">
      <alignment vertical="center"/>
    </xf>
    <xf numFmtId="0" fontId="30" fillId="25" borderId="72" xfId="33" applyFont="1" applyFill="1" applyBorder="1" applyAlignment="1">
      <alignment vertical="center" wrapText="1"/>
    </xf>
    <xf numFmtId="0" fontId="30" fillId="25" borderId="42" xfId="33" applyFont="1" applyFill="1" applyBorder="1" applyAlignment="1">
      <alignment vertical="center"/>
    </xf>
    <xf numFmtId="0" fontId="30" fillId="25" borderId="38" xfId="33" applyFont="1" applyFill="1" applyBorder="1" applyAlignment="1">
      <alignment vertical="center" wrapText="1"/>
    </xf>
    <xf numFmtId="0" fontId="11" fillId="39" borderId="55" xfId="33" applyFont="1" applyFill="1" applyBorder="1" applyAlignment="1">
      <alignment vertical="center"/>
    </xf>
    <xf numFmtId="0" fontId="11" fillId="39" borderId="77" xfId="33" applyFont="1" applyFill="1" applyBorder="1" applyAlignment="1">
      <alignment vertical="center" wrapText="1"/>
    </xf>
    <xf numFmtId="0" fontId="11" fillId="39" borderId="76" xfId="33" applyFont="1" applyFill="1" applyBorder="1" applyAlignment="1">
      <alignment vertical="center" wrapText="1"/>
    </xf>
    <xf numFmtId="0" fontId="11" fillId="39" borderId="4" xfId="33" applyFont="1" applyFill="1" applyBorder="1" applyAlignment="1">
      <alignment vertical="center"/>
    </xf>
    <xf numFmtId="0" fontId="11" fillId="39" borderId="99" xfId="33" applyFont="1" applyFill="1" applyBorder="1" applyAlignment="1">
      <alignment vertical="center" wrapText="1"/>
    </xf>
    <xf numFmtId="0" fontId="11" fillId="25" borderId="20" xfId="33" applyFont="1" applyFill="1" applyBorder="1" applyAlignment="1">
      <alignment vertical="center"/>
    </xf>
    <xf numFmtId="0" fontId="11" fillId="25" borderId="50" xfId="33" applyFont="1" applyFill="1" applyBorder="1" applyAlignment="1">
      <alignment vertical="center" wrapText="1"/>
    </xf>
    <xf numFmtId="0" fontId="11" fillId="39" borderId="57" xfId="33" applyFont="1" applyFill="1" applyBorder="1" applyAlignment="1">
      <alignment vertical="center"/>
    </xf>
    <xf numFmtId="0" fontId="11" fillId="25" borderId="33" xfId="33" applyFont="1" applyFill="1" applyBorder="1" applyAlignment="1">
      <alignment vertical="center"/>
    </xf>
    <xf numFmtId="0" fontId="11" fillId="39" borderId="41" xfId="33" applyFont="1" applyFill="1" applyBorder="1" applyAlignment="1">
      <alignment vertical="center"/>
    </xf>
    <xf numFmtId="0" fontId="11" fillId="25" borderId="98" xfId="33" applyFont="1" applyFill="1" applyBorder="1" applyAlignment="1">
      <alignment vertical="center"/>
    </xf>
    <xf numFmtId="0" fontId="11" fillId="25" borderId="18" xfId="33" applyFont="1" applyFill="1" applyBorder="1" applyAlignment="1">
      <alignment vertical="center" wrapText="1"/>
    </xf>
    <xf numFmtId="0" fontId="11" fillId="39" borderId="100" xfId="33" applyFont="1" applyFill="1" applyBorder="1" applyAlignment="1">
      <alignment vertical="center"/>
    </xf>
    <xf numFmtId="0" fontId="11" fillId="39" borderId="74" xfId="33" applyFont="1" applyFill="1" applyBorder="1" applyAlignment="1">
      <alignment vertical="center" wrapText="1"/>
    </xf>
    <xf numFmtId="0" fontId="11" fillId="39" borderId="58" xfId="33" applyFont="1" applyFill="1" applyBorder="1" applyAlignment="1">
      <alignment vertical="center"/>
    </xf>
    <xf numFmtId="0" fontId="11" fillId="39" borderId="128" xfId="33" applyFont="1" applyFill="1" applyBorder="1" applyAlignment="1">
      <alignment vertical="center"/>
    </xf>
    <xf numFmtId="0" fontId="11" fillId="39" borderId="129" xfId="33" applyFont="1" applyFill="1" applyBorder="1" applyAlignment="1">
      <alignment vertical="center" wrapText="1"/>
    </xf>
    <xf numFmtId="0" fontId="11" fillId="39" borderId="101" xfId="33" applyFont="1" applyFill="1" applyBorder="1" applyAlignment="1">
      <alignment vertical="center"/>
    </xf>
    <xf numFmtId="0" fontId="11" fillId="39" borderId="98" xfId="33" applyFont="1" applyFill="1" applyBorder="1" applyAlignment="1">
      <alignment vertical="center"/>
    </xf>
    <xf numFmtId="0" fontId="11" fillId="39" borderId="18" xfId="33" applyFont="1" applyFill="1" applyBorder="1" applyAlignment="1">
      <alignment vertical="center" wrapText="1"/>
    </xf>
    <xf numFmtId="0" fontId="30" fillId="25" borderId="36" xfId="33" applyFont="1" applyFill="1" applyBorder="1" applyAlignment="1">
      <alignment vertical="center"/>
    </xf>
    <xf numFmtId="0" fontId="30" fillId="25" borderId="137" xfId="33" applyFont="1" applyFill="1" applyBorder="1" applyAlignment="1">
      <alignment vertical="center"/>
    </xf>
    <xf numFmtId="0" fontId="30" fillId="25" borderId="50" xfId="33" applyFont="1" applyFill="1" applyBorder="1" applyAlignment="1">
      <alignment vertical="center" wrapText="1"/>
    </xf>
    <xf numFmtId="0" fontId="11" fillId="39" borderId="141" xfId="33" applyFont="1" applyFill="1" applyBorder="1" applyAlignment="1">
      <alignment vertical="center"/>
    </xf>
    <xf numFmtId="0" fontId="11" fillId="39" borderId="142" xfId="33" applyFont="1" applyFill="1" applyBorder="1" applyAlignment="1">
      <alignment vertical="center" wrapText="1"/>
    </xf>
    <xf numFmtId="0" fontId="30" fillId="25" borderId="155" xfId="33" applyFont="1" applyFill="1" applyBorder="1" applyAlignment="1">
      <alignment vertical="center"/>
    </xf>
    <xf numFmtId="0" fontId="11" fillId="25" borderId="97" xfId="33" applyFont="1" applyFill="1" applyBorder="1" applyAlignment="1">
      <alignment vertical="center"/>
    </xf>
    <xf numFmtId="0" fontId="11" fillId="25" borderId="49" xfId="33" applyFont="1" applyFill="1" applyBorder="1" applyAlignment="1">
      <alignment vertical="center" wrapText="1"/>
    </xf>
    <xf numFmtId="0" fontId="30" fillId="25" borderId="156" xfId="33" applyFont="1" applyFill="1" applyBorder="1" applyAlignment="1">
      <alignment vertical="center"/>
    </xf>
    <xf numFmtId="0" fontId="11" fillId="25" borderId="157" xfId="33" applyFont="1" applyFill="1" applyBorder="1" applyAlignment="1">
      <alignment vertical="center"/>
    </xf>
    <xf numFmtId="0" fontId="11" fillId="25" borderId="158" xfId="33" applyFont="1" applyFill="1" applyBorder="1" applyAlignment="1">
      <alignment vertical="center" wrapText="1"/>
    </xf>
    <xf numFmtId="0" fontId="30" fillId="25" borderId="160" xfId="33" applyFont="1" applyFill="1" applyBorder="1" applyAlignment="1">
      <alignment vertical="center"/>
    </xf>
    <xf numFmtId="0" fontId="11" fillId="25" borderId="161" xfId="33" applyFont="1" applyFill="1" applyBorder="1" applyAlignment="1">
      <alignment vertical="center"/>
    </xf>
    <xf numFmtId="0" fontId="11" fillId="25" borderId="134" xfId="33" applyFont="1" applyFill="1" applyBorder="1" applyAlignment="1">
      <alignment vertical="center" wrapText="1"/>
    </xf>
    <xf numFmtId="0" fontId="30" fillId="25" borderId="162" xfId="33" applyFont="1" applyFill="1" applyBorder="1" applyAlignment="1">
      <alignment vertical="center"/>
    </xf>
    <xf numFmtId="0" fontId="11" fillId="25" borderId="163" xfId="33" applyFont="1" applyFill="1" applyBorder="1" applyAlignment="1">
      <alignment vertical="center"/>
    </xf>
    <xf numFmtId="0" fontId="11" fillId="25" borderId="164" xfId="33" applyFont="1" applyFill="1" applyBorder="1" applyAlignment="1">
      <alignment vertical="center" wrapText="1"/>
    </xf>
    <xf numFmtId="0" fontId="11" fillId="36" borderId="0" xfId="33" applyFont="1" applyFill="1" applyAlignment="1">
      <alignment vertical="center"/>
    </xf>
    <xf numFmtId="0" fontId="11" fillId="5" borderId="1" xfId="32" applyFont="1" applyFill="1" applyBorder="1" applyAlignment="1">
      <alignment horizontal="center"/>
    </xf>
    <xf numFmtId="0" fontId="11" fillId="8" borderId="1" xfId="32" applyFont="1" applyFill="1" applyBorder="1" applyAlignment="1">
      <alignment vertical="center"/>
    </xf>
    <xf numFmtId="0" fontId="11" fillId="8" borderId="1" xfId="32" applyFont="1" applyFill="1" applyBorder="1"/>
    <xf numFmtId="0" fontId="11" fillId="8" borderId="0" xfId="31" applyFont="1" applyFill="1"/>
    <xf numFmtId="0" fontId="11" fillId="29" borderId="33" xfId="31" applyFont="1" applyFill="1" applyBorder="1"/>
    <xf numFmtId="0" fontId="11" fillId="29" borderId="21" xfId="31" applyFont="1" applyFill="1" applyBorder="1"/>
    <xf numFmtId="0" fontId="11" fillId="8" borderId="33" xfId="31" applyFont="1" applyFill="1" applyBorder="1" applyAlignment="1">
      <alignment vertical="center"/>
    </xf>
    <xf numFmtId="0" fontId="11" fillId="8" borderId="21" xfId="31" applyFont="1" applyFill="1" applyBorder="1" applyAlignment="1">
      <alignment vertical="center"/>
    </xf>
    <xf numFmtId="0" fontId="11" fillId="25" borderId="46" xfId="31" applyFont="1" applyFill="1" applyBorder="1" applyAlignment="1">
      <alignment vertical="center"/>
    </xf>
    <xf numFmtId="0" fontId="11" fillId="46" borderId="103" xfId="31" applyFont="1" applyFill="1" applyBorder="1" applyAlignment="1">
      <alignment vertical="center"/>
    </xf>
    <xf numFmtId="0" fontId="11" fillId="25" borderId="20" xfId="31" applyFont="1" applyFill="1" applyBorder="1" applyAlignment="1">
      <alignment vertical="center"/>
    </xf>
    <xf numFmtId="0" fontId="11" fillId="24" borderId="46" xfId="31" applyFont="1" applyFill="1" applyBorder="1" applyAlignment="1">
      <alignment vertical="center"/>
    </xf>
    <xf numFmtId="0" fontId="11" fillId="24" borderId="33" xfId="31" applyFont="1" applyFill="1" applyBorder="1" applyAlignment="1">
      <alignment vertical="center"/>
    </xf>
    <xf numFmtId="0" fontId="11" fillId="24" borderId="20" xfId="31" applyFont="1" applyFill="1" applyBorder="1" applyAlignment="1">
      <alignment vertical="center"/>
    </xf>
    <xf numFmtId="0" fontId="11" fillId="25" borderId="32" xfId="31" applyFont="1" applyFill="1" applyBorder="1" applyAlignment="1">
      <alignment vertical="center"/>
    </xf>
    <xf numFmtId="0" fontId="11" fillId="25" borderId="103" xfId="31" applyFont="1" applyFill="1" applyBorder="1" applyAlignment="1">
      <alignment vertical="center"/>
    </xf>
    <xf numFmtId="0" fontId="11" fillId="8" borderId="46" xfId="31" applyFont="1" applyFill="1" applyBorder="1" applyAlignment="1">
      <alignment vertical="center"/>
    </xf>
    <xf numFmtId="0" fontId="11" fillId="8" borderId="1" xfId="31" applyFont="1" applyFill="1" applyBorder="1" applyAlignment="1">
      <alignment vertical="center"/>
    </xf>
    <xf numFmtId="0" fontId="11" fillId="8" borderId="20" xfId="31" applyFont="1" applyFill="1" applyBorder="1" applyAlignment="1">
      <alignment vertical="center"/>
    </xf>
    <xf numFmtId="0" fontId="11" fillId="8" borderId="0" xfId="31" applyFont="1" applyFill="1" applyBorder="1"/>
    <xf numFmtId="0" fontId="11" fillId="36" borderId="20" xfId="31" applyFont="1" applyFill="1" applyBorder="1" applyAlignment="1">
      <alignment vertical="center"/>
    </xf>
    <xf numFmtId="0" fontId="11" fillId="36" borderId="0" xfId="31" applyFont="1" applyFill="1"/>
    <xf numFmtId="0" fontId="11" fillId="8" borderId="33" xfId="31" applyFont="1" applyFill="1" applyBorder="1"/>
    <xf numFmtId="0" fontId="11" fillId="8" borderId="21" xfId="31" applyFont="1" applyFill="1" applyBorder="1"/>
    <xf numFmtId="0" fontId="11" fillId="36" borderId="0" xfId="33" applyFont="1" applyFill="1"/>
    <xf numFmtId="0" fontId="11" fillId="29" borderId="33" xfId="33" applyFont="1" applyFill="1" applyBorder="1" applyAlignment="1">
      <alignment vertical="center"/>
    </xf>
    <xf numFmtId="0" fontId="11" fillId="29" borderId="21" xfId="33" applyFont="1" applyFill="1" applyBorder="1" applyAlignment="1">
      <alignment horizontal="center" vertical="center"/>
    </xf>
    <xf numFmtId="0" fontId="11" fillId="25" borderId="21" xfId="33" applyFont="1" applyFill="1" applyBorder="1" applyAlignment="1">
      <alignment vertical="center"/>
    </xf>
    <xf numFmtId="0" fontId="11" fillId="8" borderId="55" xfId="33" applyFont="1" applyFill="1" applyBorder="1" applyAlignment="1">
      <alignment vertical="center"/>
    </xf>
    <xf numFmtId="0" fontId="11" fillId="8" borderId="11" xfId="33" applyFont="1" applyFill="1" applyBorder="1" applyAlignment="1">
      <alignment vertical="center"/>
    </xf>
    <xf numFmtId="0" fontId="11" fillId="8" borderId="1" xfId="39" applyFont="1" applyFill="1" applyBorder="1" applyAlignment="1">
      <alignment horizontal="left" vertical="center" wrapText="1"/>
    </xf>
    <xf numFmtId="0" fontId="11" fillId="26" borderId="46" xfId="33" applyFont="1" applyFill="1" applyBorder="1" applyAlignment="1">
      <alignment vertical="center"/>
    </xf>
    <xf numFmtId="0" fontId="11" fillId="26" borderId="52" xfId="33" applyFont="1" applyFill="1" applyBorder="1" applyAlignment="1">
      <alignment vertical="center"/>
    </xf>
    <xf numFmtId="0" fontId="11" fillId="26" borderId="20" xfId="33" applyFont="1" applyFill="1" applyBorder="1" applyAlignment="1">
      <alignment vertical="center"/>
    </xf>
    <xf numFmtId="0" fontId="11" fillId="26" borderId="55" xfId="33" applyFont="1" applyFill="1" applyBorder="1" applyAlignment="1">
      <alignment vertical="center"/>
    </xf>
    <xf numFmtId="0" fontId="11" fillId="26" borderId="4" xfId="33" applyFont="1" applyFill="1" applyBorder="1" applyAlignment="1">
      <alignment vertical="center"/>
    </xf>
    <xf numFmtId="0" fontId="11" fillId="8" borderId="21" xfId="33" applyFont="1" applyFill="1" applyBorder="1" applyAlignment="1">
      <alignment vertical="center"/>
    </xf>
    <xf numFmtId="0" fontId="11" fillId="27" borderId="20" xfId="33" applyFont="1" applyFill="1" applyBorder="1" applyAlignment="1">
      <alignment vertical="center"/>
    </xf>
    <xf numFmtId="0" fontId="11" fillId="27" borderId="107" xfId="33" applyFont="1" applyFill="1" applyBorder="1" applyAlignment="1">
      <alignment vertical="center"/>
    </xf>
    <xf numFmtId="0" fontId="11" fillId="27" borderId="55" xfId="33" applyFont="1" applyFill="1" applyBorder="1" applyAlignment="1">
      <alignment vertical="center"/>
    </xf>
    <xf numFmtId="0" fontId="11" fillId="27" borderId="4" xfId="33" applyFont="1" applyFill="1" applyBorder="1" applyAlignment="1">
      <alignment vertical="center"/>
    </xf>
    <xf numFmtId="0" fontId="11" fillId="51" borderId="20" xfId="33" applyFont="1" applyFill="1" applyBorder="1" applyAlignment="1">
      <alignment vertical="center"/>
    </xf>
    <xf numFmtId="0" fontId="11" fillId="51" borderId="107" xfId="33" applyFont="1" applyFill="1" applyBorder="1" applyAlignment="1">
      <alignment vertical="center"/>
    </xf>
    <xf numFmtId="0" fontId="11" fillId="28" borderId="96" xfId="33" applyFont="1" applyFill="1" applyBorder="1" applyAlignment="1">
      <alignment vertical="center"/>
    </xf>
    <xf numFmtId="0" fontId="11" fillId="28" borderId="50" xfId="33" applyFont="1" applyFill="1" applyBorder="1" applyAlignment="1">
      <alignment vertical="center"/>
    </xf>
    <xf numFmtId="0" fontId="11" fillId="25" borderId="4" xfId="33" applyFont="1" applyFill="1" applyBorder="1" applyAlignment="1">
      <alignment vertical="center"/>
    </xf>
    <xf numFmtId="0" fontId="11" fillId="26" borderId="107" xfId="33" applyFont="1" applyFill="1" applyBorder="1" applyAlignment="1">
      <alignment vertical="center"/>
    </xf>
    <xf numFmtId="0" fontId="11" fillId="5" borderId="60" xfId="33" applyFont="1" applyFill="1" applyBorder="1" applyAlignment="1">
      <alignment horizontal="left" vertical="center"/>
    </xf>
    <xf numFmtId="0" fontId="11" fillId="5" borderId="15" xfId="33" applyFont="1" applyFill="1" applyBorder="1" applyAlignment="1">
      <alignment horizontal="center" vertical="center"/>
    </xf>
    <xf numFmtId="0" fontId="11" fillId="8" borderId="35" xfId="33" applyFont="1" applyFill="1" applyBorder="1" applyAlignment="1">
      <alignment vertical="center"/>
    </xf>
    <xf numFmtId="0" fontId="11" fillId="8" borderId="38" xfId="33" applyFont="1" applyFill="1" applyBorder="1" applyAlignment="1">
      <alignment vertical="center" wrapText="1"/>
    </xf>
    <xf numFmtId="0" fontId="11" fillId="8" borderId="57" xfId="33" applyFont="1" applyFill="1" applyBorder="1" applyAlignment="1">
      <alignment vertical="center"/>
    </xf>
    <xf numFmtId="0" fontId="11" fillId="8" borderId="27" xfId="33" applyFont="1" applyFill="1" applyBorder="1" applyAlignment="1">
      <alignment vertical="center" wrapText="1"/>
    </xf>
    <xf numFmtId="0" fontId="11" fillId="8" borderId="29" xfId="33" applyFont="1" applyFill="1" applyBorder="1" applyAlignment="1">
      <alignment vertical="center" wrapText="1"/>
    </xf>
    <xf numFmtId="0" fontId="11" fillId="8" borderId="58" xfId="33" applyFont="1" applyFill="1" applyBorder="1" applyAlignment="1">
      <alignment vertical="center"/>
    </xf>
    <xf numFmtId="0" fontId="11" fillId="8" borderId="59" xfId="33" applyFont="1" applyFill="1" applyBorder="1" applyAlignment="1">
      <alignment vertical="center" wrapText="1"/>
    </xf>
    <xf numFmtId="0" fontId="11" fillId="8" borderId="41" xfId="33" applyFont="1" applyFill="1" applyBorder="1" applyAlignment="1">
      <alignment vertical="center"/>
    </xf>
    <xf numFmtId="0" fontId="11" fillId="8" borderId="18" xfId="33" applyFont="1" applyFill="1" applyBorder="1" applyAlignment="1">
      <alignment vertical="center" wrapText="1"/>
    </xf>
    <xf numFmtId="0" fontId="11" fillId="8" borderId="70" xfId="33" applyFont="1" applyFill="1" applyBorder="1" applyAlignment="1">
      <alignment vertical="center" wrapText="1"/>
    </xf>
    <xf numFmtId="0" fontId="11" fillId="8" borderId="36" xfId="33" applyFont="1" applyFill="1" applyBorder="1" applyAlignment="1">
      <alignment vertical="center"/>
    </xf>
    <xf numFmtId="0" fontId="11" fillId="8" borderId="50" xfId="33" applyFont="1" applyFill="1" applyBorder="1" applyAlignment="1">
      <alignment vertical="center" wrapText="1"/>
    </xf>
    <xf numFmtId="0" fontId="11" fillId="36" borderId="76" xfId="33" applyFont="1" applyFill="1" applyBorder="1" applyAlignment="1">
      <alignment vertical="center" wrapText="1"/>
    </xf>
    <xf numFmtId="0" fontId="11" fillId="36" borderId="77" xfId="33" applyFont="1" applyFill="1" applyBorder="1" applyAlignment="1">
      <alignment vertical="center" wrapText="1"/>
    </xf>
    <xf numFmtId="0" fontId="11" fillId="8" borderId="62" xfId="33" applyFont="1" applyFill="1" applyBorder="1" applyAlignment="1">
      <alignment vertical="center"/>
    </xf>
    <xf numFmtId="0" fontId="11" fillId="36" borderId="75" xfId="33" applyFont="1" applyFill="1" applyBorder="1" applyAlignment="1">
      <alignment vertical="center" wrapText="1"/>
    </xf>
    <xf numFmtId="0" fontId="11" fillId="5" borderId="1" xfId="33" applyFont="1" applyFill="1" applyBorder="1" applyAlignment="1">
      <alignment horizontal="center" vertical="center"/>
    </xf>
    <xf numFmtId="0" fontId="11" fillId="8" borderId="69" xfId="33" applyFont="1" applyFill="1" applyBorder="1" applyAlignment="1">
      <alignment vertical="center" wrapText="1"/>
    </xf>
    <xf numFmtId="0" fontId="11" fillId="8" borderId="4" xfId="33" applyFont="1" applyFill="1" applyBorder="1" applyAlignment="1">
      <alignment vertical="center" wrapText="1"/>
    </xf>
    <xf numFmtId="0" fontId="11" fillId="36" borderId="1" xfId="33" applyFont="1" applyFill="1" applyBorder="1" applyAlignment="1">
      <alignment vertical="center" wrapText="1"/>
    </xf>
    <xf numFmtId="0" fontId="11" fillId="36" borderId="11" xfId="33" applyFont="1" applyFill="1" applyBorder="1" applyAlignment="1">
      <alignment vertical="center" wrapText="1"/>
    </xf>
    <xf numFmtId="0" fontId="11" fillId="36" borderId="9" xfId="33" applyFont="1" applyFill="1" applyBorder="1" applyAlignment="1">
      <alignment vertical="center" wrapText="1"/>
    </xf>
    <xf numFmtId="0" fontId="11" fillId="36" borderId="4" xfId="33" applyFont="1" applyFill="1" applyBorder="1" applyAlignment="1">
      <alignment vertical="center" wrapText="1"/>
    </xf>
    <xf numFmtId="0" fontId="11" fillId="8" borderId="0" xfId="33" applyFont="1" applyFill="1"/>
    <xf numFmtId="0" fontId="11" fillId="36" borderId="60" xfId="33" applyFont="1" applyFill="1" applyBorder="1" applyAlignment="1">
      <alignment horizontal="left" vertical="center"/>
    </xf>
    <xf numFmtId="0" fontId="11" fillId="5" borderId="14" xfId="33" applyFont="1" applyFill="1" applyBorder="1" applyAlignment="1">
      <alignment horizontal="center" vertical="center"/>
    </xf>
    <xf numFmtId="0" fontId="11" fillId="36" borderId="35" xfId="33" applyFont="1" applyFill="1" applyBorder="1" applyAlignment="1">
      <alignment vertical="center"/>
    </xf>
    <xf numFmtId="0" fontId="11" fillId="36" borderId="57" xfId="33" applyFont="1" applyFill="1" applyBorder="1" applyAlignment="1">
      <alignment vertical="center"/>
    </xf>
    <xf numFmtId="0" fontId="11" fillId="36" borderId="58" xfId="33" applyFont="1" applyFill="1" applyBorder="1" applyAlignment="1">
      <alignment vertical="center"/>
    </xf>
    <xf numFmtId="0" fontId="11" fillId="36" borderId="36" xfId="33" applyFont="1" applyFill="1" applyBorder="1" applyAlignment="1">
      <alignment vertical="center"/>
    </xf>
    <xf numFmtId="0" fontId="11" fillId="36" borderId="62" xfId="33" applyFont="1" applyFill="1" applyBorder="1" applyAlignment="1">
      <alignment vertical="center"/>
    </xf>
    <xf numFmtId="0" fontId="11" fillId="36" borderId="41" xfId="33" applyFont="1" applyFill="1" applyBorder="1" applyAlignment="1">
      <alignment vertical="center"/>
    </xf>
    <xf numFmtId="184" fontId="11" fillId="36" borderId="1" xfId="33" applyNumberFormat="1" applyFont="1" applyFill="1" applyBorder="1" applyAlignment="1">
      <alignment vertical="center" wrapText="1"/>
    </xf>
    <xf numFmtId="184" fontId="11" fillId="36" borderId="11" xfId="33" applyNumberFormat="1" applyFont="1" applyFill="1" applyBorder="1" applyAlignment="1">
      <alignment vertical="center" wrapText="1"/>
    </xf>
    <xf numFmtId="184" fontId="11" fillId="36" borderId="4" xfId="33" applyNumberFormat="1" applyFont="1" applyFill="1" applyBorder="1" applyAlignment="1">
      <alignment vertical="center" wrapText="1"/>
    </xf>
    <xf numFmtId="184" fontId="11" fillId="8" borderId="1" xfId="33" applyNumberFormat="1" applyFont="1" applyFill="1" applyBorder="1" applyAlignment="1">
      <alignment vertical="center" wrapText="1"/>
    </xf>
    <xf numFmtId="184" fontId="11" fillId="8" borderId="11" xfId="33" applyNumberFormat="1" applyFont="1" applyFill="1" applyBorder="1" applyAlignment="1">
      <alignment vertical="center" wrapText="1"/>
    </xf>
    <xf numFmtId="184" fontId="11" fillId="8" borderId="4" xfId="33" applyNumberFormat="1" applyFont="1" applyFill="1" applyBorder="1" applyAlignment="1">
      <alignment vertical="center" wrapText="1"/>
    </xf>
    <xf numFmtId="0" fontId="11" fillId="8" borderId="1" xfId="33" applyFont="1" applyFill="1" applyBorder="1"/>
    <xf numFmtId="0" fontId="11" fillId="5" borderId="33" xfId="33" applyFont="1" applyFill="1" applyBorder="1" applyAlignment="1">
      <alignment horizontal="left" vertical="center"/>
    </xf>
    <xf numFmtId="0" fontId="11" fillId="36" borderId="47" xfId="33" applyFont="1" applyFill="1" applyBorder="1" applyAlignment="1">
      <alignment vertical="center" wrapText="1"/>
    </xf>
    <xf numFmtId="0" fontId="11" fillId="36" borderId="22" xfId="33" applyFont="1" applyFill="1" applyBorder="1" applyAlignment="1">
      <alignment vertical="center" wrapText="1"/>
    </xf>
    <xf numFmtId="0" fontId="11" fillId="36" borderId="132" xfId="33" applyFont="1" applyFill="1" applyBorder="1" applyAlignment="1">
      <alignment vertical="center" wrapText="1"/>
    </xf>
    <xf numFmtId="0" fontId="11" fillId="36" borderId="32" xfId="33" applyFont="1" applyFill="1" applyBorder="1" applyAlignment="1">
      <alignment vertical="center"/>
    </xf>
    <xf numFmtId="0" fontId="11" fillId="36" borderId="1" xfId="0" applyFont="1" applyFill="1" applyBorder="1" applyAlignment="1">
      <alignment horizontal="center" vertical="center"/>
    </xf>
    <xf numFmtId="179" fontId="11" fillId="8" borderId="10" xfId="33" applyNumberFormat="1" applyFont="1" applyFill="1" applyBorder="1" applyAlignment="1">
      <alignment vertical="center"/>
    </xf>
    <xf numFmtId="0" fontId="13" fillId="8" borderId="0" xfId="33" applyFont="1" applyFill="1" applyAlignment="1">
      <alignment vertical="center"/>
    </xf>
    <xf numFmtId="178" fontId="11" fillId="8" borderId="1" xfId="33" applyNumberFormat="1" applyFont="1" applyFill="1" applyBorder="1" applyAlignment="1">
      <alignment vertical="center"/>
    </xf>
    <xf numFmtId="180" fontId="11" fillId="8" borderId="1" xfId="33" applyNumberFormat="1" applyFont="1" applyFill="1" applyBorder="1" applyAlignment="1">
      <alignment vertical="center"/>
    </xf>
    <xf numFmtId="178" fontId="11" fillId="8" borderId="1" xfId="33" applyNumberFormat="1" applyFont="1" applyFill="1" applyBorder="1" applyAlignment="1">
      <alignment vertical="center" wrapText="1"/>
    </xf>
    <xf numFmtId="184" fontId="11" fillId="8" borderId="0" xfId="33" applyNumberFormat="1" applyFont="1" applyFill="1" applyAlignment="1">
      <alignment vertical="center"/>
    </xf>
    <xf numFmtId="176" fontId="11" fillId="8" borderId="1" xfId="0" applyNumberFormat="1" applyFont="1" applyFill="1" applyBorder="1" applyAlignment="1">
      <alignment vertical="center" wrapText="1"/>
    </xf>
    <xf numFmtId="0" fontId="13" fillId="8" borderId="0" xfId="33" applyFont="1" applyFill="1"/>
    <xf numFmtId="0" fontId="25" fillId="8" borderId="0" xfId="33" applyFont="1" applyFill="1"/>
    <xf numFmtId="0" fontId="11" fillId="5" borderId="119" xfId="33" applyFont="1" applyFill="1" applyBorder="1"/>
    <xf numFmtId="0" fontId="11" fillId="8" borderId="122" xfId="33" applyFont="1" applyFill="1" applyBorder="1" applyAlignment="1">
      <alignment vertical="center"/>
    </xf>
    <xf numFmtId="0" fontId="13" fillId="36" borderId="0" xfId="33" applyFont="1" applyFill="1"/>
    <xf numFmtId="0" fontId="11" fillId="5" borderId="83" xfId="33" applyFont="1" applyFill="1" applyBorder="1" applyAlignment="1">
      <alignment horizontal="center" vertical="top" wrapText="1"/>
    </xf>
    <xf numFmtId="0" fontId="11" fillId="5" borderId="14" xfId="33" applyFont="1" applyFill="1" applyBorder="1" applyAlignment="1">
      <alignment horizontal="left" vertical="center"/>
    </xf>
    <xf numFmtId="0" fontId="11" fillId="5" borderId="15" xfId="33" applyFont="1" applyFill="1" applyBorder="1" applyAlignment="1">
      <alignment horizontal="center" vertical="center" wrapText="1"/>
    </xf>
    <xf numFmtId="0" fontId="30" fillId="12" borderId="37" xfId="33" applyFont="1" applyFill="1" applyBorder="1" applyAlignment="1">
      <alignment horizontal="left" vertical="center"/>
    </xf>
    <xf numFmtId="0" fontId="30" fillId="12" borderId="42" xfId="33" applyFont="1" applyFill="1" applyBorder="1" applyAlignment="1">
      <alignment horizontal="center" vertical="center"/>
    </xf>
    <xf numFmtId="38" fontId="11" fillId="14" borderId="38" xfId="29" applyNumberFormat="1" applyFont="1" applyFill="1" applyBorder="1" applyAlignment="1">
      <alignment vertical="center"/>
    </xf>
    <xf numFmtId="0" fontId="11" fillId="12" borderId="36" xfId="33" applyFont="1" applyFill="1" applyBorder="1" applyAlignment="1">
      <alignment vertical="center"/>
    </xf>
    <xf numFmtId="0" fontId="30" fillId="25" borderId="46" xfId="33" applyFont="1" applyFill="1" applyBorder="1" applyAlignment="1">
      <alignment vertical="center"/>
    </xf>
    <xf numFmtId="0" fontId="11" fillId="3" borderId="51" xfId="33" applyFont="1" applyFill="1" applyBorder="1" applyAlignment="1">
      <alignment vertical="center" wrapText="1"/>
    </xf>
    <xf numFmtId="38" fontId="11" fillId="15" borderId="21" xfId="29" applyNumberFormat="1" applyFont="1" applyFill="1" applyBorder="1" applyAlignment="1">
      <alignment vertical="center"/>
    </xf>
    <xf numFmtId="0" fontId="11" fillId="3" borderId="20" xfId="33" applyFont="1" applyFill="1" applyBorder="1" applyAlignment="1">
      <alignment vertical="center"/>
    </xf>
    <xf numFmtId="0" fontId="11" fillId="8" borderId="46" xfId="33" applyFont="1" applyFill="1" applyBorder="1" applyAlignment="1">
      <alignment vertical="center"/>
    </xf>
    <xf numFmtId="38" fontId="11" fillId="17" borderId="133" xfId="29" applyNumberFormat="1" applyFont="1" applyFill="1" applyBorder="1" applyAlignment="1">
      <alignment vertical="center"/>
    </xf>
    <xf numFmtId="0" fontId="11" fillId="8" borderId="135" xfId="33" applyFont="1" applyFill="1" applyBorder="1" applyAlignment="1">
      <alignment vertical="center"/>
    </xf>
    <xf numFmtId="0" fontId="11" fillId="8" borderId="105" xfId="33" applyFont="1" applyFill="1" applyBorder="1" applyAlignment="1">
      <alignment vertical="center"/>
    </xf>
    <xf numFmtId="38" fontId="11" fillId="16" borderId="134" xfId="29" applyNumberFormat="1" applyFont="1" applyFill="1" applyBorder="1" applyAlignment="1">
      <alignment horizontal="right" vertical="center"/>
    </xf>
    <xf numFmtId="0" fontId="11" fillId="36" borderId="20" xfId="33" applyFont="1" applyFill="1" applyBorder="1" applyAlignment="1">
      <alignment vertical="center"/>
    </xf>
    <xf numFmtId="0" fontId="30" fillId="9" borderId="46" xfId="33" applyFont="1" applyFill="1" applyBorder="1" applyAlignment="1">
      <alignment vertical="center"/>
    </xf>
    <xf numFmtId="0" fontId="11" fillId="9" borderId="51" xfId="33" applyFont="1" applyFill="1" applyBorder="1" applyAlignment="1">
      <alignment vertical="center"/>
    </xf>
    <xf numFmtId="38" fontId="11" fillId="9" borderId="21" xfId="29" applyNumberFormat="1" applyFont="1" applyFill="1" applyBorder="1" applyAlignment="1">
      <alignment vertical="center"/>
    </xf>
    <xf numFmtId="0" fontId="11" fillId="9" borderId="20" xfId="33" applyFont="1" applyFill="1" applyBorder="1" applyAlignment="1">
      <alignment vertical="center"/>
    </xf>
    <xf numFmtId="38" fontId="11" fillId="9" borderId="1" xfId="29" applyNumberFormat="1" applyFont="1" applyFill="1" applyBorder="1" applyAlignment="1">
      <alignment vertical="center"/>
    </xf>
    <xf numFmtId="0" fontId="11" fillId="53" borderId="11" xfId="33" applyFont="1" applyFill="1" applyBorder="1" applyAlignment="1">
      <alignment vertical="center"/>
    </xf>
    <xf numFmtId="38" fontId="11" fillId="54" borderId="1" xfId="29" applyNumberFormat="1" applyFont="1" applyFill="1" applyBorder="1" applyAlignment="1">
      <alignment vertical="center"/>
    </xf>
    <xf numFmtId="38" fontId="11" fillId="17" borderId="55" xfId="29" applyNumberFormat="1" applyFont="1" applyFill="1" applyBorder="1" applyAlignment="1">
      <alignment vertical="center"/>
    </xf>
    <xf numFmtId="38" fontId="11" fillId="17" borderId="19" xfId="29" applyNumberFormat="1" applyFont="1" applyFill="1" applyBorder="1" applyAlignment="1">
      <alignment vertical="center"/>
    </xf>
    <xf numFmtId="38" fontId="11" fillId="17" borderId="24" xfId="29" applyNumberFormat="1" applyFont="1" applyFill="1" applyBorder="1" applyAlignment="1">
      <alignment vertical="center"/>
    </xf>
    <xf numFmtId="0" fontId="11" fillId="53" borderId="4" xfId="33" applyFont="1" applyFill="1" applyBorder="1" applyAlignment="1">
      <alignment vertical="center"/>
    </xf>
    <xf numFmtId="38" fontId="11" fillId="54" borderId="4" xfId="29" applyNumberFormat="1" applyFont="1" applyFill="1" applyBorder="1" applyAlignment="1">
      <alignment vertical="center"/>
    </xf>
    <xf numFmtId="0" fontId="11" fillId="53" borderId="55" xfId="33" applyFont="1" applyFill="1" applyBorder="1" applyAlignment="1">
      <alignment vertical="center"/>
    </xf>
    <xf numFmtId="0" fontId="11" fillId="8" borderId="20" xfId="33" applyFont="1" applyFill="1" applyBorder="1" applyAlignment="1">
      <alignment vertical="center"/>
    </xf>
    <xf numFmtId="0" fontId="30" fillId="9" borderId="33" xfId="33" applyFont="1" applyFill="1" applyBorder="1" applyAlignment="1">
      <alignment vertical="center"/>
    </xf>
    <xf numFmtId="0" fontId="11" fillId="53" borderId="1" xfId="33" applyFont="1" applyFill="1" applyBorder="1" applyAlignment="1">
      <alignment vertical="center"/>
    </xf>
    <xf numFmtId="0" fontId="11" fillId="9" borderId="55" xfId="33" applyFont="1" applyFill="1" applyBorder="1" applyAlignment="1">
      <alignment vertical="center"/>
    </xf>
    <xf numFmtId="38" fontId="11" fillId="54" borderId="55" xfId="29" applyNumberFormat="1" applyFont="1" applyFill="1" applyBorder="1" applyAlignment="1">
      <alignment vertical="center"/>
    </xf>
    <xf numFmtId="0" fontId="30" fillId="55" borderId="46" xfId="33" applyFont="1" applyFill="1" applyBorder="1" applyAlignment="1">
      <alignment vertical="center"/>
    </xf>
    <xf numFmtId="0" fontId="11" fillId="55" borderId="21" xfId="33" applyFont="1" applyFill="1" applyBorder="1" applyAlignment="1">
      <alignment vertical="center"/>
    </xf>
    <xf numFmtId="38" fontId="11" fillId="55" borderId="1" xfId="29" applyNumberFormat="1" applyFont="1" applyFill="1" applyBorder="1" applyAlignment="1">
      <alignment vertical="center"/>
    </xf>
    <xf numFmtId="0" fontId="11" fillId="55" borderId="20" xfId="33" applyFont="1" applyFill="1" applyBorder="1" applyAlignment="1">
      <alignment vertical="center"/>
    </xf>
    <xf numFmtId="0" fontId="11" fillId="8" borderId="136" xfId="33" applyFont="1" applyFill="1" applyBorder="1" applyAlignment="1">
      <alignment vertical="center"/>
    </xf>
    <xf numFmtId="0" fontId="11" fillId="55" borderId="32" xfId="33" applyFont="1" applyFill="1" applyBorder="1" applyAlignment="1">
      <alignment vertical="center"/>
    </xf>
    <xf numFmtId="0" fontId="30" fillId="10" borderId="46" xfId="33" applyFont="1" applyFill="1" applyBorder="1" applyAlignment="1">
      <alignment vertical="center"/>
    </xf>
    <xf numFmtId="0" fontId="30" fillId="10" borderId="51" xfId="33" applyFont="1" applyFill="1" applyBorder="1" applyAlignment="1">
      <alignment vertical="center"/>
    </xf>
    <xf numFmtId="38" fontId="11" fillId="10" borderId="21" xfId="29" applyNumberFormat="1" applyFont="1" applyFill="1" applyBorder="1" applyAlignment="1">
      <alignment vertical="center"/>
    </xf>
    <xf numFmtId="0" fontId="30" fillId="10" borderId="55" xfId="33" applyFont="1" applyFill="1" applyBorder="1" applyAlignment="1">
      <alignment vertical="center"/>
    </xf>
    <xf numFmtId="0" fontId="11" fillId="10" borderId="55" xfId="33" applyFont="1" applyFill="1" applyBorder="1" applyAlignment="1">
      <alignment vertical="center"/>
    </xf>
    <xf numFmtId="0" fontId="30" fillId="53" borderId="110" xfId="33" applyFont="1" applyFill="1" applyBorder="1" applyAlignment="1">
      <alignment vertical="center"/>
    </xf>
    <xf numFmtId="0" fontId="11" fillId="10" borderId="20" xfId="33" applyFont="1" applyFill="1" applyBorder="1" applyAlignment="1">
      <alignment vertical="center"/>
    </xf>
    <xf numFmtId="0" fontId="30" fillId="53" borderId="22" xfId="33" applyFont="1" applyFill="1" applyBorder="1" applyAlignment="1">
      <alignment vertical="center"/>
    </xf>
    <xf numFmtId="0" fontId="30" fillId="4" borderId="46" xfId="33" applyFont="1" applyFill="1" applyBorder="1" applyAlignment="1">
      <alignment vertical="center"/>
    </xf>
    <xf numFmtId="0" fontId="11" fillId="4" borderId="51" xfId="33" applyFont="1" applyFill="1" applyBorder="1" applyAlignment="1">
      <alignment vertical="center"/>
    </xf>
    <xf numFmtId="38" fontId="11" fillId="20" borderId="21" xfId="29" applyNumberFormat="1" applyFont="1" applyFill="1" applyBorder="1" applyAlignment="1">
      <alignment vertical="center"/>
    </xf>
    <xf numFmtId="0" fontId="30" fillId="4" borderId="55" xfId="33" applyFont="1" applyFill="1" applyBorder="1" applyAlignment="1">
      <alignment vertical="center"/>
    </xf>
    <xf numFmtId="1" fontId="76" fillId="8" borderId="1" xfId="0" applyNumberFormat="1" applyFont="1" applyFill="1" applyBorder="1" applyAlignment="1" applyProtection="1">
      <alignment horizontal="left" vertical="center" indent="1"/>
    </xf>
    <xf numFmtId="0" fontId="30" fillId="8" borderId="134" xfId="33" applyFont="1" applyFill="1" applyBorder="1" applyAlignment="1">
      <alignment vertical="center"/>
    </xf>
    <xf numFmtId="0" fontId="30" fillId="8" borderId="106" xfId="33" applyFont="1" applyFill="1" applyBorder="1" applyAlignment="1">
      <alignment vertical="center"/>
    </xf>
    <xf numFmtId="0" fontId="30" fillId="4" borderId="45" xfId="33" applyFont="1" applyFill="1" applyBorder="1" applyAlignment="1">
      <alignment vertical="center"/>
    </xf>
    <xf numFmtId="0" fontId="30" fillId="8" borderId="107" xfId="33" applyFont="1" applyFill="1" applyBorder="1" applyAlignment="1">
      <alignment vertical="center"/>
    </xf>
    <xf numFmtId="0" fontId="30" fillId="5" borderId="42" xfId="33" applyFont="1" applyFill="1" applyBorder="1" applyAlignment="1">
      <alignment vertical="center"/>
    </xf>
    <xf numFmtId="0" fontId="30" fillId="5" borderId="38" xfId="33" applyFont="1" applyFill="1" applyBorder="1" applyAlignment="1">
      <alignment vertical="center"/>
    </xf>
    <xf numFmtId="38" fontId="11" fillId="5" borderId="39" xfId="29" applyNumberFormat="1" applyFont="1" applyFill="1" applyBorder="1" applyAlignment="1">
      <alignment vertical="center"/>
    </xf>
    <xf numFmtId="0" fontId="11" fillId="5" borderId="36" xfId="33" applyFont="1" applyFill="1" applyBorder="1" applyAlignment="1">
      <alignment vertical="center"/>
    </xf>
    <xf numFmtId="38" fontId="11" fillId="25" borderId="1" xfId="29" applyNumberFormat="1" applyFont="1" applyFill="1" applyBorder="1" applyAlignment="1">
      <alignment vertical="center"/>
    </xf>
    <xf numFmtId="0" fontId="11" fillId="25" borderId="55" xfId="33" applyFont="1" applyFill="1" applyBorder="1" applyAlignment="1">
      <alignment vertical="center"/>
    </xf>
    <xf numFmtId="0" fontId="11" fillId="36" borderId="77" xfId="33" applyFont="1" applyFill="1" applyBorder="1" applyAlignment="1">
      <alignment vertical="center"/>
    </xf>
    <xf numFmtId="38" fontId="11" fillId="8" borderId="70" xfId="29" applyNumberFormat="1" applyFont="1" applyFill="1" applyBorder="1" applyAlignment="1">
      <alignment vertical="center"/>
    </xf>
    <xf numFmtId="0" fontId="11" fillId="36" borderId="76" xfId="33" applyFont="1" applyFill="1" applyBorder="1" applyAlignment="1">
      <alignment vertical="center"/>
    </xf>
    <xf numFmtId="38" fontId="11" fillId="8" borderId="29" xfId="29" applyNumberFormat="1" applyFont="1" applyFill="1" applyBorder="1" applyAlignment="1">
      <alignment vertical="center"/>
    </xf>
    <xf numFmtId="0" fontId="11" fillId="8" borderId="99" xfId="33" applyFont="1" applyFill="1" applyBorder="1" applyAlignment="1">
      <alignment vertical="center"/>
    </xf>
    <xf numFmtId="38" fontId="11" fillId="8" borderId="71" xfId="29" applyNumberFormat="1" applyFont="1" applyFill="1" applyBorder="1" applyAlignment="1">
      <alignment vertical="center"/>
    </xf>
    <xf numFmtId="0" fontId="11" fillId="28" borderId="20" xfId="33" applyFont="1" applyFill="1" applyBorder="1" applyAlignment="1">
      <alignment vertical="center"/>
    </xf>
    <xf numFmtId="38" fontId="11" fillId="28" borderId="1" xfId="29" applyNumberFormat="1" applyFont="1" applyFill="1" applyBorder="1" applyAlignment="1">
      <alignment vertical="center"/>
    </xf>
    <xf numFmtId="0" fontId="11" fillId="28" borderId="55" xfId="33" applyFont="1" applyFill="1" applyBorder="1" applyAlignment="1">
      <alignment vertical="center"/>
    </xf>
    <xf numFmtId="0" fontId="11" fillId="28" borderId="4" xfId="33" applyFont="1" applyFill="1" applyBorder="1" applyAlignment="1">
      <alignment vertical="center"/>
    </xf>
    <xf numFmtId="0" fontId="11" fillId="30" borderId="33" xfId="33" applyFont="1" applyFill="1" applyBorder="1" applyAlignment="1">
      <alignment vertical="center"/>
    </xf>
    <xf numFmtId="0" fontId="11" fillId="30" borderId="21" xfId="33" applyFont="1" applyFill="1" applyBorder="1" applyAlignment="1">
      <alignment vertical="center"/>
    </xf>
    <xf numFmtId="38" fontId="11" fillId="30" borderId="1" xfId="29" applyNumberFormat="1" applyFont="1" applyFill="1" applyBorder="1" applyAlignment="1">
      <alignment vertical="center"/>
    </xf>
    <xf numFmtId="0" fontId="77" fillId="49" borderId="33" xfId="33" applyFont="1" applyFill="1" applyBorder="1" applyAlignment="1">
      <alignment vertical="center"/>
    </xf>
    <xf numFmtId="0" fontId="11" fillId="49" borderId="21" xfId="33" applyFont="1" applyFill="1" applyBorder="1" applyAlignment="1">
      <alignment vertical="center"/>
    </xf>
    <xf numFmtId="38" fontId="11" fillId="49" borderId="4" xfId="29" applyNumberFormat="1" applyFont="1" applyFill="1" applyBorder="1" applyAlignment="1">
      <alignment vertical="center"/>
    </xf>
    <xf numFmtId="0" fontId="11" fillId="5" borderId="41" xfId="33" applyFont="1" applyFill="1" applyBorder="1" applyAlignment="1">
      <alignment vertical="center"/>
    </xf>
    <xf numFmtId="0" fontId="11" fillId="50" borderId="127" xfId="33" applyFont="1" applyFill="1" applyBorder="1" applyAlignment="1">
      <alignment vertical="center"/>
    </xf>
    <xf numFmtId="0" fontId="11" fillId="50" borderId="107" xfId="33" applyFont="1" applyFill="1" applyBorder="1" applyAlignment="1">
      <alignment vertical="center"/>
    </xf>
    <xf numFmtId="38" fontId="11" fillId="50" borderId="55" xfId="29" applyNumberFormat="1" applyFont="1" applyFill="1" applyBorder="1" applyAlignment="1">
      <alignment vertical="center"/>
    </xf>
    <xf numFmtId="0" fontId="30" fillId="13" borderId="42" xfId="33" applyFont="1" applyFill="1" applyBorder="1" applyAlignment="1">
      <alignment vertical="center"/>
    </xf>
    <xf numFmtId="0" fontId="30" fillId="13" borderId="38" xfId="33" applyFont="1" applyFill="1" applyBorder="1" applyAlignment="1">
      <alignment vertical="center"/>
    </xf>
    <xf numFmtId="38" fontId="11" fillId="13" borderId="39" xfId="29" applyNumberFormat="1" applyFont="1" applyFill="1" applyBorder="1" applyAlignment="1">
      <alignment vertical="center"/>
    </xf>
    <xf numFmtId="0" fontId="11" fillId="13" borderId="36" xfId="33" applyFont="1" applyFill="1" applyBorder="1" applyAlignment="1">
      <alignment vertical="center"/>
    </xf>
    <xf numFmtId="0" fontId="11" fillId="36" borderId="100" xfId="33" applyFont="1" applyFill="1" applyBorder="1" applyAlignment="1">
      <alignment vertical="center"/>
    </xf>
    <xf numFmtId="0" fontId="11" fillId="36" borderId="74" xfId="33" applyFont="1" applyFill="1" applyBorder="1" applyAlignment="1">
      <alignment vertical="center"/>
    </xf>
    <xf numFmtId="38" fontId="11" fillId="45" borderId="70" xfId="29" applyNumberFormat="1" applyFont="1" applyFill="1" applyBorder="1" applyAlignment="1">
      <alignment horizontal="right" vertical="center"/>
    </xf>
    <xf numFmtId="0" fontId="11" fillId="36" borderId="101" xfId="33" applyFont="1" applyFill="1" applyBorder="1" applyAlignment="1">
      <alignment vertical="center"/>
    </xf>
    <xf numFmtId="38" fontId="11" fillId="45" borderId="29" xfId="29" applyNumberFormat="1" applyFont="1" applyFill="1" applyBorder="1" applyAlignment="1">
      <alignment horizontal="right" vertical="center"/>
    </xf>
    <xf numFmtId="0" fontId="11" fillId="13" borderId="41" xfId="33" applyFont="1" applyFill="1" applyBorder="1" applyAlignment="1">
      <alignment vertical="center"/>
    </xf>
    <xf numFmtId="0" fontId="11" fillId="36" borderId="128" xfId="33" applyFont="1" applyFill="1" applyBorder="1" applyAlignment="1">
      <alignment vertical="center"/>
    </xf>
    <xf numFmtId="0" fontId="11" fillId="36" borderId="129" xfId="33" applyFont="1" applyFill="1" applyBorder="1" applyAlignment="1">
      <alignment vertical="center"/>
    </xf>
    <xf numFmtId="38" fontId="11" fillId="45" borderId="59" xfId="29" applyNumberFormat="1" applyFont="1" applyFill="1" applyBorder="1" applyAlignment="1">
      <alignment horizontal="right" vertical="center"/>
    </xf>
    <xf numFmtId="0" fontId="64" fillId="58" borderId="35" xfId="33" applyFont="1" applyFill="1" applyBorder="1" applyAlignment="1">
      <alignment vertical="center"/>
    </xf>
    <xf numFmtId="0" fontId="30" fillId="58" borderId="37" xfId="33" applyFont="1" applyFill="1" applyBorder="1" applyAlignment="1">
      <alignment vertical="center"/>
    </xf>
    <xf numFmtId="0" fontId="30" fillId="58" borderId="72" xfId="33" applyFont="1" applyFill="1" applyBorder="1" applyAlignment="1">
      <alignment vertical="center" wrapText="1"/>
    </xf>
    <xf numFmtId="0" fontId="30" fillId="58" borderId="39" xfId="33" applyFont="1" applyFill="1" applyBorder="1" applyAlignment="1">
      <alignment vertical="center" wrapText="1"/>
    </xf>
    <xf numFmtId="0" fontId="11" fillId="58" borderId="36" xfId="33" applyFont="1" applyFill="1" applyBorder="1" applyAlignment="1">
      <alignment vertical="center"/>
    </xf>
    <xf numFmtId="0" fontId="11" fillId="51" borderId="46" xfId="33" applyFont="1" applyFill="1" applyBorder="1" applyAlignment="1">
      <alignment vertical="center"/>
    </xf>
    <xf numFmtId="0" fontId="11" fillId="51" borderId="51" xfId="33" applyFont="1" applyFill="1" applyBorder="1" applyAlignment="1">
      <alignment vertical="center"/>
    </xf>
    <xf numFmtId="38" fontId="11" fillId="51" borderId="50" xfId="29" applyNumberFormat="1" applyFont="1" applyFill="1" applyBorder="1" applyAlignment="1">
      <alignment vertical="center"/>
    </xf>
    <xf numFmtId="0" fontId="11" fillId="36" borderId="104" xfId="33" applyFont="1" applyFill="1" applyBorder="1" applyAlignment="1">
      <alignment vertical="center"/>
    </xf>
    <xf numFmtId="38" fontId="11" fillId="36" borderId="47" xfId="29" applyNumberFormat="1" applyFont="1" applyFill="1" applyBorder="1" applyAlignment="1">
      <alignment vertical="center"/>
    </xf>
    <xf numFmtId="0" fontId="11" fillId="51" borderId="32" xfId="33" applyFont="1" applyFill="1" applyBorder="1" applyAlignment="1">
      <alignment vertical="center"/>
    </xf>
    <xf numFmtId="0" fontId="11" fillId="36" borderId="24" xfId="33" applyFont="1" applyFill="1" applyBorder="1" applyAlignment="1">
      <alignment vertical="center"/>
    </xf>
    <xf numFmtId="38" fontId="11" fillId="36" borderId="4" xfId="29" applyNumberFormat="1" applyFont="1" applyFill="1" applyBorder="1" applyAlignment="1">
      <alignment vertical="center"/>
    </xf>
    <xf numFmtId="0" fontId="11" fillId="36" borderId="143" xfId="33" applyFont="1" applyFill="1" applyBorder="1" applyAlignment="1">
      <alignment vertical="center"/>
    </xf>
    <xf numFmtId="0" fontId="11" fillId="8" borderId="149" xfId="33" applyFont="1" applyFill="1" applyBorder="1" applyAlignment="1">
      <alignment vertical="center"/>
    </xf>
    <xf numFmtId="0" fontId="11" fillId="58" borderId="62" xfId="33" applyFont="1" applyFill="1" applyBorder="1" applyAlignment="1">
      <alignment vertical="center"/>
    </xf>
    <xf numFmtId="0" fontId="30" fillId="12" borderId="38" xfId="33" applyFont="1" applyFill="1" applyBorder="1" applyAlignment="1">
      <alignment horizontal="center" vertical="center"/>
    </xf>
    <xf numFmtId="0" fontId="11" fillId="8" borderId="22" xfId="33" applyFont="1" applyFill="1" applyBorder="1" applyAlignment="1">
      <alignment vertical="center" wrapText="1"/>
    </xf>
    <xf numFmtId="0" fontId="11" fillId="8" borderId="110" xfId="33" applyFont="1" applyFill="1" applyBorder="1" applyAlignment="1">
      <alignment vertical="center" wrapText="1"/>
    </xf>
    <xf numFmtId="0" fontId="11" fillId="9" borderId="21" xfId="33" applyFont="1" applyFill="1" applyBorder="1" applyAlignment="1">
      <alignment vertical="center" wrapText="1"/>
    </xf>
    <xf numFmtId="0" fontId="11" fillId="8" borderId="47" xfId="33" applyFont="1" applyFill="1" applyBorder="1" applyAlignment="1">
      <alignment vertical="center" wrapText="1"/>
    </xf>
    <xf numFmtId="0" fontId="11" fillId="8" borderId="19" xfId="33" applyFont="1" applyFill="1" applyBorder="1" applyAlignment="1">
      <alignment vertical="center" wrapText="1"/>
    </xf>
    <xf numFmtId="0" fontId="11" fillId="55" borderId="21" xfId="33" applyFont="1" applyFill="1" applyBorder="1" applyAlignment="1">
      <alignment vertical="center" wrapText="1"/>
    </xf>
    <xf numFmtId="0" fontId="11" fillId="8" borderId="55" xfId="33" applyFont="1" applyFill="1" applyBorder="1" applyAlignment="1">
      <alignment vertical="center" wrapText="1"/>
    </xf>
    <xf numFmtId="0" fontId="30" fillId="10" borderId="21" xfId="33" applyFont="1" applyFill="1" applyBorder="1" applyAlignment="1">
      <alignment vertical="center" wrapText="1"/>
    </xf>
    <xf numFmtId="0" fontId="30" fillId="4" borderId="127" xfId="33" applyFont="1" applyFill="1" applyBorder="1" applyAlignment="1">
      <alignment vertical="center"/>
    </xf>
    <xf numFmtId="0" fontId="11" fillId="4" borderId="21" xfId="33" applyFont="1" applyFill="1" applyBorder="1" applyAlignment="1">
      <alignment vertical="center" wrapText="1"/>
    </xf>
    <xf numFmtId="0" fontId="30" fillId="5" borderId="38" xfId="33" applyFont="1" applyFill="1" applyBorder="1" applyAlignment="1">
      <alignment vertical="center" wrapText="1"/>
    </xf>
    <xf numFmtId="0" fontId="11" fillId="8" borderId="99" xfId="33" applyFont="1" applyFill="1" applyBorder="1" applyAlignment="1">
      <alignment vertical="center" wrapText="1"/>
    </xf>
    <xf numFmtId="0" fontId="11" fillId="28" borderId="50" xfId="33" applyFont="1" applyFill="1" applyBorder="1" applyAlignment="1">
      <alignment vertical="center" wrapText="1"/>
    </xf>
    <xf numFmtId="0" fontId="11" fillId="30" borderId="21" xfId="33" applyFont="1" applyFill="1" applyBorder="1" applyAlignment="1">
      <alignment vertical="center" wrapText="1"/>
    </xf>
    <xf numFmtId="0" fontId="11" fillId="49" borderId="33" xfId="33" applyFont="1" applyFill="1" applyBorder="1" applyAlignment="1">
      <alignment vertical="center"/>
    </xf>
    <xf numFmtId="0" fontId="11" fillId="49" borderId="21" xfId="33" applyFont="1" applyFill="1" applyBorder="1" applyAlignment="1">
      <alignment vertical="center" wrapText="1"/>
    </xf>
    <xf numFmtId="0" fontId="11" fillId="50" borderId="107" xfId="33" applyFont="1" applyFill="1" applyBorder="1" applyAlignment="1">
      <alignment vertical="center" wrapText="1"/>
    </xf>
    <xf numFmtId="0" fontId="30" fillId="13" borderId="38" xfId="33" applyFont="1" applyFill="1" applyBorder="1" applyAlignment="1">
      <alignment vertical="center" wrapText="1"/>
    </xf>
    <xf numFmtId="0" fontId="11" fillId="36" borderId="74" xfId="33" applyFont="1" applyFill="1" applyBorder="1" applyAlignment="1">
      <alignment vertical="center" wrapText="1"/>
    </xf>
    <xf numFmtId="0" fontId="11" fillId="36" borderId="129" xfId="33" applyFont="1" applyFill="1" applyBorder="1" applyAlignment="1">
      <alignment vertical="center" wrapText="1"/>
    </xf>
    <xf numFmtId="0" fontId="11" fillId="36" borderId="148" xfId="33" applyFont="1" applyFill="1" applyBorder="1" applyAlignment="1">
      <alignment vertical="center"/>
    </xf>
    <xf numFmtId="0" fontId="11" fillId="36" borderId="81" xfId="33" applyFont="1" applyFill="1" applyBorder="1" applyAlignment="1">
      <alignment vertical="center" wrapText="1"/>
    </xf>
    <xf numFmtId="0" fontId="11" fillId="36" borderId="0" xfId="33" applyFont="1" applyFill="1" applyBorder="1" applyAlignment="1">
      <alignment vertical="center" wrapText="1"/>
    </xf>
    <xf numFmtId="0" fontId="11" fillId="5" borderId="1" xfId="33" applyFont="1" applyFill="1" applyBorder="1" applyAlignment="1">
      <alignment horizontal="left" vertical="center"/>
    </xf>
    <xf numFmtId="0" fontId="11" fillId="36" borderId="141" xfId="33" applyFont="1" applyFill="1" applyBorder="1" applyAlignment="1">
      <alignment vertical="center"/>
    </xf>
    <xf numFmtId="0" fontId="11" fillId="36" borderId="142" xfId="33" applyFont="1" applyFill="1" applyBorder="1" applyAlignment="1">
      <alignment vertical="center" wrapText="1"/>
    </xf>
    <xf numFmtId="0" fontId="11" fillId="0" borderId="95" xfId="33" applyFont="1" applyFill="1" applyBorder="1" applyAlignment="1">
      <alignment vertical="center"/>
    </xf>
    <xf numFmtId="0" fontId="11" fillId="0" borderId="148" xfId="33" applyFont="1" applyFill="1" applyBorder="1" applyAlignment="1">
      <alignment vertical="center"/>
    </xf>
    <xf numFmtId="0" fontId="11" fillId="0" borderId="81" xfId="33" applyFont="1" applyFill="1" applyBorder="1" applyAlignment="1">
      <alignment vertical="center" wrapText="1"/>
    </xf>
    <xf numFmtId="0" fontId="11" fillId="8" borderId="0" xfId="33" applyFont="1" applyFill="1" applyAlignment="1">
      <alignment horizontal="left" vertical="center"/>
    </xf>
    <xf numFmtId="0" fontId="79" fillId="5" borderId="86" xfId="33" applyFont="1" applyFill="1" applyBorder="1" applyAlignment="1">
      <alignment horizontal="left" vertical="center"/>
    </xf>
    <xf numFmtId="0" fontId="11" fillId="48" borderId="42" xfId="33" applyFont="1" applyFill="1" applyBorder="1" applyAlignment="1">
      <alignment vertical="center"/>
    </xf>
    <xf numFmtId="0" fontId="79" fillId="8" borderId="112" xfId="33" applyFont="1" applyFill="1" applyBorder="1" applyAlignment="1">
      <alignment vertical="center"/>
    </xf>
    <xf numFmtId="177" fontId="11" fillId="8" borderId="51" xfId="33" applyNumberFormat="1" applyFont="1" applyFill="1" applyBorder="1" applyAlignment="1">
      <alignment vertical="center"/>
    </xf>
    <xf numFmtId="0" fontId="79" fillId="8" borderId="57" xfId="33" applyFont="1" applyFill="1" applyBorder="1" applyAlignment="1">
      <alignment vertical="center"/>
    </xf>
    <xf numFmtId="177" fontId="11" fillId="8" borderId="113" xfId="33" applyNumberFormat="1" applyFont="1" applyFill="1" applyBorder="1" applyAlignment="1">
      <alignment vertical="center"/>
    </xf>
    <xf numFmtId="0" fontId="79" fillId="8" borderId="114" xfId="33" applyFont="1" applyFill="1" applyBorder="1" applyAlignment="1">
      <alignment vertical="center"/>
    </xf>
    <xf numFmtId="177" fontId="11" fillId="0" borderId="113" xfId="33" applyNumberFormat="1" applyFont="1" applyFill="1" applyBorder="1" applyAlignment="1">
      <alignment vertical="center"/>
    </xf>
    <xf numFmtId="0" fontId="79" fillId="8" borderId="89" xfId="33" applyFont="1" applyFill="1" applyBorder="1" applyAlignment="1">
      <alignment vertical="center"/>
    </xf>
    <xf numFmtId="0" fontId="79" fillId="8" borderId="147" xfId="33" applyFont="1" applyFill="1" applyBorder="1" applyAlignment="1">
      <alignment vertical="center"/>
    </xf>
    <xf numFmtId="177" fontId="11" fillId="8" borderId="146" xfId="33" applyNumberFormat="1" applyFont="1" applyFill="1" applyBorder="1" applyAlignment="1">
      <alignment vertical="center"/>
    </xf>
    <xf numFmtId="177" fontId="11" fillId="8" borderId="57" xfId="33" applyNumberFormat="1" applyFont="1" applyFill="1" applyBorder="1" applyAlignment="1">
      <alignment vertical="center"/>
    </xf>
    <xf numFmtId="0" fontId="11" fillId="8" borderId="146" xfId="33" applyFont="1" applyFill="1" applyBorder="1" applyAlignment="1">
      <alignment vertical="center" wrapText="1"/>
    </xf>
    <xf numFmtId="0" fontId="79" fillId="8" borderId="146" xfId="33" applyFont="1" applyFill="1" applyBorder="1" applyAlignment="1">
      <alignment vertical="center"/>
    </xf>
    <xf numFmtId="177" fontId="11" fillId="8" borderId="62" xfId="33" applyNumberFormat="1" applyFont="1" applyFill="1" applyBorder="1" applyAlignment="1">
      <alignment vertical="center"/>
    </xf>
    <xf numFmtId="0" fontId="79" fillId="8" borderId="102" xfId="33" applyFont="1" applyFill="1" applyBorder="1" applyAlignment="1">
      <alignment vertical="center"/>
    </xf>
    <xf numFmtId="0" fontId="79" fillId="25" borderId="41" xfId="33" applyFont="1" applyFill="1" applyBorder="1" applyAlignment="1">
      <alignment horizontal="center" vertical="center"/>
    </xf>
    <xf numFmtId="177" fontId="11" fillId="25" borderId="7" xfId="33" applyNumberFormat="1" applyFont="1" applyFill="1" applyBorder="1" applyAlignment="1">
      <alignment vertical="center"/>
    </xf>
    <xf numFmtId="0" fontId="79" fillId="8" borderId="0" xfId="33" applyFont="1" applyFill="1" applyBorder="1" applyAlignment="1">
      <alignment horizontal="left" vertical="center"/>
    </xf>
    <xf numFmtId="177" fontId="11" fillId="8" borderId="0" xfId="33" applyNumberFormat="1" applyFont="1" applyFill="1" applyAlignment="1">
      <alignment vertical="center"/>
    </xf>
    <xf numFmtId="0" fontId="79" fillId="8" borderId="0" xfId="33" applyFont="1" applyFill="1" applyBorder="1" applyAlignment="1">
      <alignment horizontal="center" vertical="center"/>
    </xf>
    <xf numFmtId="0" fontId="11" fillId="5" borderId="86" xfId="33" applyFont="1" applyFill="1" applyBorder="1" applyAlignment="1">
      <alignment vertical="center"/>
    </xf>
    <xf numFmtId="177" fontId="11" fillId="48" borderId="42" xfId="33" applyNumberFormat="1" applyFont="1" applyFill="1" applyBorder="1" applyAlignment="1">
      <alignment vertical="center"/>
    </xf>
    <xf numFmtId="0" fontId="11" fillId="8" borderId="95" xfId="33" applyFont="1" applyFill="1" applyBorder="1" applyAlignment="1">
      <alignment horizontal="centerContinuous" vertical="center"/>
    </xf>
    <xf numFmtId="177" fontId="11" fillId="8" borderId="7" xfId="33" applyNumberFormat="1" applyFont="1" applyFill="1" applyBorder="1" applyAlignment="1">
      <alignment vertical="center"/>
    </xf>
    <xf numFmtId="0" fontId="11" fillId="8" borderId="0" xfId="33" applyFont="1" applyFill="1" applyBorder="1" applyAlignment="1">
      <alignment horizontal="right" vertical="center"/>
    </xf>
    <xf numFmtId="0" fontId="76" fillId="36" borderId="1" xfId="34" applyFont="1" applyFill="1" applyBorder="1" applyAlignment="1">
      <alignment vertical="center" wrapText="1"/>
    </xf>
    <xf numFmtId="0" fontId="76" fillId="36" borderId="0" xfId="34" applyFont="1" applyFill="1" applyBorder="1" applyAlignment="1">
      <alignment vertical="center"/>
    </xf>
    <xf numFmtId="0" fontId="76" fillId="36" borderId="0" xfId="34" applyFont="1" applyFill="1">
      <alignment vertical="center"/>
    </xf>
    <xf numFmtId="0" fontId="76" fillId="36" borderId="0" xfId="34" applyFont="1" applyFill="1" applyAlignment="1">
      <alignment horizontal="right" vertical="center"/>
    </xf>
    <xf numFmtId="0" fontId="76" fillId="36" borderId="1" xfId="34" applyFont="1" applyFill="1" applyBorder="1">
      <alignment vertical="center"/>
    </xf>
    <xf numFmtId="0" fontId="77" fillId="36" borderId="0" xfId="0" applyFont="1" applyFill="1">
      <alignment vertical="center"/>
    </xf>
    <xf numFmtId="0" fontId="77" fillId="36" borderId="0" xfId="0" applyFont="1" applyFill="1" applyAlignment="1">
      <alignment vertical="center"/>
    </xf>
    <xf numFmtId="0" fontId="54" fillId="36" borderId="0" xfId="0" applyFont="1" applyFill="1">
      <alignment vertical="center"/>
    </xf>
    <xf numFmtId="0" fontId="0" fillId="43" borderId="1" xfId="0" applyFont="1" applyFill="1" applyBorder="1" applyAlignment="1">
      <alignment vertical="center" wrapText="1"/>
    </xf>
    <xf numFmtId="0" fontId="11" fillId="29" borderId="1" xfId="0" applyFont="1" applyFill="1" applyBorder="1">
      <alignment vertical="center"/>
    </xf>
    <xf numFmtId="0" fontId="31" fillId="36" borderId="0" xfId="0" applyFont="1" applyFill="1">
      <alignment vertical="center"/>
    </xf>
    <xf numFmtId="0" fontId="7" fillId="36" borderId="1" xfId="28" applyFont="1" applyFill="1" applyBorder="1" applyAlignment="1" applyProtection="1">
      <alignment vertical="center"/>
    </xf>
    <xf numFmtId="0" fontId="7" fillId="43" borderId="1" xfId="28" applyFont="1" applyFill="1" applyBorder="1" applyAlignment="1" applyProtection="1">
      <alignment vertical="center"/>
    </xf>
    <xf numFmtId="200" fontId="0" fillId="36" borderId="0" xfId="0" applyNumberFormat="1" applyFont="1" applyFill="1">
      <alignment vertical="center"/>
    </xf>
    <xf numFmtId="208" fontId="10" fillId="8" borderId="1" xfId="26" applyNumberFormat="1" applyFont="1" applyFill="1" applyBorder="1" applyAlignment="1">
      <alignment horizontal="right" vertical="center"/>
    </xf>
    <xf numFmtId="0" fontId="10" fillId="8" borderId="1" xfId="26" applyNumberFormat="1" applyFont="1" applyFill="1" applyBorder="1" applyAlignment="1">
      <alignment horizontal="right" vertical="center"/>
    </xf>
    <xf numFmtId="179" fontId="10" fillId="29" borderId="1" xfId="26" applyNumberFormat="1" applyFont="1" applyFill="1" applyBorder="1" applyAlignment="1">
      <alignment horizontal="right" vertical="center"/>
    </xf>
    <xf numFmtId="184" fontId="10" fillId="60" borderId="1" xfId="26" applyNumberFormat="1" applyFont="1" applyFill="1" applyBorder="1" applyAlignment="1">
      <alignment horizontal="right" vertical="center"/>
    </xf>
    <xf numFmtId="188" fontId="10" fillId="8" borderId="0" xfId="31" applyNumberFormat="1" applyFont="1" applyFill="1"/>
    <xf numFmtId="179" fontId="10" fillId="0" borderId="1" xfId="31" applyNumberFormat="1" applyFont="1" applyFill="1" applyBorder="1" applyAlignment="1">
      <alignment vertical="center"/>
    </xf>
    <xf numFmtId="10" fontId="10" fillId="0" borderId="1" xfId="31" applyNumberFormat="1" applyFont="1" applyFill="1" applyBorder="1" applyAlignment="1">
      <alignment vertical="center"/>
    </xf>
    <xf numFmtId="0" fontId="46" fillId="36" borderId="0" xfId="34" applyFont="1" applyFill="1" applyBorder="1" applyAlignment="1">
      <alignment vertical="center"/>
    </xf>
    <xf numFmtId="0" fontId="83" fillId="36" borderId="0" xfId="34" applyFont="1" applyFill="1">
      <alignment vertical="center"/>
    </xf>
    <xf numFmtId="0" fontId="37" fillId="29" borderId="1" xfId="34" applyFont="1" applyFill="1" applyBorder="1" applyAlignment="1">
      <alignment horizontal="right" vertical="center"/>
    </xf>
    <xf numFmtId="0" fontId="76" fillId="29" borderId="33" xfId="34" applyFont="1" applyFill="1" applyBorder="1" applyAlignment="1">
      <alignment horizontal="center" vertical="center"/>
    </xf>
    <xf numFmtId="0" fontId="76" fillId="29" borderId="21" xfId="34" applyFont="1" applyFill="1" applyBorder="1" applyAlignment="1">
      <alignment horizontal="center" vertical="center"/>
    </xf>
    <xf numFmtId="3" fontId="37" fillId="29" borderId="1" xfId="34" applyNumberFormat="1" applyFont="1" applyFill="1" applyBorder="1" applyAlignment="1">
      <alignment horizontal="right" vertical="center"/>
    </xf>
    <xf numFmtId="0" fontId="37" fillId="29" borderId="33" xfId="34" applyFont="1" applyFill="1" applyBorder="1" applyAlignment="1">
      <alignment horizontal="right" vertical="center"/>
    </xf>
    <xf numFmtId="0" fontId="37" fillId="29" borderId="21" xfId="34" applyFont="1" applyFill="1" applyBorder="1" applyAlignment="1">
      <alignment horizontal="right" vertical="center"/>
    </xf>
    <xf numFmtId="0" fontId="76" fillId="29" borderId="1" xfId="34" applyFont="1" applyFill="1" applyBorder="1" applyAlignment="1">
      <alignment horizontal="left" vertical="center" wrapText="1"/>
    </xf>
    <xf numFmtId="0" fontId="11" fillId="36" borderId="108" xfId="33" applyFont="1" applyFill="1" applyBorder="1" applyAlignment="1">
      <alignment horizontal="left" vertical="center" wrapText="1"/>
    </xf>
    <xf numFmtId="0" fontId="11" fillId="36" borderId="109" xfId="33" applyFont="1" applyFill="1" applyBorder="1" applyAlignment="1">
      <alignment horizontal="left" vertical="center" wrapText="1"/>
    </xf>
    <xf numFmtId="0" fontId="57" fillId="8" borderId="0" xfId="33" applyFont="1" applyFill="1" applyAlignment="1">
      <alignment horizontal="center" vertical="center"/>
    </xf>
    <xf numFmtId="0" fontId="11" fillId="36" borderId="144" xfId="33" applyFont="1" applyFill="1" applyBorder="1" applyAlignment="1">
      <alignment horizontal="left" vertical="center" wrapText="1"/>
    </xf>
    <xf numFmtId="0" fontId="11" fillId="36" borderId="102" xfId="33" applyFont="1" applyFill="1" applyBorder="1" applyAlignment="1">
      <alignment horizontal="left" vertical="center" wrapText="1"/>
    </xf>
    <xf numFmtId="0" fontId="11" fillId="36" borderId="75" xfId="33" applyFont="1" applyFill="1" applyBorder="1" applyAlignment="1">
      <alignment horizontal="left" vertical="center" wrapText="1"/>
    </xf>
    <xf numFmtId="0" fontId="11" fillId="36" borderId="93" xfId="33" applyFont="1" applyFill="1" applyBorder="1" applyAlignment="1">
      <alignment horizontal="left" vertical="center" wrapText="1"/>
    </xf>
    <xf numFmtId="0" fontId="11" fillId="36" borderId="115" xfId="33" applyFont="1" applyFill="1" applyBorder="1" applyAlignment="1">
      <alignment horizontal="left" vertical="center" wrapText="1"/>
    </xf>
    <xf numFmtId="0" fontId="11" fillId="36" borderId="94" xfId="33" applyFont="1" applyFill="1" applyBorder="1" applyAlignment="1">
      <alignment horizontal="left" vertical="center" wrapText="1"/>
    </xf>
    <xf numFmtId="0" fontId="25" fillId="29" borderId="60" xfId="33" applyFont="1" applyFill="1" applyBorder="1" applyAlignment="1">
      <alignment horizontal="center"/>
    </xf>
    <xf numFmtId="0" fontId="25" fillId="29" borderId="150" xfId="33" applyFont="1" applyFill="1" applyBorder="1" applyAlignment="1">
      <alignment horizontal="center"/>
    </xf>
    <xf numFmtId="176" fontId="41" fillId="36" borderId="11" xfId="0" applyNumberFormat="1" applyFont="1" applyFill="1" applyBorder="1" applyAlignment="1">
      <alignment vertical="top" wrapText="1"/>
    </xf>
    <xf numFmtId="176" fontId="41" fillId="36" borderId="55" xfId="0" applyNumberFormat="1" applyFont="1" applyFill="1" applyBorder="1" applyAlignment="1">
      <alignment vertical="top" wrapText="1"/>
    </xf>
    <xf numFmtId="176" fontId="41" fillId="36" borderId="69" xfId="0" applyNumberFormat="1" applyFont="1" applyFill="1" applyBorder="1" applyAlignment="1">
      <alignment vertical="top" wrapText="1"/>
    </xf>
    <xf numFmtId="184" fontId="40" fillId="36" borderId="11" xfId="0" applyNumberFormat="1" applyFont="1" applyFill="1" applyBorder="1" applyAlignment="1">
      <alignment vertical="top" wrapText="1"/>
    </xf>
    <xf numFmtId="184" fontId="40" fillId="36" borderId="55" xfId="0" applyNumberFormat="1" applyFont="1" applyFill="1" applyBorder="1" applyAlignment="1">
      <alignment vertical="top" wrapText="1"/>
    </xf>
    <xf numFmtId="184" fontId="40" fillId="36" borderId="69" xfId="0" applyNumberFormat="1" applyFont="1" applyFill="1" applyBorder="1" applyAlignment="1">
      <alignment vertical="top" wrapText="1"/>
    </xf>
    <xf numFmtId="0" fontId="11" fillId="29" borderId="33" xfId="0" applyFont="1" applyFill="1" applyBorder="1" applyAlignment="1">
      <alignment horizontal="center" vertical="center" wrapText="1"/>
    </xf>
    <xf numFmtId="0" fontId="11" fillId="29" borderId="51" xfId="0" applyFont="1" applyFill="1" applyBorder="1" applyAlignment="1">
      <alignment horizontal="center" vertical="center" wrapText="1"/>
    </xf>
    <xf numFmtId="0" fontId="11" fillId="29" borderId="21" xfId="0" applyFont="1" applyFill="1" applyBorder="1" applyAlignment="1">
      <alignment horizontal="center" vertical="center" wrapText="1"/>
    </xf>
    <xf numFmtId="0" fontId="11" fillId="36" borderId="33" xfId="0" applyFont="1" applyFill="1" applyBorder="1" applyAlignment="1">
      <alignment horizontal="left" vertical="center"/>
    </xf>
    <xf numFmtId="0" fontId="11" fillId="36" borderId="51" xfId="0" applyFont="1" applyFill="1" applyBorder="1" applyAlignment="1">
      <alignment horizontal="left" vertical="center"/>
    </xf>
    <xf numFmtId="0" fontId="11" fillId="36" borderId="21" xfId="0" applyFont="1" applyFill="1" applyBorder="1" applyAlignment="1">
      <alignment horizontal="left" vertical="center"/>
    </xf>
  </cellXfs>
  <cellStyles count="41">
    <cellStyle name="2x indented GHG Textfiels" xfId="1"/>
    <cellStyle name="5x indented GHG Textfiels" xfId="2"/>
    <cellStyle name="AggblueCels_1x" xfId="3"/>
    <cellStyle name="AggBoldCells" xfId="4"/>
    <cellStyle name="AggCels" xfId="5"/>
    <cellStyle name="AggOrange" xfId="6"/>
    <cellStyle name="AggOrange9" xfId="7"/>
    <cellStyle name="AggOrangeRBorder" xfId="8"/>
    <cellStyle name="Bold GHG Numbers (0.00)" xfId="9"/>
    <cellStyle name="Constants" xfId="10"/>
    <cellStyle name="CustomizationCells" xfId="11"/>
    <cellStyle name="CustomizationGreenCells" xfId="12"/>
    <cellStyle name="DocBox_EmptyRow" xfId="13"/>
    <cellStyle name="Empty_B_border" xfId="14"/>
    <cellStyle name="Headline" xfId="15"/>
    <cellStyle name="InputCells" xfId="16"/>
    <cellStyle name="InputCells12_RBBorder" xfId="17"/>
    <cellStyle name="Normal GHG Numbers (0.00)" xfId="18"/>
    <cellStyle name="Normal GHG Textfiels Bold" xfId="19"/>
    <cellStyle name="Normal GHG whole table" xfId="20"/>
    <cellStyle name="Normal GHG-Shade" xfId="21"/>
    <cellStyle name="Normal_HELP" xfId="22"/>
    <cellStyle name="Pattern" xfId="23"/>
    <cellStyle name="Shade_R_border" xfId="24"/>
    <cellStyle name="Обычный_2++_CRFReport-template" xfId="25"/>
    <cellStyle name="パーセント" xfId="26" builtinId="5"/>
    <cellStyle name="パーセント 2" xfId="27"/>
    <cellStyle name="パーセント 4" xfId="36"/>
    <cellStyle name="パーセント 5" xfId="37"/>
    <cellStyle name="ハイパーリンク" xfId="28" builtinId="8"/>
    <cellStyle name="桁区切り" xfId="29" builtinId="6"/>
    <cellStyle name="桁区切り 2 2" xfId="40"/>
    <cellStyle name="桁区切り 5" xfId="38"/>
    <cellStyle name="標準" xfId="0" builtinId="0"/>
    <cellStyle name="標準 2" xfId="30"/>
    <cellStyle name="標準 3" xfId="31"/>
    <cellStyle name="標準 6" xfId="39"/>
    <cellStyle name="標準_6gasデータ2001p" xfId="32"/>
    <cellStyle name="標準_6gasデータ2001q" xfId="33"/>
    <cellStyle name="標準_単位" xfId="34"/>
    <cellStyle name="未定義" xfId="35"/>
  </cellStyles>
  <dxfs count="0"/>
  <tableStyles count="0" defaultTableStyle="TableStyleMedium9" defaultPivotStyle="PivotStyleLight16"/>
  <colors>
    <mruColors>
      <color rgb="FFFFCC66"/>
      <color rgb="FFCCFFCC"/>
      <color rgb="FF99FF99"/>
      <color rgb="FFFFFFCC"/>
      <color rgb="FF99CCFF"/>
      <color rgb="FFFFCCCC"/>
      <color rgb="FF66CCFF"/>
      <color rgb="FFCCECFF"/>
      <color rgb="FFCCFF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44.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4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ja-JP" sz="1600" b="1" i="0" baseline="0">
                <a:latin typeface="+mn-ea"/>
                <a:ea typeface="+mn-ea"/>
              </a:rPr>
              <a:t>温室効果ガス排出量の推移</a:t>
            </a:r>
            <a:r>
              <a:rPr lang="ja-JP" altLang="en-US" sz="1600" b="1" i="0" baseline="0">
                <a:latin typeface="+mn-ea"/>
                <a:ea typeface="+mn-ea"/>
              </a:rPr>
              <a:t>（</a:t>
            </a:r>
            <a:r>
              <a:rPr lang="en-US" altLang="ja-JP" sz="1600" b="1" i="0" u="none" strike="noStrike" baseline="0">
                <a:latin typeface="+mn-ea"/>
                <a:ea typeface="+mn-ea"/>
              </a:rPr>
              <a:t>1990-2015</a:t>
            </a:r>
            <a:r>
              <a:rPr lang="ja-JP" altLang="ja-JP" sz="1600" b="1" i="0" u="none" strike="noStrike" baseline="0">
                <a:latin typeface="+mn-ea"/>
                <a:ea typeface="+mn-ea"/>
              </a:rPr>
              <a:t>年度</a:t>
            </a:r>
            <a:r>
              <a:rPr lang="ja-JP" altLang="en-US" sz="1600" b="1" i="0" baseline="0">
                <a:latin typeface="+mn-ea"/>
                <a:ea typeface="+mn-ea"/>
              </a:rPr>
              <a:t>）</a:t>
            </a:r>
            <a:endParaRPr lang="ja-JP" altLang="ja-JP" sz="1600" b="1" i="0" baseline="0">
              <a:latin typeface="+mn-ea"/>
              <a:ea typeface="+mn-ea"/>
            </a:endParaRPr>
          </a:p>
        </c:rich>
      </c:tx>
      <c:overlay val="0"/>
    </c:title>
    <c:autoTitleDeleted val="0"/>
    <c:plotArea>
      <c:layout>
        <c:manualLayout>
          <c:layoutTarget val="inner"/>
          <c:xMode val="edge"/>
          <c:yMode val="edge"/>
          <c:x val="0.14653368877248787"/>
          <c:y val="0.11053314814814814"/>
          <c:w val="0.71908809590621359"/>
          <c:h val="0.61638740740740761"/>
        </c:manualLayout>
      </c:layout>
      <c:barChart>
        <c:barDir val="col"/>
        <c:grouping val="stacked"/>
        <c:varyColors val="0"/>
        <c:ser>
          <c:idx val="0"/>
          <c:order val="0"/>
          <c:tx>
            <c:strRef>
              <c:f>'1.Total'!$U$5</c:f>
              <c:strCache>
                <c:ptCount val="1"/>
                <c:pt idx="0">
                  <c:v>CO₂</c:v>
                </c:pt>
              </c:strCache>
            </c:strRef>
          </c:tx>
          <c:spPr>
            <a:solidFill>
              <a:schemeClr val="accent1"/>
            </a:solidFill>
            <a:ln>
              <a:solidFill>
                <a:schemeClr val="tx1"/>
              </a:solidFill>
            </a:ln>
          </c:spPr>
          <c:invertIfNegative val="0"/>
          <c:cat>
            <c:numRef>
              <c:f>'1.Total'!$AA$4:$AZ$4</c:f>
              <c:numCache>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Cache>
            </c:numRef>
          </c:cat>
          <c:val>
            <c:numRef>
              <c:f>'1.Total'!$AA$5:$AZ$5</c:f>
              <c:numCache>
                <c:formatCode>#,##0.0_ </c:formatCode>
                <c:ptCount val="26"/>
                <c:pt idx="0">
                  <c:v>1162.4655760121682</c:v>
                </c:pt>
                <c:pt idx="1">
                  <c:v>1170.737962640457</c:v>
                </c:pt>
                <c:pt idx="2">
                  <c:v>1180.6394515163088</c:v>
                </c:pt>
                <c:pt idx="3">
                  <c:v>1173.5162632751965</c:v>
                </c:pt>
                <c:pt idx="4">
                  <c:v>1234.8319140508313</c:v>
                </c:pt>
                <c:pt idx="5">
                  <c:v>1248.3569596207087</c:v>
                </c:pt>
                <c:pt idx="6">
                  <c:v>1261.2246042073741</c:v>
                </c:pt>
                <c:pt idx="7">
                  <c:v>1258.9339295363977</c:v>
                </c:pt>
                <c:pt idx="8">
                  <c:v>1223.6139548508627</c:v>
                </c:pt>
                <c:pt idx="9">
                  <c:v>1258.5624712083015</c:v>
                </c:pt>
                <c:pt idx="10">
                  <c:v>1279.8352941451449</c:v>
                </c:pt>
                <c:pt idx="11">
                  <c:v>1262.6404580726735</c:v>
                </c:pt>
                <c:pt idx="12">
                  <c:v>1299.46068982162</c:v>
                </c:pt>
                <c:pt idx="13">
                  <c:v>1304.3783897382307</c:v>
                </c:pt>
                <c:pt idx="14">
                  <c:v>1303.3876204271705</c:v>
                </c:pt>
                <c:pt idx="15">
                  <c:v>1310.78531695583</c:v>
                </c:pt>
                <c:pt idx="16">
                  <c:v>1290.124467631086</c:v>
                </c:pt>
                <c:pt idx="17">
                  <c:v>1324.6035965018018</c:v>
                </c:pt>
                <c:pt idx="18">
                  <c:v>1239.9060855676271</c:v>
                </c:pt>
                <c:pt idx="19">
                  <c:v>1167.0955469925334</c:v>
                </c:pt>
                <c:pt idx="20">
                  <c:v>1217.3536997634048</c:v>
                </c:pt>
                <c:pt idx="21">
                  <c:v>1266.0775334117736</c:v>
                </c:pt>
                <c:pt idx="22">
                  <c:v>1300.3386804849911</c:v>
                </c:pt>
                <c:pt idx="23">
                  <c:v>1315.868630256226</c:v>
                </c:pt>
                <c:pt idx="24">
                  <c:v>1268.7122098610484</c:v>
                </c:pt>
                <c:pt idx="25">
                  <c:v>1227.3894167026972</c:v>
                </c:pt>
              </c:numCache>
            </c:numRef>
          </c:val>
          <c:extLst>
            <c:ext xmlns:c16="http://schemas.microsoft.com/office/drawing/2014/chart" uri="{C3380CC4-5D6E-409C-BE32-E72D297353CC}">
              <c16:uniqueId val="{00000000-1F34-4267-BBD3-34E8C8C97ED0}"/>
            </c:ext>
          </c:extLst>
        </c:ser>
        <c:ser>
          <c:idx val="1"/>
          <c:order val="1"/>
          <c:tx>
            <c:strRef>
              <c:f>'1.Total'!$U$8</c:f>
              <c:strCache>
                <c:ptCount val="1"/>
                <c:pt idx="0">
                  <c:v>CH₄</c:v>
                </c:pt>
              </c:strCache>
            </c:strRef>
          </c:tx>
          <c:spPr>
            <a:ln>
              <a:solidFill>
                <a:sysClr val="windowText" lastClr="000000"/>
              </a:solidFill>
            </a:ln>
          </c:spPr>
          <c:invertIfNegative val="0"/>
          <c:cat>
            <c:numRef>
              <c:f>'1.Total'!$AA$4:$AZ$4</c:f>
              <c:numCache>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Cache>
            </c:numRef>
          </c:cat>
          <c:val>
            <c:numRef>
              <c:f>'1.Total'!$AA$8:$AZ$8</c:f>
              <c:numCache>
                <c:formatCode>#,##0.0_ </c:formatCode>
                <c:ptCount val="26"/>
                <c:pt idx="0">
                  <c:v>44.223073323296369</c:v>
                </c:pt>
                <c:pt idx="1">
                  <c:v>42.988350832101631</c:v>
                </c:pt>
                <c:pt idx="2">
                  <c:v>43.812137881198339</c:v>
                </c:pt>
                <c:pt idx="3">
                  <c:v>39.723473603979485</c:v>
                </c:pt>
                <c:pt idx="4">
                  <c:v>43.113896280320951</c:v>
                </c:pt>
                <c:pt idx="5">
                  <c:v>41.637892280118201</c:v>
                </c:pt>
                <c:pt idx="6">
                  <c:v>40.409829399552066</c:v>
                </c:pt>
                <c:pt idx="7">
                  <c:v>39.684955984360492</c:v>
                </c:pt>
                <c:pt idx="8">
                  <c:v>37.827735454899319</c:v>
                </c:pt>
                <c:pt idx="9">
                  <c:v>37.688157267659662</c:v>
                </c:pt>
                <c:pt idx="10">
                  <c:v>37.666021553680501</c:v>
                </c:pt>
                <c:pt idx="11">
                  <c:v>36.606104684965111</c:v>
                </c:pt>
                <c:pt idx="12">
                  <c:v>35.936377644160594</c:v>
                </c:pt>
                <c:pt idx="13">
                  <c:v>34.463261213469814</c:v>
                </c:pt>
                <c:pt idx="14">
                  <c:v>35.484027628193815</c:v>
                </c:pt>
                <c:pt idx="15">
                  <c:v>35.279252985202831</c:v>
                </c:pt>
                <c:pt idx="16">
                  <c:v>34.762493622358683</c:v>
                </c:pt>
                <c:pt idx="17">
                  <c:v>35.013482091455025</c:v>
                </c:pt>
                <c:pt idx="18">
                  <c:v>34.719405731624086</c:v>
                </c:pt>
                <c:pt idx="19">
                  <c:v>33.802460609003063</c:v>
                </c:pt>
                <c:pt idx="20">
                  <c:v>34.854999916909648</c:v>
                </c:pt>
                <c:pt idx="21">
                  <c:v>33.84016285956875</c:v>
                </c:pt>
                <c:pt idx="22">
                  <c:v>32.982010003703401</c:v>
                </c:pt>
                <c:pt idx="23">
                  <c:v>32.675282066541257</c:v>
                </c:pt>
                <c:pt idx="24">
                  <c:v>32.068178296097408</c:v>
                </c:pt>
                <c:pt idx="25">
                  <c:v>31.294941784488813</c:v>
                </c:pt>
              </c:numCache>
            </c:numRef>
          </c:val>
          <c:extLst>
            <c:ext xmlns:c16="http://schemas.microsoft.com/office/drawing/2014/chart" uri="{C3380CC4-5D6E-409C-BE32-E72D297353CC}">
              <c16:uniqueId val="{00000001-1F34-4267-BBD3-34E8C8C97ED0}"/>
            </c:ext>
          </c:extLst>
        </c:ser>
        <c:ser>
          <c:idx val="2"/>
          <c:order val="2"/>
          <c:tx>
            <c:strRef>
              <c:f>'1.Total'!$U$9</c:f>
              <c:strCache>
                <c:ptCount val="1"/>
                <c:pt idx="0">
                  <c:v>N₂O</c:v>
                </c:pt>
              </c:strCache>
            </c:strRef>
          </c:tx>
          <c:spPr>
            <a:ln>
              <a:solidFill>
                <a:sysClr val="windowText" lastClr="000000"/>
              </a:solidFill>
            </a:ln>
          </c:spPr>
          <c:invertIfNegative val="0"/>
          <c:cat>
            <c:numRef>
              <c:f>'1.Total'!$AA$4:$AZ$4</c:f>
              <c:numCache>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Cache>
            </c:numRef>
          </c:cat>
          <c:val>
            <c:numRef>
              <c:f>'1.Total'!$AA$9:$AZ$9</c:f>
              <c:numCache>
                <c:formatCode>#,##0.0_ </c:formatCode>
                <c:ptCount val="26"/>
                <c:pt idx="0">
                  <c:v>31.517576813302053</c:v>
                </c:pt>
                <c:pt idx="1">
                  <c:v>31.218758095360016</c:v>
                </c:pt>
                <c:pt idx="2">
                  <c:v>31.358845562432361</c:v>
                </c:pt>
                <c:pt idx="3">
                  <c:v>31.251043631963309</c:v>
                </c:pt>
                <c:pt idx="4">
                  <c:v>32.558778255496613</c:v>
                </c:pt>
                <c:pt idx="5">
                  <c:v>32.860592013466572</c:v>
                </c:pt>
                <c:pt idx="6">
                  <c:v>33.981849482462167</c:v>
                </c:pt>
                <c:pt idx="7">
                  <c:v>34.780090179224281</c:v>
                </c:pt>
                <c:pt idx="8">
                  <c:v>33.186153448374533</c:v>
                </c:pt>
                <c:pt idx="9">
                  <c:v>27.033247874722683</c:v>
                </c:pt>
                <c:pt idx="10">
                  <c:v>29.56141086241707</c:v>
                </c:pt>
                <c:pt idx="11">
                  <c:v>25.990566574759466</c:v>
                </c:pt>
                <c:pt idx="12">
                  <c:v>25.443313240112847</c:v>
                </c:pt>
                <c:pt idx="13">
                  <c:v>25.24332478919013</c:v>
                </c:pt>
                <c:pt idx="14">
                  <c:v>25.234540943896121</c:v>
                </c:pt>
                <c:pt idx="15">
                  <c:v>24.829113977274179</c:v>
                </c:pt>
                <c:pt idx="16">
                  <c:v>24.796045911438778</c:v>
                </c:pt>
                <c:pt idx="17">
                  <c:v>24.191008911983133</c:v>
                </c:pt>
                <c:pt idx="18">
                  <c:v>23.263998945465094</c:v>
                </c:pt>
                <c:pt idx="19">
                  <c:v>22.689783010007122</c:v>
                </c:pt>
                <c:pt idx="20">
                  <c:v>22.318197339644598</c:v>
                </c:pt>
                <c:pt idx="21">
                  <c:v>21.785967483916647</c:v>
                </c:pt>
                <c:pt idx="22">
                  <c:v>21.351005295374986</c:v>
                </c:pt>
                <c:pt idx="23">
                  <c:v>21.400063839232487</c:v>
                </c:pt>
                <c:pt idx="24">
                  <c:v>20.945098743964458</c:v>
                </c:pt>
                <c:pt idx="25">
                  <c:v>20.829588710856935</c:v>
                </c:pt>
              </c:numCache>
            </c:numRef>
          </c:val>
          <c:extLst>
            <c:ext xmlns:c16="http://schemas.microsoft.com/office/drawing/2014/chart" uri="{C3380CC4-5D6E-409C-BE32-E72D297353CC}">
              <c16:uniqueId val="{00000002-1F34-4267-BBD3-34E8C8C97ED0}"/>
            </c:ext>
          </c:extLst>
        </c:ser>
        <c:ser>
          <c:idx val="3"/>
          <c:order val="3"/>
          <c:tx>
            <c:strRef>
              <c:f>'1.Total'!$U$11</c:f>
              <c:strCache>
                <c:ptCount val="1"/>
                <c:pt idx="0">
                  <c:v>HFCs</c:v>
                </c:pt>
              </c:strCache>
            </c:strRef>
          </c:tx>
          <c:spPr>
            <a:ln>
              <a:solidFill>
                <a:sysClr val="windowText" lastClr="000000"/>
              </a:solidFill>
            </a:ln>
          </c:spPr>
          <c:invertIfNegative val="0"/>
          <c:cat>
            <c:numRef>
              <c:f>'1.Total'!$AA$4:$AZ$4</c:f>
              <c:numCache>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Cache>
            </c:numRef>
          </c:cat>
          <c:val>
            <c:numRef>
              <c:f>'1.Total'!$AA$11:$AZ$11</c:f>
              <c:numCache>
                <c:formatCode>#,##0.0_ </c:formatCode>
                <c:ptCount val="26"/>
                <c:pt idx="0">
                  <c:v>15.9323098610065</c:v>
                </c:pt>
                <c:pt idx="1">
                  <c:v>17.349612944863189</c:v>
                </c:pt>
                <c:pt idx="2">
                  <c:v>17.76722403564693</c:v>
                </c:pt>
                <c:pt idx="3">
                  <c:v>18.129158284890007</c:v>
                </c:pt>
                <c:pt idx="4">
                  <c:v>21.051895213035113</c:v>
                </c:pt>
                <c:pt idx="5">
                  <c:v>25.213191034391045</c:v>
                </c:pt>
                <c:pt idx="6">
                  <c:v>24.598107256849218</c:v>
                </c:pt>
                <c:pt idx="7">
                  <c:v>24.436792431397134</c:v>
                </c:pt>
                <c:pt idx="8">
                  <c:v>23.742102500183375</c:v>
                </c:pt>
                <c:pt idx="9">
                  <c:v>24.368275903524488</c:v>
                </c:pt>
                <c:pt idx="10">
                  <c:v>22.851998107079659</c:v>
                </c:pt>
                <c:pt idx="11">
                  <c:v>19.462521407101939</c:v>
                </c:pt>
                <c:pt idx="12">
                  <c:v>16.236391797572242</c:v>
                </c:pt>
                <c:pt idx="13">
                  <c:v>16.228364874053739</c:v>
                </c:pt>
                <c:pt idx="14">
                  <c:v>12.420918895123924</c:v>
                </c:pt>
                <c:pt idx="15">
                  <c:v>12.781828283938269</c:v>
                </c:pt>
                <c:pt idx="16">
                  <c:v>14.6270621674769</c:v>
                </c:pt>
                <c:pt idx="17">
                  <c:v>16.707189370320666</c:v>
                </c:pt>
                <c:pt idx="18">
                  <c:v>19.284929277060357</c:v>
                </c:pt>
                <c:pt idx="19">
                  <c:v>20.937326092711235</c:v>
                </c:pt>
                <c:pt idx="20">
                  <c:v>23.305227292766361</c:v>
                </c:pt>
                <c:pt idx="21">
                  <c:v>26.071497147355043</c:v>
                </c:pt>
                <c:pt idx="22">
                  <c:v>29.348604344244389</c:v>
                </c:pt>
                <c:pt idx="23">
                  <c:v>32.094559399421307</c:v>
                </c:pt>
                <c:pt idx="24">
                  <c:v>35.765791138699278</c:v>
                </c:pt>
                <c:pt idx="25">
                  <c:v>39.202804796617855</c:v>
                </c:pt>
              </c:numCache>
            </c:numRef>
          </c:val>
          <c:extLst>
            <c:ext xmlns:c16="http://schemas.microsoft.com/office/drawing/2014/chart" uri="{C3380CC4-5D6E-409C-BE32-E72D297353CC}">
              <c16:uniqueId val="{00000003-1F34-4267-BBD3-34E8C8C97ED0}"/>
            </c:ext>
          </c:extLst>
        </c:ser>
        <c:ser>
          <c:idx val="4"/>
          <c:order val="4"/>
          <c:tx>
            <c:strRef>
              <c:f>'1.Total'!$U$12</c:f>
              <c:strCache>
                <c:ptCount val="1"/>
                <c:pt idx="0">
                  <c:v>PFCs</c:v>
                </c:pt>
              </c:strCache>
            </c:strRef>
          </c:tx>
          <c:spPr>
            <a:ln>
              <a:solidFill>
                <a:sysClr val="windowText" lastClr="000000"/>
              </a:solidFill>
            </a:ln>
          </c:spPr>
          <c:invertIfNegative val="0"/>
          <c:cat>
            <c:numRef>
              <c:f>'1.Total'!$AA$4:$AZ$4</c:f>
              <c:numCache>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Cache>
            </c:numRef>
          </c:cat>
          <c:val>
            <c:numRef>
              <c:f>'1.Total'!$AA$12:$AZ$12</c:f>
              <c:numCache>
                <c:formatCode>#,##0.0_ </c:formatCode>
                <c:ptCount val="26"/>
                <c:pt idx="0">
                  <c:v>6.5392993330603124</c:v>
                </c:pt>
                <c:pt idx="1">
                  <c:v>7.5069220881606293</c:v>
                </c:pt>
                <c:pt idx="2">
                  <c:v>7.6172931076973525</c:v>
                </c:pt>
                <c:pt idx="3">
                  <c:v>10.942797023893531</c:v>
                </c:pt>
                <c:pt idx="4">
                  <c:v>13.443461837094947</c:v>
                </c:pt>
                <c:pt idx="5">
                  <c:v>17.609918599177117</c:v>
                </c:pt>
                <c:pt idx="6">
                  <c:v>18.258177043160494</c:v>
                </c:pt>
                <c:pt idx="7">
                  <c:v>19.984282883097684</c:v>
                </c:pt>
                <c:pt idx="8">
                  <c:v>16.568476128945992</c:v>
                </c:pt>
                <c:pt idx="9">
                  <c:v>13.118064707488832</c:v>
                </c:pt>
                <c:pt idx="10">
                  <c:v>11.873109881357884</c:v>
                </c:pt>
                <c:pt idx="11">
                  <c:v>9.8784684342627678</c:v>
                </c:pt>
                <c:pt idx="12">
                  <c:v>9.1994397103048353</c:v>
                </c:pt>
                <c:pt idx="13">
                  <c:v>8.8542056268787857</c:v>
                </c:pt>
                <c:pt idx="14">
                  <c:v>9.216640483583598</c:v>
                </c:pt>
                <c:pt idx="15">
                  <c:v>8.6233516588427417</c:v>
                </c:pt>
                <c:pt idx="16">
                  <c:v>8.9987757459274516</c:v>
                </c:pt>
                <c:pt idx="17">
                  <c:v>7.9168495857216747</c:v>
                </c:pt>
                <c:pt idx="18">
                  <c:v>5.7434047787878875</c:v>
                </c:pt>
                <c:pt idx="19">
                  <c:v>4.0468721450282388</c:v>
                </c:pt>
                <c:pt idx="20">
                  <c:v>4.2495437036642674</c:v>
                </c:pt>
                <c:pt idx="21">
                  <c:v>3.7554464923644928</c:v>
                </c:pt>
                <c:pt idx="22">
                  <c:v>3.4363283067771979</c:v>
                </c:pt>
                <c:pt idx="23">
                  <c:v>3.2800593072681292</c:v>
                </c:pt>
                <c:pt idx="24">
                  <c:v>3.361425307453592</c:v>
                </c:pt>
                <c:pt idx="25">
                  <c:v>3.3081046771154901</c:v>
                </c:pt>
              </c:numCache>
            </c:numRef>
          </c:val>
          <c:extLst>
            <c:ext xmlns:c16="http://schemas.microsoft.com/office/drawing/2014/chart" uri="{C3380CC4-5D6E-409C-BE32-E72D297353CC}">
              <c16:uniqueId val="{00000004-1F34-4267-BBD3-34E8C8C97ED0}"/>
            </c:ext>
          </c:extLst>
        </c:ser>
        <c:ser>
          <c:idx val="5"/>
          <c:order val="5"/>
          <c:tx>
            <c:strRef>
              <c:f>'1.Total'!$U$13</c:f>
              <c:strCache>
                <c:ptCount val="1"/>
                <c:pt idx="0">
                  <c:v>SF₆</c:v>
                </c:pt>
              </c:strCache>
            </c:strRef>
          </c:tx>
          <c:spPr>
            <a:ln>
              <a:solidFill>
                <a:sysClr val="windowText" lastClr="000000"/>
              </a:solidFill>
            </a:ln>
          </c:spPr>
          <c:invertIfNegative val="0"/>
          <c:cat>
            <c:numRef>
              <c:f>'1.Total'!$AA$4:$AZ$4</c:f>
              <c:numCache>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Cache>
            </c:numRef>
          </c:cat>
          <c:val>
            <c:numRef>
              <c:f>'1.Total'!$AA$13:$AZ$13</c:f>
              <c:numCache>
                <c:formatCode>#,##0.0_ </c:formatCode>
                <c:ptCount val="26"/>
                <c:pt idx="0">
                  <c:v>12.850069876123966</c:v>
                </c:pt>
                <c:pt idx="1">
                  <c:v>14.206042348977288</c:v>
                </c:pt>
                <c:pt idx="2">
                  <c:v>15.635824676234234</c:v>
                </c:pt>
                <c:pt idx="3">
                  <c:v>15.701970570462503</c:v>
                </c:pt>
                <c:pt idx="4">
                  <c:v>15.019955788766001</c:v>
                </c:pt>
                <c:pt idx="5">
                  <c:v>16.447524694550538</c:v>
                </c:pt>
                <c:pt idx="6">
                  <c:v>17.022187764473411</c:v>
                </c:pt>
                <c:pt idx="7">
                  <c:v>14.510540478356033</c:v>
                </c:pt>
                <c:pt idx="8">
                  <c:v>13.224101247799888</c:v>
                </c:pt>
                <c:pt idx="9">
                  <c:v>9.1766166900014632</c:v>
                </c:pt>
                <c:pt idx="10">
                  <c:v>7.0313589307549007</c:v>
                </c:pt>
                <c:pt idx="11">
                  <c:v>6.0660167800018465</c:v>
                </c:pt>
                <c:pt idx="12">
                  <c:v>5.7354807991064209</c:v>
                </c:pt>
                <c:pt idx="13">
                  <c:v>5.4063108216924833</c:v>
                </c:pt>
                <c:pt idx="14">
                  <c:v>5.2587023289238077</c:v>
                </c:pt>
                <c:pt idx="15">
                  <c:v>5.0530064154062853</c:v>
                </c:pt>
                <c:pt idx="16">
                  <c:v>5.2289023176758471</c:v>
                </c:pt>
                <c:pt idx="17">
                  <c:v>4.733451609827128</c:v>
                </c:pt>
                <c:pt idx="18">
                  <c:v>4.1771687224711584</c:v>
                </c:pt>
                <c:pt idx="19">
                  <c:v>2.4466334261602305</c:v>
                </c:pt>
                <c:pt idx="20">
                  <c:v>2.4238716471637818</c:v>
                </c:pt>
                <c:pt idx="21">
                  <c:v>2.247642725314186</c:v>
                </c:pt>
                <c:pt idx="22">
                  <c:v>2.2345432822934996</c:v>
                </c:pt>
                <c:pt idx="23">
                  <c:v>2.1018130508240449</c:v>
                </c:pt>
                <c:pt idx="24">
                  <c:v>2.0650671486339114</c:v>
                </c:pt>
                <c:pt idx="25">
                  <c:v>2.1218561027988936</c:v>
                </c:pt>
              </c:numCache>
            </c:numRef>
          </c:val>
          <c:extLst>
            <c:ext xmlns:c16="http://schemas.microsoft.com/office/drawing/2014/chart" uri="{C3380CC4-5D6E-409C-BE32-E72D297353CC}">
              <c16:uniqueId val="{00000005-1F34-4267-BBD3-34E8C8C97ED0}"/>
            </c:ext>
          </c:extLst>
        </c:ser>
        <c:ser>
          <c:idx val="6"/>
          <c:order val="6"/>
          <c:tx>
            <c:strRef>
              <c:f>'1.Total'!$U$14</c:f>
              <c:strCache>
                <c:ptCount val="1"/>
                <c:pt idx="0">
                  <c:v>NF₃</c:v>
                </c:pt>
              </c:strCache>
            </c:strRef>
          </c:tx>
          <c:spPr>
            <a:ln>
              <a:solidFill>
                <a:schemeClr val="tx1"/>
              </a:solidFill>
            </a:ln>
          </c:spPr>
          <c:invertIfNegative val="0"/>
          <c:cat>
            <c:numRef>
              <c:f>'1.Total'!$AA$4:$AZ$4</c:f>
              <c:numCache>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Cache>
            </c:numRef>
          </c:cat>
          <c:val>
            <c:numRef>
              <c:f>'1.Total'!$AA$14:$AZ$14</c:f>
              <c:numCache>
                <c:formatCode>#,##0.00_ </c:formatCode>
                <c:ptCount val="26"/>
                <c:pt idx="0">
                  <c:v>3.260985386689496E-2</c:v>
                </c:pt>
                <c:pt idx="1">
                  <c:v>3.260985386689496E-2</c:v>
                </c:pt>
                <c:pt idx="2">
                  <c:v>3.260985386689496E-2</c:v>
                </c:pt>
                <c:pt idx="3">
                  <c:v>4.3479805155859939E-2</c:v>
                </c:pt>
                <c:pt idx="4" formatCode="#,##0.0_ ">
                  <c:v>7.6089659022754899E-2</c:v>
                </c:pt>
                <c:pt idx="5" formatCode="#,##0.0_ ">
                  <c:v>0.20109409884585214</c:v>
                </c:pt>
                <c:pt idx="6" formatCode="#,##0.0_ ">
                  <c:v>0.19255413105106323</c:v>
                </c:pt>
                <c:pt idx="7" formatCode="#,##0.0_ ">
                  <c:v>0.17105935042516235</c:v>
                </c:pt>
                <c:pt idx="8" formatCode="#,##0.0_ ">
                  <c:v>0.18813466808746665</c:v>
                </c:pt>
                <c:pt idx="9" formatCode="#,##0.0_ ">
                  <c:v>0.3152691710736984</c:v>
                </c:pt>
                <c:pt idx="10" formatCode="#,##0.0_ ">
                  <c:v>0.28577261607893389</c:v>
                </c:pt>
                <c:pt idx="11" formatCode="#,##0.0_ ">
                  <c:v>0.29481291048766206</c:v>
                </c:pt>
                <c:pt idx="12" formatCode="#,##0.0_ ">
                  <c:v>0.37148283306236585</c:v>
                </c:pt>
                <c:pt idx="13" formatCode="#,##0.0_ ">
                  <c:v>0.4160962715590813</c:v>
                </c:pt>
                <c:pt idx="14" formatCode="#,##0.0_ ">
                  <c:v>0.48603833940564012</c:v>
                </c:pt>
                <c:pt idx="15" formatCode="#,##0.0_ ">
                  <c:v>1.4717527115608</c:v>
                </c:pt>
                <c:pt idx="16" formatCode="#,##0.0_ ">
                  <c:v>1.4013137439505405</c:v>
                </c:pt>
                <c:pt idx="17" formatCode="#,##0.0_ ">
                  <c:v>1.58679745628361</c:v>
                </c:pt>
                <c:pt idx="18" formatCode="#,##0.0_ ">
                  <c:v>1.481039653866997</c:v>
                </c:pt>
                <c:pt idx="19" formatCode="#,##0.0_ ">
                  <c:v>1.3541553975192695</c:v>
                </c:pt>
                <c:pt idx="20" formatCode="#,##0.0_ ">
                  <c:v>1.5397414715489333</c:v>
                </c:pt>
                <c:pt idx="21" formatCode="#,##0.0_ ">
                  <c:v>1.80037996890664</c:v>
                </c:pt>
                <c:pt idx="22" formatCode="#,##0.0_ ">
                  <c:v>1.5118522493828876</c:v>
                </c:pt>
                <c:pt idx="23" formatCode="#,##0.0_ ">
                  <c:v>1.6172373656739449</c:v>
                </c:pt>
                <c:pt idx="24" formatCode="#,##0.0_ ">
                  <c:v>1.1228673385696302</c:v>
                </c:pt>
                <c:pt idx="25" formatCode="#,##0.0_ ">
                  <c:v>0.57103108219650822</c:v>
                </c:pt>
              </c:numCache>
            </c:numRef>
          </c:val>
          <c:extLst>
            <c:ext xmlns:c16="http://schemas.microsoft.com/office/drawing/2014/chart" uri="{C3380CC4-5D6E-409C-BE32-E72D297353CC}">
              <c16:uniqueId val="{00000006-1F34-4267-BBD3-34E8C8C97ED0}"/>
            </c:ext>
          </c:extLst>
        </c:ser>
        <c:dLbls>
          <c:showLegendKey val="0"/>
          <c:showVal val="0"/>
          <c:showCatName val="0"/>
          <c:showSerName val="0"/>
          <c:showPercent val="0"/>
          <c:showBubbleSize val="0"/>
        </c:dLbls>
        <c:gapWidth val="47"/>
        <c:overlap val="100"/>
        <c:axId val="178231552"/>
        <c:axId val="178250112"/>
      </c:barChart>
      <c:catAx>
        <c:axId val="178231552"/>
        <c:scaling>
          <c:orientation val="minMax"/>
        </c:scaling>
        <c:delete val="0"/>
        <c:axPos val="b"/>
        <c:title>
          <c:tx>
            <c:rich>
              <a:bodyPr/>
              <a:lstStyle/>
              <a:p>
                <a:pPr>
                  <a:defRPr sz="1200" b="0"/>
                </a:pPr>
                <a:r>
                  <a:rPr lang="ja-JP" sz="1200" b="0"/>
                  <a:t>（年度）</a:t>
                </a:r>
              </a:p>
            </c:rich>
          </c:tx>
          <c:layout>
            <c:manualLayout>
              <c:xMode val="edge"/>
              <c:yMode val="edge"/>
              <c:x val="0.44815967448513366"/>
              <c:y val="0.8182521629240791"/>
            </c:manualLayout>
          </c:layout>
          <c:overlay val="0"/>
        </c:title>
        <c:numFmt formatCode="General" sourceLinked="1"/>
        <c:majorTickMark val="in"/>
        <c:minorTickMark val="none"/>
        <c:tickLblPos val="nextTo"/>
        <c:txPr>
          <a:bodyPr rot="-5400000" vert="horz"/>
          <a:lstStyle/>
          <a:p>
            <a:pPr>
              <a:defRPr sz="1200"/>
            </a:pPr>
            <a:endParaRPr lang="ja-JP"/>
          </a:p>
        </c:txPr>
        <c:crossAx val="178250112"/>
        <c:crossesAt val="0"/>
        <c:auto val="1"/>
        <c:lblAlgn val="ctr"/>
        <c:lblOffset val="100"/>
        <c:tickLblSkip val="1"/>
        <c:tickMarkSkip val="1"/>
        <c:noMultiLvlLbl val="0"/>
      </c:catAx>
      <c:valAx>
        <c:axId val="178250112"/>
        <c:scaling>
          <c:orientation val="minMax"/>
          <c:max val="1500"/>
          <c:min val="800"/>
        </c:scaling>
        <c:delete val="0"/>
        <c:axPos val="l"/>
        <c:numFmt formatCode="#,##0_ " sourceLinked="0"/>
        <c:majorTickMark val="in"/>
        <c:minorTickMark val="none"/>
        <c:tickLblPos val="nextTo"/>
        <c:txPr>
          <a:bodyPr rot="0" vert="horz"/>
          <a:lstStyle/>
          <a:p>
            <a:pPr>
              <a:defRPr sz="1200"/>
            </a:pPr>
            <a:endParaRPr lang="ja-JP"/>
          </a:p>
        </c:txPr>
        <c:crossAx val="178231552"/>
        <c:crosses val="autoZero"/>
        <c:crossBetween val="between"/>
        <c:majorUnit val="100"/>
      </c:valAx>
    </c:plotArea>
    <c:legend>
      <c:legendPos val="r"/>
      <c:layout>
        <c:manualLayout>
          <c:xMode val="edge"/>
          <c:yMode val="edge"/>
          <c:x val="0.91102860102055716"/>
          <c:y val="0.36628476995931064"/>
          <c:w val="7.6582343045015336E-2"/>
          <c:h val="0.33750688571335991"/>
        </c:manualLayout>
      </c:layout>
      <c:overlay val="0"/>
      <c:txPr>
        <a:bodyPr/>
        <a:lstStyle/>
        <a:p>
          <a:pPr>
            <a:defRPr sz="1200"/>
          </a:pPr>
          <a:endParaRPr lang="ja-JP"/>
        </a:p>
      </c:txPr>
    </c:legend>
    <c:plotVisOnly val="1"/>
    <c:dispBlanksAs val="gap"/>
    <c:showDLblsOverMax val="0"/>
  </c:chart>
  <c:spPr>
    <a:ln>
      <a:noFill/>
    </a:ln>
  </c:sp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099208333333347"/>
          <c:y val="0.13053111111111118"/>
          <c:w val="0.72213583333333387"/>
          <c:h val="0.69845537037037064"/>
        </c:manualLayout>
      </c:layout>
      <c:barChart>
        <c:barDir val="col"/>
        <c:grouping val="clustered"/>
        <c:varyColors val="0"/>
        <c:ser>
          <c:idx val="0"/>
          <c:order val="0"/>
          <c:tx>
            <c:strRef>
              <c:f>'6.CO2-capita'!$X$5</c:f>
              <c:strCache>
                <c:ptCount val="1"/>
                <c:pt idx="0">
                  <c:v>CO2 総排出量 </c:v>
                </c:pt>
              </c:strCache>
            </c:strRef>
          </c:tx>
          <c:spPr>
            <a:solidFill>
              <a:schemeClr val="accent2"/>
            </a:solidFill>
            <a:ln>
              <a:solidFill>
                <a:sysClr val="windowText" lastClr="000000"/>
              </a:solidFill>
            </a:ln>
          </c:spPr>
          <c:invertIfNegative val="0"/>
          <c:dLbls>
            <c:numFmt formatCode="#,##0;[Red]#,##0" sourceLinked="0"/>
            <c:spPr>
              <a:noFill/>
              <a:ln>
                <a:noFill/>
              </a:ln>
              <a:effectLst/>
            </c:spPr>
            <c:txPr>
              <a:bodyPr rot="-5400000" vert="horz"/>
              <a:lstStyle/>
              <a:p>
                <a:pPr>
                  <a:defRPr sz="9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'6.CO2-capita'!$AA$4:$AZ$4</c:f>
              <c:numCache>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Cache>
            </c:numRef>
          </c:cat>
          <c:val>
            <c:numRef>
              <c:f>'6.CO2-capita'!$AA$5:$AZ$5</c:f>
              <c:numCache>
                <c:formatCode>#,##0_);[Red]\(#,##0\)</c:formatCode>
                <c:ptCount val="26"/>
                <c:pt idx="0">
                  <c:v>1162.4655760121682</c:v>
                </c:pt>
                <c:pt idx="1">
                  <c:v>1170.737962640457</c:v>
                </c:pt>
                <c:pt idx="2">
                  <c:v>1180.6394515163088</c:v>
                </c:pt>
                <c:pt idx="3">
                  <c:v>1173.5162632751965</c:v>
                </c:pt>
                <c:pt idx="4">
                  <c:v>1234.8319140508313</c:v>
                </c:pt>
                <c:pt idx="5">
                  <c:v>1248.3569596207087</c:v>
                </c:pt>
                <c:pt idx="6">
                  <c:v>1261.2246042073741</c:v>
                </c:pt>
                <c:pt idx="7">
                  <c:v>1258.9339295363977</c:v>
                </c:pt>
                <c:pt idx="8">
                  <c:v>1223.6139548508627</c:v>
                </c:pt>
                <c:pt idx="9">
                  <c:v>1258.5624712083015</c:v>
                </c:pt>
                <c:pt idx="10">
                  <c:v>1279.8352941451449</c:v>
                </c:pt>
                <c:pt idx="11">
                  <c:v>1262.6404580726735</c:v>
                </c:pt>
                <c:pt idx="12">
                  <c:v>1299.46068982162</c:v>
                </c:pt>
                <c:pt idx="13">
                  <c:v>1304.3783897382307</c:v>
                </c:pt>
                <c:pt idx="14">
                  <c:v>1303.3876204271705</c:v>
                </c:pt>
                <c:pt idx="15">
                  <c:v>1310.78531695583</c:v>
                </c:pt>
                <c:pt idx="16">
                  <c:v>1290.124467631086</c:v>
                </c:pt>
                <c:pt idx="17">
                  <c:v>1324.6035965018018</c:v>
                </c:pt>
                <c:pt idx="18">
                  <c:v>1239.9060855676271</c:v>
                </c:pt>
                <c:pt idx="19">
                  <c:v>1167.0955469925334</c:v>
                </c:pt>
                <c:pt idx="20">
                  <c:v>1217.3536997634048</c:v>
                </c:pt>
                <c:pt idx="21">
                  <c:v>1266.0775334117736</c:v>
                </c:pt>
                <c:pt idx="22">
                  <c:v>1300.3386804849911</c:v>
                </c:pt>
                <c:pt idx="23">
                  <c:v>1315.868630256226</c:v>
                </c:pt>
                <c:pt idx="24">
                  <c:v>1268.7122098610484</c:v>
                </c:pt>
                <c:pt idx="25">
                  <c:v>1227.3894167026972</c:v>
                </c:pt>
              </c:numCache>
            </c:numRef>
          </c:val>
          <c:extLst>
            <c:ext xmlns:c16="http://schemas.microsoft.com/office/drawing/2014/chart" uri="{C3380CC4-5D6E-409C-BE32-E72D297353CC}">
              <c16:uniqueId val="{00000000-5F94-4D3A-BAEF-1D18E5152566}"/>
            </c:ext>
          </c:extLst>
        </c:ser>
        <c:dLbls>
          <c:showLegendKey val="0"/>
          <c:showVal val="0"/>
          <c:showCatName val="0"/>
          <c:showSerName val="0"/>
          <c:showPercent val="0"/>
          <c:showBubbleSize val="0"/>
        </c:dLbls>
        <c:gapWidth val="90"/>
        <c:overlap val="45"/>
        <c:axId val="185942400"/>
        <c:axId val="185943936"/>
      </c:barChart>
      <c:lineChart>
        <c:grouping val="standard"/>
        <c:varyColors val="0"/>
        <c:ser>
          <c:idx val="2"/>
          <c:order val="1"/>
          <c:tx>
            <c:strRef>
              <c:f>'6.CO2-capita'!$X$7</c:f>
              <c:strCache>
                <c:ptCount val="1"/>
                <c:pt idx="0">
                  <c:v>一人あたりCO2 排出量（総CO2 排出量）</c:v>
                </c:pt>
              </c:strCache>
            </c:strRef>
          </c:tx>
          <c:spPr>
            <a:ln>
              <a:solidFill>
                <a:schemeClr val="accent2"/>
              </a:solidFill>
            </a:ln>
          </c:spPr>
          <c:marker>
            <c:symbol val="diamond"/>
            <c:size val="7"/>
            <c:spPr>
              <a:solidFill>
                <a:schemeClr val="accent2"/>
              </a:solidFill>
              <a:ln>
                <a:solidFill>
                  <a:schemeClr val="accent2"/>
                </a:solidFill>
              </a:ln>
            </c:spPr>
          </c:marker>
          <c:dLbls>
            <c:dLbl>
              <c:idx val="18"/>
              <c:layout>
                <c:manualLayout>
                  <c:x val="-3.2696894196636635E-2"/>
                  <c:y val="-7.33268615395678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F94-4D3A-BAEF-1D18E5152566}"/>
                </c:ext>
              </c:extLst>
            </c:dLbl>
            <c:numFmt formatCode="#,##0.00;[Red]#,##0.00" sourceLinked="0"/>
            <c:spPr>
              <a:noFill/>
              <a:ln>
                <a:noFill/>
              </a:ln>
              <a:effectLst/>
            </c:spPr>
            <c:txPr>
              <a:bodyPr rot="-5400000" vert="horz"/>
              <a:lstStyle/>
              <a:p>
                <a:pPr>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'7.CO2-GDP'!$AA$4:$AY$4</c:f>
              <c:numCache>
                <c:formatCode>General</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Cache>
            </c:numRef>
          </c:cat>
          <c:val>
            <c:numRef>
              <c:f>'6.CO2-capita'!$AA$7:$AZ$7</c:f>
              <c:numCache>
                <c:formatCode>#,##0.00_);[Red]\(#,##0.00\)</c:formatCode>
                <c:ptCount val="26"/>
                <c:pt idx="0">
                  <c:v>9.4042243490641475</c:v>
                </c:pt>
                <c:pt idx="1">
                  <c:v>9.4337512400420387</c:v>
                </c:pt>
                <c:pt idx="2">
                  <c:v>9.4779472213050706</c:v>
                </c:pt>
                <c:pt idx="3">
                  <c:v>9.3927889295106084</c:v>
                </c:pt>
                <c:pt idx="4">
                  <c:v>9.8577568678468168</c:v>
                </c:pt>
                <c:pt idx="5">
                  <c:v>9.9415223351175328</c:v>
                </c:pt>
                <c:pt idx="6">
                  <c:v>10.020932982205279</c:v>
                </c:pt>
                <c:pt idx="7">
                  <c:v>9.9791048418747881</c:v>
                </c:pt>
                <c:pt idx="8">
                  <c:v>9.6749790851007553</c:v>
                </c:pt>
                <c:pt idx="9">
                  <c:v>9.9359933621882703</c:v>
                </c:pt>
                <c:pt idx="10">
                  <c:v>10.083318580473227</c:v>
                </c:pt>
                <c:pt idx="11">
                  <c:v>9.9173745489386533</c:v>
                </c:pt>
                <c:pt idx="12">
                  <c:v>10.192967775454715</c:v>
                </c:pt>
                <c:pt idx="13">
                  <c:v>10.214876108025676</c:v>
                </c:pt>
                <c:pt idx="14">
                  <c:v>10.199688704071388</c:v>
                </c:pt>
                <c:pt idx="15">
                  <c:v>10.259104916378359</c:v>
                </c:pt>
                <c:pt idx="16">
                  <c:v>10.086898989304899</c:v>
                </c:pt>
                <c:pt idx="17">
                  <c:v>10.345798321540553</c:v>
                </c:pt>
                <c:pt idx="18">
                  <c:v>9.6804135221231942</c:v>
                </c:pt>
                <c:pt idx="19">
                  <c:v>9.1156550471173894</c:v>
                </c:pt>
                <c:pt idx="20">
                  <c:v>9.5063424862631862</c:v>
                </c:pt>
                <c:pt idx="21">
                  <c:v>9.9040750771451549</c:v>
                </c:pt>
                <c:pt idx="22">
                  <c:v>10.191301093986278</c:v>
                </c:pt>
                <c:pt idx="23">
                  <c:v>10.327504279405922</c:v>
                </c:pt>
                <c:pt idx="24">
                  <c:v>9.9712521504047444</c:v>
                </c:pt>
                <c:pt idx="25">
                  <c:v>9.6572790377973323</c:v>
                </c:pt>
              </c:numCache>
            </c:numRef>
          </c:val>
          <c:smooth val="0"/>
          <c:extLst>
            <c:ext xmlns:c16="http://schemas.microsoft.com/office/drawing/2014/chart" uri="{C3380CC4-5D6E-409C-BE32-E72D297353CC}">
              <c16:uniqueId val="{00000002-5F94-4D3A-BAEF-1D18E5152566}"/>
            </c:ext>
          </c:extLst>
        </c:ser>
        <c:dLbls>
          <c:showLegendKey val="0"/>
          <c:showVal val="0"/>
          <c:showCatName val="0"/>
          <c:showSerName val="0"/>
          <c:showPercent val="0"/>
          <c:showBubbleSize val="0"/>
        </c:dLbls>
        <c:marker val="1"/>
        <c:smooth val="0"/>
        <c:axId val="185945472"/>
        <c:axId val="186246272"/>
      </c:lineChart>
      <c:catAx>
        <c:axId val="185942400"/>
        <c:scaling>
          <c:orientation val="minMax"/>
        </c:scaling>
        <c:delete val="0"/>
        <c:axPos val="b"/>
        <c:numFmt formatCode="General" sourceLinked="0"/>
        <c:majorTickMark val="in"/>
        <c:minorTickMark val="none"/>
        <c:tickLblPos val="nextTo"/>
        <c:txPr>
          <a:bodyPr rot="-5400000" vert="horz"/>
          <a:lstStyle/>
          <a:p>
            <a:pPr>
              <a:defRPr sz="1200"/>
            </a:pPr>
            <a:endParaRPr lang="ja-JP"/>
          </a:p>
        </c:txPr>
        <c:crossAx val="185943936"/>
        <c:crosses val="autoZero"/>
        <c:auto val="1"/>
        <c:lblAlgn val="ctr"/>
        <c:lblOffset val="100"/>
        <c:noMultiLvlLbl val="0"/>
      </c:catAx>
      <c:valAx>
        <c:axId val="185943936"/>
        <c:scaling>
          <c:orientation val="minMax"/>
          <c:max val="1600"/>
          <c:min val="800"/>
        </c:scaling>
        <c:delete val="0"/>
        <c:axPos val="l"/>
        <c:numFmt formatCode="#,##0_);[Red]\(#,##0\)" sourceLinked="1"/>
        <c:majorTickMark val="out"/>
        <c:minorTickMark val="none"/>
        <c:tickLblPos val="nextTo"/>
        <c:txPr>
          <a:bodyPr/>
          <a:lstStyle/>
          <a:p>
            <a:pPr>
              <a:defRPr sz="1200"/>
            </a:pPr>
            <a:endParaRPr lang="ja-JP"/>
          </a:p>
        </c:txPr>
        <c:crossAx val="185942400"/>
        <c:crosses val="autoZero"/>
        <c:crossBetween val="between"/>
      </c:valAx>
      <c:catAx>
        <c:axId val="185945472"/>
        <c:scaling>
          <c:orientation val="minMax"/>
        </c:scaling>
        <c:delete val="1"/>
        <c:axPos val="b"/>
        <c:numFmt formatCode="General" sourceLinked="1"/>
        <c:majorTickMark val="out"/>
        <c:minorTickMark val="none"/>
        <c:tickLblPos val="none"/>
        <c:crossAx val="186246272"/>
        <c:crosses val="autoZero"/>
        <c:auto val="1"/>
        <c:lblAlgn val="ctr"/>
        <c:lblOffset val="100"/>
        <c:noMultiLvlLbl val="0"/>
      </c:catAx>
      <c:valAx>
        <c:axId val="186246272"/>
        <c:scaling>
          <c:orientation val="minMax"/>
          <c:max val="10.5"/>
          <c:min val="6"/>
        </c:scaling>
        <c:delete val="0"/>
        <c:axPos val="r"/>
        <c:numFmt formatCode="#,##0_);[Red]\(#,##0\)" sourceLinked="0"/>
        <c:majorTickMark val="out"/>
        <c:minorTickMark val="none"/>
        <c:tickLblPos val="nextTo"/>
        <c:txPr>
          <a:bodyPr/>
          <a:lstStyle/>
          <a:p>
            <a:pPr>
              <a:defRPr sz="1200"/>
            </a:pPr>
            <a:endParaRPr lang="ja-JP"/>
          </a:p>
        </c:txPr>
        <c:crossAx val="185945472"/>
        <c:crosses val="max"/>
        <c:crossBetween val="between"/>
        <c:majorUnit val="1"/>
      </c:valAx>
      <c:spPr>
        <a:noFill/>
        <a:ln w="25400">
          <a:noFill/>
        </a:ln>
      </c:spPr>
    </c:plotArea>
    <c:plotVisOnly val="1"/>
    <c:dispBlanksAs val="gap"/>
    <c:showDLblsOverMax val="0"/>
  </c:chart>
  <c:spPr>
    <a:solidFill>
      <a:sysClr val="window" lastClr="FFFFFF"/>
    </a:solidFill>
    <a:ln>
      <a:noFill/>
    </a:ln>
  </c:spPr>
  <c:printSettings>
    <c:headerFooter/>
    <c:pageMargins b="0.75000000000000056" l="0.70000000000000051" r="0.70000000000000051" t="0.75000000000000056" header="0.30000000000000027" footer="0.30000000000000027"/>
    <c:pageSetup paperSize="9" orientation="landscape" verticalDpi="0"/>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84236111111124"/>
          <c:y val="0.13078222222222224"/>
          <c:w val="0.72358055555555567"/>
          <c:h val="0.70073685185185186"/>
        </c:manualLayout>
      </c:layout>
      <c:barChart>
        <c:barDir val="col"/>
        <c:grouping val="clustered"/>
        <c:varyColors val="0"/>
        <c:ser>
          <c:idx val="0"/>
          <c:order val="0"/>
          <c:tx>
            <c:strRef>
              <c:f>'6.CO2-capita'!$X$5</c:f>
              <c:strCache>
                <c:ptCount val="1"/>
                <c:pt idx="0">
                  <c:v>CO2 総排出量 </c:v>
                </c:pt>
              </c:strCache>
            </c:strRef>
          </c:tx>
          <c:spPr>
            <a:solidFill>
              <a:schemeClr val="accent1"/>
            </a:solidFill>
            <a:ln>
              <a:solidFill>
                <a:sysClr val="windowText" lastClr="000000"/>
              </a:solidFill>
            </a:ln>
          </c:spPr>
          <c:invertIfNegative val="0"/>
          <c:dLbls>
            <c:numFmt formatCode="#,##0_);[Red]\(#,##0\)" sourceLinked="0"/>
            <c:spPr>
              <a:noFill/>
              <a:ln>
                <a:noFill/>
              </a:ln>
              <a:effectLst/>
            </c:spPr>
            <c:txPr>
              <a:bodyPr rot="-5400000" vert="horz"/>
              <a:lstStyle/>
              <a:p>
                <a:pPr>
                  <a:defRPr sz="9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'6.CO2-capita'!$AA$4:$AZ$4</c:f>
              <c:numCache>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Cache>
            </c:numRef>
          </c:cat>
          <c:val>
            <c:numRef>
              <c:f>'6.CO2-capita'!$AA$6:$AZ$6</c:f>
              <c:numCache>
                <c:formatCode>#,##0_);[Red]\(#,##0\)</c:formatCode>
                <c:ptCount val="26"/>
                <c:pt idx="0">
                  <c:v>1066.843906728908</c:v>
                </c:pt>
                <c:pt idx="1">
                  <c:v>1074.0413040417377</c:v>
                </c:pt>
                <c:pt idx="2">
                  <c:v>1082.4665023980649</c:v>
                </c:pt>
                <c:pt idx="3">
                  <c:v>1077.8291288808055</c:v>
                </c:pt>
                <c:pt idx="4">
                  <c:v>1134.190372837116</c:v>
                </c:pt>
                <c:pt idx="5">
                  <c:v>1146.6515420578964</c:v>
                </c:pt>
                <c:pt idx="6">
                  <c:v>1158.3742445240521</c:v>
                </c:pt>
                <c:pt idx="7">
                  <c:v>1157.1710074931036</c:v>
                </c:pt>
                <c:pt idx="8">
                  <c:v>1128.113137955756</c:v>
                </c:pt>
                <c:pt idx="9">
                  <c:v>1162.8359179256331</c:v>
                </c:pt>
                <c:pt idx="10">
                  <c:v>1182.090864841362</c:v>
                </c:pt>
                <c:pt idx="11">
                  <c:v>1166.9981409992843</c:v>
                </c:pt>
                <c:pt idx="12">
                  <c:v>1206.5081944683475</c:v>
                </c:pt>
                <c:pt idx="13">
                  <c:v>1211.6293088795287</c:v>
                </c:pt>
                <c:pt idx="14">
                  <c:v>1211.6160919220601</c:v>
                </c:pt>
                <c:pt idx="15">
                  <c:v>1219.0191869170544</c:v>
                </c:pt>
                <c:pt idx="16">
                  <c:v>1199.9203335569189</c:v>
                </c:pt>
                <c:pt idx="17">
                  <c:v>1234.5997143775276</c:v>
                </c:pt>
                <c:pt idx="18">
                  <c:v>1153.2485008776989</c:v>
                </c:pt>
                <c:pt idx="19">
                  <c:v>1089.9935575030358</c:v>
                </c:pt>
                <c:pt idx="20">
                  <c:v>1138.7583317057909</c:v>
                </c:pt>
                <c:pt idx="21">
                  <c:v>1188.3623614179544</c:v>
                </c:pt>
                <c:pt idx="22">
                  <c:v>1220.7458823444163</c:v>
                </c:pt>
                <c:pt idx="23">
                  <c:v>1235.0357796266526</c:v>
                </c:pt>
                <c:pt idx="24">
                  <c:v>1189.3788164098698</c:v>
                </c:pt>
                <c:pt idx="25">
                  <c:v>1148.9527321328144</c:v>
                </c:pt>
              </c:numCache>
            </c:numRef>
          </c:val>
          <c:extLst>
            <c:ext xmlns:c16="http://schemas.microsoft.com/office/drawing/2014/chart" uri="{C3380CC4-5D6E-409C-BE32-E72D297353CC}">
              <c16:uniqueId val="{00000000-37C8-49D1-A6F3-29C05E782607}"/>
            </c:ext>
          </c:extLst>
        </c:ser>
        <c:dLbls>
          <c:showLegendKey val="0"/>
          <c:showVal val="0"/>
          <c:showCatName val="0"/>
          <c:showSerName val="0"/>
          <c:showPercent val="0"/>
          <c:showBubbleSize val="0"/>
        </c:dLbls>
        <c:gapWidth val="91"/>
        <c:overlap val="45"/>
        <c:axId val="186615296"/>
        <c:axId val="186616832"/>
      </c:barChart>
      <c:lineChart>
        <c:grouping val="standard"/>
        <c:varyColors val="0"/>
        <c:ser>
          <c:idx val="2"/>
          <c:order val="1"/>
          <c:tx>
            <c:strRef>
              <c:f>'6.CO2-capita'!$X$8</c:f>
              <c:strCache>
                <c:ptCount val="1"/>
                <c:pt idx="0">
                  <c:v>一人あたりCO2 排出量（エネルギー起源CO2）</c:v>
                </c:pt>
              </c:strCache>
            </c:strRef>
          </c:tx>
          <c:spPr>
            <a:ln>
              <a:solidFill>
                <a:schemeClr val="accent1"/>
              </a:solidFill>
            </a:ln>
          </c:spPr>
          <c:marker>
            <c:symbol val="triangle"/>
            <c:size val="7"/>
            <c:spPr>
              <a:solidFill>
                <a:schemeClr val="accent1"/>
              </a:solidFill>
              <a:ln>
                <a:solidFill>
                  <a:schemeClr val="accent1"/>
                </a:solidFill>
              </a:ln>
            </c:spPr>
          </c:marker>
          <c:dLbls>
            <c:dLbl>
              <c:idx val="18"/>
              <c:layout>
                <c:manualLayout>
                  <c:x val="-3.2696894196636635E-2"/>
                  <c:y val="-8.37639130725097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7C8-49D1-A6F3-29C05E782607}"/>
                </c:ext>
              </c:extLst>
            </c:dLbl>
            <c:numFmt formatCode="#,##0.00;[Red]#,##0.00" sourceLinked="0"/>
            <c:spPr>
              <a:noFill/>
              <a:ln>
                <a:noFill/>
              </a:ln>
              <a:effectLst/>
            </c:spPr>
            <c:txPr>
              <a:bodyPr rot="-5400000" vert="horz"/>
              <a:lstStyle/>
              <a:p>
                <a:pPr>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'7.CO2-GDP'!$AA$4:$AY$4</c:f>
              <c:numCache>
                <c:formatCode>General</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Cache>
            </c:numRef>
          </c:cat>
          <c:val>
            <c:numRef>
              <c:f>'6.CO2-capita'!$AA$8:$AZ$8</c:f>
              <c:numCache>
                <c:formatCode>#,##0.00_);[Red]\(#,##0.00\)</c:formatCode>
                <c:ptCount val="26"/>
                <c:pt idx="0">
                  <c:v>8.6306550932272046</c:v>
                </c:pt>
                <c:pt idx="1">
                  <c:v>8.6545741294730725</c:v>
                </c:pt>
                <c:pt idx="2">
                  <c:v>8.6898336027845655</c:v>
                </c:pt>
                <c:pt idx="3">
                  <c:v>8.6269119793882201</c:v>
                </c:pt>
                <c:pt idx="4">
                  <c:v>9.0543278077445102</c:v>
                </c:pt>
                <c:pt idx="5">
                  <c:v>9.1315723664720583</c:v>
                </c:pt>
                <c:pt idx="6">
                  <c:v>9.2037458149520663</c:v>
                </c:pt>
                <c:pt idx="7">
                  <c:v>9.1724676989235903</c:v>
                </c:pt>
                <c:pt idx="8">
                  <c:v>8.9198647760433616</c:v>
                </c:pt>
                <c:pt idx="9">
                  <c:v>9.1802594039934107</c:v>
                </c:pt>
                <c:pt idx="10">
                  <c:v>9.3132286910590576</c:v>
                </c:pt>
                <c:pt idx="11">
                  <c:v>9.1661546152823234</c:v>
                </c:pt>
                <c:pt idx="12">
                  <c:v>9.4638485360615867</c:v>
                </c:pt>
                <c:pt idx="13">
                  <c:v>9.4885375106076157</c:v>
                </c:pt>
                <c:pt idx="14">
                  <c:v>9.4815285742842406</c:v>
                </c:pt>
                <c:pt idx="15">
                  <c:v>9.5408802432303421</c:v>
                </c:pt>
                <c:pt idx="16">
                  <c:v>9.3816337132385108</c:v>
                </c:pt>
                <c:pt idx="17">
                  <c:v>9.6428242279531649</c:v>
                </c:pt>
                <c:pt idx="18">
                  <c:v>9.0038451397340715</c:v>
                </c:pt>
                <c:pt idx="19">
                  <c:v>8.5134463064158634</c:v>
                </c:pt>
                <c:pt idx="20">
                  <c:v>8.8925894851963641</c:v>
                </c:pt>
                <c:pt idx="21">
                  <c:v>9.2961368760889478</c:v>
                </c:pt>
                <c:pt idx="22">
                  <c:v>9.5674988623546451</c:v>
                </c:pt>
                <c:pt idx="23">
                  <c:v>9.6930932207343972</c:v>
                </c:pt>
                <c:pt idx="24">
                  <c:v>9.3477433168800719</c:v>
                </c:pt>
                <c:pt idx="25">
                  <c:v>9.0401277577040222</c:v>
                </c:pt>
              </c:numCache>
            </c:numRef>
          </c:val>
          <c:smooth val="0"/>
          <c:extLst>
            <c:ext xmlns:c16="http://schemas.microsoft.com/office/drawing/2014/chart" uri="{C3380CC4-5D6E-409C-BE32-E72D297353CC}">
              <c16:uniqueId val="{00000002-37C8-49D1-A6F3-29C05E782607}"/>
            </c:ext>
          </c:extLst>
        </c:ser>
        <c:dLbls>
          <c:showLegendKey val="0"/>
          <c:showVal val="0"/>
          <c:showCatName val="0"/>
          <c:showSerName val="0"/>
          <c:showPercent val="0"/>
          <c:showBubbleSize val="0"/>
        </c:dLbls>
        <c:marker val="1"/>
        <c:smooth val="0"/>
        <c:axId val="186704640"/>
        <c:axId val="186706176"/>
      </c:lineChart>
      <c:catAx>
        <c:axId val="186615296"/>
        <c:scaling>
          <c:orientation val="minMax"/>
        </c:scaling>
        <c:delete val="0"/>
        <c:axPos val="b"/>
        <c:numFmt formatCode="General" sourceLinked="0"/>
        <c:majorTickMark val="in"/>
        <c:minorTickMark val="none"/>
        <c:tickLblPos val="nextTo"/>
        <c:txPr>
          <a:bodyPr rot="-5400000" vert="horz"/>
          <a:lstStyle/>
          <a:p>
            <a:pPr>
              <a:defRPr sz="1200"/>
            </a:pPr>
            <a:endParaRPr lang="ja-JP"/>
          </a:p>
        </c:txPr>
        <c:crossAx val="186616832"/>
        <c:crosses val="autoZero"/>
        <c:auto val="1"/>
        <c:lblAlgn val="ctr"/>
        <c:lblOffset val="100"/>
        <c:noMultiLvlLbl val="0"/>
      </c:catAx>
      <c:valAx>
        <c:axId val="186616832"/>
        <c:scaling>
          <c:orientation val="minMax"/>
          <c:max val="1600"/>
          <c:min val="800"/>
        </c:scaling>
        <c:delete val="0"/>
        <c:axPos val="l"/>
        <c:numFmt formatCode="#,##0_);[Red]\(#,##0\)" sourceLinked="1"/>
        <c:majorTickMark val="out"/>
        <c:minorTickMark val="none"/>
        <c:tickLblPos val="nextTo"/>
        <c:txPr>
          <a:bodyPr/>
          <a:lstStyle/>
          <a:p>
            <a:pPr>
              <a:defRPr sz="1200"/>
            </a:pPr>
            <a:endParaRPr lang="ja-JP"/>
          </a:p>
        </c:txPr>
        <c:crossAx val="186615296"/>
        <c:crosses val="autoZero"/>
        <c:crossBetween val="between"/>
      </c:valAx>
      <c:catAx>
        <c:axId val="186704640"/>
        <c:scaling>
          <c:orientation val="minMax"/>
        </c:scaling>
        <c:delete val="1"/>
        <c:axPos val="b"/>
        <c:numFmt formatCode="General" sourceLinked="1"/>
        <c:majorTickMark val="out"/>
        <c:minorTickMark val="none"/>
        <c:tickLblPos val="none"/>
        <c:crossAx val="186706176"/>
        <c:crosses val="autoZero"/>
        <c:auto val="1"/>
        <c:lblAlgn val="ctr"/>
        <c:lblOffset val="100"/>
        <c:noMultiLvlLbl val="0"/>
      </c:catAx>
      <c:valAx>
        <c:axId val="186706176"/>
        <c:scaling>
          <c:orientation val="minMax"/>
          <c:max val="10.5"/>
          <c:min val="6"/>
        </c:scaling>
        <c:delete val="0"/>
        <c:axPos val="r"/>
        <c:numFmt formatCode="#,##0_);[Red]\(#,##0\)" sourceLinked="0"/>
        <c:majorTickMark val="out"/>
        <c:minorTickMark val="none"/>
        <c:tickLblPos val="nextTo"/>
        <c:txPr>
          <a:bodyPr/>
          <a:lstStyle/>
          <a:p>
            <a:pPr>
              <a:defRPr sz="1200"/>
            </a:pPr>
            <a:endParaRPr lang="ja-JP"/>
          </a:p>
        </c:txPr>
        <c:crossAx val="186704640"/>
        <c:crosses val="max"/>
        <c:crossBetween val="between"/>
        <c:majorUnit val="1"/>
      </c:valAx>
    </c:plotArea>
    <c:plotVisOnly val="1"/>
    <c:dispBlanksAs val="gap"/>
    <c:showDLblsOverMax val="0"/>
  </c:chart>
  <c:spPr>
    <a:solidFill>
      <a:sysClr val="window" lastClr="FFFFFF"/>
    </a:solidFill>
    <a:ln>
      <a:noFill/>
    </a:ln>
  </c:spPr>
  <c:printSettings>
    <c:headerFooter/>
    <c:pageMargins b="0.75000000000000089" l="0.70000000000000062" r="0.70000000000000062" t="0.75000000000000089" header="0.30000000000000032" footer="0.30000000000000032"/>
    <c:pageSetup paperSize="9" orientation="landscape" verticalDpi="0"/>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ltLang="en-US" sz="1600"/>
              <a:t>GDP</a:t>
            </a:r>
            <a:r>
              <a:rPr lang="ja-JP" altLang="en-US" sz="1600"/>
              <a:t>あたり</a:t>
            </a:r>
            <a:r>
              <a:rPr lang="en-US" altLang="en-US" sz="1600"/>
              <a:t>CO</a:t>
            </a:r>
            <a:r>
              <a:rPr lang="en-US" altLang="en-US" sz="1600" baseline="-25000"/>
              <a:t>2</a:t>
            </a:r>
            <a:r>
              <a:rPr lang="ja-JP" altLang="en-US" sz="1600"/>
              <a:t>排出量（総</a:t>
            </a:r>
            <a:r>
              <a:rPr lang="en-US" altLang="en-US" sz="1600"/>
              <a:t>CO</a:t>
            </a:r>
            <a:r>
              <a:rPr lang="en-US" altLang="en-US" sz="1600" baseline="-25000"/>
              <a:t>2</a:t>
            </a:r>
            <a:r>
              <a:rPr lang="ja-JP" altLang="en-US" sz="1600"/>
              <a:t>排出量）</a:t>
            </a:r>
          </a:p>
        </c:rich>
      </c:tx>
      <c:layout>
        <c:manualLayout>
          <c:xMode val="edge"/>
          <c:yMode val="edge"/>
          <c:x val="0.29320168312294326"/>
          <c:y val="2.8222212964120245E-2"/>
        </c:manualLayout>
      </c:layout>
      <c:overlay val="0"/>
    </c:title>
    <c:autoTitleDeleted val="0"/>
    <c:plotArea>
      <c:layout>
        <c:manualLayout>
          <c:layoutTarget val="inner"/>
          <c:xMode val="edge"/>
          <c:yMode val="edge"/>
          <c:x val="0.15890083184046463"/>
          <c:y val="0.15026050644608072"/>
          <c:w val="0.74843486111111113"/>
          <c:h val="0.69872166666666702"/>
        </c:manualLayout>
      </c:layout>
      <c:lineChart>
        <c:grouping val="standard"/>
        <c:varyColors val="0"/>
        <c:ser>
          <c:idx val="2"/>
          <c:order val="0"/>
          <c:tx>
            <c:strRef>
              <c:f>'7.CO2-GDP'!$X$7</c:f>
              <c:strCache>
                <c:ptCount val="1"/>
                <c:pt idx="0">
                  <c:v>GDPあたりCO2排出量（総CO2排出量）</c:v>
                </c:pt>
              </c:strCache>
            </c:strRef>
          </c:tx>
          <c:spPr>
            <a:ln>
              <a:solidFill>
                <a:schemeClr val="accent2"/>
              </a:solidFill>
            </a:ln>
          </c:spPr>
          <c:marker>
            <c:symbol val="diamond"/>
            <c:size val="7"/>
            <c:spPr>
              <a:solidFill>
                <a:schemeClr val="accent2"/>
              </a:solidFill>
              <a:ln>
                <a:solidFill>
                  <a:schemeClr val="accent2"/>
                </a:solidFill>
              </a:ln>
            </c:spPr>
          </c:marker>
          <c:dLbls>
            <c:spPr>
              <a:noFill/>
              <a:ln>
                <a:noFill/>
              </a:ln>
              <a:effectLst/>
            </c:spPr>
            <c:txPr>
              <a:bodyPr rot="-5400000" vert="horz"/>
              <a:lstStyle/>
              <a:p>
                <a:pPr>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'7.CO2-GDP'!$AA$4:$BE$4</c:f>
              <c:numCache>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Cache>
            </c:numRef>
          </c:cat>
          <c:val>
            <c:numRef>
              <c:f>'7.CO2-GDP'!$AA$7:$AZ$7</c:f>
              <c:numCache>
                <c:formatCode>#,##0.00_);[Red]\(#,##0.00\)</c:formatCode>
                <c:ptCount val="26"/>
                <c:pt idx="0">
                  <c:v>2.7025359628384331</c:v>
                </c:pt>
                <c:pt idx="1">
                  <c:v>2.6552012261575606</c:v>
                </c:pt>
                <c:pt idx="2">
                  <c:v>2.6601049891103115</c:v>
                </c:pt>
                <c:pt idx="3">
                  <c:v>2.6489922079291159</c:v>
                </c:pt>
                <c:pt idx="4">
                  <c:v>2.7614533484570458</c:v>
                </c:pt>
                <c:pt idx="5">
                  <c:v>2.7193906813016686</c:v>
                </c:pt>
                <c:pt idx="6">
                  <c:v>2.6759900231723104</c:v>
                </c:pt>
                <c:pt idx="7">
                  <c:v>2.6672018218779181</c:v>
                </c:pt>
                <c:pt idx="8">
                  <c:v>2.6315953765032409</c:v>
                </c:pt>
                <c:pt idx="9">
                  <c:v>2.692221078474192</c:v>
                </c:pt>
                <c:pt idx="10">
                  <c:v>2.6846501820765734</c:v>
                </c:pt>
                <c:pt idx="11">
                  <c:v>2.6599521663667631</c:v>
                </c:pt>
                <c:pt idx="12">
                  <c:v>2.7079386572836275</c:v>
                </c:pt>
                <c:pt idx="13">
                  <c:v>2.6578965015769156</c:v>
                </c:pt>
                <c:pt idx="14">
                  <c:v>2.6177036299687346</c:v>
                </c:pt>
                <c:pt idx="15">
                  <c:v>2.5845699307825765</c:v>
                </c:pt>
                <c:pt idx="16">
                  <c:v>2.500056134664228</c:v>
                </c:pt>
                <c:pt idx="17">
                  <c:v>2.5207982350688436</c:v>
                </c:pt>
                <c:pt idx="18">
                  <c:v>2.4514018940246447</c:v>
                </c:pt>
                <c:pt idx="19">
                  <c:v>2.355109648908603</c:v>
                </c:pt>
                <c:pt idx="20">
                  <c:v>2.3743036890940439</c:v>
                </c:pt>
                <c:pt idx="21">
                  <c:v>2.459859309738472</c:v>
                </c:pt>
                <c:pt idx="22">
                  <c:v>2.5028306965853941</c:v>
                </c:pt>
                <c:pt idx="23">
                  <c:v>2.4838704646551584</c:v>
                </c:pt>
                <c:pt idx="24">
                  <c:v>2.41763541993515</c:v>
                </c:pt>
                <c:pt idx="25">
                  <c:v>2.3185925880010139</c:v>
                </c:pt>
              </c:numCache>
            </c:numRef>
          </c:val>
          <c:smooth val="0"/>
          <c:extLst>
            <c:ext xmlns:c16="http://schemas.microsoft.com/office/drawing/2014/chart" uri="{C3380CC4-5D6E-409C-BE32-E72D297353CC}">
              <c16:uniqueId val="{00000000-88B5-4AF2-A7A7-B2685315F467}"/>
            </c:ext>
          </c:extLst>
        </c:ser>
        <c:dLbls>
          <c:showLegendKey val="0"/>
          <c:showVal val="0"/>
          <c:showCatName val="0"/>
          <c:showSerName val="0"/>
          <c:showPercent val="0"/>
          <c:showBubbleSize val="0"/>
        </c:dLbls>
        <c:marker val="1"/>
        <c:smooth val="0"/>
        <c:axId val="190448768"/>
        <c:axId val="190450304"/>
      </c:lineChart>
      <c:catAx>
        <c:axId val="190448768"/>
        <c:scaling>
          <c:orientation val="minMax"/>
        </c:scaling>
        <c:delete val="0"/>
        <c:axPos val="b"/>
        <c:numFmt formatCode="General" sourceLinked="0"/>
        <c:majorTickMark val="in"/>
        <c:minorTickMark val="none"/>
        <c:tickLblPos val="nextTo"/>
        <c:txPr>
          <a:bodyPr rot="-5400000" vert="horz"/>
          <a:lstStyle/>
          <a:p>
            <a:pPr>
              <a:defRPr sz="1200"/>
            </a:pPr>
            <a:endParaRPr lang="ja-JP"/>
          </a:p>
        </c:txPr>
        <c:crossAx val="190450304"/>
        <c:crosses val="autoZero"/>
        <c:auto val="1"/>
        <c:lblAlgn val="ctr"/>
        <c:lblOffset val="100"/>
        <c:noMultiLvlLbl val="0"/>
      </c:catAx>
      <c:valAx>
        <c:axId val="190450304"/>
        <c:scaling>
          <c:orientation val="minMax"/>
          <c:max val="2.8"/>
          <c:min val="1.8"/>
        </c:scaling>
        <c:delete val="0"/>
        <c:axPos val="l"/>
        <c:numFmt formatCode="#,##0.0;[Red]\-#,##0.0" sourceLinked="0"/>
        <c:majorTickMark val="out"/>
        <c:minorTickMark val="none"/>
        <c:tickLblPos val="nextTo"/>
        <c:txPr>
          <a:bodyPr/>
          <a:lstStyle/>
          <a:p>
            <a:pPr>
              <a:defRPr sz="1200"/>
            </a:pPr>
            <a:endParaRPr lang="ja-JP"/>
          </a:p>
        </c:txPr>
        <c:crossAx val="190448768"/>
        <c:crosses val="autoZero"/>
        <c:crossBetween val="between"/>
        <c:majorUnit val="0.1"/>
      </c:valAx>
    </c:plotArea>
    <c:plotVisOnly val="1"/>
    <c:dispBlanksAs val="gap"/>
    <c:showDLblsOverMax val="0"/>
  </c:chart>
  <c:spPr>
    <a:noFill/>
    <a:ln>
      <a:noFill/>
    </a:ln>
  </c:spPr>
  <c:printSettings>
    <c:headerFooter/>
    <c:pageMargins b="0.75000000000000056" l="0.70000000000000051" r="0.70000000000000051" t="0.75000000000000056" header="0.30000000000000027" footer="0.30000000000000027"/>
    <c:pageSetup paperSize="9" orientation="landscape" verticalDpi="0"/>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GDP</a:t>
            </a:r>
            <a:r>
              <a:rPr lang="ja-JP"/>
              <a:t>あたり</a:t>
            </a:r>
            <a:r>
              <a:rPr lang="en-US"/>
              <a:t>CO</a:t>
            </a:r>
            <a:r>
              <a:rPr lang="en-US" baseline="-25000"/>
              <a:t>2</a:t>
            </a:r>
            <a:r>
              <a:rPr lang="ja-JP"/>
              <a:t>排出量（エネルギー起源</a:t>
            </a:r>
            <a:r>
              <a:rPr lang="en-US"/>
              <a:t>CO</a:t>
            </a:r>
            <a:r>
              <a:rPr lang="en-US" baseline="-25000"/>
              <a:t>2</a:t>
            </a:r>
            <a:r>
              <a:rPr lang="ja-JP"/>
              <a:t>排出量）</a:t>
            </a:r>
          </a:p>
        </c:rich>
      </c:tx>
      <c:layout>
        <c:manualLayout>
          <c:xMode val="edge"/>
          <c:yMode val="edge"/>
          <c:x val="0.19584815786915524"/>
          <c:y val="3.2925884264466944E-2"/>
        </c:manualLayout>
      </c:layout>
      <c:overlay val="0"/>
    </c:title>
    <c:autoTitleDeleted val="0"/>
    <c:plotArea>
      <c:layout>
        <c:manualLayout>
          <c:layoutTarget val="inner"/>
          <c:xMode val="edge"/>
          <c:yMode val="edge"/>
          <c:x val="0.15360940993486924"/>
          <c:y val="0.14613317972060733"/>
          <c:w val="0.75019875000000036"/>
          <c:h val="0.69679481481481553"/>
        </c:manualLayout>
      </c:layout>
      <c:lineChart>
        <c:grouping val="standard"/>
        <c:varyColors val="0"/>
        <c:ser>
          <c:idx val="2"/>
          <c:order val="0"/>
          <c:tx>
            <c:strRef>
              <c:f>'7.CO2-GDP'!$X$7</c:f>
              <c:strCache>
                <c:ptCount val="1"/>
                <c:pt idx="0">
                  <c:v>GDPあたりCO2排出量（総CO2排出量）</c:v>
                </c:pt>
              </c:strCache>
            </c:strRef>
          </c:tx>
          <c:spPr>
            <a:ln>
              <a:solidFill>
                <a:schemeClr val="accent1"/>
              </a:solidFill>
            </a:ln>
          </c:spPr>
          <c:marker>
            <c:symbol val="triangle"/>
            <c:size val="7"/>
            <c:spPr>
              <a:solidFill>
                <a:schemeClr val="accent1"/>
              </a:solidFill>
              <a:ln>
                <a:solidFill>
                  <a:schemeClr val="accent1"/>
                </a:solidFill>
              </a:ln>
            </c:spPr>
          </c:marker>
          <c:dLbls>
            <c:numFmt formatCode="#,##0.00_);[Red]\(#,##0.00\)" sourceLinked="0"/>
            <c:spPr>
              <a:noFill/>
              <a:ln>
                <a:noFill/>
              </a:ln>
              <a:effectLst/>
            </c:spPr>
            <c:txPr>
              <a:bodyPr rot="-5400000" vert="horz"/>
              <a:lstStyle/>
              <a:p>
                <a:pPr>
                  <a:defRPr sz="1000" baseline="0">
                    <a:latin typeface="+mn-lt"/>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'7.CO2-GDP'!$AA$4:$AZ$4</c:f>
              <c:numCache>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Cache>
            </c:numRef>
          </c:cat>
          <c:val>
            <c:numRef>
              <c:f>'7.CO2-GDP'!$AA$8:$AZ$8</c:f>
              <c:numCache>
                <c:formatCode>#,##0.00_);[Red]\(#,##0.00\)</c:formatCode>
                <c:ptCount val="26"/>
                <c:pt idx="0">
                  <c:v>2.4802317454944962</c:v>
                </c:pt>
                <c:pt idx="1">
                  <c:v>2.4358958865599685</c:v>
                </c:pt>
                <c:pt idx="2">
                  <c:v>2.4389109985065622</c:v>
                </c:pt>
                <c:pt idx="3">
                  <c:v>2.4329965022519064</c:v>
                </c:pt>
                <c:pt idx="4">
                  <c:v>2.5363887726098007</c:v>
                </c:pt>
                <c:pt idx="5">
                  <c:v>2.4978380535642946</c:v>
                </c:pt>
                <c:pt idx="6">
                  <c:v>2.4577683555374472</c:v>
                </c:pt>
                <c:pt idx="7">
                  <c:v>2.4516049230212436</c:v>
                </c:pt>
                <c:pt idx="8">
                  <c:v>2.426204201290568</c:v>
                </c:pt>
                <c:pt idx="9">
                  <c:v>2.48745011921473</c:v>
                </c:pt>
                <c:pt idx="10">
                  <c:v>2.4796162991013069</c:v>
                </c:pt>
                <c:pt idx="11">
                  <c:v>2.4584664727402279</c:v>
                </c:pt>
                <c:pt idx="12">
                  <c:v>2.5142354868609376</c:v>
                </c:pt>
                <c:pt idx="13">
                  <c:v>2.4689042126228715</c:v>
                </c:pt>
                <c:pt idx="14">
                  <c:v>2.433391105029397</c:v>
                </c:pt>
                <c:pt idx="15">
                  <c:v>2.4036280348866712</c:v>
                </c:pt>
                <c:pt idx="16">
                  <c:v>2.3252548620565663</c:v>
                </c:pt>
                <c:pt idx="17">
                  <c:v>2.3495155752546957</c:v>
                </c:pt>
                <c:pt idx="18">
                  <c:v>2.2800723314769784</c:v>
                </c:pt>
                <c:pt idx="19">
                  <c:v>2.199523724633007</c:v>
                </c:pt>
                <c:pt idx="20">
                  <c:v>2.2210127660359671</c:v>
                </c:pt>
                <c:pt idx="21">
                  <c:v>2.3088666696418021</c:v>
                </c:pt>
                <c:pt idx="22">
                  <c:v>2.3496342244639488</c:v>
                </c:pt>
                <c:pt idx="23">
                  <c:v>2.3312881128640197</c:v>
                </c:pt>
                <c:pt idx="24">
                  <c:v>2.266459116514671</c:v>
                </c:pt>
                <c:pt idx="25">
                  <c:v>2.1704222412502117</c:v>
                </c:pt>
              </c:numCache>
            </c:numRef>
          </c:val>
          <c:smooth val="0"/>
          <c:extLst>
            <c:ext xmlns:c16="http://schemas.microsoft.com/office/drawing/2014/chart" uri="{C3380CC4-5D6E-409C-BE32-E72D297353CC}">
              <c16:uniqueId val="{00000000-AEEC-4EBD-B61B-4B68485385F9}"/>
            </c:ext>
          </c:extLst>
        </c:ser>
        <c:dLbls>
          <c:showLegendKey val="0"/>
          <c:showVal val="0"/>
          <c:showCatName val="0"/>
          <c:showSerName val="0"/>
          <c:showPercent val="0"/>
          <c:showBubbleSize val="0"/>
        </c:dLbls>
        <c:marker val="1"/>
        <c:smooth val="0"/>
        <c:axId val="190487936"/>
        <c:axId val="190489728"/>
      </c:lineChart>
      <c:catAx>
        <c:axId val="190487936"/>
        <c:scaling>
          <c:orientation val="minMax"/>
        </c:scaling>
        <c:delete val="0"/>
        <c:axPos val="b"/>
        <c:numFmt formatCode="General" sourceLinked="0"/>
        <c:majorTickMark val="in"/>
        <c:minorTickMark val="none"/>
        <c:tickLblPos val="nextTo"/>
        <c:txPr>
          <a:bodyPr rot="-5400000" vert="horz"/>
          <a:lstStyle/>
          <a:p>
            <a:pPr>
              <a:defRPr/>
            </a:pPr>
            <a:endParaRPr lang="ja-JP"/>
          </a:p>
        </c:txPr>
        <c:crossAx val="190489728"/>
        <c:crosses val="autoZero"/>
        <c:auto val="1"/>
        <c:lblAlgn val="ctr"/>
        <c:lblOffset val="100"/>
        <c:noMultiLvlLbl val="0"/>
      </c:catAx>
      <c:valAx>
        <c:axId val="190489728"/>
        <c:scaling>
          <c:orientation val="minMax"/>
          <c:max val="2.8"/>
          <c:min val="1.8"/>
        </c:scaling>
        <c:delete val="0"/>
        <c:axPos val="l"/>
        <c:numFmt formatCode="#,##0.0;[Red]\-#,##0.0" sourceLinked="0"/>
        <c:majorTickMark val="out"/>
        <c:minorTickMark val="none"/>
        <c:tickLblPos val="nextTo"/>
        <c:crossAx val="190487936"/>
        <c:crosses val="autoZero"/>
        <c:crossBetween val="between"/>
        <c:majorUnit val="0.1"/>
      </c:valAx>
    </c:plotArea>
    <c:plotVisOnly val="1"/>
    <c:dispBlanksAs val="gap"/>
    <c:showDLblsOverMax val="0"/>
  </c:chart>
  <c:spPr>
    <a:noFill/>
    <a:ln>
      <a:noFill/>
    </a:ln>
  </c:spPr>
  <c:txPr>
    <a:bodyPr/>
    <a:lstStyle/>
    <a:p>
      <a:pPr>
        <a:defRPr sz="1200"/>
      </a:pPr>
      <a:endParaRPr lang="ja-JP"/>
    </a:p>
  </c:txPr>
  <c:printSettings>
    <c:headerFooter/>
    <c:pageMargins b="0.75000000000000089" l="0.70000000000000062" r="0.70000000000000062" t="0.75000000000000089" header="0.30000000000000032" footer="0.30000000000000032"/>
    <c:pageSetup paperSize="9" orientation="landscape" verticalDpi="0"/>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68526759947438"/>
          <c:y val="0.24842745739138319"/>
          <c:w val="0.65125814298192641"/>
          <c:h val="0.65237858826261053"/>
        </c:manualLayout>
      </c:layout>
      <c:doughnutChart>
        <c:varyColors val="1"/>
        <c:ser>
          <c:idx val="0"/>
          <c:order val="0"/>
          <c:spPr>
            <a:ln>
              <a:solidFill>
                <a:schemeClr val="tx1"/>
              </a:solidFill>
            </a:ln>
          </c:spPr>
          <c:dLbls>
            <c:dLbl>
              <c:idx val="0"/>
              <c:layout>
                <c:manualLayout>
                  <c:x val="0.20226415530657788"/>
                  <c:y val="0.13795368090001955"/>
                </c:manualLayout>
              </c:layout>
              <c:spPr>
                <a:noFill/>
                <a:ln>
                  <a:noFill/>
                </a:ln>
                <a:effectLst/>
              </c:spPr>
              <c:txPr>
                <a:bodyPr wrap="square" lIns="38100" tIns="19050" rIns="38100" bIns="19050" anchor="ctr">
                  <a:noAutofit/>
                </a:bodyPr>
                <a:lstStyle/>
                <a:p>
                  <a:pPr>
                    <a:defRPr sz="1000" baseline="0"/>
                  </a:pPr>
                  <a:endParaRPr lang="ja-JP"/>
                </a:p>
              </c:txPr>
              <c:showLegendKey val="0"/>
              <c:showVal val="1"/>
              <c:showCatName val="0"/>
              <c:showSerName val="0"/>
              <c:showPercent val="0"/>
              <c:showBubbleSize val="0"/>
              <c:separator>
</c:separator>
              <c:extLst>
                <c:ext xmlns:c15="http://schemas.microsoft.com/office/drawing/2012/chart" uri="{CE6537A1-D6FC-4f65-9D91-7224C49458BB}">
                  <c15:layout>
                    <c:manualLayout>
                      <c:w val="0.10322499335160197"/>
                      <c:h val="0.11903754321458718"/>
                    </c:manualLayout>
                  </c15:layout>
                </c:ext>
                <c:ext xmlns:c16="http://schemas.microsoft.com/office/drawing/2014/chart" uri="{C3380CC4-5D6E-409C-BE32-E72D297353CC}">
                  <c16:uniqueId val="{00000000-1F18-4461-BB0B-870A72C90607}"/>
                </c:ext>
              </c:extLst>
            </c:dLbl>
            <c:dLbl>
              <c:idx val="1"/>
              <c:layout>
                <c:manualLayout>
                  <c:x val="-0.17122047568311616"/>
                  <c:y val="-5.5677003343332296E-2"/>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13594713656387664"/>
                      <c:h val="0.10279001468428781"/>
                    </c:manualLayout>
                  </c15:layout>
                </c:ext>
                <c:ext xmlns:c16="http://schemas.microsoft.com/office/drawing/2014/chart" uri="{C3380CC4-5D6E-409C-BE32-E72D297353CC}">
                  <c16:uniqueId val="{00000001-1F18-4461-BB0B-870A72C90607}"/>
                </c:ext>
              </c:extLst>
            </c:dLbl>
            <c:dLbl>
              <c:idx val="2"/>
              <c:layout>
                <c:manualLayout>
                  <c:x val="-0.20270086833859419"/>
                  <c:y val="-7.9727935990380111E-2"/>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21734225953033401"/>
                      <c:h val="0.11220275879611963"/>
                    </c:manualLayout>
                  </c15:layout>
                </c:ext>
                <c:ext xmlns:c16="http://schemas.microsoft.com/office/drawing/2014/chart" uri="{C3380CC4-5D6E-409C-BE32-E72D297353CC}">
                  <c16:uniqueId val="{00000002-1F18-4461-BB0B-870A72C90607}"/>
                </c:ext>
              </c:extLst>
            </c:dLbl>
            <c:dLbl>
              <c:idx val="3"/>
              <c:layout>
                <c:manualLayout>
                  <c:x val="-9.829685386243027E-2"/>
                  <c:y val="-0.13212933735705948"/>
                </c:manualLayout>
              </c:layout>
              <c:spPr>
                <a:noFill/>
                <a:ln>
                  <a:noFill/>
                </a:ln>
                <a:effectLst/>
              </c:spPr>
              <c:txPr>
                <a:bodyPr wrap="square" lIns="38100" tIns="19050" rIns="38100" bIns="19050" anchor="ctr">
                  <a:noAutofit/>
                </a:bodyPr>
                <a:lstStyle/>
                <a:p>
                  <a:pPr>
                    <a:defRPr sz="1000" baseline="0"/>
                  </a:pPr>
                  <a:endParaRPr lang="ja-JP"/>
                </a:p>
              </c:txPr>
              <c:showLegendKey val="0"/>
              <c:showVal val="1"/>
              <c:showCatName val="0"/>
              <c:showSerName val="0"/>
              <c:showPercent val="0"/>
              <c:showBubbleSize val="0"/>
              <c:extLst>
                <c:ext xmlns:c15="http://schemas.microsoft.com/office/drawing/2012/chart" uri="{CE6537A1-D6FC-4f65-9D91-7224C49458BB}">
                  <c15:layout>
                    <c:manualLayout>
                      <c:w val="9.6916299559471369E-2"/>
                      <c:h val="0.1189875935111635"/>
                    </c:manualLayout>
                  </c15:layout>
                </c:ext>
                <c:ext xmlns:c16="http://schemas.microsoft.com/office/drawing/2014/chart" uri="{C3380CC4-5D6E-409C-BE32-E72D297353CC}">
                  <c16:uniqueId val="{00000003-1F18-4461-BB0B-870A72C90607}"/>
                </c:ext>
              </c:extLst>
            </c:dLbl>
            <c:dLbl>
              <c:idx val="4"/>
              <c:layout>
                <c:manualLayout>
                  <c:x val="0.12122515522564094"/>
                  <c:y val="-0.14304947564373841"/>
                </c:manualLayout>
              </c:layout>
              <c:numFmt formatCode="0.0%" sourceLinked="0"/>
              <c:spPr/>
              <c:txPr>
                <a:bodyPr/>
                <a:lstStyle/>
                <a:p>
                  <a:pPr>
                    <a:defRPr sz="1000" baseline="0"/>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20449339207048459"/>
                      <c:h val="9.1644755859262086E-2"/>
                    </c:manualLayout>
                  </c15:layout>
                </c:ext>
                <c:ext xmlns:c16="http://schemas.microsoft.com/office/drawing/2014/chart" uri="{C3380CC4-5D6E-409C-BE32-E72D297353CC}">
                  <c16:uniqueId val="{00000004-1F18-4461-BB0B-870A72C90607}"/>
                </c:ext>
              </c:extLst>
            </c:dLbl>
            <c:spPr>
              <a:noFill/>
              <a:ln>
                <a:noFill/>
              </a:ln>
              <a:effectLst/>
            </c:spPr>
            <c:txPr>
              <a:bodyPr wrap="square" lIns="38100" tIns="19050" rIns="38100" bIns="19050" anchor="ctr">
                <a:spAutoFit/>
              </a:bodyPr>
              <a:lstStyle/>
              <a:p>
                <a:pPr>
                  <a:defRPr sz="1000" baseline="0"/>
                </a:pPr>
                <a:endParaRPr lang="ja-JP"/>
              </a:p>
            </c:txPr>
            <c:showLegendKey val="0"/>
            <c:showVal val="1"/>
            <c:showCatName val="0"/>
            <c:showSerName val="0"/>
            <c:showPercent val="1"/>
            <c:showBubbleSize val="0"/>
            <c:showLeaderLines val="0"/>
            <c:extLst>
              <c:ext xmlns:c15="http://schemas.microsoft.com/office/drawing/2012/chart" uri="{CE6537A1-D6FC-4f65-9D91-7224C49458BB}"/>
            </c:extLst>
          </c:dLbls>
          <c:cat>
            <c:strRef>
              <c:f>'9.CH4'!$Y$5:$Y$9</c:f>
              <c:strCache>
                <c:ptCount val="5"/>
                <c:pt idx="0">
                  <c:v>農業</c:v>
                </c:pt>
                <c:pt idx="1">
                  <c:v>廃棄物</c:v>
                </c:pt>
                <c:pt idx="2">
                  <c:v>燃料の燃焼</c:v>
                </c:pt>
                <c:pt idx="3">
                  <c:v>燃料からの漏出</c:v>
                </c:pt>
                <c:pt idx="4">
                  <c:v>工業プロセス</c:v>
                </c:pt>
              </c:strCache>
            </c:strRef>
          </c:cat>
          <c:val>
            <c:numRef>
              <c:f>'9.CH4'!$AZ$14:$AZ$18</c:f>
              <c:numCache>
                <c:formatCode>0%</c:formatCode>
                <c:ptCount val="5"/>
                <c:pt idx="0">
                  <c:v>0.75563787001762028</c:v>
                </c:pt>
                <c:pt idx="1">
                  <c:v>0.16819447549588221</c:v>
                </c:pt>
                <c:pt idx="2">
                  <c:v>4.942439551415221E-2</c:v>
                </c:pt>
                <c:pt idx="3">
                  <c:v>2.5194310396859331E-2</c:v>
                </c:pt>
                <c:pt idx="4" formatCode="0.0%">
                  <c:v>1.5489485754859604E-3</c:v>
                </c:pt>
              </c:numCache>
            </c:numRef>
          </c:val>
          <c:extLst>
            <c:ext xmlns:c16="http://schemas.microsoft.com/office/drawing/2014/chart" uri="{C3380CC4-5D6E-409C-BE32-E72D297353CC}">
              <c16:uniqueId val="{00000005-1F18-4461-BB0B-870A72C90607}"/>
            </c:ext>
          </c:extLst>
        </c:ser>
        <c:dLbls>
          <c:showLegendKey val="0"/>
          <c:showVal val="0"/>
          <c:showCatName val="0"/>
          <c:showSerName val="0"/>
          <c:showPercent val="0"/>
          <c:showBubbleSize val="0"/>
          <c:showLeaderLines val="0"/>
        </c:dLbls>
        <c:firstSliceAng val="0"/>
        <c:holeSize val="60"/>
      </c:doughnutChart>
      <c:spPr>
        <a:noFill/>
        <a:ln w="25400">
          <a:noFill/>
        </a:ln>
      </c:spPr>
    </c:plotArea>
    <c:plotVisOnly val="1"/>
    <c:dispBlanksAs val="zero"/>
    <c:showDLblsOverMax val="0"/>
  </c:chart>
  <c:spPr>
    <a:ln>
      <a:noFill/>
    </a:ln>
  </c:spPr>
  <c:printSettings>
    <c:headerFooter alignWithMargins="0"/>
    <c:pageMargins b="0.98399999999999999" l="0.78700000000000003" r="0.78700000000000003" t="0.98399999999999999" header="0.51200000000000001" footer="0.51200000000000001"/>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68526759947438"/>
          <c:y val="0.24842745739138319"/>
          <c:w val="0.65125814298192641"/>
          <c:h val="0.65237858826261053"/>
        </c:manualLayout>
      </c:layout>
      <c:doughnutChart>
        <c:varyColors val="1"/>
        <c:ser>
          <c:idx val="0"/>
          <c:order val="0"/>
          <c:spPr>
            <a:ln>
              <a:solidFill>
                <a:schemeClr val="tx1"/>
              </a:solidFill>
            </a:ln>
          </c:spPr>
          <c:dLbls>
            <c:dLbl>
              <c:idx val="0"/>
              <c:layout>
                <c:manualLayout>
                  <c:x val="0.18324594871741781"/>
                  <c:y val="0.14513058599256823"/>
                </c:manualLayout>
              </c:layout>
              <c:spPr>
                <a:noFill/>
                <a:ln>
                  <a:noFill/>
                </a:ln>
                <a:effectLst/>
              </c:spPr>
              <c:txPr>
                <a:bodyPr wrap="square" lIns="38100" tIns="19050" rIns="38100" bIns="19050" anchor="ctr">
                  <a:noAutofit/>
                </a:bodyPr>
                <a:lstStyle/>
                <a:p>
                  <a:pPr>
                    <a:defRPr sz="1000" baseline="0"/>
                  </a:pPr>
                  <a:endParaRPr lang="ja-JP"/>
                </a:p>
              </c:txPr>
              <c:showLegendKey val="0"/>
              <c:showVal val="1"/>
              <c:showCatName val="0"/>
              <c:showSerName val="0"/>
              <c:showPercent val="0"/>
              <c:showBubbleSize val="0"/>
              <c:extLst>
                <c:ext xmlns:c15="http://schemas.microsoft.com/office/drawing/2012/chart" uri="{CE6537A1-D6FC-4f65-9D91-7224C49458BB}">
                  <c15:layout>
                    <c:manualLayout>
                      <c:w val="0.10279011996024259"/>
                      <c:h val="0.20055257758371797"/>
                    </c:manualLayout>
                  </c15:layout>
                </c:ext>
                <c:ext xmlns:c16="http://schemas.microsoft.com/office/drawing/2014/chart" uri="{C3380CC4-5D6E-409C-BE32-E72D297353CC}">
                  <c16:uniqueId val="{00000000-BC49-446C-9F25-D8920CCB29B9}"/>
                </c:ext>
              </c:extLst>
            </c:dLbl>
            <c:dLbl>
              <c:idx val="1"/>
              <c:layout>
                <c:manualLayout>
                  <c:x val="-0.16975198584758408"/>
                  <c:y val="2.0681258455027888E-2"/>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16825256975036712"/>
                      <c:h val="0.12041116005873716"/>
                    </c:manualLayout>
                  </c15:layout>
                </c:ext>
                <c:ext xmlns:c16="http://schemas.microsoft.com/office/drawing/2014/chart" uri="{C3380CC4-5D6E-409C-BE32-E72D297353CC}">
                  <c16:uniqueId val="{00000001-BC49-446C-9F25-D8920CCB29B9}"/>
                </c:ext>
              </c:extLst>
            </c:dLbl>
            <c:dLbl>
              <c:idx val="2"/>
              <c:layout>
                <c:manualLayout>
                  <c:x val="-0.26143813521107218"/>
                  <c:y val="-6.5043416929712009E-2"/>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17033773861967694"/>
                      <c:h val="9.7518470984078523E-2"/>
                    </c:manualLayout>
                  </c15:layout>
                </c:ext>
                <c:ext xmlns:c16="http://schemas.microsoft.com/office/drawing/2014/chart" uri="{C3380CC4-5D6E-409C-BE32-E72D297353CC}">
                  <c16:uniqueId val="{00000002-BC49-446C-9F25-D8920CCB29B9}"/>
                </c:ext>
              </c:extLst>
            </c:dLbl>
            <c:dLbl>
              <c:idx val="3"/>
              <c:layout>
                <c:manualLayout>
                  <c:x val="-9.0954709956409738E-2"/>
                  <c:y val="-0.12964827083839195"/>
                </c:manualLayout>
              </c:layout>
              <c:spPr>
                <a:noFill/>
                <a:ln>
                  <a:noFill/>
                </a:ln>
                <a:effectLst/>
              </c:spPr>
              <c:txPr>
                <a:bodyPr wrap="square" lIns="38100" tIns="19050" rIns="38100" bIns="19050" anchor="ctr">
                  <a:noAutofit/>
                </a:bodyPr>
                <a:lstStyle/>
                <a:p>
                  <a:pPr>
                    <a:defRPr sz="1000" baseline="0"/>
                  </a:pPr>
                  <a:endParaRPr lang="ja-JP"/>
                </a:p>
              </c:txPr>
              <c:showLegendKey val="0"/>
              <c:showVal val="1"/>
              <c:showCatName val="0"/>
              <c:showSerName val="0"/>
              <c:showPercent val="0"/>
              <c:showBubbleSize val="0"/>
              <c:extLst>
                <c:ext xmlns:c15="http://schemas.microsoft.com/office/drawing/2012/chart" uri="{CE6537A1-D6FC-4f65-9D91-7224C49458BB}">
                  <c15:layout>
                    <c:manualLayout>
                      <c:w val="5.8737151248164463E-2"/>
                      <c:h val="7.6960468047220953E-2"/>
                    </c:manualLayout>
                  </c15:layout>
                </c:ext>
                <c:ext xmlns:c16="http://schemas.microsoft.com/office/drawing/2014/chart" uri="{C3380CC4-5D6E-409C-BE32-E72D297353CC}">
                  <c16:uniqueId val="{00000003-BC49-446C-9F25-D8920CCB29B9}"/>
                </c:ext>
              </c:extLst>
            </c:dLbl>
            <c:dLbl>
              <c:idx val="4"/>
              <c:layout>
                <c:manualLayout>
                  <c:x val="0.14318641980624716"/>
                  <c:y val="-0.11455654733883616"/>
                </c:manualLayout>
              </c:layout>
              <c:numFmt formatCode="0.0%" sourceLinked="0"/>
              <c:spPr/>
              <c:txPr>
                <a:bodyPr/>
                <a:lstStyle/>
                <a:p>
                  <a:pPr>
                    <a:defRPr sz="1000" baseline="0"/>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22853168684310934"/>
                      <c:h val="0.14450819198261008"/>
                    </c:manualLayout>
                  </c15:layout>
                </c:ext>
                <c:ext xmlns:c16="http://schemas.microsoft.com/office/drawing/2014/chart" uri="{C3380CC4-5D6E-409C-BE32-E72D297353CC}">
                  <c16:uniqueId val="{00000004-BC49-446C-9F25-D8920CCB29B9}"/>
                </c:ext>
              </c:extLst>
            </c:dLbl>
            <c:spPr>
              <a:noFill/>
              <a:ln>
                <a:noFill/>
              </a:ln>
              <a:effectLst/>
            </c:spPr>
            <c:txPr>
              <a:bodyPr wrap="square" lIns="38100" tIns="19050" rIns="38100" bIns="19050" anchor="ctr">
                <a:spAutoFit/>
              </a:bodyPr>
              <a:lstStyle/>
              <a:p>
                <a:pPr>
                  <a:defRPr sz="1000" baseline="0"/>
                </a:pPr>
                <a:endParaRPr lang="ja-JP"/>
              </a:p>
            </c:txPr>
            <c:showLegendKey val="0"/>
            <c:showVal val="1"/>
            <c:showCatName val="1"/>
            <c:showSerName val="0"/>
            <c:showPercent val="0"/>
            <c:showBubbleSize val="0"/>
            <c:showLeaderLines val="0"/>
            <c:extLst>
              <c:ext xmlns:c15="http://schemas.microsoft.com/office/drawing/2012/chart" uri="{CE6537A1-D6FC-4f65-9D91-7224C49458BB}"/>
            </c:extLst>
          </c:dLbls>
          <c:cat>
            <c:strRef>
              <c:f>'9.CH4'!$Y$5:$Y$9</c:f>
              <c:strCache>
                <c:ptCount val="5"/>
                <c:pt idx="0">
                  <c:v>農業</c:v>
                </c:pt>
                <c:pt idx="1">
                  <c:v>廃棄物</c:v>
                </c:pt>
                <c:pt idx="2">
                  <c:v>燃料の燃焼</c:v>
                </c:pt>
                <c:pt idx="3">
                  <c:v>燃料からの漏出</c:v>
                </c:pt>
                <c:pt idx="4">
                  <c:v>工業プロセス</c:v>
                </c:pt>
              </c:strCache>
            </c:strRef>
          </c:cat>
          <c:val>
            <c:numRef>
              <c:f>'9.CH4'!$AP$14:$AP$18</c:f>
              <c:numCache>
                <c:formatCode>0%</c:formatCode>
                <c:ptCount val="5"/>
                <c:pt idx="0">
                  <c:v>0.70023769572721928</c:v>
                </c:pt>
                <c:pt idx="1">
                  <c:v>0.23091641409960539</c:v>
                </c:pt>
                <c:pt idx="2">
                  <c:v>3.9643958433001121E-2</c:v>
                </c:pt>
                <c:pt idx="3">
                  <c:v>2.767718124650129E-2</c:v>
                </c:pt>
                <c:pt idx="4" formatCode="0.0%">
                  <c:v>1.5247504936729244E-3</c:v>
                </c:pt>
              </c:numCache>
            </c:numRef>
          </c:val>
          <c:extLst>
            <c:ext xmlns:c16="http://schemas.microsoft.com/office/drawing/2014/chart" uri="{C3380CC4-5D6E-409C-BE32-E72D297353CC}">
              <c16:uniqueId val="{00000005-BC49-446C-9F25-D8920CCB29B9}"/>
            </c:ext>
          </c:extLst>
        </c:ser>
        <c:dLbls>
          <c:showLegendKey val="0"/>
          <c:showVal val="0"/>
          <c:showCatName val="0"/>
          <c:showSerName val="0"/>
          <c:showPercent val="0"/>
          <c:showBubbleSize val="0"/>
          <c:showLeaderLines val="0"/>
        </c:dLbls>
        <c:firstSliceAng val="0"/>
        <c:holeSize val="60"/>
      </c:doughnutChart>
      <c:spPr>
        <a:noFill/>
        <a:ln w="25400">
          <a:noFill/>
        </a:ln>
      </c:spPr>
    </c:plotArea>
    <c:plotVisOnly val="1"/>
    <c:dispBlanksAs val="zero"/>
    <c:showDLblsOverMax val="0"/>
  </c:chart>
  <c:spPr>
    <a:ln>
      <a:noFill/>
    </a:ln>
  </c:spPr>
  <c:printSettings>
    <c:headerFooter alignWithMargins="0"/>
    <c:pageMargins b="0.98399999999999999" l="0.78700000000000003" r="0.78700000000000003" t="0.98399999999999999" header="0.51200000000000001" footer="0.51200000000000001"/>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10653624244115"/>
          <c:y val="0.19087377293697311"/>
          <c:w val="0.69888383822947886"/>
          <c:h val="0.70622652669487485"/>
        </c:manualLayout>
      </c:layout>
      <c:doughnutChart>
        <c:varyColors val="1"/>
        <c:ser>
          <c:idx val="0"/>
          <c:order val="0"/>
          <c:spPr>
            <a:ln>
              <a:solidFill>
                <a:sysClr val="windowText" lastClr="000000"/>
              </a:solidFill>
            </a:ln>
          </c:spPr>
          <c:dLbls>
            <c:dLbl>
              <c:idx val="0"/>
              <c:layout>
                <c:manualLayout>
                  <c:x val="0.10122248420022413"/>
                  <c:y val="-0.20303140915332613"/>
                </c:manualLayout>
              </c:layout>
              <c:showLegendKey val="0"/>
              <c:showVal val="0"/>
              <c:showCatName val="0"/>
              <c:showSerName val="0"/>
              <c:showPercent val="1"/>
              <c:showBubbleSize val="0"/>
              <c:extLst>
                <c:ext xmlns:c15="http://schemas.microsoft.com/office/drawing/2012/chart" uri="{CE6537A1-D6FC-4f65-9D91-7224C49458BB}">
                  <c15:layout>
                    <c:manualLayout>
                      <c:w val="8.1135174161307375E-2"/>
                      <c:h val="0.12716715046380792"/>
                    </c:manualLayout>
                  </c15:layout>
                </c:ext>
                <c:ext xmlns:c16="http://schemas.microsoft.com/office/drawing/2014/chart" uri="{C3380CC4-5D6E-409C-BE32-E72D297353CC}">
                  <c16:uniqueId val="{00000000-FCDB-4F36-A579-A6B40D2467C4}"/>
                </c:ext>
              </c:extLst>
            </c:dLbl>
            <c:dLbl>
              <c:idx val="1"/>
              <c:layout>
                <c:manualLayout>
                  <c:x val="-0.14509518791515255"/>
                  <c:y val="0.11792575596924561"/>
                </c:manualLayout>
              </c:layout>
              <c:showLegendKey val="0"/>
              <c:showVal val="0"/>
              <c:showCatName val="1"/>
              <c:showSerName val="0"/>
              <c:showPercent val="1"/>
              <c:showBubbleSize val="0"/>
              <c:extLst>
                <c:ext xmlns:c15="http://schemas.microsoft.com/office/drawing/2012/chart" uri="{CE6537A1-D6FC-4f65-9D91-7224C49458BB}">
                  <c15:layout>
                    <c:manualLayout>
                      <c:w val="0.20791059259238667"/>
                      <c:h val="0.1212804690804378"/>
                    </c:manualLayout>
                  </c15:layout>
                </c:ext>
                <c:ext xmlns:c16="http://schemas.microsoft.com/office/drawing/2014/chart" uri="{C3380CC4-5D6E-409C-BE32-E72D297353CC}">
                  <c16:uniqueId val="{00000001-FCDB-4F36-A579-A6B40D2467C4}"/>
                </c:ext>
              </c:extLst>
            </c:dLbl>
            <c:dLbl>
              <c:idx val="2"/>
              <c:layout>
                <c:manualLayout>
                  <c:x val="-0.13129963641284148"/>
                  <c:y val="-0.13799400902701731"/>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FCDB-4F36-A579-A6B40D2467C4}"/>
                </c:ext>
              </c:extLst>
            </c:dLbl>
            <c:dLbl>
              <c:idx val="3"/>
              <c:layout>
                <c:manualLayout>
                  <c:x val="-8.9138633012379384E-2"/>
                  <c:y val="-0.13530653039231025"/>
                </c:manualLayout>
              </c:layout>
              <c:showLegendKey val="0"/>
              <c:showVal val="0"/>
              <c:showCatName val="0"/>
              <c:showSerName val="0"/>
              <c:showPercent val="1"/>
              <c:showBubbleSize val="0"/>
              <c:extLst>
                <c:ext xmlns:c15="http://schemas.microsoft.com/office/drawing/2012/chart" uri="{CE6537A1-D6FC-4f65-9D91-7224C49458BB}">
                  <c15:layout>
                    <c:manualLayout>
                      <c:w val="0.22034327150590702"/>
                      <c:h val="0.15954389807234359"/>
                    </c:manualLayout>
                  </c15:layout>
                </c:ext>
                <c:ext xmlns:c16="http://schemas.microsoft.com/office/drawing/2014/chart" uri="{C3380CC4-5D6E-409C-BE32-E72D297353CC}">
                  <c16:uniqueId val="{00000003-FCDB-4F36-A579-A6B40D2467C4}"/>
                </c:ext>
              </c:extLst>
            </c:dLbl>
            <c:dLbl>
              <c:idx val="4"/>
              <c:layout>
                <c:manualLayout>
                  <c:x val="0.16093239446390795"/>
                  <c:y val="-0.14077144541954281"/>
                </c:manualLayout>
              </c:layout>
              <c:tx>
                <c:rich>
                  <a:bodyPr/>
                  <a:lstStyle/>
                  <a:p>
                    <a:r>
                      <a:rPr lang="ja-JP" altLang="en-US" sz="1000"/>
                      <a:t>溶</a:t>
                    </a:r>
                    <a:r>
                      <a:rPr lang="ja-JP" altLang="en-US"/>
                      <a:t>剤等（麻酔）
</a:t>
                    </a:r>
                    <a:r>
                      <a:rPr lang="en-US" altLang="ja-JP"/>
                      <a:t>0.4%</a:t>
                    </a:r>
                  </a:p>
                </c:rich>
              </c:tx>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FCDB-4F36-A579-A6B40D2467C4}"/>
                </c:ext>
              </c:extLst>
            </c:dLbl>
            <c:spPr>
              <a:noFill/>
              <a:ln>
                <a:noFill/>
              </a:ln>
              <a:effectLst/>
            </c:spPr>
            <c:txPr>
              <a:bodyPr/>
              <a:lstStyle/>
              <a:p>
                <a:pPr>
                  <a:defRPr sz="1000" baseline="0"/>
                </a:pPr>
                <a:endParaRPr lang="ja-JP"/>
              </a:p>
            </c:txPr>
            <c:showLegendKey val="0"/>
            <c:showVal val="0"/>
            <c:showCatName val="1"/>
            <c:showSerName val="0"/>
            <c:showPercent val="1"/>
            <c:showBubbleSize val="0"/>
            <c:showLeaderLines val="0"/>
            <c:extLst>
              <c:ext xmlns:c15="http://schemas.microsoft.com/office/drawing/2012/chart" uri="{CE6537A1-D6FC-4f65-9D91-7224C49458BB}"/>
            </c:extLst>
          </c:dLbls>
          <c:cat>
            <c:strRef>
              <c:f>'11.N2O'!$Y$5:$Y$8</c:f>
              <c:strCache>
                <c:ptCount val="4"/>
                <c:pt idx="0">
                  <c:v>農業</c:v>
                </c:pt>
                <c:pt idx="1">
                  <c:v>燃料の燃焼・漏出</c:v>
                </c:pt>
                <c:pt idx="2">
                  <c:v>廃棄物</c:v>
                </c:pt>
                <c:pt idx="3">
                  <c:v>工業プロセス</c:v>
                </c:pt>
              </c:strCache>
            </c:strRef>
          </c:cat>
          <c:val>
            <c:numRef>
              <c:f>'11.N2O'!$AZ$13:$AZ$16</c:f>
              <c:numCache>
                <c:formatCode>0%</c:formatCode>
                <c:ptCount val="4"/>
                <c:pt idx="0">
                  <c:v>0.45416514216355175</c:v>
                </c:pt>
                <c:pt idx="1">
                  <c:v>0.29245965750095676</c:v>
                </c:pt>
                <c:pt idx="2">
                  <c:v>0.17599583429010854</c:v>
                </c:pt>
                <c:pt idx="3">
                  <c:v>7.7379366045382869E-2</c:v>
                </c:pt>
              </c:numCache>
            </c:numRef>
          </c:val>
          <c:extLst>
            <c:ext xmlns:c16="http://schemas.microsoft.com/office/drawing/2014/chart" uri="{C3380CC4-5D6E-409C-BE32-E72D297353CC}">
              <c16:uniqueId val="{00000005-FCDB-4F36-A579-A6B40D2467C4}"/>
            </c:ext>
          </c:extLst>
        </c:ser>
        <c:dLbls>
          <c:showLegendKey val="0"/>
          <c:showVal val="0"/>
          <c:showCatName val="0"/>
          <c:showSerName val="0"/>
          <c:showPercent val="0"/>
          <c:showBubbleSize val="0"/>
          <c:showLeaderLines val="0"/>
        </c:dLbls>
        <c:firstSliceAng val="0"/>
        <c:holeSize val="60"/>
      </c:doughnutChart>
      <c:spPr>
        <a:noFill/>
        <a:ln w="25400">
          <a:noFill/>
        </a:ln>
      </c:spPr>
    </c:plotArea>
    <c:plotVisOnly val="1"/>
    <c:dispBlanksAs val="zero"/>
    <c:showDLblsOverMax val="0"/>
  </c:chart>
  <c:spPr>
    <a:ln>
      <a:noFill/>
    </a:ln>
  </c:spPr>
  <c:printSettings>
    <c:headerFooter alignWithMargins="0"/>
    <c:pageMargins b="0.98399999999999999" l="0.78700000000000003" r="0.78700000000000003" t="0.98399999999999999" header="0.51200000000000001" footer="0.51200000000000001"/>
    <c:pageSetup paperSize="9" orientation="landscape" verticalDpi="0"/>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10653624244115"/>
          <c:y val="0.19087377293697311"/>
          <c:w val="0.69888383822947886"/>
          <c:h val="0.70622652669487485"/>
        </c:manualLayout>
      </c:layout>
      <c:doughnutChart>
        <c:varyColors val="1"/>
        <c:ser>
          <c:idx val="0"/>
          <c:order val="0"/>
          <c:spPr>
            <a:ln>
              <a:solidFill>
                <a:sysClr val="windowText" lastClr="000000"/>
              </a:solidFill>
            </a:ln>
          </c:spPr>
          <c:dLbls>
            <c:dLbl>
              <c:idx val="0"/>
              <c:layout>
                <c:manualLayout>
                  <c:x val="0.12577145261550124"/>
                  <c:y val="-0.14563672918368648"/>
                </c:manualLayout>
              </c:layout>
              <c:showLegendKey val="0"/>
              <c:showVal val="1"/>
              <c:showCatName val="0"/>
              <c:showSerName val="0"/>
              <c:showPercent val="0"/>
              <c:showBubbleSize val="0"/>
              <c:extLst>
                <c:ext xmlns:c15="http://schemas.microsoft.com/office/drawing/2012/chart" uri="{CE6537A1-D6FC-4f65-9D91-7224C49458BB}">
                  <c15:layout>
                    <c:manualLayout>
                      <c:w val="0.18908617562473876"/>
                      <c:h val="0.19486398637256436"/>
                    </c:manualLayout>
                  </c15:layout>
                </c:ext>
                <c:ext xmlns:c16="http://schemas.microsoft.com/office/drawing/2014/chart" uri="{C3380CC4-5D6E-409C-BE32-E72D297353CC}">
                  <c16:uniqueId val="{00000000-838F-427D-AA75-37E7FB988202}"/>
                </c:ext>
              </c:extLst>
            </c:dLbl>
            <c:dLbl>
              <c:idx val="1"/>
              <c:layout>
                <c:manualLayout>
                  <c:x val="-0.2348449355914107"/>
                  <c:y val="0.10909573389419037"/>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19908273716346406"/>
                      <c:h val="0.1212804690804378"/>
                    </c:manualLayout>
                  </c15:layout>
                </c:ext>
                <c:ext xmlns:c16="http://schemas.microsoft.com/office/drawing/2014/chart" uri="{C3380CC4-5D6E-409C-BE32-E72D297353CC}">
                  <c16:uniqueId val="{00000001-838F-427D-AA75-37E7FB988202}"/>
                </c:ext>
              </c:extLst>
            </c:dLbl>
            <c:dLbl>
              <c:idx val="2"/>
              <c:layout>
                <c:manualLayout>
                  <c:x val="-0.12247178098391893"/>
                  <c:y val="-0.14535236075622998"/>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12358997600491579"/>
                      <c:h val="9.7733743546957283E-2"/>
                    </c:manualLayout>
                  </c15:layout>
                </c:ext>
                <c:ext xmlns:c16="http://schemas.microsoft.com/office/drawing/2014/chart" uri="{C3380CC4-5D6E-409C-BE32-E72D297353CC}">
                  <c16:uniqueId val="{00000002-838F-427D-AA75-37E7FB988202}"/>
                </c:ext>
              </c:extLst>
            </c:dLbl>
            <c:dLbl>
              <c:idx val="3"/>
              <c:layout>
                <c:manualLayout>
                  <c:x val="-0.10090910691760947"/>
                  <c:y val="-0.11531220849049498"/>
                </c:manualLayout>
              </c:layout>
              <c:spPr>
                <a:noFill/>
                <a:ln>
                  <a:noFill/>
                </a:ln>
                <a:effectLst/>
              </c:spPr>
              <c:txPr>
                <a:bodyPr anchorCtr="0"/>
                <a:lstStyle/>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0.18503184979021678"/>
                      <c:h val="8.5960380780217047E-2"/>
                    </c:manualLayout>
                  </c15:layout>
                </c:ext>
                <c:ext xmlns:c16="http://schemas.microsoft.com/office/drawing/2014/chart" uri="{C3380CC4-5D6E-409C-BE32-E72D297353CC}">
                  <c16:uniqueId val="{00000003-838F-427D-AA75-37E7FB988202}"/>
                </c:ext>
              </c:extLst>
            </c:dLbl>
            <c:dLbl>
              <c:idx val="4"/>
              <c:layout>
                <c:manualLayout>
                  <c:x val="0.16093239446390795"/>
                  <c:y val="-0.14077144541954281"/>
                </c:manualLayout>
              </c:layout>
              <c:tx>
                <c:rich>
                  <a:bodyPr/>
                  <a:lstStyle/>
                  <a:p>
                    <a:r>
                      <a:rPr lang="ja-JP" altLang="en-US" sz="1000"/>
                      <a:t>溶</a:t>
                    </a:r>
                    <a:r>
                      <a:rPr lang="ja-JP" altLang="en-US"/>
                      <a:t>剤等（麻酔）
</a:t>
                    </a:r>
                    <a:r>
                      <a:rPr lang="en-US" altLang="ja-JP"/>
                      <a:t>0.4%</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38F-427D-AA75-37E7FB988202}"/>
                </c:ext>
              </c:extLst>
            </c:dLbl>
            <c:spPr>
              <a:noFill/>
              <a:ln>
                <a:noFill/>
              </a:ln>
              <a:effectLst/>
            </c:spPr>
            <c:txPr>
              <a:bodyPr/>
              <a:lstStyle/>
              <a:p>
                <a:pPr>
                  <a:defRPr sz="1000" baseline="0"/>
                </a:pPr>
                <a:endParaRPr lang="ja-JP"/>
              </a:p>
            </c:txPr>
            <c:showLegendKey val="0"/>
            <c:showVal val="1"/>
            <c:showCatName val="1"/>
            <c:showSerName val="0"/>
            <c:showPercent val="0"/>
            <c:showBubbleSize val="0"/>
            <c:showLeaderLines val="0"/>
            <c:extLst>
              <c:ext xmlns:c15="http://schemas.microsoft.com/office/drawing/2012/chart" uri="{CE6537A1-D6FC-4f65-9D91-7224C49458BB}"/>
            </c:extLst>
          </c:dLbls>
          <c:cat>
            <c:strRef>
              <c:f>'11.N2O'!$Y$5:$Y$8</c:f>
              <c:strCache>
                <c:ptCount val="4"/>
                <c:pt idx="0">
                  <c:v>農業</c:v>
                </c:pt>
                <c:pt idx="1">
                  <c:v>燃料の燃焼・漏出</c:v>
                </c:pt>
                <c:pt idx="2">
                  <c:v>廃棄物</c:v>
                </c:pt>
                <c:pt idx="3">
                  <c:v>工業プロセス</c:v>
                </c:pt>
              </c:strCache>
            </c:strRef>
          </c:cat>
          <c:val>
            <c:numRef>
              <c:f>'11.N2O'!$AP$13:$AP$16</c:f>
              <c:numCache>
                <c:formatCode>0%</c:formatCode>
                <c:ptCount val="4"/>
                <c:pt idx="0">
                  <c:v>0.40729113850496973</c:v>
                </c:pt>
                <c:pt idx="1">
                  <c:v>0.29156705403889793</c:v>
                </c:pt>
                <c:pt idx="2">
                  <c:v>0.17655202509326492</c:v>
                </c:pt>
                <c:pt idx="3">
                  <c:v>0.12458978236286752</c:v>
                </c:pt>
              </c:numCache>
            </c:numRef>
          </c:val>
          <c:extLst>
            <c:ext xmlns:c16="http://schemas.microsoft.com/office/drawing/2014/chart" uri="{C3380CC4-5D6E-409C-BE32-E72D297353CC}">
              <c16:uniqueId val="{00000005-838F-427D-AA75-37E7FB988202}"/>
            </c:ext>
          </c:extLst>
        </c:ser>
        <c:dLbls>
          <c:showLegendKey val="0"/>
          <c:showVal val="0"/>
          <c:showCatName val="0"/>
          <c:showSerName val="0"/>
          <c:showPercent val="0"/>
          <c:showBubbleSize val="0"/>
          <c:showLeaderLines val="0"/>
        </c:dLbls>
        <c:firstSliceAng val="0"/>
        <c:holeSize val="60"/>
      </c:doughnutChart>
      <c:spPr>
        <a:noFill/>
        <a:ln w="25400">
          <a:noFill/>
        </a:ln>
      </c:spPr>
    </c:plotArea>
    <c:plotVisOnly val="1"/>
    <c:dispBlanksAs val="zero"/>
    <c:showDLblsOverMax val="0"/>
  </c:chart>
  <c:spPr>
    <a:ln>
      <a:noFill/>
    </a:ln>
  </c:spPr>
  <c:printSettings>
    <c:headerFooter alignWithMargins="0"/>
    <c:pageMargins b="0.98399999999999999" l="0.78700000000000003" r="0.78700000000000003" t="0.98399999999999999" header="0.51200000000000001" footer="0.51200000000000001"/>
    <c:pageSetup paperSize="9" orientation="landscape" verticalDpi="0"/>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09564509988394"/>
          <c:y val="0.28680772832911322"/>
          <c:w val="0.65530154960984954"/>
          <c:h val="0.65475828737266872"/>
        </c:manualLayout>
      </c:layout>
      <c:doughnutChart>
        <c:varyColors val="1"/>
        <c:ser>
          <c:idx val="0"/>
          <c:order val="0"/>
          <c:spPr>
            <a:ln>
              <a:solidFill>
                <a:schemeClr val="tx1"/>
              </a:solidFill>
            </a:ln>
          </c:spPr>
          <c:dLbls>
            <c:dLbl>
              <c:idx val="0"/>
              <c:layout>
                <c:manualLayout>
                  <c:x val="-5.7157765972125171E-2"/>
                  <c:y val="-0.2872808026933598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6DAD-4185-8AB9-11472F47B877}"/>
                </c:ext>
              </c:extLst>
            </c:dLbl>
            <c:dLbl>
              <c:idx val="1"/>
              <c:layout>
                <c:manualLayout>
                  <c:x val="0.1240517386191836"/>
                  <c:y val="-0.27822648110122461"/>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DAD-4185-8AB9-11472F47B877}"/>
                </c:ext>
              </c:extLst>
            </c:dLbl>
            <c:dLbl>
              <c:idx val="2"/>
              <c:layout>
                <c:manualLayout>
                  <c:x val="0.26960130215423111"/>
                  <c:y val="-0.21743940750100935"/>
                </c:manualLayout>
              </c:layout>
              <c:numFmt formatCode="0.000%" sourceLinked="0"/>
              <c:spPr/>
              <c:txPr>
                <a:bodyPr lIns="38100" tIns="19050" rIns="38100" bIns="19050">
                  <a:sp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DAD-4185-8AB9-11472F47B877}"/>
                </c:ext>
              </c:extLst>
            </c:dLbl>
            <c:dLbl>
              <c:idx val="3"/>
              <c:layout>
                <c:manualLayout>
                  <c:x val="0.41127521910135134"/>
                  <c:y val="-0.1760955205719067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DAD-4185-8AB9-11472F47B877}"/>
                </c:ext>
              </c:extLst>
            </c:dLbl>
            <c:dLbl>
              <c:idx val="4"/>
              <c:layout>
                <c:manualLayout>
                  <c:x val="0.27156264300236921"/>
                  <c:y val="-6.2160913084937777E-2"/>
                </c:manualLayout>
              </c:layout>
              <c:numFmt formatCode="0.00%" sourceLinked="0"/>
              <c:spPr/>
              <c:txPr>
                <a:bodyPr lIns="38100" tIns="19050" rIns="38100" bIns="19050">
                  <a:sp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6DAD-4185-8AB9-11472F47B877}"/>
                </c:ext>
              </c:extLst>
            </c:dLbl>
            <c:dLbl>
              <c:idx val="5"/>
              <c:layout>
                <c:manualLayout>
                  <c:x val="0.32163742690058478"/>
                  <c:y val="4.5379926651143834E-2"/>
                </c:manualLayout>
              </c:layout>
              <c:numFmt formatCode="0%" sourceLinked="0"/>
              <c:spPr/>
              <c:txPr>
                <a:bodyPr lIns="38100" tIns="19050" rIns="38100" bIns="19050">
                  <a:sp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6DAD-4185-8AB9-11472F47B877}"/>
                </c:ext>
              </c:extLst>
            </c:dLbl>
            <c:dLbl>
              <c:idx val="6"/>
              <c:layout>
                <c:manualLayout>
                  <c:x val="-1.9594045046201113E-2"/>
                  <c:y val="-4.7489584025925853E-3"/>
                </c:manualLayout>
              </c:layout>
              <c:numFmt formatCode="0%" sourceLinked="0"/>
              <c:spPr/>
              <c:txPr>
                <a:bodyPr lIns="38100" tIns="19050" rIns="38100" bIns="19050">
                  <a:sp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6DAD-4185-8AB9-11472F47B877}"/>
                </c:ext>
              </c:extLst>
            </c:dLbl>
            <c:dLbl>
              <c:idx val="7"/>
              <c:layout>
                <c:manualLayout>
                  <c:x val="-0.26007271989828684"/>
                  <c:y val="-0.10082091482178318"/>
                </c:manualLayout>
              </c:layout>
              <c:numFmt formatCode="0.00%" sourceLinked="0"/>
              <c:spPr/>
              <c:txPr>
                <a:bodyPr lIns="38100" tIns="19050" rIns="38100" bIns="19050">
                  <a:sp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6DAD-4185-8AB9-11472F47B877}"/>
                </c:ext>
              </c:extLst>
            </c:dLbl>
            <c:dLbl>
              <c:idx val="8"/>
              <c:layout>
                <c:manualLayout>
                  <c:x val="-0.29001515885311274"/>
                  <c:y val="-0.20481801077628656"/>
                </c:manualLayout>
              </c:layout>
              <c:numFmt formatCode="0.0%" sourceLinked="0"/>
              <c:spPr/>
              <c:txPr>
                <a:bodyPr lIns="38100" tIns="19050" rIns="38100" bIns="19050">
                  <a:sp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6DAD-4185-8AB9-11472F47B877}"/>
                </c:ext>
              </c:extLst>
            </c:dLbl>
            <c:dLbl>
              <c:idx val="9"/>
              <c:layout>
                <c:manualLayout>
                  <c:x val="-0.17269391845317053"/>
                  <c:y val="-0.24704282864447141"/>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6DAD-4185-8AB9-11472F47B877}"/>
                </c:ext>
              </c:extLst>
            </c:dLbl>
            <c:numFmt formatCode="0.0%" sourceLinked="0"/>
            <c:spPr>
              <a:noFill/>
              <a:ln>
                <a:noFill/>
              </a:ln>
              <a:effectLst/>
            </c:spPr>
            <c:showLegendKey val="0"/>
            <c:showVal val="0"/>
            <c:showCatName val="1"/>
            <c:showSerName val="0"/>
            <c:showPercent val="1"/>
            <c:showBubbleSize val="0"/>
            <c:showLeaderLines val="0"/>
            <c:extLst>
              <c:ext xmlns:c15="http://schemas.microsoft.com/office/drawing/2012/chart" uri="{CE6537A1-D6FC-4f65-9D91-7224C49458BB}"/>
            </c:extLst>
          </c:dLbls>
          <c:cat>
            <c:strRef>
              <c:f>'13.F-gas'!$Y$6:$Y$15</c:f>
              <c:strCache>
                <c:ptCount val="10"/>
                <c:pt idx="0">
                  <c:v>HCFC22製造時の副生HFC23</c:v>
                </c:pt>
                <c:pt idx="1">
                  <c:v>HFC製造時の漏出</c:v>
                </c:pt>
                <c:pt idx="2">
                  <c:v>マグネシウム等鋳造</c:v>
                </c:pt>
                <c:pt idx="3">
                  <c:v>半導体製造</c:v>
                </c:pt>
                <c:pt idx="4">
                  <c:v>液晶製造</c:v>
                </c:pt>
                <c:pt idx="5">
                  <c:v>冷蔵庫及びエアーコンディショナー</c:v>
                </c:pt>
                <c:pt idx="6">
                  <c:v>発泡剤・断熱材</c:v>
                </c:pt>
                <c:pt idx="7">
                  <c:v>消火剤</c:v>
                </c:pt>
                <c:pt idx="8">
                  <c:v>エアゾール・MDI</c:v>
                </c:pt>
                <c:pt idx="9">
                  <c:v>溶剤</c:v>
                </c:pt>
              </c:strCache>
            </c:strRef>
          </c:cat>
          <c:val>
            <c:numRef>
              <c:f>'13.F-gas'!$AZ$6:$AZ$15</c:f>
              <c:numCache>
                <c:formatCode>#,##0.00_ </c:formatCode>
                <c:ptCount val="10"/>
                <c:pt idx="0" formatCode="#,##0_ ">
                  <c:v>29.6</c:v>
                </c:pt>
                <c:pt idx="1">
                  <c:v>82.982160272910534</c:v>
                </c:pt>
                <c:pt idx="2" formatCode="#,##0.0_ ">
                  <c:v>0.85799999999999998</c:v>
                </c:pt>
                <c:pt idx="3">
                  <c:v>113.0815577772003</c:v>
                </c:pt>
                <c:pt idx="4">
                  <c:v>1.9320286080959999</c:v>
                </c:pt>
                <c:pt idx="5" formatCode="#,##0_ ">
                  <c:v>35833.448926817895</c:v>
                </c:pt>
                <c:pt idx="6" formatCode="#,##0_ ">
                  <c:v>2483.7985216666666</c:v>
                </c:pt>
                <c:pt idx="7">
                  <c:v>9.3781227055999992</c:v>
                </c:pt>
                <c:pt idx="8">
                  <c:v>540.04452299999991</c:v>
                </c:pt>
                <c:pt idx="9" formatCode="#,##0_ ">
                  <c:v>107.68095576949153</c:v>
                </c:pt>
              </c:numCache>
            </c:numRef>
          </c:val>
          <c:extLst>
            <c:ext xmlns:c16="http://schemas.microsoft.com/office/drawing/2014/chart" uri="{C3380CC4-5D6E-409C-BE32-E72D297353CC}">
              <c16:uniqueId val="{0000000A-6DAD-4185-8AB9-11472F47B877}"/>
            </c:ext>
          </c:extLst>
        </c:ser>
        <c:dLbls>
          <c:showLegendKey val="0"/>
          <c:showVal val="0"/>
          <c:showCatName val="0"/>
          <c:showSerName val="0"/>
          <c:showPercent val="0"/>
          <c:showBubbleSize val="0"/>
          <c:showLeaderLines val="0"/>
        </c:dLbls>
        <c:firstSliceAng val="0"/>
        <c:holeSize val="60"/>
      </c:doughnutChart>
      <c:spPr>
        <a:noFill/>
        <a:ln w="25400">
          <a:noFill/>
        </a:ln>
      </c:spPr>
    </c:plotArea>
    <c:plotVisOnly val="1"/>
    <c:dispBlanksAs val="zero"/>
    <c:showDLblsOverMax val="0"/>
  </c:chart>
  <c:spPr>
    <a:ln>
      <a:noFill/>
    </a:ln>
  </c:spPr>
  <c:printSettings>
    <c:headerFooter alignWithMargins="0"/>
    <c:pageMargins b="0.98399999999999999" l="0.78700000000000003" r="0.78700000000000003" t="0.98399999999999999" header="0.51200000000000001" footer="0.51200000000000001"/>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09564509988394"/>
          <c:y val="0.28680772832911322"/>
          <c:w val="0.65530154960984954"/>
          <c:h val="0.65475828737266872"/>
        </c:manualLayout>
      </c:layout>
      <c:doughnutChart>
        <c:varyColors val="1"/>
        <c:ser>
          <c:idx val="0"/>
          <c:order val="0"/>
          <c:spPr>
            <a:ln>
              <a:solidFill>
                <a:schemeClr val="tx1"/>
              </a:solidFill>
            </a:ln>
          </c:spPr>
          <c:dLbls>
            <c:dLbl>
              <c:idx val="0"/>
              <c:layout>
                <c:manualLayout>
                  <c:x val="6.3386137752026325E-2"/>
                  <c:y val="-0.190858899926687"/>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2F76-4EA6-B5BB-E927482648C0}"/>
                </c:ext>
              </c:extLst>
            </c:dLbl>
            <c:dLbl>
              <c:idx val="1"/>
              <c:layout>
                <c:manualLayout>
                  <c:x val="0.19461393077302763"/>
                  <c:y val="-0.15167279189334751"/>
                </c:manualLayout>
              </c:layout>
              <c:numFmt formatCode="0.0%" sourceLinked="0"/>
              <c:spPr/>
              <c:txPr>
                <a:bodyPr lIns="38100" tIns="19050" rIns="38100" bIns="19050">
                  <a:sp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F76-4EA6-B5BB-E927482648C0}"/>
                </c:ext>
              </c:extLst>
            </c:dLbl>
            <c:dLbl>
              <c:idx val="2"/>
              <c:layout>
                <c:manualLayout>
                  <c:x val="0.12063307495945644"/>
                  <c:y val="0.1982696171498064"/>
                </c:manualLayout>
              </c:layout>
              <c:numFmt formatCode="0%" sourceLinked="0"/>
              <c:spPr/>
              <c:txPr>
                <a:bodyPr lIns="38100" tIns="19050" rIns="38100" bIns="19050">
                  <a:sp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2F76-4EA6-B5BB-E927482648C0}"/>
                </c:ext>
              </c:extLst>
            </c:dLbl>
            <c:dLbl>
              <c:idx val="3"/>
              <c:layout>
                <c:manualLayout>
                  <c:x val="-0.16498332711360442"/>
                  <c:y val="6.495927455804637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F76-4EA6-B5BB-E927482648C0}"/>
                </c:ext>
              </c:extLst>
            </c:dLbl>
            <c:dLbl>
              <c:idx val="4"/>
              <c:layout>
                <c:manualLayout>
                  <c:x val="-6.6548244878909743E-2"/>
                  <c:y val="-0.24897824575722297"/>
                </c:manualLayout>
              </c:layout>
              <c:numFmt formatCode="0%" sourceLinked="0"/>
              <c:spPr/>
              <c:txPr>
                <a:bodyPr lIns="38100" tIns="19050" rIns="38100" bIns="19050">
                  <a:sp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2F76-4EA6-B5BB-E927482648C0}"/>
                </c:ext>
              </c:extLst>
            </c:dLbl>
            <c:dLbl>
              <c:idx val="5"/>
              <c:layout>
                <c:manualLayout>
                  <c:x val="-7.8215561298901684E-2"/>
                  <c:y val="-0.15951656183790036"/>
                </c:manualLayout>
              </c:layout>
              <c:numFmt formatCode="0.0%" sourceLinked="0"/>
              <c:spPr/>
              <c:txPr>
                <a:bodyPr lIns="38100" tIns="19050" rIns="38100" bIns="19050">
                  <a:sp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2F76-4EA6-B5BB-E927482648C0}"/>
                </c:ext>
              </c:extLst>
            </c:dLbl>
            <c:dLbl>
              <c:idx val="6"/>
              <c:layout>
                <c:manualLayout>
                  <c:x val="-4.8969948059861814E-3"/>
                  <c:y val="1.4916449377314754E-2"/>
                </c:manualLayout>
              </c:layout>
              <c:numFmt formatCode="0%" sourceLinked="0"/>
              <c:spPr/>
              <c:txPr>
                <a:bodyPr lIns="38100" tIns="19050" rIns="38100" bIns="19050">
                  <a:sp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2F76-4EA6-B5BB-E927482648C0}"/>
                </c:ext>
              </c:extLst>
            </c:dLbl>
            <c:dLbl>
              <c:idx val="7"/>
              <c:layout>
                <c:manualLayout>
                  <c:x val="-0.26007271989828684"/>
                  <c:y val="-0.10082091482178318"/>
                </c:manualLayout>
              </c:layout>
              <c:numFmt formatCode="0%" sourceLinked="0"/>
              <c:spPr/>
              <c:txPr>
                <a:bodyPr lIns="38100" tIns="19050" rIns="38100" bIns="19050">
                  <a:sp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2F76-4EA6-B5BB-E927482648C0}"/>
                </c:ext>
              </c:extLst>
            </c:dLbl>
            <c:dLbl>
              <c:idx val="8"/>
              <c:layout>
                <c:manualLayout>
                  <c:x val="-0.29001515885311274"/>
                  <c:y val="-0.20481801077628656"/>
                </c:manualLayout>
              </c:layout>
              <c:numFmt formatCode="0%" sourceLinked="0"/>
              <c:spPr/>
              <c:txPr>
                <a:bodyPr lIns="38100" tIns="19050" rIns="38100" bIns="19050">
                  <a:sp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2F76-4EA6-B5BB-E927482648C0}"/>
                </c:ext>
              </c:extLst>
            </c:dLbl>
            <c:dLbl>
              <c:idx val="9"/>
              <c:layout>
                <c:manualLayout>
                  <c:x val="-0.17269391845317053"/>
                  <c:y val="-0.24704282864447141"/>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2F76-4EA6-B5BB-E927482648C0}"/>
                </c:ext>
              </c:extLst>
            </c:dLbl>
            <c:numFmt formatCode="0%" sourceLinked="0"/>
            <c:spPr>
              <a:noFill/>
              <a:ln>
                <a:noFill/>
              </a:ln>
              <a:effectLst/>
            </c:spPr>
            <c:showLegendKey val="0"/>
            <c:showVal val="0"/>
            <c:showCatName val="1"/>
            <c:showSerName val="0"/>
            <c:showPercent val="1"/>
            <c:showBubbleSize val="0"/>
            <c:showLeaderLines val="0"/>
            <c:extLst>
              <c:ext xmlns:c15="http://schemas.microsoft.com/office/drawing/2012/chart" uri="{CE6537A1-D6FC-4f65-9D91-7224C49458BB}"/>
            </c:extLst>
          </c:dLbls>
          <c:cat>
            <c:strRef>
              <c:f>'13.F-gas'!$Y$17:$Y$22</c:f>
              <c:strCache>
                <c:ptCount val="6"/>
                <c:pt idx="0">
                  <c:v>PFCs製造時の漏出</c:v>
                </c:pt>
                <c:pt idx="1">
                  <c:v>アルミニウム精錬</c:v>
                </c:pt>
                <c:pt idx="2">
                  <c:v>半導体製造</c:v>
                </c:pt>
                <c:pt idx="3">
                  <c:v>液晶製造</c:v>
                </c:pt>
                <c:pt idx="4">
                  <c:v>溶剤</c:v>
                </c:pt>
                <c:pt idx="5">
                  <c:v>その他</c:v>
                </c:pt>
              </c:strCache>
            </c:strRef>
          </c:cat>
          <c:val>
            <c:numRef>
              <c:f>'13.F-gas'!$AZ$17:$AZ$22</c:f>
              <c:numCache>
                <c:formatCode>#,##0_ </c:formatCode>
                <c:ptCount val="6"/>
                <c:pt idx="0">
                  <c:v>114.58500000000001</c:v>
                </c:pt>
                <c:pt idx="1">
                  <c:v>0</c:v>
                </c:pt>
                <c:pt idx="2">
                  <c:v>1582.2223403535763</c:v>
                </c:pt>
                <c:pt idx="3" formatCode="#,##0.00_ ">
                  <c:v>86.457609775786594</c:v>
                </c:pt>
                <c:pt idx="4">
                  <c:v>1517.0151744</c:v>
                </c:pt>
                <c:pt idx="5" formatCode="#,##0.00_ ">
                  <c:v>7.8245525861269023</c:v>
                </c:pt>
              </c:numCache>
            </c:numRef>
          </c:val>
          <c:extLst>
            <c:ext xmlns:c16="http://schemas.microsoft.com/office/drawing/2014/chart" uri="{C3380CC4-5D6E-409C-BE32-E72D297353CC}">
              <c16:uniqueId val="{0000000A-2F76-4EA6-B5BB-E927482648C0}"/>
            </c:ext>
          </c:extLst>
        </c:ser>
        <c:dLbls>
          <c:showLegendKey val="0"/>
          <c:showVal val="0"/>
          <c:showCatName val="0"/>
          <c:showSerName val="0"/>
          <c:showPercent val="0"/>
          <c:showBubbleSize val="0"/>
          <c:showLeaderLines val="0"/>
        </c:dLbls>
        <c:firstSliceAng val="0"/>
        <c:holeSize val="60"/>
      </c:doughnutChart>
      <c:spPr>
        <a:noFill/>
        <a:ln w="25400">
          <a:noFill/>
        </a:ln>
      </c:spPr>
    </c:plotArea>
    <c:plotVisOnly val="1"/>
    <c:dispBlanksAs val="zero"/>
    <c:showDLblsOverMax val="0"/>
  </c:chart>
  <c:spPr>
    <a:ln>
      <a:noFill/>
    </a:ln>
  </c:sp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751621923946541"/>
          <c:y val="0.16372937261959242"/>
          <c:w val="0.65122373516100163"/>
          <c:h val="0.69970551176144768"/>
        </c:manualLayout>
      </c:layout>
      <c:lineChart>
        <c:grouping val="standard"/>
        <c:varyColors val="0"/>
        <c:ser>
          <c:idx val="0"/>
          <c:order val="0"/>
          <c:tx>
            <c:strRef>
              <c:f>'1.Total'!$U$7</c:f>
              <c:strCache>
                <c:ptCount val="1"/>
                <c:pt idx="0">
                  <c:v>非エネルギー起源CO₂</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'1.Total'!$AA$4:$AZ$4</c:f>
              <c:numCache>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Cache>
            </c:numRef>
          </c:cat>
          <c:val>
            <c:numRef>
              <c:f>'1.Total'!$AA$7:$AZ$7</c:f>
              <c:numCache>
                <c:formatCode>#,##0.0_ </c:formatCode>
                <c:ptCount val="26"/>
                <c:pt idx="0">
                  <c:v>95.621669283260502</c:v>
                </c:pt>
                <c:pt idx="1">
                  <c:v>96.696658598719523</c:v>
                </c:pt>
                <c:pt idx="2">
                  <c:v>98.172949118244119</c:v>
                </c:pt>
                <c:pt idx="3">
                  <c:v>95.687134394390966</c:v>
                </c:pt>
                <c:pt idx="4">
                  <c:v>100.641541213715</c:v>
                </c:pt>
                <c:pt idx="5">
                  <c:v>101.70541756281233</c:v>
                </c:pt>
                <c:pt idx="6">
                  <c:v>102.85035968332187</c:v>
                </c:pt>
                <c:pt idx="7">
                  <c:v>101.76292204329401</c:v>
                </c:pt>
                <c:pt idx="8">
                  <c:v>95.500816895106396</c:v>
                </c:pt>
                <c:pt idx="9">
                  <c:v>95.72655328266849</c:v>
                </c:pt>
                <c:pt idx="10">
                  <c:v>97.744429303782837</c:v>
                </c:pt>
                <c:pt idx="11">
                  <c:v>95.642317073389137</c:v>
                </c:pt>
                <c:pt idx="12">
                  <c:v>92.952495353272525</c:v>
                </c:pt>
                <c:pt idx="13">
                  <c:v>92.749080858701674</c:v>
                </c:pt>
                <c:pt idx="14">
                  <c:v>91.77152850511068</c:v>
                </c:pt>
                <c:pt idx="15">
                  <c:v>91.766130038775358</c:v>
                </c:pt>
                <c:pt idx="16">
                  <c:v>90.204134074167058</c:v>
                </c:pt>
                <c:pt idx="17">
                  <c:v>90.00388212427444</c:v>
                </c:pt>
                <c:pt idx="18">
                  <c:v>86.657584689928228</c:v>
                </c:pt>
                <c:pt idx="19">
                  <c:v>77.101989489497512</c:v>
                </c:pt>
                <c:pt idx="20">
                  <c:v>78.59536805761401</c:v>
                </c:pt>
                <c:pt idx="21">
                  <c:v>77.715171993819467</c:v>
                </c:pt>
                <c:pt idx="22">
                  <c:v>79.592798140574743</c:v>
                </c:pt>
                <c:pt idx="23">
                  <c:v>80.832850629573699</c:v>
                </c:pt>
                <c:pt idx="24">
                  <c:v>79.33339345117831</c:v>
                </c:pt>
                <c:pt idx="25">
                  <c:v>78.436684569882843</c:v>
                </c:pt>
              </c:numCache>
            </c:numRef>
          </c:val>
          <c:smooth val="0"/>
          <c:extLst>
            <c:ext xmlns:c16="http://schemas.microsoft.com/office/drawing/2014/chart" uri="{C3380CC4-5D6E-409C-BE32-E72D297353CC}">
              <c16:uniqueId val="{00000000-E485-431B-BA50-A5C8E5F0D3A6}"/>
            </c:ext>
          </c:extLst>
        </c:ser>
        <c:ser>
          <c:idx val="1"/>
          <c:order val="1"/>
          <c:tx>
            <c:strRef>
              <c:f>'1.Total'!$U$8</c:f>
              <c:strCache>
                <c:ptCount val="1"/>
                <c:pt idx="0">
                  <c:v>CH₄</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'1.Total'!$AA$4:$AZ$4</c:f>
              <c:numCache>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Cache>
            </c:numRef>
          </c:cat>
          <c:val>
            <c:numRef>
              <c:f>'1.Total'!$AA$8:$AZ$8</c:f>
              <c:numCache>
                <c:formatCode>#,##0.0_ </c:formatCode>
                <c:ptCount val="26"/>
                <c:pt idx="0">
                  <c:v>44.223073323296369</c:v>
                </c:pt>
                <c:pt idx="1">
                  <c:v>42.988350832101631</c:v>
                </c:pt>
                <c:pt idx="2">
                  <c:v>43.812137881198339</c:v>
                </c:pt>
                <c:pt idx="3">
                  <c:v>39.723473603979485</c:v>
                </c:pt>
                <c:pt idx="4">
                  <c:v>43.113896280320951</c:v>
                </c:pt>
                <c:pt idx="5">
                  <c:v>41.637892280118201</c:v>
                </c:pt>
                <c:pt idx="6">
                  <c:v>40.409829399552066</c:v>
                </c:pt>
                <c:pt idx="7">
                  <c:v>39.684955984360492</c:v>
                </c:pt>
                <c:pt idx="8">
                  <c:v>37.827735454899319</c:v>
                </c:pt>
                <c:pt idx="9">
                  <c:v>37.688157267659662</c:v>
                </c:pt>
                <c:pt idx="10">
                  <c:v>37.666021553680501</c:v>
                </c:pt>
                <c:pt idx="11">
                  <c:v>36.606104684965111</c:v>
                </c:pt>
                <c:pt idx="12">
                  <c:v>35.936377644160594</c:v>
                </c:pt>
                <c:pt idx="13">
                  <c:v>34.463261213469814</c:v>
                </c:pt>
                <c:pt idx="14">
                  <c:v>35.484027628193815</c:v>
                </c:pt>
                <c:pt idx="15">
                  <c:v>35.279252985202831</c:v>
                </c:pt>
                <c:pt idx="16">
                  <c:v>34.762493622358683</c:v>
                </c:pt>
                <c:pt idx="17">
                  <c:v>35.013482091455025</c:v>
                </c:pt>
                <c:pt idx="18">
                  <c:v>34.719405731624086</c:v>
                </c:pt>
                <c:pt idx="19">
                  <c:v>33.802460609003063</c:v>
                </c:pt>
                <c:pt idx="20">
                  <c:v>34.854999916909648</c:v>
                </c:pt>
                <c:pt idx="21">
                  <c:v>33.84016285956875</c:v>
                </c:pt>
                <c:pt idx="22">
                  <c:v>32.982010003703401</c:v>
                </c:pt>
                <c:pt idx="23">
                  <c:v>32.675282066541257</c:v>
                </c:pt>
                <c:pt idx="24">
                  <c:v>32.068178296097408</c:v>
                </c:pt>
                <c:pt idx="25">
                  <c:v>31.294941784488813</c:v>
                </c:pt>
              </c:numCache>
            </c:numRef>
          </c:val>
          <c:smooth val="0"/>
          <c:extLst>
            <c:ext xmlns:c16="http://schemas.microsoft.com/office/drawing/2014/chart" uri="{C3380CC4-5D6E-409C-BE32-E72D297353CC}">
              <c16:uniqueId val="{00000001-E485-431B-BA50-A5C8E5F0D3A6}"/>
            </c:ext>
          </c:extLst>
        </c:ser>
        <c:ser>
          <c:idx val="2"/>
          <c:order val="2"/>
          <c:tx>
            <c:strRef>
              <c:f>'1.Total'!$U$9</c:f>
              <c:strCache>
                <c:ptCount val="1"/>
                <c:pt idx="0">
                  <c:v>N₂O</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'1.Total'!$AA$4:$AZ$4</c:f>
              <c:numCache>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Cache>
            </c:numRef>
          </c:cat>
          <c:val>
            <c:numRef>
              <c:f>'1.Total'!$AA$9:$AZ$9</c:f>
              <c:numCache>
                <c:formatCode>#,##0.0_ </c:formatCode>
                <c:ptCount val="26"/>
                <c:pt idx="0">
                  <c:v>31.517576813302053</c:v>
                </c:pt>
                <c:pt idx="1">
                  <c:v>31.218758095360016</c:v>
                </c:pt>
                <c:pt idx="2">
                  <c:v>31.358845562432361</c:v>
                </c:pt>
                <c:pt idx="3">
                  <c:v>31.251043631963309</c:v>
                </c:pt>
                <c:pt idx="4">
                  <c:v>32.558778255496613</c:v>
                </c:pt>
                <c:pt idx="5">
                  <c:v>32.860592013466572</c:v>
                </c:pt>
                <c:pt idx="6">
                  <c:v>33.981849482462167</c:v>
                </c:pt>
                <c:pt idx="7">
                  <c:v>34.780090179224281</c:v>
                </c:pt>
                <c:pt idx="8">
                  <c:v>33.186153448374533</c:v>
                </c:pt>
                <c:pt idx="9">
                  <c:v>27.033247874722683</c:v>
                </c:pt>
                <c:pt idx="10">
                  <c:v>29.56141086241707</c:v>
                </c:pt>
                <c:pt idx="11">
                  <c:v>25.990566574759466</c:v>
                </c:pt>
                <c:pt idx="12">
                  <c:v>25.443313240112847</c:v>
                </c:pt>
                <c:pt idx="13">
                  <c:v>25.24332478919013</c:v>
                </c:pt>
                <c:pt idx="14">
                  <c:v>25.234540943896121</c:v>
                </c:pt>
                <c:pt idx="15">
                  <c:v>24.829113977274179</c:v>
                </c:pt>
                <c:pt idx="16">
                  <c:v>24.796045911438778</c:v>
                </c:pt>
                <c:pt idx="17">
                  <c:v>24.191008911983133</c:v>
                </c:pt>
                <c:pt idx="18">
                  <c:v>23.263998945465094</c:v>
                </c:pt>
                <c:pt idx="19">
                  <c:v>22.689783010007122</c:v>
                </c:pt>
                <c:pt idx="20">
                  <c:v>22.318197339644598</c:v>
                </c:pt>
                <c:pt idx="21">
                  <c:v>21.785967483916647</c:v>
                </c:pt>
                <c:pt idx="22">
                  <c:v>21.351005295374986</c:v>
                </c:pt>
                <c:pt idx="23">
                  <c:v>21.400063839232487</c:v>
                </c:pt>
                <c:pt idx="24">
                  <c:v>20.945098743964458</c:v>
                </c:pt>
                <c:pt idx="25">
                  <c:v>20.829588710856935</c:v>
                </c:pt>
              </c:numCache>
            </c:numRef>
          </c:val>
          <c:smooth val="0"/>
          <c:extLst>
            <c:ext xmlns:c16="http://schemas.microsoft.com/office/drawing/2014/chart" uri="{C3380CC4-5D6E-409C-BE32-E72D297353CC}">
              <c16:uniqueId val="{00000002-E485-431B-BA50-A5C8E5F0D3A6}"/>
            </c:ext>
          </c:extLst>
        </c:ser>
        <c:ser>
          <c:idx val="3"/>
          <c:order val="3"/>
          <c:tx>
            <c:strRef>
              <c:f>'1.Total'!$U$11</c:f>
              <c:strCache>
                <c:ptCount val="1"/>
                <c:pt idx="0">
                  <c:v>HFCs</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'1.Total'!$AA$4:$AZ$4</c:f>
              <c:numCache>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Cache>
            </c:numRef>
          </c:cat>
          <c:val>
            <c:numRef>
              <c:f>'1.Total'!$AA$11:$AZ$11</c:f>
              <c:numCache>
                <c:formatCode>#,##0.0_ </c:formatCode>
                <c:ptCount val="26"/>
                <c:pt idx="0">
                  <c:v>15.9323098610065</c:v>
                </c:pt>
                <c:pt idx="1">
                  <c:v>17.349612944863189</c:v>
                </c:pt>
                <c:pt idx="2">
                  <c:v>17.76722403564693</c:v>
                </c:pt>
                <c:pt idx="3">
                  <c:v>18.129158284890007</c:v>
                </c:pt>
                <c:pt idx="4">
                  <c:v>21.051895213035113</c:v>
                </c:pt>
                <c:pt idx="5">
                  <c:v>25.213191034391045</c:v>
                </c:pt>
                <c:pt idx="6">
                  <c:v>24.598107256849218</c:v>
                </c:pt>
                <c:pt idx="7">
                  <c:v>24.436792431397134</c:v>
                </c:pt>
                <c:pt idx="8">
                  <c:v>23.742102500183375</c:v>
                </c:pt>
                <c:pt idx="9">
                  <c:v>24.368275903524488</c:v>
                </c:pt>
                <c:pt idx="10">
                  <c:v>22.851998107079659</c:v>
                </c:pt>
                <c:pt idx="11">
                  <c:v>19.462521407101939</c:v>
                </c:pt>
                <c:pt idx="12">
                  <c:v>16.236391797572242</c:v>
                </c:pt>
                <c:pt idx="13">
                  <c:v>16.228364874053739</c:v>
                </c:pt>
                <c:pt idx="14">
                  <c:v>12.420918895123924</c:v>
                </c:pt>
                <c:pt idx="15">
                  <c:v>12.781828283938269</c:v>
                </c:pt>
                <c:pt idx="16">
                  <c:v>14.6270621674769</c:v>
                </c:pt>
                <c:pt idx="17">
                  <c:v>16.707189370320666</c:v>
                </c:pt>
                <c:pt idx="18">
                  <c:v>19.284929277060357</c:v>
                </c:pt>
                <c:pt idx="19">
                  <c:v>20.937326092711235</c:v>
                </c:pt>
                <c:pt idx="20">
                  <c:v>23.305227292766361</c:v>
                </c:pt>
                <c:pt idx="21">
                  <c:v>26.071497147355043</c:v>
                </c:pt>
                <c:pt idx="22">
                  <c:v>29.348604344244389</c:v>
                </c:pt>
                <c:pt idx="23">
                  <c:v>32.094559399421307</c:v>
                </c:pt>
                <c:pt idx="24">
                  <c:v>35.765791138699278</c:v>
                </c:pt>
                <c:pt idx="25">
                  <c:v>39.202804796617855</c:v>
                </c:pt>
              </c:numCache>
            </c:numRef>
          </c:val>
          <c:smooth val="0"/>
          <c:extLst>
            <c:ext xmlns:c16="http://schemas.microsoft.com/office/drawing/2014/chart" uri="{C3380CC4-5D6E-409C-BE32-E72D297353CC}">
              <c16:uniqueId val="{00000003-E485-431B-BA50-A5C8E5F0D3A6}"/>
            </c:ext>
          </c:extLst>
        </c:ser>
        <c:ser>
          <c:idx val="4"/>
          <c:order val="4"/>
          <c:tx>
            <c:strRef>
              <c:f>'1.Total'!$U$12</c:f>
              <c:strCache>
                <c:ptCount val="1"/>
                <c:pt idx="0">
                  <c:v>PFCs</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'1.Total'!$AA$4:$AZ$4</c:f>
              <c:numCache>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Cache>
            </c:numRef>
          </c:cat>
          <c:val>
            <c:numRef>
              <c:f>'1.Total'!$AA$12:$AZ$12</c:f>
              <c:numCache>
                <c:formatCode>#,##0.0_ </c:formatCode>
                <c:ptCount val="26"/>
                <c:pt idx="0">
                  <c:v>6.5392993330603124</c:v>
                </c:pt>
                <c:pt idx="1">
                  <c:v>7.5069220881606293</c:v>
                </c:pt>
                <c:pt idx="2">
                  <c:v>7.6172931076973525</c:v>
                </c:pt>
                <c:pt idx="3">
                  <c:v>10.942797023893531</c:v>
                </c:pt>
                <c:pt idx="4">
                  <c:v>13.443461837094947</c:v>
                </c:pt>
                <c:pt idx="5">
                  <c:v>17.609918599177117</c:v>
                </c:pt>
                <c:pt idx="6">
                  <c:v>18.258177043160494</c:v>
                </c:pt>
                <c:pt idx="7">
                  <c:v>19.984282883097684</c:v>
                </c:pt>
                <c:pt idx="8">
                  <c:v>16.568476128945992</c:v>
                </c:pt>
                <c:pt idx="9">
                  <c:v>13.118064707488832</c:v>
                </c:pt>
                <c:pt idx="10">
                  <c:v>11.873109881357884</c:v>
                </c:pt>
                <c:pt idx="11">
                  <c:v>9.8784684342627678</c:v>
                </c:pt>
                <c:pt idx="12">
                  <c:v>9.1994397103048353</c:v>
                </c:pt>
                <c:pt idx="13">
                  <c:v>8.8542056268787857</c:v>
                </c:pt>
                <c:pt idx="14">
                  <c:v>9.216640483583598</c:v>
                </c:pt>
                <c:pt idx="15">
                  <c:v>8.6233516588427417</c:v>
                </c:pt>
                <c:pt idx="16">
                  <c:v>8.9987757459274516</c:v>
                </c:pt>
                <c:pt idx="17">
                  <c:v>7.9168495857216747</c:v>
                </c:pt>
                <c:pt idx="18">
                  <c:v>5.7434047787878875</c:v>
                </c:pt>
                <c:pt idx="19">
                  <c:v>4.0468721450282388</c:v>
                </c:pt>
                <c:pt idx="20">
                  <c:v>4.2495437036642674</c:v>
                </c:pt>
                <c:pt idx="21">
                  <c:v>3.7554464923644928</c:v>
                </c:pt>
                <c:pt idx="22">
                  <c:v>3.4363283067771979</c:v>
                </c:pt>
                <c:pt idx="23">
                  <c:v>3.2800593072681292</c:v>
                </c:pt>
                <c:pt idx="24">
                  <c:v>3.361425307453592</c:v>
                </c:pt>
                <c:pt idx="25">
                  <c:v>3.3081046771154901</c:v>
                </c:pt>
              </c:numCache>
            </c:numRef>
          </c:val>
          <c:smooth val="0"/>
          <c:extLst>
            <c:ext xmlns:c16="http://schemas.microsoft.com/office/drawing/2014/chart" uri="{C3380CC4-5D6E-409C-BE32-E72D297353CC}">
              <c16:uniqueId val="{00000004-E485-431B-BA50-A5C8E5F0D3A6}"/>
            </c:ext>
          </c:extLst>
        </c:ser>
        <c:ser>
          <c:idx val="5"/>
          <c:order val="5"/>
          <c:tx>
            <c:strRef>
              <c:f>'1.Total'!$U$13</c:f>
              <c:strCache>
                <c:ptCount val="1"/>
                <c:pt idx="0">
                  <c:v>SF₆</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'1.Total'!$AA$4:$AZ$4</c:f>
              <c:numCache>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Cache>
            </c:numRef>
          </c:cat>
          <c:val>
            <c:numRef>
              <c:f>'1.Total'!$AA$13:$AZ$13</c:f>
              <c:numCache>
                <c:formatCode>#,##0.0_ </c:formatCode>
                <c:ptCount val="26"/>
                <c:pt idx="0">
                  <c:v>12.850069876123966</c:v>
                </c:pt>
                <c:pt idx="1">
                  <c:v>14.206042348977288</c:v>
                </c:pt>
                <c:pt idx="2">
                  <c:v>15.635824676234234</c:v>
                </c:pt>
                <c:pt idx="3">
                  <c:v>15.701970570462503</c:v>
                </c:pt>
                <c:pt idx="4">
                  <c:v>15.019955788766001</c:v>
                </c:pt>
                <c:pt idx="5">
                  <c:v>16.447524694550538</c:v>
                </c:pt>
                <c:pt idx="6">
                  <c:v>17.022187764473411</c:v>
                </c:pt>
                <c:pt idx="7">
                  <c:v>14.510540478356033</c:v>
                </c:pt>
                <c:pt idx="8">
                  <c:v>13.224101247799888</c:v>
                </c:pt>
                <c:pt idx="9">
                  <c:v>9.1766166900014632</c:v>
                </c:pt>
                <c:pt idx="10">
                  <c:v>7.0313589307549007</c:v>
                </c:pt>
                <c:pt idx="11">
                  <c:v>6.0660167800018465</c:v>
                </c:pt>
                <c:pt idx="12">
                  <c:v>5.7354807991064209</c:v>
                </c:pt>
                <c:pt idx="13">
                  <c:v>5.4063108216924833</c:v>
                </c:pt>
                <c:pt idx="14">
                  <c:v>5.2587023289238077</c:v>
                </c:pt>
                <c:pt idx="15">
                  <c:v>5.0530064154062853</c:v>
                </c:pt>
                <c:pt idx="16">
                  <c:v>5.2289023176758471</c:v>
                </c:pt>
                <c:pt idx="17">
                  <c:v>4.733451609827128</c:v>
                </c:pt>
                <c:pt idx="18">
                  <c:v>4.1771687224711584</c:v>
                </c:pt>
                <c:pt idx="19">
                  <c:v>2.4466334261602305</c:v>
                </c:pt>
                <c:pt idx="20">
                  <c:v>2.4238716471637818</c:v>
                </c:pt>
                <c:pt idx="21">
                  <c:v>2.247642725314186</c:v>
                </c:pt>
                <c:pt idx="22">
                  <c:v>2.2345432822934996</c:v>
                </c:pt>
                <c:pt idx="23">
                  <c:v>2.1018130508240449</c:v>
                </c:pt>
                <c:pt idx="24">
                  <c:v>2.0650671486339114</c:v>
                </c:pt>
                <c:pt idx="25">
                  <c:v>2.1218561027988936</c:v>
                </c:pt>
              </c:numCache>
            </c:numRef>
          </c:val>
          <c:smooth val="0"/>
          <c:extLst>
            <c:ext xmlns:c16="http://schemas.microsoft.com/office/drawing/2014/chart" uri="{C3380CC4-5D6E-409C-BE32-E72D297353CC}">
              <c16:uniqueId val="{00000005-E485-431B-BA50-A5C8E5F0D3A6}"/>
            </c:ext>
          </c:extLst>
        </c:ser>
        <c:ser>
          <c:idx val="6"/>
          <c:order val="6"/>
          <c:tx>
            <c:strRef>
              <c:f>'1.Total'!$U$14</c:f>
              <c:strCache>
                <c:ptCount val="1"/>
                <c:pt idx="0">
                  <c:v>NF₃</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numRef>
              <c:f>'1.Total'!$AA$4:$AZ$4</c:f>
              <c:numCache>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Cache>
            </c:numRef>
          </c:cat>
          <c:val>
            <c:numRef>
              <c:f>'1.Total'!$AA$14:$AZ$14</c:f>
              <c:numCache>
                <c:formatCode>#,##0.00_ </c:formatCode>
                <c:ptCount val="26"/>
                <c:pt idx="0">
                  <c:v>3.260985386689496E-2</c:v>
                </c:pt>
                <c:pt idx="1">
                  <c:v>3.260985386689496E-2</c:v>
                </c:pt>
                <c:pt idx="2">
                  <c:v>3.260985386689496E-2</c:v>
                </c:pt>
                <c:pt idx="3">
                  <c:v>4.3479805155859939E-2</c:v>
                </c:pt>
                <c:pt idx="4" formatCode="#,##0.0_ ">
                  <c:v>7.6089659022754899E-2</c:v>
                </c:pt>
                <c:pt idx="5" formatCode="#,##0.0_ ">
                  <c:v>0.20109409884585214</c:v>
                </c:pt>
                <c:pt idx="6" formatCode="#,##0.0_ ">
                  <c:v>0.19255413105106323</c:v>
                </c:pt>
                <c:pt idx="7" formatCode="#,##0.0_ ">
                  <c:v>0.17105935042516235</c:v>
                </c:pt>
                <c:pt idx="8" formatCode="#,##0.0_ ">
                  <c:v>0.18813466808746665</c:v>
                </c:pt>
                <c:pt idx="9" formatCode="#,##0.0_ ">
                  <c:v>0.3152691710736984</c:v>
                </c:pt>
                <c:pt idx="10" formatCode="#,##0.0_ ">
                  <c:v>0.28577261607893389</c:v>
                </c:pt>
                <c:pt idx="11" formatCode="#,##0.0_ ">
                  <c:v>0.29481291048766206</c:v>
                </c:pt>
                <c:pt idx="12" formatCode="#,##0.0_ ">
                  <c:v>0.37148283306236585</c:v>
                </c:pt>
                <c:pt idx="13" formatCode="#,##0.0_ ">
                  <c:v>0.4160962715590813</c:v>
                </c:pt>
                <c:pt idx="14" formatCode="#,##0.0_ ">
                  <c:v>0.48603833940564012</c:v>
                </c:pt>
                <c:pt idx="15" formatCode="#,##0.0_ ">
                  <c:v>1.4717527115608</c:v>
                </c:pt>
                <c:pt idx="16" formatCode="#,##0.0_ ">
                  <c:v>1.4013137439505405</c:v>
                </c:pt>
                <c:pt idx="17" formatCode="#,##0.0_ ">
                  <c:v>1.58679745628361</c:v>
                </c:pt>
                <c:pt idx="18" formatCode="#,##0.0_ ">
                  <c:v>1.481039653866997</c:v>
                </c:pt>
                <c:pt idx="19" formatCode="#,##0.0_ ">
                  <c:v>1.3541553975192695</c:v>
                </c:pt>
                <c:pt idx="20" formatCode="#,##0.0_ ">
                  <c:v>1.5397414715489333</c:v>
                </c:pt>
                <c:pt idx="21" formatCode="#,##0.0_ ">
                  <c:v>1.80037996890664</c:v>
                </c:pt>
                <c:pt idx="22" formatCode="#,##0.0_ ">
                  <c:v>1.5118522493828876</c:v>
                </c:pt>
                <c:pt idx="23" formatCode="#,##0.0_ ">
                  <c:v>1.6172373656739449</c:v>
                </c:pt>
                <c:pt idx="24" formatCode="#,##0.0_ ">
                  <c:v>1.1228673385696302</c:v>
                </c:pt>
                <c:pt idx="25" formatCode="#,##0.0_ ">
                  <c:v>0.57103108219650822</c:v>
                </c:pt>
              </c:numCache>
            </c:numRef>
          </c:val>
          <c:smooth val="0"/>
          <c:extLst>
            <c:ext xmlns:c16="http://schemas.microsoft.com/office/drawing/2014/chart" uri="{C3380CC4-5D6E-409C-BE32-E72D297353CC}">
              <c16:uniqueId val="{00000006-E485-431B-BA50-A5C8E5F0D3A6}"/>
            </c:ext>
          </c:extLst>
        </c:ser>
        <c:dLbls>
          <c:showLegendKey val="0"/>
          <c:showVal val="0"/>
          <c:showCatName val="0"/>
          <c:showSerName val="0"/>
          <c:showPercent val="0"/>
          <c:showBubbleSize val="0"/>
        </c:dLbls>
        <c:marker val="1"/>
        <c:smooth val="0"/>
        <c:axId val="178292992"/>
        <c:axId val="178311552"/>
      </c:lineChart>
      <c:catAx>
        <c:axId val="178292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100" b="0" i="0" u="none" strike="noStrike" kern="1200" baseline="0">
                <a:solidFill>
                  <a:sysClr val="windowText" lastClr="000000"/>
                </a:solidFill>
                <a:latin typeface="+mn-lt"/>
                <a:ea typeface="+mn-ea"/>
                <a:cs typeface="+mn-cs"/>
              </a:defRPr>
            </a:pPr>
            <a:endParaRPr lang="ja-JP"/>
          </a:p>
        </c:txPr>
        <c:crossAx val="178311552"/>
        <c:crosses val="autoZero"/>
        <c:auto val="1"/>
        <c:lblAlgn val="ctr"/>
        <c:lblOffset val="100"/>
        <c:noMultiLvlLbl val="0"/>
      </c:catAx>
      <c:valAx>
        <c:axId val="178311552"/>
        <c:scaling>
          <c:orientation val="minMax"/>
          <c:max val="110"/>
        </c:scaling>
        <c:delete val="0"/>
        <c:axPos val="l"/>
        <c:majorGridlines>
          <c:spPr>
            <a:ln w="9525" cap="flat" cmpd="sng" algn="ctr">
              <a:solidFill>
                <a:schemeClr val="tx1">
                  <a:lumMod val="15000"/>
                  <a:lumOff val="85000"/>
                </a:schemeClr>
              </a:solidFill>
              <a:round/>
            </a:ln>
            <a:effectLst/>
          </c:spPr>
        </c:majorGridlines>
        <c:numFmt formatCode="#,##0_ "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ja-JP"/>
          </a:p>
        </c:txPr>
        <c:crossAx val="178292992"/>
        <c:crosses val="autoZero"/>
        <c:crossBetween val="between"/>
        <c:majorUnit val="10"/>
      </c:valAx>
      <c:spPr>
        <a:noFill/>
        <a:ln>
          <a:noFill/>
        </a:ln>
        <a:effectLst/>
      </c:spPr>
    </c:plotArea>
    <c:legend>
      <c:legendPos val="r"/>
      <c:layout>
        <c:manualLayout>
          <c:xMode val="edge"/>
          <c:yMode val="edge"/>
          <c:x val="0.79438990199385728"/>
          <c:y val="0.16154035153548221"/>
          <c:w val="0.18786710692848618"/>
          <c:h val="0.69611103655021855"/>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ja-JP"/>
        </a:p>
      </c:txPr>
    </c:legend>
    <c:plotVisOnly val="1"/>
    <c:dispBlanksAs val="gap"/>
    <c:showDLblsOverMax val="0"/>
  </c:chart>
  <c:spPr>
    <a:solidFill>
      <a:schemeClr val="bg1"/>
    </a:solidFill>
    <a:ln w="9525" cap="flat" cmpd="sng" algn="ctr">
      <a:noFill/>
      <a:round/>
    </a:ln>
    <a:effectLst/>
  </c:spPr>
  <c:txPr>
    <a:bodyPr/>
    <a:lstStyle/>
    <a:p>
      <a:pPr>
        <a:defRPr/>
      </a:pPr>
      <a:endParaRPr lang="ja-JP"/>
    </a:p>
  </c:txPr>
  <c:printSettings>
    <c:headerFooter/>
    <c:pageMargins b="0.75000000000000033" l="0.70000000000000029" r="0.70000000000000029" t="0.75000000000000033" header="0.30000000000000016" footer="0.30000000000000016"/>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09564509988394"/>
          <c:y val="0.28680772832911322"/>
          <c:w val="0.65530154960984954"/>
          <c:h val="0.65475828737266872"/>
        </c:manualLayout>
      </c:layout>
      <c:doughnutChart>
        <c:varyColors val="1"/>
        <c:ser>
          <c:idx val="0"/>
          <c:order val="0"/>
          <c:spPr>
            <a:ln>
              <a:solidFill>
                <a:schemeClr val="tx1"/>
              </a:solidFill>
            </a:ln>
          </c:spPr>
          <c:dLbls>
            <c:dLbl>
              <c:idx val="0"/>
              <c:layout>
                <c:manualLayout>
                  <c:x val="0.17318033806408978"/>
                  <c:y val="0.12017791723920909"/>
                </c:manualLayout>
              </c:layout>
              <c:tx>
                <c:rich>
                  <a:bodyPr/>
                  <a:lstStyle/>
                  <a:p>
                    <a:fld id="{FFE91E47-22AC-4920-A85A-90644AF63B36}" type="CATEGORYNAME">
                      <a:rPr lang="ja-JP" altLang="en-US"/>
                      <a:pPr/>
                      <a:t>[分類名]</a:t>
                    </a:fld>
                    <a:r>
                      <a:rPr lang="ja-JP" altLang="en-US" baseline="0"/>
                      <a:t>
</a:t>
                    </a:r>
                    <a:fld id="{B12ABC86-00A2-40E2-B0C2-B9F1C669C592}" type="PERCENTAGE">
                      <a:rPr lang="en-US" altLang="ja-JP" baseline="0"/>
                      <a:pPr/>
                      <a:t>[パーセンテージ]</a:t>
                    </a:fld>
                    <a:endParaRPr lang="ja-JP" altLang="en-US" baseline="0"/>
                  </a:p>
                </c:rich>
              </c:tx>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A11B-4185-A130-F6C23935C80B}"/>
                </c:ext>
              </c:extLst>
            </c:dLbl>
            <c:dLbl>
              <c:idx val="1"/>
              <c:layout>
                <c:manualLayout>
                  <c:x val="-0.10449278852586232"/>
                  <c:y val="-0.20140191536485799"/>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11B-4185-A130-F6C23935C80B}"/>
                </c:ext>
              </c:extLst>
            </c:dLbl>
            <c:dLbl>
              <c:idx val="2"/>
              <c:layout>
                <c:manualLayout>
                  <c:x val="-2.5610230132521415E-2"/>
                  <c:y val="-0.16548280871198806"/>
                </c:manualLayout>
              </c:layout>
              <c:numFmt formatCode="0%" sourceLinked="0"/>
              <c:spPr>
                <a:noFill/>
                <a:ln>
                  <a:noFill/>
                </a:ln>
                <a:effectLst/>
              </c:spPr>
              <c:txPr>
                <a:bodyPr wrap="square" lIns="38100" tIns="19050" rIns="38100" bIns="19050" anchor="ctr">
                  <a:sp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11B-4185-A130-F6C23935C80B}"/>
                </c:ext>
              </c:extLst>
            </c:dLbl>
            <c:dLbl>
              <c:idx val="3"/>
              <c:layout>
                <c:manualLayout>
                  <c:x val="0.15254695586708747"/>
                  <c:y val="-1.3307835940411243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11B-4185-A130-F6C23935C80B}"/>
                </c:ext>
              </c:extLst>
            </c:dLbl>
            <c:dLbl>
              <c:idx val="4"/>
              <c:layout>
                <c:manualLayout>
                  <c:x val="0.21864099076115601"/>
                  <c:y val="2.5221540235502906E-2"/>
                </c:manualLayout>
              </c:layout>
              <c:numFmt formatCode="0%" sourceLinked="0"/>
              <c:spPr>
                <a:noFill/>
                <a:ln>
                  <a:noFill/>
                </a:ln>
                <a:effectLst/>
              </c:spPr>
              <c:txPr>
                <a:bodyPr wrap="square" lIns="38100" tIns="19050" rIns="38100" bIns="19050" anchor="ctr">
                  <a:sp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A11B-4185-A130-F6C23935C80B}"/>
                </c:ext>
              </c:extLst>
            </c:dLbl>
            <c:dLbl>
              <c:idx val="5"/>
              <c:layout>
                <c:manualLayout>
                  <c:x val="-6.9395275660549122E-2"/>
                  <c:y val="-0.22881980445144634"/>
                </c:manualLayout>
              </c:layout>
              <c:numFmt formatCode="0%" sourceLinked="0"/>
              <c:spPr>
                <a:noFill/>
                <a:ln>
                  <a:noFill/>
                </a:ln>
                <a:effectLst/>
              </c:spPr>
              <c:txPr>
                <a:bodyPr wrap="square" lIns="38100" tIns="19050" rIns="38100" bIns="19050" anchor="ctr">
                  <a:sp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11B-4185-A130-F6C23935C80B}"/>
                </c:ext>
              </c:extLst>
            </c:dLbl>
            <c:dLbl>
              <c:idx val="6"/>
              <c:layout>
                <c:manualLayout>
                  <c:x val="-4.8969948059861814E-3"/>
                  <c:y val="1.4916449377314754E-2"/>
                </c:manualLayout>
              </c:layout>
              <c:numFmt formatCode="0%" sourceLinked="0"/>
              <c:spPr>
                <a:noFill/>
                <a:ln>
                  <a:noFill/>
                </a:ln>
                <a:effectLst/>
              </c:spPr>
              <c:txPr>
                <a:bodyPr wrap="square" lIns="38100" tIns="19050" rIns="38100" bIns="19050" anchor="ctr">
                  <a:sp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14406466542642493"/>
                      <c:h val="0.12415838436370798"/>
                    </c:manualLayout>
                  </c15:layout>
                </c:ext>
                <c:ext xmlns:c16="http://schemas.microsoft.com/office/drawing/2014/chart" uri="{C3380CC4-5D6E-409C-BE32-E72D297353CC}">
                  <c16:uniqueId val="{00000006-A11B-4185-A130-F6C23935C80B}"/>
                </c:ext>
              </c:extLst>
            </c:dLbl>
            <c:dLbl>
              <c:idx val="7"/>
              <c:layout>
                <c:manualLayout>
                  <c:x val="-0.26007271989828684"/>
                  <c:y val="-0.10082091482178318"/>
                </c:manualLayout>
              </c:layout>
              <c:numFmt formatCode="0%" sourceLinked="0"/>
              <c:spPr>
                <a:noFill/>
                <a:ln>
                  <a:noFill/>
                </a:ln>
                <a:effectLst/>
              </c:spPr>
              <c:txPr>
                <a:bodyPr wrap="square" lIns="38100" tIns="19050" rIns="38100" bIns="19050" anchor="ctr">
                  <a:sp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A11B-4185-A130-F6C23935C80B}"/>
                </c:ext>
              </c:extLst>
            </c:dLbl>
            <c:dLbl>
              <c:idx val="8"/>
              <c:layout>
                <c:manualLayout>
                  <c:x val="-0.29001515885311274"/>
                  <c:y val="-0.20481801077628656"/>
                </c:manualLayout>
              </c:layout>
              <c:numFmt formatCode="0%" sourceLinked="0"/>
              <c:spPr>
                <a:noFill/>
                <a:ln>
                  <a:noFill/>
                </a:ln>
                <a:effectLst/>
              </c:spPr>
              <c:txPr>
                <a:bodyPr wrap="square" lIns="38100" tIns="19050" rIns="38100" bIns="19050" anchor="ctr">
                  <a:sp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A11B-4185-A130-F6C23935C80B}"/>
                </c:ext>
              </c:extLst>
            </c:dLbl>
            <c:dLbl>
              <c:idx val="9"/>
              <c:layout>
                <c:manualLayout>
                  <c:x val="-0.17269391845317053"/>
                  <c:y val="-0.24704282864447141"/>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A11B-4185-A130-F6C23935C80B}"/>
                </c:ext>
              </c:extLst>
            </c:dLbl>
            <c:numFmt formatCode="0%" sourceLinked="0"/>
            <c:spPr>
              <a:noFill/>
              <a:ln>
                <a:noFill/>
              </a:ln>
              <a:effectLst/>
            </c:spPr>
            <c:showLegendKey val="0"/>
            <c:showVal val="0"/>
            <c:showCatName val="1"/>
            <c:showSerName val="0"/>
            <c:showPercent val="1"/>
            <c:showBubbleSize val="0"/>
            <c:showLeaderLines val="0"/>
            <c:extLst>
              <c:ext xmlns:c15="http://schemas.microsoft.com/office/drawing/2012/chart" uri="{CE6537A1-D6FC-4f65-9D91-7224C49458BB}"/>
            </c:extLst>
          </c:dLbls>
          <c:cat>
            <c:strRef>
              <c:f>'13.F-gas'!$Z$31:$Z$33</c:f>
              <c:strCache>
                <c:ptCount val="3"/>
                <c:pt idx="0">
                  <c:v>NF₃製造時の漏出</c:v>
                </c:pt>
                <c:pt idx="1">
                  <c:v>半導体製造</c:v>
                </c:pt>
                <c:pt idx="2">
                  <c:v>液晶製造</c:v>
                </c:pt>
              </c:strCache>
            </c:strRef>
          </c:cat>
          <c:val>
            <c:numRef>
              <c:f>'13.F-gas'!$AZ$31:$AZ$33</c:f>
              <c:numCache>
                <c:formatCode>#,##0_ </c:formatCode>
                <c:ptCount val="3"/>
                <c:pt idx="0">
                  <c:v>404.2</c:v>
                </c:pt>
                <c:pt idx="1">
                  <c:v>144.65359425170817</c:v>
                </c:pt>
                <c:pt idx="2">
                  <c:v>22.177487944800042</c:v>
                </c:pt>
              </c:numCache>
            </c:numRef>
          </c:val>
          <c:extLst>
            <c:ext xmlns:c16="http://schemas.microsoft.com/office/drawing/2014/chart" uri="{C3380CC4-5D6E-409C-BE32-E72D297353CC}">
              <c16:uniqueId val="{0000000A-A11B-4185-A130-F6C23935C80B}"/>
            </c:ext>
          </c:extLst>
        </c:ser>
        <c:dLbls>
          <c:showLegendKey val="0"/>
          <c:showVal val="0"/>
          <c:showCatName val="0"/>
          <c:showSerName val="0"/>
          <c:showPercent val="0"/>
          <c:showBubbleSize val="0"/>
          <c:showLeaderLines val="0"/>
        </c:dLbls>
        <c:firstSliceAng val="0"/>
        <c:holeSize val="60"/>
      </c:doughnutChart>
      <c:spPr>
        <a:noFill/>
        <a:ln w="25400">
          <a:noFill/>
        </a:ln>
      </c:spPr>
    </c:plotArea>
    <c:plotVisOnly val="1"/>
    <c:dispBlanksAs val="zero"/>
    <c:showDLblsOverMax val="0"/>
  </c:chart>
  <c:spPr>
    <a:ln>
      <a:noFill/>
    </a:ln>
  </c:spPr>
  <c:printSettings>
    <c:headerFooter alignWithMargins="0"/>
    <c:pageMargins b="0.98399999999999999" l="0.78700000000000003" r="0.78700000000000003" t="0.98399999999999999" header="0.51200000000000001" footer="0.51200000000000001"/>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09564509988394"/>
          <c:y val="0.28680772832911322"/>
          <c:w val="0.65530154960984954"/>
          <c:h val="0.65475828737266872"/>
        </c:manualLayout>
      </c:layout>
      <c:doughnutChart>
        <c:varyColors val="1"/>
        <c:ser>
          <c:idx val="0"/>
          <c:order val="0"/>
          <c:spPr>
            <a:ln>
              <a:solidFill>
                <a:schemeClr val="tx1"/>
              </a:solidFill>
            </a:ln>
          </c:spPr>
          <c:dLbls>
            <c:dLbl>
              <c:idx val="0"/>
              <c:layout>
                <c:manualLayout>
                  <c:x val="3.4520273613738904E-2"/>
                  <c:y val="-0.28431502137062542"/>
                </c:manualLayout>
              </c:layout>
              <c:numFmt formatCode="0%" sourceLinked="0"/>
              <c:spPr/>
              <c:txPr>
                <a:bodyPr lIns="38100" tIns="19050" rIns="38100" bIns="19050">
                  <a:sp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323-4DC8-8948-7C9E8394F33F}"/>
                </c:ext>
              </c:extLst>
            </c:dLbl>
            <c:dLbl>
              <c:idx val="1"/>
              <c:layout>
                <c:manualLayout>
                  <c:x val="0.15066802503274634"/>
                  <c:y val="-0.24856785751484228"/>
                </c:manualLayout>
              </c:layout>
              <c:numFmt formatCode="0%" sourceLinked="0"/>
              <c:spPr/>
              <c:txPr>
                <a:bodyPr lIns="38100" tIns="19050" rIns="38100" bIns="19050">
                  <a:sp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323-4DC8-8948-7C9E8394F33F}"/>
                </c:ext>
              </c:extLst>
            </c:dLbl>
            <c:dLbl>
              <c:idx val="2"/>
              <c:delete val="1"/>
              <c:extLst>
                <c:ext xmlns:c15="http://schemas.microsoft.com/office/drawing/2012/chart" uri="{CE6537A1-D6FC-4f65-9D91-7224C49458BB}"/>
                <c:ext xmlns:c16="http://schemas.microsoft.com/office/drawing/2014/chart" uri="{C3380CC4-5D6E-409C-BE32-E72D297353CC}">
                  <c16:uniqueId val="{00000002-B323-4DC8-8948-7C9E8394F33F}"/>
                </c:ext>
              </c:extLst>
            </c:dLbl>
            <c:dLbl>
              <c:idx val="3"/>
              <c:layout>
                <c:manualLayout>
                  <c:x val="0.20560360937272584"/>
                  <c:y val="-0.16423200498079665"/>
                </c:manualLayout>
              </c:layout>
              <c:numFmt formatCode="0%" sourceLinked="0"/>
              <c:spPr/>
              <c:txPr>
                <a:bodyPr lIns="38100" tIns="19050" rIns="38100" bIns="19050">
                  <a:sp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323-4DC8-8948-7C9E8394F33F}"/>
                </c:ext>
              </c:extLst>
            </c:dLbl>
            <c:dLbl>
              <c:idx val="4"/>
              <c:layout>
                <c:manualLayout>
                  <c:x val="0.18579933051957523"/>
                  <c:y val="-7.6990298562883308E-2"/>
                </c:manualLayout>
              </c:layout>
              <c:numFmt formatCode="0.00%" sourceLinked="0"/>
              <c:spPr/>
              <c:txPr>
                <a:bodyPr lIns="38100" tIns="19050" rIns="38100" bIns="19050">
                  <a:sp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B323-4DC8-8948-7C9E8394F33F}"/>
                </c:ext>
              </c:extLst>
            </c:dLbl>
            <c:dLbl>
              <c:idx val="5"/>
              <c:layout>
                <c:manualLayout>
                  <c:x val="0.32163742690058478"/>
                  <c:y val="4.5379926651143834E-2"/>
                </c:manualLayout>
              </c:layout>
              <c:numFmt formatCode="0%" sourceLinked="0"/>
              <c:spPr/>
              <c:txPr>
                <a:bodyPr lIns="38100" tIns="19050" rIns="38100" bIns="19050">
                  <a:sp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B323-4DC8-8948-7C9E8394F33F}"/>
                </c:ext>
              </c:extLst>
            </c:dLbl>
            <c:dLbl>
              <c:idx val="6"/>
              <c:layout>
                <c:manualLayout>
                  <c:x val="-3.2825231749944318E-2"/>
                  <c:y val="1.5355992785111572E-2"/>
                </c:manualLayout>
              </c:layout>
              <c:numFmt formatCode="0%" sourceLinked="0"/>
              <c:spPr/>
              <c:txPr>
                <a:bodyPr lIns="38100" tIns="19050" rIns="38100" bIns="19050">
                  <a:no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22276613594688879"/>
                      <c:h val="0.13363617809649109"/>
                    </c:manualLayout>
                  </c15:layout>
                </c:ext>
                <c:ext xmlns:c16="http://schemas.microsoft.com/office/drawing/2014/chart" uri="{C3380CC4-5D6E-409C-BE32-E72D297353CC}">
                  <c16:uniqueId val="{00000006-B323-4DC8-8948-7C9E8394F33F}"/>
                </c:ext>
              </c:extLst>
            </c:dLbl>
            <c:dLbl>
              <c:idx val="7"/>
              <c:layout>
                <c:manualLayout>
                  <c:x val="-0.15799272303885897"/>
                  <c:y val="-0.10675270653327883"/>
                </c:manualLayout>
              </c:layout>
              <c:numFmt formatCode="0.00%" sourceLinked="0"/>
              <c:spPr/>
              <c:txPr>
                <a:bodyPr lIns="38100" tIns="19050" rIns="38100" bIns="19050">
                  <a:sp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B323-4DC8-8948-7C9E8394F33F}"/>
                </c:ext>
              </c:extLst>
            </c:dLbl>
            <c:dLbl>
              <c:idx val="8"/>
              <c:layout>
                <c:manualLayout>
                  <c:x val="-0.21312391209430942"/>
                  <c:y val="-0.16329577029298611"/>
                </c:manualLayout>
              </c:layout>
              <c:numFmt formatCode="0%" sourceLinked="0"/>
              <c:spPr/>
              <c:txPr>
                <a:bodyPr lIns="38100" tIns="19050" rIns="38100" bIns="19050">
                  <a:sp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B323-4DC8-8948-7C9E8394F33F}"/>
                </c:ext>
              </c:extLst>
            </c:dLbl>
            <c:dLbl>
              <c:idx val="9"/>
              <c:layout>
                <c:manualLayout>
                  <c:x val="-0.17269391845317053"/>
                  <c:y val="-0.24704282864447141"/>
                </c:manualLayout>
              </c:layout>
              <c:numFmt formatCode="0.00%" sourceLinked="0"/>
              <c:spPr/>
              <c:txPr>
                <a:bodyPr lIns="38100" tIns="19050" rIns="38100" bIns="19050">
                  <a:sp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B323-4DC8-8948-7C9E8394F33F}"/>
                </c:ext>
              </c:extLst>
            </c:dLbl>
            <c:numFmt formatCode="0.0%" sourceLinked="0"/>
            <c:spPr>
              <a:noFill/>
              <a:ln>
                <a:noFill/>
              </a:ln>
              <a:effectLst/>
            </c:spPr>
            <c:showLegendKey val="0"/>
            <c:showVal val="0"/>
            <c:showCatName val="1"/>
            <c:showSerName val="0"/>
            <c:showPercent val="1"/>
            <c:showBubbleSize val="0"/>
            <c:showLeaderLines val="0"/>
            <c:extLst>
              <c:ext xmlns:c15="http://schemas.microsoft.com/office/drawing/2012/chart" uri="{CE6537A1-D6FC-4f65-9D91-7224C49458BB}"/>
            </c:extLst>
          </c:dLbls>
          <c:cat>
            <c:strRef>
              <c:f>'13.F-gas'!$Y$6:$Y$15</c:f>
              <c:strCache>
                <c:ptCount val="10"/>
                <c:pt idx="0">
                  <c:v>HCFC22製造時の副生HFC23</c:v>
                </c:pt>
                <c:pt idx="1">
                  <c:v>HFC製造時の漏出</c:v>
                </c:pt>
                <c:pt idx="2">
                  <c:v>マグネシウム等鋳造</c:v>
                </c:pt>
                <c:pt idx="3">
                  <c:v>半導体製造</c:v>
                </c:pt>
                <c:pt idx="4">
                  <c:v>液晶製造</c:v>
                </c:pt>
                <c:pt idx="5">
                  <c:v>冷蔵庫及びエアーコンディショナー</c:v>
                </c:pt>
                <c:pt idx="6">
                  <c:v>発泡剤・断熱材</c:v>
                </c:pt>
                <c:pt idx="7">
                  <c:v>消火剤</c:v>
                </c:pt>
                <c:pt idx="8">
                  <c:v>エアゾール・MDI</c:v>
                </c:pt>
                <c:pt idx="9">
                  <c:v>溶剤</c:v>
                </c:pt>
              </c:strCache>
            </c:strRef>
          </c:cat>
          <c:val>
            <c:numRef>
              <c:f>'13.F-gas'!$AP$6:$AP$15</c:f>
              <c:numCache>
                <c:formatCode>#,##0_ </c:formatCode>
                <c:ptCount val="10"/>
                <c:pt idx="0">
                  <c:v>586.08000000000004</c:v>
                </c:pt>
                <c:pt idx="1">
                  <c:v>449.37063436191647</c:v>
                </c:pt>
                <c:pt idx="2">
                  <c:v>0</c:v>
                </c:pt>
                <c:pt idx="3">
                  <c:v>223.97577971716925</c:v>
                </c:pt>
                <c:pt idx="4">
                  <c:v>2.9782187999999992</c:v>
                </c:pt>
                <c:pt idx="5">
                  <c:v>8875.8669161415401</c:v>
                </c:pt>
                <c:pt idx="6">
                  <c:v>937.48331743758206</c:v>
                </c:pt>
                <c:pt idx="7">
                  <c:v>7.3389434565333334</c:v>
                </c:pt>
                <c:pt idx="8">
                  <c:v>1695.1602550000002</c:v>
                </c:pt>
                <c:pt idx="9">
                  <c:v>3.574219023529412</c:v>
                </c:pt>
              </c:numCache>
            </c:numRef>
          </c:val>
          <c:extLst>
            <c:ext xmlns:c16="http://schemas.microsoft.com/office/drawing/2014/chart" uri="{C3380CC4-5D6E-409C-BE32-E72D297353CC}">
              <c16:uniqueId val="{0000000A-B323-4DC8-8948-7C9E8394F33F}"/>
            </c:ext>
          </c:extLst>
        </c:ser>
        <c:dLbls>
          <c:showLegendKey val="0"/>
          <c:showVal val="0"/>
          <c:showCatName val="0"/>
          <c:showSerName val="0"/>
          <c:showPercent val="0"/>
          <c:showBubbleSize val="0"/>
          <c:showLeaderLines val="0"/>
        </c:dLbls>
        <c:firstSliceAng val="0"/>
        <c:holeSize val="60"/>
      </c:doughnutChart>
      <c:spPr>
        <a:noFill/>
        <a:ln w="25400">
          <a:noFill/>
        </a:ln>
      </c:spPr>
    </c:plotArea>
    <c:plotVisOnly val="1"/>
    <c:dispBlanksAs val="zero"/>
    <c:showDLblsOverMax val="0"/>
  </c:chart>
  <c:spPr>
    <a:ln>
      <a:noFill/>
    </a:ln>
  </c:spPr>
  <c:printSettings>
    <c:headerFooter alignWithMargins="0"/>
    <c:pageMargins b="0.98399999999999999" l="0.78700000000000003" r="0.78700000000000003" t="0.98399999999999999" header="0.51200000000000001" footer="0.51200000000000001"/>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09564509988394"/>
          <c:y val="0.28680772832911322"/>
          <c:w val="0.65530154960984954"/>
          <c:h val="0.65475828737266872"/>
        </c:manualLayout>
      </c:layout>
      <c:doughnutChart>
        <c:varyColors val="1"/>
        <c:ser>
          <c:idx val="0"/>
          <c:order val="0"/>
          <c:spPr>
            <a:ln>
              <a:solidFill>
                <a:schemeClr val="tx1"/>
              </a:solidFill>
            </a:ln>
          </c:spPr>
          <c:dLbls>
            <c:dLbl>
              <c:idx val="0"/>
              <c:layout>
                <c:manualLayout>
                  <c:x val="6.3386137752026325E-2"/>
                  <c:y val="-0.190858899926687"/>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E095-4449-8E40-26622BD8761C}"/>
                </c:ext>
              </c:extLst>
            </c:dLbl>
            <c:dLbl>
              <c:idx val="1"/>
              <c:layout>
                <c:manualLayout>
                  <c:x val="0.19461393077302763"/>
                  <c:y val="-0.15167279189334751"/>
                </c:manualLayout>
              </c:layout>
              <c:numFmt formatCode="0.0%" sourceLinked="0"/>
              <c:spPr/>
              <c:txPr>
                <a:bodyPr lIns="38100" tIns="19050" rIns="38100" bIns="19050">
                  <a:sp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095-4449-8E40-26622BD8761C}"/>
                </c:ext>
              </c:extLst>
            </c:dLbl>
            <c:dLbl>
              <c:idx val="2"/>
              <c:layout>
                <c:manualLayout>
                  <c:x val="0.21817495442925328"/>
                  <c:y val="3.8315486333575267E-2"/>
                </c:manualLayout>
              </c:layout>
              <c:tx>
                <c:rich>
                  <a:bodyPr lIns="38100" tIns="19050" rIns="38100" bIns="19050">
                    <a:spAutoFit/>
                  </a:bodyPr>
                  <a:lstStyle/>
                  <a:p>
                    <a:pPr>
                      <a:defRPr/>
                    </a:pPr>
                    <a:r>
                      <a:rPr lang="ja-JP" altLang="en-US"/>
                      <a:t>半導体製造
</a:t>
                    </a:r>
                    <a:r>
                      <a:rPr lang="en-US" altLang="ja-JP"/>
                      <a:t>53%</a:t>
                    </a:r>
                  </a:p>
                </c:rich>
              </c:tx>
              <c:numFmt formatCode="0%" sourceLinked="0"/>
              <c:sp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095-4449-8E40-26622BD8761C}"/>
                </c:ext>
              </c:extLst>
            </c:dLbl>
            <c:dLbl>
              <c:idx val="3"/>
              <c:layout>
                <c:manualLayout>
                  <c:x val="-0.17680658453070974"/>
                  <c:y val="8.5794028803466413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095-4449-8E40-26622BD8761C}"/>
                </c:ext>
              </c:extLst>
            </c:dLbl>
            <c:dLbl>
              <c:idx val="4"/>
              <c:layout>
                <c:manualLayout>
                  <c:x val="-7.5415629416266283E-2"/>
                  <c:y val="-0.19242699119762594"/>
                </c:manualLayout>
              </c:layout>
              <c:numFmt formatCode="0%" sourceLinked="0"/>
              <c:spPr/>
              <c:txPr>
                <a:bodyPr lIns="38100" tIns="19050" rIns="38100" bIns="19050">
                  <a:sp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E095-4449-8E40-26622BD8761C}"/>
                </c:ext>
              </c:extLst>
            </c:dLbl>
            <c:dLbl>
              <c:idx val="5"/>
              <c:layout>
                <c:manualLayout>
                  <c:x val="-7.8215561298901684E-2"/>
                  <c:y val="-0.15951656183790036"/>
                </c:manualLayout>
              </c:layout>
              <c:numFmt formatCode="0.000%" sourceLinked="0"/>
              <c:spPr/>
              <c:txPr>
                <a:bodyPr lIns="38100" tIns="19050" rIns="38100" bIns="19050">
                  <a:sp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E095-4449-8E40-26622BD8761C}"/>
                </c:ext>
              </c:extLst>
            </c:dLbl>
            <c:dLbl>
              <c:idx val="6"/>
              <c:layout>
                <c:manualLayout>
                  <c:x val="-4.8969948059861814E-3"/>
                  <c:y val="1.4916449377314754E-2"/>
                </c:manualLayout>
              </c:layout>
              <c:numFmt formatCode="0%" sourceLinked="0"/>
              <c:spPr/>
              <c:txPr>
                <a:bodyPr lIns="38100" tIns="19050" rIns="38100" bIns="19050">
                  <a:sp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E095-4449-8E40-26622BD8761C}"/>
                </c:ext>
              </c:extLst>
            </c:dLbl>
            <c:dLbl>
              <c:idx val="7"/>
              <c:layout>
                <c:manualLayout>
                  <c:x val="-0.26007271989828684"/>
                  <c:y val="-0.10082091482178318"/>
                </c:manualLayout>
              </c:layout>
              <c:numFmt formatCode="0%" sourceLinked="0"/>
              <c:spPr/>
              <c:txPr>
                <a:bodyPr lIns="38100" tIns="19050" rIns="38100" bIns="19050">
                  <a:sp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E095-4449-8E40-26622BD8761C}"/>
                </c:ext>
              </c:extLst>
            </c:dLbl>
            <c:dLbl>
              <c:idx val="8"/>
              <c:layout>
                <c:manualLayout>
                  <c:x val="-0.29001515885311274"/>
                  <c:y val="-0.20481801077628656"/>
                </c:manualLayout>
              </c:layout>
              <c:numFmt formatCode="0%" sourceLinked="0"/>
              <c:spPr/>
              <c:txPr>
                <a:bodyPr lIns="38100" tIns="19050" rIns="38100" bIns="19050">
                  <a:sp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E095-4449-8E40-26622BD8761C}"/>
                </c:ext>
              </c:extLst>
            </c:dLbl>
            <c:dLbl>
              <c:idx val="9"/>
              <c:layout>
                <c:manualLayout>
                  <c:x val="-0.17269391845317053"/>
                  <c:y val="-0.24704282864447141"/>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E095-4449-8E40-26622BD8761C}"/>
                </c:ext>
              </c:extLst>
            </c:dLbl>
            <c:numFmt formatCode="0%" sourceLinked="0"/>
            <c:spPr>
              <a:noFill/>
              <a:ln>
                <a:noFill/>
              </a:ln>
              <a:effectLst/>
            </c:spPr>
            <c:showLegendKey val="0"/>
            <c:showVal val="0"/>
            <c:showCatName val="1"/>
            <c:showSerName val="0"/>
            <c:showPercent val="1"/>
            <c:showBubbleSize val="0"/>
            <c:showLeaderLines val="0"/>
            <c:extLst>
              <c:ext xmlns:c15="http://schemas.microsoft.com/office/drawing/2012/chart" uri="{CE6537A1-D6FC-4f65-9D91-7224C49458BB}"/>
            </c:extLst>
          </c:dLbls>
          <c:cat>
            <c:strRef>
              <c:f>'13.F-gas'!$Y$17:$Y$22</c:f>
              <c:strCache>
                <c:ptCount val="6"/>
                <c:pt idx="0">
                  <c:v>PFCs製造時の漏出</c:v>
                </c:pt>
                <c:pt idx="1">
                  <c:v>アルミニウム精錬</c:v>
                </c:pt>
                <c:pt idx="2">
                  <c:v>半導体製造</c:v>
                </c:pt>
                <c:pt idx="3">
                  <c:v>液晶製造</c:v>
                </c:pt>
                <c:pt idx="4">
                  <c:v>溶剤</c:v>
                </c:pt>
                <c:pt idx="5">
                  <c:v>その他</c:v>
                </c:pt>
              </c:strCache>
            </c:strRef>
          </c:cat>
          <c:val>
            <c:numRef>
              <c:f>'13.F-gas'!$AP$17:$AP$22</c:f>
              <c:numCache>
                <c:formatCode>#,##0_ </c:formatCode>
                <c:ptCount val="6"/>
                <c:pt idx="0">
                  <c:v>1040.597</c:v>
                </c:pt>
                <c:pt idx="1">
                  <c:v>21.757894067745006</c:v>
                </c:pt>
                <c:pt idx="2">
                  <c:v>4594.1136966449412</c:v>
                </c:pt>
                <c:pt idx="3">
                  <c:v>152.02520950049998</c:v>
                </c:pt>
                <c:pt idx="4">
                  <c:v>2814.5689959275555</c:v>
                </c:pt>
                <c:pt idx="5" formatCode="#,##0.00_ ">
                  <c:v>0.28886270200039665</c:v>
                </c:pt>
              </c:numCache>
            </c:numRef>
          </c:val>
          <c:extLst>
            <c:ext xmlns:c16="http://schemas.microsoft.com/office/drawing/2014/chart" uri="{C3380CC4-5D6E-409C-BE32-E72D297353CC}">
              <c16:uniqueId val="{0000000A-E095-4449-8E40-26622BD8761C}"/>
            </c:ext>
          </c:extLst>
        </c:ser>
        <c:dLbls>
          <c:showLegendKey val="0"/>
          <c:showVal val="0"/>
          <c:showCatName val="0"/>
          <c:showSerName val="0"/>
          <c:showPercent val="0"/>
          <c:showBubbleSize val="0"/>
          <c:showLeaderLines val="0"/>
        </c:dLbls>
        <c:firstSliceAng val="0"/>
        <c:holeSize val="60"/>
      </c:doughnutChart>
      <c:spPr>
        <a:noFill/>
        <a:ln w="25400">
          <a:noFill/>
        </a:ln>
      </c:spPr>
    </c:plotArea>
    <c:plotVisOnly val="1"/>
    <c:dispBlanksAs val="zero"/>
    <c:showDLblsOverMax val="0"/>
  </c:chart>
  <c:spPr>
    <a:ln>
      <a:noFill/>
    </a:ln>
  </c:spPr>
  <c:printSettings>
    <c:headerFooter alignWithMargins="0"/>
    <c:pageMargins b="0.98399999999999999" l="0.78700000000000003" r="0.78700000000000003" t="0.98399999999999999" header="0.51200000000000001" footer="0.51200000000000001"/>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09564509988394"/>
          <c:y val="0.28680772832911322"/>
          <c:w val="0.65530154960984954"/>
          <c:h val="0.65475828737266872"/>
        </c:manualLayout>
      </c:layout>
      <c:doughnutChart>
        <c:varyColors val="1"/>
        <c:ser>
          <c:idx val="0"/>
          <c:order val="0"/>
          <c:spPr>
            <a:ln>
              <a:solidFill>
                <a:schemeClr val="tx1"/>
              </a:solidFill>
            </a:ln>
          </c:spPr>
          <c:dLbls>
            <c:dLbl>
              <c:idx val="0"/>
              <c:layout>
                <c:manualLayout>
                  <c:x val="4.5651275329235852E-2"/>
                  <c:y val="-0.16407138924895887"/>
                </c:manualLayout>
              </c:layout>
              <c:tx>
                <c:rich>
                  <a:bodyPr/>
                  <a:lstStyle/>
                  <a:p>
                    <a:fld id="{7D349AC3-D771-4C65-AFFA-A9060DE892E8}" type="CATEGORYNAME">
                      <a:rPr lang="ja-JP" altLang="en-US"/>
                      <a:pPr/>
                      <a:t>[分類名]</a:t>
                    </a:fld>
                    <a:r>
                      <a:rPr lang="ja-JP" altLang="en-US" baseline="0"/>
                      <a:t>
</a:t>
                    </a:r>
                    <a:fld id="{E381CEF5-75CF-4E27-BAF2-D43B3056D899}" type="PERCENTAGE">
                      <a:rPr lang="en-US" altLang="ja-JP" baseline="0"/>
                      <a:pPr/>
                      <a:t>[パーセンテージ]</a:t>
                    </a:fld>
                    <a:endParaRPr lang="ja-JP" altLang="en-US" baseline="0"/>
                  </a:p>
                </c:rich>
              </c:tx>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AC1E-4836-9BF2-12F5C9B90FB5}"/>
                </c:ext>
              </c:extLst>
            </c:dLbl>
            <c:dLbl>
              <c:idx val="1"/>
              <c:layout>
                <c:manualLayout>
                  <c:x val="0.14732082178160663"/>
                  <c:y val="-0.13381441448240045"/>
                </c:manualLayout>
              </c:layout>
              <c:numFmt formatCode="0%" sourceLinked="0"/>
              <c:spPr/>
              <c:txPr>
                <a:bodyPr lIns="38100" tIns="19050" rIns="38100" bIns="19050">
                  <a:sp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C1E-4836-9BF2-12F5C9B90FB5}"/>
                </c:ext>
              </c:extLst>
            </c:dLbl>
            <c:dLbl>
              <c:idx val="2"/>
              <c:layout>
                <c:manualLayout>
                  <c:x val="0.16792610742966091"/>
                  <c:y val="-8.7463618345517344E-2"/>
                </c:manualLayout>
              </c:layout>
              <c:numFmt formatCode="0%" sourceLinked="0"/>
              <c:spPr/>
              <c:txPr>
                <a:bodyPr lIns="38100" tIns="19050" rIns="38100" bIns="19050">
                  <a:sp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C1E-4836-9BF2-12F5C9B90FB5}"/>
                </c:ext>
              </c:extLst>
            </c:dLbl>
            <c:dLbl>
              <c:idx val="3"/>
              <c:layout>
                <c:manualLayout>
                  <c:x val="0.18380278805459921"/>
                  <c:y val="-4.2190649595480773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C1E-4836-9BF2-12F5C9B90FB5}"/>
                </c:ext>
              </c:extLst>
            </c:dLbl>
            <c:dLbl>
              <c:idx val="4"/>
              <c:layout>
                <c:manualLayout>
                  <c:x val="0.29953366439770707"/>
                  <c:y val="1.8791091230109025E-2"/>
                </c:manualLayout>
              </c:layout>
              <c:numFmt formatCode="0%" sourceLinked="0"/>
              <c:spPr/>
              <c:txPr>
                <a:bodyPr lIns="38100" tIns="19050" rIns="38100" bIns="19050">
                  <a:sp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AC1E-4836-9BF2-12F5C9B90FB5}"/>
                </c:ext>
              </c:extLst>
            </c:dLbl>
            <c:dLbl>
              <c:idx val="5"/>
              <c:layout>
                <c:manualLayout>
                  <c:x val="-6.6392249156080094E-2"/>
                  <c:y val="-0.24285543871605675"/>
                </c:manualLayout>
              </c:layout>
              <c:numFmt formatCode="0%" sourceLinked="0"/>
              <c:spPr/>
              <c:txPr>
                <a:bodyPr lIns="38100" tIns="19050" rIns="38100" bIns="19050">
                  <a:sp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C1E-4836-9BF2-12F5C9B90FB5}"/>
                </c:ext>
              </c:extLst>
            </c:dLbl>
            <c:dLbl>
              <c:idx val="6"/>
              <c:layout>
                <c:manualLayout>
                  <c:x val="-4.8969948059861814E-3"/>
                  <c:y val="1.4916449377314754E-2"/>
                </c:manualLayout>
              </c:layout>
              <c:numFmt formatCode="0%" sourceLinked="0"/>
              <c:spPr/>
              <c:txPr>
                <a:bodyPr lIns="38100" tIns="19050" rIns="38100" bIns="19050">
                  <a:sp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AC1E-4836-9BF2-12F5C9B90FB5}"/>
                </c:ext>
              </c:extLst>
            </c:dLbl>
            <c:dLbl>
              <c:idx val="7"/>
              <c:layout>
                <c:manualLayout>
                  <c:x val="-0.26007271989828684"/>
                  <c:y val="-0.10082091482178318"/>
                </c:manualLayout>
              </c:layout>
              <c:numFmt formatCode="0%" sourceLinked="0"/>
              <c:spPr/>
              <c:txPr>
                <a:bodyPr lIns="38100" tIns="19050" rIns="38100" bIns="19050">
                  <a:sp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AC1E-4836-9BF2-12F5C9B90FB5}"/>
                </c:ext>
              </c:extLst>
            </c:dLbl>
            <c:dLbl>
              <c:idx val="8"/>
              <c:layout>
                <c:manualLayout>
                  <c:x val="-0.29001515885311274"/>
                  <c:y val="-0.20481801077628656"/>
                </c:manualLayout>
              </c:layout>
              <c:numFmt formatCode="0%" sourceLinked="0"/>
              <c:spPr/>
              <c:txPr>
                <a:bodyPr lIns="38100" tIns="19050" rIns="38100" bIns="19050">
                  <a:sp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AC1E-4836-9BF2-12F5C9B90FB5}"/>
                </c:ext>
              </c:extLst>
            </c:dLbl>
            <c:dLbl>
              <c:idx val="9"/>
              <c:layout>
                <c:manualLayout>
                  <c:x val="-0.17269391845317053"/>
                  <c:y val="-0.24704282864447141"/>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AC1E-4836-9BF2-12F5C9B90FB5}"/>
                </c:ext>
              </c:extLst>
            </c:dLbl>
            <c:numFmt formatCode="0%" sourceLinked="0"/>
            <c:spPr>
              <a:noFill/>
              <a:ln>
                <a:noFill/>
              </a:ln>
              <a:effectLst/>
            </c:spPr>
            <c:showLegendKey val="0"/>
            <c:showVal val="0"/>
            <c:showCatName val="1"/>
            <c:showSerName val="0"/>
            <c:showPercent val="1"/>
            <c:showBubbleSize val="0"/>
            <c:showLeaderLines val="0"/>
            <c:extLst>
              <c:ext xmlns:c15="http://schemas.microsoft.com/office/drawing/2012/chart" uri="{CE6537A1-D6FC-4f65-9D91-7224C49458BB}"/>
            </c:extLst>
          </c:dLbls>
          <c:cat>
            <c:strRef>
              <c:f>'13.F-gas'!$Y$24:$Y$29</c:f>
              <c:strCache>
                <c:ptCount val="6"/>
                <c:pt idx="0">
                  <c:v>SF6 製造時の漏出</c:v>
                </c:pt>
                <c:pt idx="1">
                  <c:v>マグネシウム等鋳造</c:v>
                </c:pt>
                <c:pt idx="2">
                  <c:v>半導体製造</c:v>
                </c:pt>
                <c:pt idx="3">
                  <c:v>液晶製造</c:v>
                </c:pt>
                <c:pt idx="4">
                  <c:v>電気絶縁ガス使用機器</c:v>
                </c:pt>
                <c:pt idx="5">
                  <c:v>粒子加速器等</c:v>
                </c:pt>
              </c:strCache>
            </c:strRef>
          </c:cat>
          <c:val>
            <c:numRef>
              <c:f>'13.F-gas'!$AZ$24:$AZ$29</c:f>
              <c:numCache>
                <c:formatCode>#,##0_ </c:formatCode>
                <c:ptCount val="6"/>
                <c:pt idx="0">
                  <c:v>52.439999999999991</c:v>
                </c:pt>
                <c:pt idx="1">
                  <c:v>228</c:v>
                </c:pt>
                <c:pt idx="2">
                  <c:v>183.9720882131663</c:v>
                </c:pt>
                <c:pt idx="3">
                  <c:v>191.25457106400009</c:v>
                </c:pt>
                <c:pt idx="4">
                  <c:v>610.0957556485364</c:v>
                </c:pt>
                <c:pt idx="5">
                  <c:v>856.09368787319079</c:v>
                </c:pt>
              </c:numCache>
            </c:numRef>
          </c:val>
          <c:extLst>
            <c:ext xmlns:c16="http://schemas.microsoft.com/office/drawing/2014/chart" uri="{C3380CC4-5D6E-409C-BE32-E72D297353CC}">
              <c16:uniqueId val="{0000000A-AC1E-4836-9BF2-12F5C9B90FB5}"/>
            </c:ext>
          </c:extLst>
        </c:ser>
        <c:dLbls>
          <c:showLegendKey val="0"/>
          <c:showVal val="0"/>
          <c:showCatName val="0"/>
          <c:showSerName val="0"/>
          <c:showPercent val="0"/>
          <c:showBubbleSize val="0"/>
          <c:showLeaderLines val="0"/>
        </c:dLbls>
        <c:firstSliceAng val="0"/>
        <c:holeSize val="60"/>
      </c:doughnutChart>
      <c:spPr>
        <a:noFill/>
        <a:ln w="25400">
          <a:noFill/>
        </a:ln>
      </c:spPr>
    </c:plotArea>
    <c:plotVisOnly val="1"/>
    <c:dispBlanksAs val="zero"/>
    <c:showDLblsOverMax val="0"/>
  </c:chart>
  <c:spPr>
    <a:ln>
      <a:noFill/>
    </a:ln>
  </c:spPr>
  <c:printSettings>
    <c:headerFooter alignWithMargins="0"/>
    <c:pageMargins b="0.98399999999999999" l="0.78700000000000003" r="0.78700000000000003" t="0.98399999999999999" header="0.51200000000000001" footer="0.51200000000000001"/>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09564509988394"/>
          <c:y val="0.28680772832911322"/>
          <c:w val="0.65530154960984954"/>
          <c:h val="0.65475828737266872"/>
        </c:manualLayout>
      </c:layout>
      <c:doughnutChart>
        <c:varyColors val="1"/>
        <c:ser>
          <c:idx val="0"/>
          <c:order val="0"/>
          <c:spPr>
            <a:ln>
              <a:solidFill>
                <a:schemeClr val="tx1"/>
              </a:solidFill>
            </a:ln>
          </c:spPr>
          <c:dLbls>
            <c:dLbl>
              <c:idx val="0"/>
              <c:layout>
                <c:manualLayout>
                  <c:x val="8.4076864211276955E-2"/>
                  <c:y val="-0.16704777711870189"/>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9578-4A9B-B01B-B97AF5B8D938}"/>
                </c:ext>
              </c:extLst>
            </c:dLbl>
            <c:dLbl>
              <c:idx val="1"/>
              <c:layout>
                <c:manualLayout>
                  <c:x val="0.16801152348732123"/>
                  <c:y val="-0.16357829317982991"/>
                </c:manualLayout>
              </c:layout>
              <c:numFmt formatCode="0%" sourceLinked="0"/>
              <c:spPr/>
              <c:txPr>
                <a:bodyPr lIns="38100" tIns="19050" rIns="38100" bIns="19050">
                  <a:sp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578-4A9B-B01B-B97AF5B8D938}"/>
                </c:ext>
              </c:extLst>
            </c:dLbl>
            <c:dLbl>
              <c:idx val="2"/>
              <c:layout>
                <c:manualLayout>
                  <c:x val="0.1708819219590485"/>
                  <c:y val="8.2190490229831048E-2"/>
                </c:manualLayout>
              </c:layout>
              <c:tx>
                <c:rich>
                  <a:bodyPr lIns="38100" tIns="19050" rIns="38100" bIns="19050">
                    <a:spAutoFit/>
                  </a:bodyPr>
                  <a:lstStyle/>
                  <a:p>
                    <a:pPr>
                      <a:defRPr/>
                    </a:pPr>
                    <a:r>
                      <a:rPr lang="ja-JP" altLang="en-US"/>
                      <a:t>半導体製造
</a:t>
                    </a:r>
                    <a:r>
                      <a:rPr lang="en-US" altLang="ja-JP"/>
                      <a:t>11%</a:t>
                    </a:r>
                  </a:p>
                </c:rich>
              </c:tx>
              <c:numFmt formatCode="0%" sourceLinked="0"/>
              <c:sp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9578-4A9B-B01B-B97AF5B8D938}"/>
                </c:ext>
              </c:extLst>
            </c:dLbl>
            <c:dLbl>
              <c:idx val="3"/>
              <c:layout>
                <c:manualLayout>
                  <c:x val="-0.18862984264826091"/>
                  <c:y val="0.1036523560219239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578-4A9B-B01B-B97AF5B8D938}"/>
                </c:ext>
              </c:extLst>
            </c:dLbl>
            <c:dLbl>
              <c:idx val="4"/>
              <c:layout>
                <c:manualLayout>
                  <c:x val="-0.131576105474634"/>
                  <c:y val="0.14390483808332824"/>
                </c:manualLayout>
              </c:layout>
              <c:numFmt formatCode="0%" sourceLinked="0"/>
              <c:spPr/>
              <c:txPr>
                <a:bodyPr lIns="38100" tIns="19050" rIns="38100" bIns="19050">
                  <a:sp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9578-4A9B-B01B-B97AF5B8D938}"/>
                </c:ext>
              </c:extLst>
            </c:dLbl>
            <c:dLbl>
              <c:idx val="5"/>
              <c:layout>
                <c:manualLayout>
                  <c:x val="-6.3436434626692337E-2"/>
                  <c:y val="-0.17142212984222577"/>
                </c:manualLayout>
              </c:layout>
              <c:tx>
                <c:rich>
                  <a:bodyPr lIns="38100" tIns="19050" rIns="38100" bIns="19050">
                    <a:spAutoFit/>
                  </a:bodyPr>
                  <a:lstStyle/>
                  <a:p>
                    <a:pPr>
                      <a:defRPr/>
                    </a:pPr>
                    <a:r>
                      <a:rPr lang="ja-JP" altLang="en-US"/>
                      <a:t>粒子加速器等</a:t>
                    </a:r>
                  </a:p>
                  <a:p>
                    <a:pPr>
                      <a:defRPr/>
                    </a:pPr>
                    <a:r>
                      <a:rPr lang="en-US" altLang="ja-JP"/>
                      <a:t>17%</a:t>
                    </a:r>
                  </a:p>
                </c:rich>
              </c:tx>
              <c:numFmt formatCode="0%" sourceLinked="0"/>
              <c:sp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578-4A9B-B01B-B97AF5B8D938}"/>
                </c:ext>
              </c:extLst>
            </c:dLbl>
            <c:dLbl>
              <c:idx val="6"/>
              <c:layout>
                <c:manualLayout>
                  <c:x val="-4.8969948059861814E-3"/>
                  <c:y val="1.4916449377314754E-2"/>
                </c:manualLayout>
              </c:layout>
              <c:numFmt formatCode="0%" sourceLinked="0"/>
              <c:spPr/>
              <c:txPr>
                <a:bodyPr lIns="38100" tIns="19050" rIns="38100" bIns="19050">
                  <a:sp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9578-4A9B-B01B-B97AF5B8D938}"/>
                </c:ext>
              </c:extLst>
            </c:dLbl>
            <c:dLbl>
              <c:idx val="7"/>
              <c:layout>
                <c:manualLayout>
                  <c:x val="-0.26007271989828684"/>
                  <c:y val="-0.10082091482178318"/>
                </c:manualLayout>
              </c:layout>
              <c:numFmt formatCode="0%" sourceLinked="0"/>
              <c:spPr/>
              <c:txPr>
                <a:bodyPr lIns="38100" tIns="19050" rIns="38100" bIns="19050">
                  <a:sp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578-4A9B-B01B-B97AF5B8D938}"/>
                </c:ext>
              </c:extLst>
            </c:dLbl>
            <c:dLbl>
              <c:idx val="8"/>
              <c:layout>
                <c:manualLayout>
                  <c:x val="-0.29001515885311274"/>
                  <c:y val="-0.20481801077628656"/>
                </c:manualLayout>
              </c:layout>
              <c:numFmt formatCode="0%" sourceLinked="0"/>
              <c:spPr/>
              <c:txPr>
                <a:bodyPr lIns="38100" tIns="19050" rIns="38100" bIns="19050">
                  <a:sp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9578-4A9B-B01B-B97AF5B8D938}"/>
                </c:ext>
              </c:extLst>
            </c:dLbl>
            <c:dLbl>
              <c:idx val="9"/>
              <c:layout>
                <c:manualLayout>
                  <c:x val="-0.17269391845317053"/>
                  <c:y val="-0.24704282864447141"/>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9578-4A9B-B01B-B97AF5B8D938}"/>
                </c:ext>
              </c:extLst>
            </c:dLbl>
            <c:numFmt formatCode="0%" sourceLinked="0"/>
            <c:spPr>
              <a:noFill/>
              <a:ln>
                <a:noFill/>
              </a:ln>
              <a:effectLst/>
            </c:spPr>
            <c:showLegendKey val="0"/>
            <c:showVal val="0"/>
            <c:showCatName val="1"/>
            <c:showSerName val="0"/>
            <c:showPercent val="1"/>
            <c:showBubbleSize val="0"/>
            <c:showLeaderLines val="0"/>
            <c:extLst>
              <c:ext xmlns:c15="http://schemas.microsoft.com/office/drawing/2012/chart" uri="{CE6537A1-D6FC-4f65-9D91-7224C49458BB}"/>
            </c:extLst>
          </c:dLbls>
          <c:cat>
            <c:strRef>
              <c:f>'13.F-gas'!$Y$24:$Y$29</c:f>
              <c:strCache>
                <c:ptCount val="6"/>
                <c:pt idx="0">
                  <c:v>SF6 製造時の漏出</c:v>
                </c:pt>
                <c:pt idx="1">
                  <c:v>マグネシウム等鋳造</c:v>
                </c:pt>
                <c:pt idx="2">
                  <c:v>半導体製造</c:v>
                </c:pt>
                <c:pt idx="3">
                  <c:v>液晶製造</c:v>
                </c:pt>
                <c:pt idx="4">
                  <c:v>電気絶縁ガス使用機器</c:v>
                </c:pt>
                <c:pt idx="5">
                  <c:v>粒子加速器等</c:v>
                </c:pt>
              </c:strCache>
            </c:strRef>
          </c:cat>
          <c:val>
            <c:numRef>
              <c:f>'13.F-gas'!$AP$24:$AP$29</c:f>
              <c:numCache>
                <c:formatCode>#,##0_ </c:formatCode>
                <c:ptCount val="6"/>
                <c:pt idx="0">
                  <c:v>930.2399999999999</c:v>
                </c:pt>
                <c:pt idx="1">
                  <c:v>1104.0456401673639</c:v>
                </c:pt>
                <c:pt idx="2">
                  <c:v>540.20721733431947</c:v>
                </c:pt>
                <c:pt idx="3">
                  <c:v>711.7616448</c:v>
                </c:pt>
                <c:pt idx="4">
                  <c:v>899.41802510460252</c:v>
                </c:pt>
                <c:pt idx="5">
                  <c:v>867.333888</c:v>
                </c:pt>
              </c:numCache>
            </c:numRef>
          </c:val>
          <c:extLst>
            <c:ext xmlns:c16="http://schemas.microsoft.com/office/drawing/2014/chart" uri="{C3380CC4-5D6E-409C-BE32-E72D297353CC}">
              <c16:uniqueId val="{0000000A-9578-4A9B-B01B-B97AF5B8D938}"/>
            </c:ext>
          </c:extLst>
        </c:ser>
        <c:dLbls>
          <c:showLegendKey val="0"/>
          <c:showVal val="0"/>
          <c:showCatName val="0"/>
          <c:showSerName val="0"/>
          <c:showPercent val="0"/>
          <c:showBubbleSize val="0"/>
          <c:showLeaderLines val="0"/>
        </c:dLbls>
        <c:firstSliceAng val="0"/>
        <c:holeSize val="60"/>
      </c:doughnutChart>
      <c:spPr>
        <a:noFill/>
        <a:ln w="25400">
          <a:noFill/>
        </a:ln>
      </c:spPr>
    </c:plotArea>
    <c:plotVisOnly val="1"/>
    <c:dispBlanksAs val="zero"/>
    <c:showDLblsOverMax val="0"/>
  </c:chart>
  <c:spPr>
    <a:ln>
      <a:noFill/>
    </a:ln>
  </c:spPr>
  <c:printSettings>
    <c:headerFooter alignWithMargins="0"/>
    <c:pageMargins b="0.98399999999999999" l="0.78700000000000003" r="0.78700000000000003" t="0.98399999999999999" header="0.51200000000000001" footer="0.51200000000000001"/>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09564509988394"/>
          <c:y val="0.28680772832911322"/>
          <c:w val="0.65530154960984954"/>
          <c:h val="0.65475828737266872"/>
        </c:manualLayout>
      </c:layout>
      <c:doughnutChart>
        <c:varyColors val="1"/>
        <c:ser>
          <c:idx val="0"/>
          <c:order val="0"/>
          <c:spPr>
            <a:ln>
              <a:solidFill>
                <a:schemeClr val="tx1"/>
              </a:solidFill>
            </a:ln>
          </c:spPr>
          <c:dLbls>
            <c:dLbl>
              <c:idx val="0"/>
              <c:layout>
                <c:manualLayout>
                  <c:x val="0.2190067718409093"/>
                  <c:y val="3.7717250118284598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55E1-409D-87D9-5DC451DA44BC}"/>
                </c:ext>
              </c:extLst>
            </c:dLbl>
            <c:dLbl>
              <c:idx val="1"/>
              <c:layout>
                <c:manualLayout>
                  <c:x val="-9.9694271026314701E-2"/>
                  <c:y val="-0.1426332178589394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5E1-409D-87D9-5DC451DA44BC}"/>
                </c:ext>
              </c:extLst>
            </c:dLbl>
            <c:dLbl>
              <c:idx val="2"/>
              <c:layout>
                <c:manualLayout>
                  <c:x val="-4.478245205063712E-2"/>
                  <c:y val="-0.14789962555283162"/>
                </c:manualLayout>
              </c:layout>
              <c:numFmt formatCode="0%" sourceLinked="0"/>
              <c:spPr>
                <a:noFill/>
                <a:ln>
                  <a:noFill/>
                </a:ln>
                <a:effectLst/>
              </c:spPr>
              <c:txPr>
                <a:bodyPr wrap="square" lIns="38100" tIns="19050" rIns="38100" bIns="19050" anchor="ctr">
                  <a:sp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5E1-409D-87D9-5DC451DA44BC}"/>
                </c:ext>
              </c:extLst>
            </c:dLbl>
            <c:dLbl>
              <c:idx val="3"/>
              <c:layout>
                <c:manualLayout>
                  <c:x val="0.15254695586708747"/>
                  <c:y val="-1.3307835940411243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5E1-409D-87D9-5DC451DA44BC}"/>
                </c:ext>
              </c:extLst>
            </c:dLbl>
            <c:dLbl>
              <c:idx val="4"/>
              <c:layout>
                <c:manualLayout>
                  <c:x val="0.21864099076115601"/>
                  <c:y val="2.5221540235502906E-2"/>
                </c:manualLayout>
              </c:layout>
              <c:numFmt formatCode="0%" sourceLinked="0"/>
              <c:spPr>
                <a:noFill/>
                <a:ln>
                  <a:noFill/>
                </a:ln>
                <a:effectLst/>
              </c:spPr>
              <c:txPr>
                <a:bodyPr wrap="square" lIns="38100" tIns="19050" rIns="38100" bIns="19050" anchor="ctr">
                  <a:sp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55E1-409D-87D9-5DC451DA44BC}"/>
                </c:ext>
              </c:extLst>
            </c:dLbl>
            <c:dLbl>
              <c:idx val="5"/>
              <c:layout>
                <c:manualLayout>
                  <c:x val="-6.9395275660549122E-2"/>
                  <c:y val="-0.22881980445144634"/>
                </c:manualLayout>
              </c:layout>
              <c:numFmt formatCode="0%" sourceLinked="0"/>
              <c:spPr>
                <a:noFill/>
                <a:ln>
                  <a:noFill/>
                </a:ln>
                <a:effectLst/>
              </c:spPr>
              <c:txPr>
                <a:bodyPr wrap="square" lIns="38100" tIns="19050" rIns="38100" bIns="19050" anchor="ctr">
                  <a:sp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55E1-409D-87D9-5DC451DA44BC}"/>
                </c:ext>
              </c:extLst>
            </c:dLbl>
            <c:dLbl>
              <c:idx val="6"/>
              <c:layout>
                <c:manualLayout>
                  <c:x val="-4.8969948059861814E-3"/>
                  <c:y val="1.4916449377314754E-2"/>
                </c:manualLayout>
              </c:layout>
              <c:numFmt formatCode="0%" sourceLinked="0"/>
              <c:spPr>
                <a:noFill/>
                <a:ln>
                  <a:noFill/>
                </a:ln>
                <a:effectLst/>
              </c:spPr>
              <c:txPr>
                <a:bodyPr wrap="square" lIns="38100" tIns="19050" rIns="38100" bIns="19050" anchor="ctr">
                  <a:sp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55E1-409D-87D9-5DC451DA44BC}"/>
                </c:ext>
              </c:extLst>
            </c:dLbl>
            <c:dLbl>
              <c:idx val="7"/>
              <c:layout>
                <c:manualLayout>
                  <c:x val="-0.26007271989828684"/>
                  <c:y val="-0.10082091482178318"/>
                </c:manualLayout>
              </c:layout>
              <c:numFmt formatCode="0%" sourceLinked="0"/>
              <c:spPr>
                <a:noFill/>
                <a:ln>
                  <a:noFill/>
                </a:ln>
                <a:effectLst/>
              </c:spPr>
              <c:txPr>
                <a:bodyPr wrap="square" lIns="38100" tIns="19050" rIns="38100" bIns="19050" anchor="ctr">
                  <a:sp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55E1-409D-87D9-5DC451DA44BC}"/>
                </c:ext>
              </c:extLst>
            </c:dLbl>
            <c:dLbl>
              <c:idx val="8"/>
              <c:layout>
                <c:manualLayout>
                  <c:x val="-0.29001515885311274"/>
                  <c:y val="-0.20481801077628656"/>
                </c:manualLayout>
              </c:layout>
              <c:numFmt formatCode="0%" sourceLinked="0"/>
              <c:spPr>
                <a:noFill/>
                <a:ln>
                  <a:noFill/>
                </a:ln>
                <a:effectLst/>
              </c:spPr>
              <c:txPr>
                <a:bodyPr wrap="square" lIns="38100" tIns="19050" rIns="38100" bIns="19050" anchor="ctr">
                  <a:sp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55E1-409D-87D9-5DC451DA44BC}"/>
                </c:ext>
              </c:extLst>
            </c:dLbl>
            <c:dLbl>
              <c:idx val="9"/>
              <c:layout>
                <c:manualLayout>
                  <c:x val="-0.17269391845317053"/>
                  <c:y val="-0.24704282864447141"/>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55E1-409D-87D9-5DC451DA44BC}"/>
                </c:ext>
              </c:extLst>
            </c:dLbl>
            <c:numFmt formatCode="0%" sourceLinked="0"/>
            <c:spPr>
              <a:noFill/>
              <a:ln>
                <a:noFill/>
              </a:ln>
              <a:effectLst/>
            </c:spPr>
            <c:showLegendKey val="0"/>
            <c:showVal val="0"/>
            <c:showCatName val="1"/>
            <c:showSerName val="0"/>
            <c:showPercent val="1"/>
            <c:showBubbleSize val="0"/>
            <c:showLeaderLines val="0"/>
            <c:extLst>
              <c:ext xmlns:c15="http://schemas.microsoft.com/office/drawing/2012/chart" uri="{CE6537A1-D6FC-4f65-9D91-7224C49458BB}"/>
            </c:extLst>
          </c:dLbls>
          <c:cat>
            <c:strRef>
              <c:f>'13.F-gas'!$Y$31:$Y$33</c:f>
              <c:strCache>
                <c:ptCount val="3"/>
                <c:pt idx="0">
                  <c:v>NF3 製造時の漏出</c:v>
                </c:pt>
                <c:pt idx="1">
                  <c:v>半導体製造</c:v>
                </c:pt>
                <c:pt idx="2">
                  <c:v>液晶製造</c:v>
                </c:pt>
              </c:strCache>
            </c:strRef>
          </c:cat>
          <c:val>
            <c:numRef>
              <c:f>'13.F-gas'!$AP$31:$AP$33</c:f>
              <c:numCache>
                <c:formatCode>#,##0_ </c:formatCode>
                <c:ptCount val="3"/>
                <c:pt idx="0">
                  <c:v>1240.1199999999999</c:v>
                </c:pt>
                <c:pt idx="1">
                  <c:v>161.03926756079997</c:v>
                </c:pt>
                <c:pt idx="2">
                  <c:v>70.593444000000119</c:v>
                </c:pt>
              </c:numCache>
            </c:numRef>
          </c:val>
          <c:extLst>
            <c:ext xmlns:c16="http://schemas.microsoft.com/office/drawing/2014/chart" uri="{C3380CC4-5D6E-409C-BE32-E72D297353CC}">
              <c16:uniqueId val="{0000000A-55E1-409D-87D9-5DC451DA44BC}"/>
            </c:ext>
          </c:extLst>
        </c:ser>
        <c:dLbls>
          <c:showLegendKey val="0"/>
          <c:showVal val="0"/>
          <c:showCatName val="0"/>
          <c:showSerName val="0"/>
          <c:showPercent val="0"/>
          <c:showBubbleSize val="0"/>
          <c:showLeaderLines val="0"/>
        </c:dLbls>
        <c:firstSliceAng val="0"/>
        <c:holeSize val="60"/>
      </c:doughnutChart>
      <c:spPr>
        <a:noFill/>
        <a:ln w="25400">
          <a:noFill/>
        </a:ln>
      </c:spPr>
    </c:plotArea>
    <c:plotVisOnly val="1"/>
    <c:dispBlanksAs val="zero"/>
    <c:showDLblsOverMax val="0"/>
  </c:chart>
  <c:spPr>
    <a:ln>
      <a:noFill/>
    </a:ln>
  </c:spPr>
  <c:printSettings>
    <c:headerFooter alignWithMargins="0"/>
    <c:pageMargins b="0.98399999999999999" l="0.78700000000000003" r="0.78700000000000003" t="0.98399999999999999" header="0.51200000000000001" footer="0.51200000000000001"/>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ltLang="ja-JP" sz="1600"/>
              <a:t>2015</a:t>
            </a:r>
            <a:r>
              <a:rPr lang="ja-JP" altLang="en-US" sz="1600"/>
              <a:t>年度の</a:t>
            </a:r>
            <a:r>
              <a:rPr lang="ja-JP" altLang="ja-JP" sz="1600"/>
              <a:t>家庭からの</a:t>
            </a:r>
            <a:r>
              <a:rPr lang="en-US" altLang="ja-JP" sz="1600"/>
              <a:t>CO</a:t>
            </a:r>
            <a:r>
              <a:rPr lang="en-US" altLang="ja-JP" sz="1600" baseline="-25000"/>
              <a:t>2</a:t>
            </a:r>
            <a:r>
              <a:rPr lang="ja-JP" altLang="ja-JP" sz="1600"/>
              <a:t>排出量（燃料種別）</a:t>
            </a:r>
          </a:p>
        </c:rich>
      </c:tx>
      <c:overlay val="0"/>
    </c:title>
    <c:autoTitleDeleted val="0"/>
    <c:plotArea>
      <c:layout>
        <c:manualLayout>
          <c:layoutTarget val="inner"/>
          <c:xMode val="edge"/>
          <c:yMode val="edge"/>
          <c:x val="0.20605128062695871"/>
          <c:y val="0.15088280631587719"/>
          <c:w val="0.62216630328616318"/>
          <c:h val="0.62216630328616318"/>
        </c:manualLayout>
      </c:layout>
      <c:doughnutChart>
        <c:varyColors val="1"/>
        <c:ser>
          <c:idx val="0"/>
          <c:order val="0"/>
          <c:spPr>
            <a:ln>
              <a:solidFill>
                <a:schemeClr val="tx1"/>
              </a:solidFill>
            </a:ln>
          </c:spPr>
          <c:dLbls>
            <c:dLbl>
              <c:idx val="0"/>
              <c:delete val="1"/>
              <c:extLst>
                <c:ext xmlns:c15="http://schemas.microsoft.com/office/drawing/2012/chart" uri="{CE6537A1-D6FC-4f65-9D91-7224C49458BB}"/>
                <c:ext xmlns:c16="http://schemas.microsoft.com/office/drawing/2014/chart" uri="{C3380CC4-5D6E-409C-BE32-E72D297353CC}">
                  <c16:uniqueId val="{00000000-A1AF-4DCB-81CF-02E2730538F3}"/>
                </c:ext>
              </c:extLst>
            </c:dLbl>
            <c:dLbl>
              <c:idx val="1"/>
              <c:layout>
                <c:manualLayout>
                  <c:x val="1.8532999815583873E-2"/>
                  <c:y val="-3.4117461787864754E-2"/>
                </c:manualLayout>
              </c:layout>
              <c:showLegendKey val="0"/>
              <c:showVal val="1"/>
              <c:showCatName val="1"/>
              <c:showSerName val="0"/>
              <c:showPercent val="0"/>
              <c:showBubbleSize val="0"/>
              <c:extLst>
                <c:ext xmlns:c15="http://schemas.microsoft.com/office/drawing/2012/chart" uri="{CE6537A1-D6FC-4f65-9D91-7224C49458BB}">
                  <c15:layout>
                    <c:manualLayout>
                      <c:w val="7.1860999491624375E-2"/>
                      <c:h val="7.5999999999999984E-2"/>
                    </c:manualLayout>
                  </c15:layout>
                </c:ext>
                <c:ext xmlns:c16="http://schemas.microsoft.com/office/drawing/2014/chart" uri="{C3380CC4-5D6E-409C-BE32-E72D297353CC}">
                  <c16:uniqueId val="{00000001-A1AF-4DCB-81CF-02E2730538F3}"/>
                </c:ext>
              </c:extLst>
            </c:dLbl>
            <c:dLbl>
              <c:idx val="2"/>
              <c:layout>
                <c:manualLayout>
                  <c:x val="9.8455592469182354E-2"/>
                  <c:y val="-8.9411764705882357E-2"/>
                </c:manualLayout>
              </c:layout>
              <c:showLegendKey val="0"/>
              <c:showVal val="1"/>
              <c:showCatName val="1"/>
              <c:showSerName val="0"/>
              <c:showPercent val="0"/>
              <c:showBubbleSize val="0"/>
              <c:extLst>
                <c:ext xmlns:c15="http://schemas.microsoft.com/office/drawing/2012/chart" uri="{CE6537A1-D6FC-4f65-9D91-7224C49458BB}">
                  <c15:layout>
                    <c:manualLayout>
                      <c:w val="7.2440150035560744E-2"/>
                      <c:h val="7.6305882352941182E-2"/>
                    </c:manualLayout>
                  </c15:layout>
                </c:ext>
                <c:ext xmlns:c16="http://schemas.microsoft.com/office/drawing/2014/chart" uri="{C3380CC4-5D6E-409C-BE32-E72D297353CC}">
                  <c16:uniqueId val="{00000002-A1AF-4DCB-81CF-02E2730538F3}"/>
                </c:ext>
              </c:extLst>
            </c:dLbl>
            <c:dLbl>
              <c:idx val="3"/>
              <c:layout>
                <c:manualLayout>
                  <c:x val="2.6640925021072886E-2"/>
                  <c:y val="7.0588235294117684E-3"/>
                </c:manualLayout>
              </c:layout>
              <c:showLegendKey val="0"/>
              <c:showVal val="1"/>
              <c:showCatName val="1"/>
              <c:showSerName val="0"/>
              <c:showPercent val="0"/>
              <c:showBubbleSize val="0"/>
              <c:extLst>
                <c:ext xmlns:c15="http://schemas.microsoft.com/office/drawing/2012/chart" uri="{CE6537A1-D6FC-4f65-9D91-7224C49458BB}">
                  <c15:layout>
                    <c:manualLayout>
                      <c:w val="0.12529333747038351"/>
                      <c:h val="7.8352941176470584E-2"/>
                    </c:manualLayout>
                  </c15:layout>
                </c:ext>
                <c:ext xmlns:c16="http://schemas.microsoft.com/office/drawing/2014/chart" uri="{C3380CC4-5D6E-409C-BE32-E72D297353CC}">
                  <c16:uniqueId val="{00000003-A1AF-4DCB-81CF-02E2730538F3}"/>
                </c:ext>
              </c:extLst>
            </c:dLbl>
            <c:dLbl>
              <c:idx val="5"/>
              <c:layout>
                <c:manualLayout>
                  <c:x val="-0.13899613054472801"/>
                  <c:y val="5.647058823529412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1AF-4DCB-81CF-02E2730538F3}"/>
                </c:ext>
              </c:extLst>
            </c:dLbl>
            <c:dLbl>
              <c:idx val="6"/>
              <c:layout>
                <c:manualLayout>
                  <c:x val="2.3166021757454669E-3"/>
                  <c:y val="-4.7062528948587307E-3"/>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1AF-4DCB-81CF-02E2730538F3}"/>
                </c:ext>
              </c:extLst>
            </c:dLbl>
            <c:dLbl>
              <c:idx val="7"/>
              <c:layout>
                <c:manualLayout>
                  <c:x val="-7.4440727544418175E-2"/>
                  <c:y val="-8.8308846688281678E-2"/>
                </c:manualLayout>
              </c:layout>
              <c:showLegendKey val="0"/>
              <c:showVal val="1"/>
              <c:showCatName val="1"/>
              <c:showSerName val="0"/>
              <c:showPercent val="0"/>
              <c:showBubbleSize val="0"/>
              <c:extLst>
                <c:ext xmlns:c15="http://schemas.microsoft.com/office/drawing/2012/chart" uri="{CE6537A1-D6FC-4f65-9D91-7224C49458BB}">
                  <c15:layout>
                    <c:manualLayout>
                      <c:w val="8.1127408194606246E-2"/>
                      <c:h val="7.3647058823529413E-2"/>
                    </c:manualLayout>
                  </c15:layout>
                </c:ext>
                <c:ext xmlns:c16="http://schemas.microsoft.com/office/drawing/2014/chart" uri="{C3380CC4-5D6E-409C-BE32-E72D297353CC}">
                  <c16:uniqueId val="{00000006-A1AF-4DCB-81CF-02E2730538F3}"/>
                </c:ext>
              </c:extLst>
            </c:dLbl>
            <c:dLbl>
              <c:idx val="8"/>
              <c:layout>
                <c:manualLayout>
                  <c:x val="-6.1638034740642252E-3"/>
                  <c:y val="-1.1430106530801339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1AF-4DCB-81CF-02E2730538F3}"/>
                </c:ext>
              </c:extLst>
            </c:dLbl>
            <c:dLbl>
              <c:idx val="9"/>
              <c:layout>
                <c:manualLayout>
                  <c:x val="4.4888947357560043E-2"/>
                  <c:y val="-0.10897091520016663"/>
                </c:manualLayout>
              </c:layout>
              <c:showLegendKey val="0"/>
              <c:showVal val="1"/>
              <c:showCatName val="1"/>
              <c:showSerName val="0"/>
              <c:showPercent val="0"/>
              <c:showBubbleSize val="0"/>
              <c:extLst>
                <c:ext xmlns:c15="http://schemas.microsoft.com/office/drawing/2012/chart" uri="{CE6537A1-D6FC-4f65-9D91-7224C49458BB}">
                  <c15:layout>
                    <c:manualLayout>
                      <c:w val="0.16709914377593854"/>
                      <c:h val="8.0691981549643577E-2"/>
                    </c:manualLayout>
                  </c15:layout>
                </c:ext>
                <c:ext xmlns:c16="http://schemas.microsoft.com/office/drawing/2014/chart" uri="{C3380CC4-5D6E-409C-BE32-E72D297353CC}">
                  <c16:uniqueId val="{00000008-A1AF-4DCB-81CF-02E2730538F3}"/>
                </c:ext>
              </c:extLst>
            </c:dLbl>
            <c:spPr>
              <a:noFill/>
              <a:ln>
                <a:noFill/>
              </a:ln>
              <a:effectLst/>
            </c:spPr>
            <c:txPr>
              <a:bodyPr/>
              <a:lstStyle/>
              <a:p>
                <a:pPr>
                  <a:defRPr sz="1100"/>
                </a:pPr>
                <a:endParaRPr lang="ja-JP"/>
              </a:p>
            </c:txPr>
            <c:showLegendKey val="0"/>
            <c:showVal val="1"/>
            <c:showCatName val="1"/>
            <c:showSerName val="0"/>
            <c:showPercent val="0"/>
            <c:showBubbleSize val="0"/>
            <c:showLeaderLines val="0"/>
            <c:extLst>
              <c:ext xmlns:c15="http://schemas.microsoft.com/office/drawing/2012/chart" uri="{CE6537A1-D6FC-4f65-9D91-7224C49458BB}"/>
            </c:extLst>
          </c:dLbls>
          <c:cat>
            <c:strRef>
              <c:f>'14.家庭におけるCO2排出量（世帯あたり）'!$Z$25:$Z$34</c:f>
              <c:strCache>
                <c:ptCount val="10"/>
                <c:pt idx="0">
                  <c:v>石炭等</c:v>
                </c:pt>
                <c:pt idx="1">
                  <c:v>灯油</c:v>
                </c:pt>
                <c:pt idx="2">
                  <c:v>LPG</c:v>
                </c:pt>
                <c:pt idx="3">
                  <c:v>都市ガス</c:v>
                </c:pt>
                <c:pt idx="4">
                  <c:v>電力</c:v>
                </c:pt>
                <c:pt idx="5">
                  <c:v>熱</c:v>
                </c:pt>
                <c:pt idx="6">
                  <c:v>ガソリン</c:v>
                </c:pt>
                <c:pt idx="7">
                  <c:v>軽油</c:v>
                </c:pt>
                <c:pt idx="8">
                  <c:v>一般廃棄物</c:v>
                </c:pt>
                <c:pt idx="9">
                  <c:v>水道</c:v>
                </c:pt>
              </c:strCache>
            </c:strRef>
          </c:cat>
          <c:val>
            <c:numRef>
              <c:f>'14.家庭におけるCO2排出量（世帯あたり）'!$AZ$25:$AZ$34</c:f>
              <c:numCache>
                <c:formatCode>0.0%</c:formatCode>
                <c:ptCount val="10"/>
                <c:pt idx="0">
                  <c:v>0</c:v>
                </c:pt>
                <c:pt idx="1">
                  <c:v>7.1986308573992588E-2</c:v>
                </c:pt>
                <c:pt idx="2">
                  <c:v>4.3154712715850634E-2</c:v>
                </c:pt>
                <c:pt idx="3">
                  <c:v>7.5789176720288287E-2</c:v>
                </c:pt>
                <c:pt idx="4">
                  <c:v>0.45297655547911503</c:v>
                </c:pt>
                <c:pt idx="5" formatCode="0.00%">
                  <c:v>2.2066700446022008E-4</c:v>
                </c:pt>
                <c:pt idx="6">
                  <c:v>0.27528460504230967</c:v>
                </c:pt>
                <c:pt idx="7">
                  <c:v>1.0425024277008426E-2</c:v>
                </c:pt>
                <c:pt idx="8">
                  <c:v>4.7977025245046316E-2</c:v>
                </c:pt>
                <c:pt idx="9">
                  <c:v>2.2185924941928604E-2</c:v>
                </c:pt>
              </c:numCache>
            </c:numRef>
          </c:val>
          <c:extLst>
            <c:ext xmlns:c16="http://schemas.microsoft.com/office/drawing/2014/chart" uri="{C3380CC4-5D6E-409C-BE32-E72D297353CC}">
              <c16:uniqueId val="{00000009-A1AF-4DCB-81CF-02E2730538F3}"/>
            </c:ext>
          </c:extLst>
        </c:ser>
        <c:dLbls>
          <c:showLegendKey val="0"/>
          <c:showVal val="0"/>
          <c:showCatName val="0"/>
          <c:showSerName val="0"/>
          <c:showPercent val="0"/>
          <c:showBubbleSize val="0"/>
          <c:showLeaderLines val="0"/>
        </c:dLbls>
        <c:firstSliceAng val="0"/>
        <c:holeSize val="50"/>
      </c:doughnutChart>
      <c:spPr>
        <a:noFill/>
        <a:ln w="25400">
          <a:noFill/>
        </a:ln>
      </c:spPr>
    </c:plotArea>
    <c:plotVisOnly val="1"/>
    <c:dispBlanksAs val="zero"/>
    <c:showDLblsOverMax val="0"/>
  </c:chart>
  <c:printSettings>
    <c:headerFooter alignWithMargins="0"/>
    <c:pageMargins b="0.98399999999999999" l="0.78700000000000003" r="0.78700000000000003" t="0.98399999999999999" header="0.51200000000000001" footer="0.51200000000000001"/>
    <c:pageSetup paperSize="9" orientation="landscape" verticalDpi="0"/>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ltLang="ja-JP" sz="1600"/>
              <a:t>2015</a:t>
            </a:r>
            <a:r>
              <a:rPr lang="ja-JP" altLang="en-US" sz="1600"/>
              <a:t>年度の</a:t>
            </a:r>
            <a:r>
              <a:rPr lang="ja-JP" altLang="ja-JP" sz="1600"/>
              <a:t>家庭からの</a:t>
            </a:r>
            <a:r>
              <a:rPr lang="en-US" altLang="ja-JP" sz="1600"/>
              <a:t>CO</a:t>
            </a:r>
            <a:r>
              <a:rPr lang="en-US" altLang="ja-JP" sz="1600" baseline="-25000"/>
              <a:t>2</a:t>
            </a:r>
            <a:r>
              <a:rPr lang="ja-JP" altLang="ja-JP" sz="1600"/>
              <a:t>排出量（用途別）</a:t>
            </a:r>
          </a:p>
        </c:rich>
      </c:tx>
      <c:overlay val="0"/>
    </c:title>
    <c:autoTitleDeleted val="0"/>
    <c:plotArea>
      <c:layout>
        <c:manualLayout>
          <c:layoutTarget val="inner"/>
          <c:xMode val="edge"/>
          <c:yMode val="edge"/>
          <c:x val="0.19864944444444452"/>
          <c:y val="0.13586061001634056"/>
          <c:w val="0.62832886629912066"/>
          <c:h val="0.62832886629912066"/>
        </c:manualLayout>
      </c:layout>
      <c:doughnutChart>
        <c:varyColors val="1"/>
        <c:ser>
          <c:idx val="0"/>
          <c:order val="0"/>
          <c:spPr>
            <a:ln>
              <a:solidFill>
                <a:sysClr val="windowText" lastClr="000000"/>
              </a:solidFill>
            </a:ln>
          </c:spPr>
          <c:dLbls>
            <c:dLbl>
              <c:idx val="0"/>
              <c:layout>
                <c:manualLayout>
                  <c:x val="7.1161246653971121E-3"/>
                  <c:y val="-2.2414379594711435E-2"/>
                </c:manualLayout>
              </c:layout>
              <c:showLegendKey val="0"/>
              <c:showVal val="1"/>
              <c:showCatName val="1"/>
              <c:showSerName val="0"/>
              <c:showPercent val="0"/>
              <c:showBubbleSize val="0"/>
              <c:extLst>
                <c:ext xmlns:c15="http://schemas.microsoft.com/office/drawing/2012/chart" uri="{CE6537A1-D6FC-4f65-9D91-7224C49458BB}">
                  <c15:layout>
                    <c:manualLayout>
                      <c:w val="8.5439815558445958E-2"/>
                      <c:h val="8.0928042762317604E-2"/>
                    </c:manualLayout>
                  </c15:layout>
                </c:ext>
                <c:ext xmlns:c16="http://schemas.microsoft.com/office/drawing/2014/chart" uri="{C3380CC4-5D6E-409C-BE32-E72D297353CC}">
                  <c16:uniqueId val="{00000000-E283-408C-AD03-DDADFEE26285}"/>
                </c:ext>
              </c:extLst>
            </c:dLbl>
            <c:dLbl>
              <c:idx val="1"/>
              <c:layout>
                <c:manualLayout>
                  <c:x val="0.1221585369589108"/>
                  <c:y val="-6.8422940752780728E-2"/>
                </c:manualLayout>
              </c:layout>
              <c:showLegendKey val="0"/>
              <c:showVal val="1"/>
              <c:showCatName val="1"/>
              <c:showSerName val="0"/>
              <c:showPercent val="0"/>
              <c:showBubbleSize val="0"/>
              <c:extLst>
                <c:ext xmlns:c15="http://schemas.microsoft.com/office/drawing/2012/chart" uri="{CE6537A1-D6FC-4f65-9D91-7224C49458BB}">
                  <c15:layout>
                    <c:manualLayout>
                      <c:w val="8.5439815558445958E-2"/>
                      <c:h val="8.8006297231324956E-2"/>
                    </c:manualLayout>
                  </c15:layout>
                </c:ext>
                <c:ext xmlns:c16="http://schemas.microsoft.com/office/drawing/2014/chart" uri="{C3380CC4-5D6E-409C-BE32-E72D297353CC}">
                  <c16:uniqueId val="{00000001-E283-408C-AD03-DDADFEE26285}"/>
                </c:ext>
              </c:extLst>
            </c:dLbl>
            <c:dLbl>
              <c:idx val="3"/>
              <c:layout>
                <c:manualLayout>
                  <c:x val="-4.744020852773324E-3"/>
                  <c:y val="-1.179709078167895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283-408C-AD03-DDADFEE26285}"/>
                </c:ext>
              </c:extLst>
            </c:dLbl>
            <c:dLbl>
              <c:idx val="5"/>
              <c:layout>
                <c:manualLayout>
                  <c:x val="9.4880417055464693E-3"/>
                  <c:y val="-4.3255499841597601E-17"/>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283-408C-AD03-DDADFEE26285}"/>
                </c:ext>
              </c:extLst>
            </c:dLbl>
            <c:dLbl>
              <c:idx val="6"/>
              <c:layout>
                <c:manualLayout>
                  <c:x val="-2.0286665864790221E-2"/>
                  <c:y val="-2.3901277485595937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283-408C-AD03-DDADFEE26285}"/>
                </c:ext>
              </c:extLst>
            </c:dLbl>
            <c:dLbl>
              <c:idx val="7"/>
              <c:layout>
                <c:manualLayout>
                  <c:x val="3.1091827060642046E-2"/>
                  <c:y val="-9.6949978291495167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283-408C-AD03-DDADFEE26285}"/>
                </c:ext>
              </c:extLst>
            </c:dLbl>
            <c:spPr>
              <a:noFill/>
              <a:ln>
                <a:noFill/>
              </a:ln>
              <a:effectLst/>
            </c:spPr>
            <c:txPr>
              <a:bodyPr/>
              <a:lstStyle/>
              <a:p>
                <a:pPr>
                  <a:defRPr sz="1100"/>
                </a:pPr>
                <a:endParaRPr lang="ja-JP"/>
              </a:p>
            </c:txPr>
            <c:showLegendKey val="0"/>
            <c:showVal val="1"/>
            <c:showCatName val="1"/>
            <c:showSerName val="0"/>
            <c:showPercent val="0"/>
            <c:showBubbleSize val="0"/>
            <c:showLeaderLines val="0"/>
            <c:extLst>
              <c:ext xmlns:c15="http://schemas.microsoft.com/office/drawing/2012/chart" uri="{CE6537A1-D6FC-4f65-9D91-7224C49458BB}"/>
            </c:extLst>
          </c:dLbls>
          <c:cat>
            <c:strRef>
              <c:f>'14.家庭におけるCO2排出量（世帯あたり）'!$Z$51:$Z$58</c:f>
              <c:strCache>
                <c:ptCount val="8"/>
                <c:pt idx="0">
                  <c:v>暖房</c:v>
                </c:pt>
                <c:pt idx="1">
                  <c:v>冷房</c:v>
                </c:pt>
                <c:pt idx="2">
                  <c:v>給湯</c:v>
                </c:pt>
                <c:pt idx="3">
                  <c:v>厨房</c:v>
                </c:pt>
                <c:pt idx="4">
                  <c:v>動力他</c:v>
                </c:pt>
                <c:pt idx="5">
                  <c:v>自家用乗用車</c:v>
                </c:pt>
                <c:pt idx="6">
                  <c:v>一般廃棄物</c:v>
                </c:pt>
                <c:pt idx="7">
                  <c:v>水道</c:v>
                </c:pt>
              </c:strCache>
            </c:strRef>
          </c:cat>
          <c:val>
            <c:numRef>
              <c:f>'14.家庭におけるCO2排出量（世帯あたり）'!$AZ$51:$AZ$58</c:f>
              <c:numCache>
                <c:formatCode>0.0%</c:formatCode>
                <c:ptCount val="8"/>
                <c:pt idx="0">
                  <c:v>0.11583866086190797</c:v>
                </c:pt>
                <c:pt idx="1">
                  <c:v>1.8924451674133543E-2</c:v>
                </c:pt>
                <c:pt idx="2">
                  <c:v>0.13174578983727983</c:v>
                </c:pt>
                <c:pt idx="3">
                  <c:v>4.9411312632360121E-2</c:v>
                </c:pt>
                <c:pt idx="4">
                  <c:v>0.32820720548802529</c:v>
                </c:pt>
                <c:pt idx="5">
                  <c:v>0.28570962931931815</c:v>
                </c:pt>
                <c:pt idx="6">
                  <c:v>4.7977025245046316E-2</c:v>
                </c:pt>
                <c:pt idx="7">
                  <c:v>2.2185924941928604E-2</c:v>
                </c:pt>
              </c:numCache>
            </c:numRef>
          </c:val>
          <c:extLst>
            <c:ext xmlns:c16="http://schemas.microsoft.com/office/drawing/2014/chart" uri="{C3380CC4-5D6E-409C-BE32-E72D297353CC}">
              <c16:uniqueId val="{00000006-E283-408C-AD03-DDADFEE26285}"/>
            </c:ext>
          </c:extLst>
        </c:ser>
        <c:dLbls>
          <c:showLegendKey val="0"/>
          <c:showVal val="0"/>
          <c:showCatName val="0"/>
          <c:showSerName val="0"/>
          <c:showPercent val="0"/>
          <c:showBubbleSize val="0"/>
          <c:showLeaderLines val="0"/>
        </c:dLbls>
        <c:firstSliceAng val="0"/>
        <c:holeSize val="50"/>
      </c:doughnutChart>
      <c:spPr>
        <a:noFill/>
        <a:ln w="25400">
          <a:noFill/>
        </a:ln>
      </c:spPr>
    </c:plotArea>
    <c:plotVisOnly val="1"/>
    <c:dispBlanksAs val="zero"/>
    <c:showDLblsOverMax val="0"/>
  </c:chart>
  <c:printSettings>
    <c:headerFooter alignWithMargins="0"/>
    <c:pageMargins b="0.98399999999999999" l="0.78700000000000003" r="0.78700000000000003" t="0.98399999999999999" header="0.51200000000000001" footer="0.51200000000000001"/>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ja-JP" sz="1600" b="1" i="0" u="none" strike="noStrike" baseline="0"/>
              <a:t>家庭からの</a:t>
            </a:r>
            <a:r>
              <a:rPr lang="en-US" altLang="ja-JP" sz="1600" b="1" i="0" u="none" strike="noStrike" baseline="0"/>
              <a:t>CO</a:t>
            </a:r>
            <a:r>
              <a:rPr lang="en-US" altLang="ja-JP" sz="1600" b="1" i="0" u="none" strike="noStrike" baseline="-25000"/>
              <a:t>2</a:t>
            </a:r>
            <a:r>
              <a:rPr lang="en-US" altLang="ja-JP" sz="1600" b="1" i="0" u="none" strike="noStrike" baseline="0"/>
              <a:t> </a:t>
            </a:r>
            <a:r>
              <a:rPr lang="ja-JP" altLang="ja-JP" sz="1600" b="1" i="0" u="none" strike="noStrike" baseline="0"/>
              <a:t>排出量（燃料種別）</a:t>
            </a:r>
            <a:endParaRPr lang="ja-JP" altLang="en-US" sz="1600"/>
          </a:p>
        </c:rich>
      </c:tx>
      <c:overlay val="0"/>
    </c:title>
    <c:autoTitleDeleted val="0"/>
    <c:plotArea>
      <c:layout>
        <c:manualLayout>
          <c:layoutTarget val="inner"/>
          <c:xMode val="edge"/>
          <c:yMode val="edge"/>
          <c:x val="0.13289041666666671"/>
          <c:y val="0.16343518518518532"/>
          <c:w val="0.72561222222222221"/>
          <c:h val="0.6638311111111117"/>
        </c:manualLayout>
      </c:layout>
      <c:barChart>
        <c:barDir val="col"/>
        <c:grouping val="stacked"/>
        <c:varyColors val="0"/>
        <c:ser>
          <c:idx val="0"/>
          <c:order val="0"/>
          <c:tx>
            <c:strRef>
              <c:f>'14.家庭におけるCO2排出量（世帯あたり）'!$Z$11</c:f>
              <c:strCache>
                <c:ptCount val="1"/>
                <c:pt idx="0">
                  <c:v>石炭等</c:v>
                </c:pt>
              </c:strCache>
            </c:strRef>
          </c:tx>
          <c:spPr>
            <a:ln>
              <a:solidFill>
                <a:sysClr val="windowText" lastClr="000000"/>
              </a:solidFill>
            </a:ln>
          </c:spPr>
          <c:invertIfNegative val="0"/>
          <c:cat>
            <c:numRef>
              <c:f>'14.家庭におけるCO2排出量（世帯あたり）'!$AA$9:$AZ$9</c:f>
              <c:numCache>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Cache>
            </c:numRef>
          </c:cat>
          <c:val>
            <c:numRef>
              <c:f>'14.家庭におけるCO2排出量（世帯あたり）'!$AA$11:$AY$11</c:f>
              <c:numCache>
                <c:formatCode>#,##0_);[Red]\(#,##0\)</c:formatCode>
                <c:ptCount val="25"/>
                <c:pt idx="0">
                  <c:v>7.5370830754100098</c:v>
                </c:pt>
                <c:pt idx="1">
                  <c:v>6.5892939991309163</c:v>
                </c:pt>
                <c:pt idx="2">
                  <c:v>8.6897522675516079</c:v>
                </c:pt>
                <c:pt idx="3">
                  <c:v>7.1365956181998875</c:v>
                </c:pt>
                <c:pt idx="4">
                  <c:v>5.1540336397927788</c:v>
                </c:pt>
                <c:pt idx="5">
                  <c:v>3.9856886870462311</c:v>
                </c:pt>
                <c:pt idx="6">
                  <c:v>5.6752195424630756</c:v>
                </c:pt>
                <c:pt idx="7">
                  <c:v>4.5720999727413343</c:v>
                </c:pt>
                <c:pt idx="8">
                  <c:v>2.8976523990064322</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0-DE6C-467E-AB1B-D49E7093164E}"/>
            </c:ext>
          </c:extLst>
        </c:ser>
        <c:ser>
          <c:idx val="1"/>
          <c:order val="1"/>
          <c:tx>
            <c:strRef>
              <c:f>'14.家庭におけるCO2排出量（世帯あたり）'!$Z$12</c:f>
              <c:strCache>
                <c:ptCount val="1"/>
                <c:pt idx="0">
                  <c:v>灯油</c:v>
                </c:pt>
              </c:strCache>
            </c:strRef>
          </c:tx>
          <c:spPr>
            <a:ln>
              <a:solidFill>
                <a:sysClr val="windowText" lastClr="000000"/>
              </a:solidFill>
            </a:ln>
          </c:spPr>
          <c:invertIfNegative val="0"/>
          <c:cat>
            <c:numRef>
              <c:f>'14.家庭におけるCO2排出量（世帯あたり）'!$AA$9:$AZ$9</c:f>
              <c:numCache>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Cache>
            </c:numRef>
          </c:cat>
          <c:val>
            <c:numRef>
              <c:f>'14.家庭におけるCO2排出量（世帯あたり）'!$AA$12:$AZ$12</c:f>
              <c:numCache>
                <c:formatCode>#,##0_);[Red]\(#,##0\)</c:formatCode>
                <c:ptCount val="26"/>
                <c:pt idx="0">
                  <c:v>623.76435392210692</c:v>
                </c:pt>
                <c:pt idx="1">
                  <c:v>600.13055558980238</c:v>
                </c:pt>
                <c:pt idx="2">
                  <c:v>645.12499693971131</c:v>
                </c:pt>
                <c:pt idx="3">
                  <c:v>687.05832790036629</c:v>
                </c:pt>
                <c:pt idx="4">
                  <c:v>634.19507945014345</c:v>
                </c:pt>
                <c:pt idx="5">
                  <c:v>695.70928448228108</c:v>
                </c:pt>
                <c:pt idx="6">
                  <c:v>668.39303450240482</c:v>
                </c:pt>
                <c:pt idx="7">
                  <c:v>649.00040566489542</c:v>
                </c:pt>
                <c:pt idx="8">
                  <c:v>625.2976946419642</c:v>
                </c:pt>
                <c:pt idx="9">
                  <c:v>650.9267210731349</c:v>
                </c:pt>
                <c:pt idx="10">
                  <c:v>684.30699231647168</c:v>
                </c:pt>
                <c:pt idx="11">
                  <c:v>625.66341914585246</c:v>
                </c:pt>
                <c:pt idx="12">
                  <c:v>656.04171848651072</c:v>
                </c:pt>
                <c:pt idx="13">
                  <c:v>571.66551639777629</c:v>
                </c:pt>
                <c:pt idx="14">
                  <c:v>590.42769695504091</c:v>
                </c:pt>
                <c:pt idx="15">
                  <c:v>632.93603209281719</c:v>
                </c:pt>
                <c:pt idx="16">
                  <c:v>553.96866976938816</c:v>
                </c:pt>
                <c:pt idx="17">
                  <c:v>521.6480771412256</c:v>
                </c:pt>
                <c:pt idx="18">
                  <c:v>475.87680495147401</c:v>
                </c:pt>
                <c:pt idx="19">
                  <c:v>460.03856863657876</c:v>
                </c:pt>
                <c:pt idx="20">
                  <c:v>493.41646282801048</c:v>
                </c:pt>
                <c:pt idx="21">
                  <c:v>472.64800688484343</c:v>
                </c:pt>
                <c:pt idx="22">
                  <c:v>448.5406361619884</c:v>
                </c:pt>
                <c:pt idx="23">
                  <c:v>422.78013865532574</c:v>
                </c:pt>
                <c:pt idx="24">
                  <c:v>392.56683445117221</c:v>
                </c:pt>
                <c:pt idx="25">
                  <c:v>355.56614640016187</c:v>
                </c:pt>
              </c:numCache>
            </c:numRef>
          </c:val>
          <c:extLst>
            <c:ext xmlns:c16="http://schemas.microsoft.com/office/drawing/2014/chart" uri="{C3380CC4-5D6E-409C-BE32-E72D297353CC}">
              <c16:uniqueId val="{00000001-DE6C-467E-AB1B-D49E7093164E}"/>
            </c:ext>
          </c:extLst>
        </c:ser>
        <c:ser>
          <c:idx val="2"/>
          <c:order val="2"/>
          <c:tx>
            <c:strRef>
              <c:f>'14.家庭におけるCO2排出量（世帯あたり）'!$Z$13</c:f>
              <c:strCache>
                <c:ptCount val="1"/>
                <c:pt idx="0">
                  <c:v>LPG</c:v>
                </c:pt>
              </c:strCache>
            </c:strRef>
          </c:tx>
          <c:spPr>
            <a:ln>
              <a:solidFill>
                <a:sysClr val="windowText" lastClr="000000"/>
              </a:solidFill>
            </a:ln>
          </c:spPr>
          <c:invertIfNegative val="0"/>
          <c:cat>
            <c:numRef>
              <c:f>'14.家庭におけるCO2排出量（世帯あたり）'!$AA$9:$AZ$9</c:f>
              <c:numCache>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Cache>
            </c:numRef>
          </c:cat>
          <c:val>
            <c:numRef>
              <c:f>'14.家庭におけるCO2排出量（世帯あたり）'!$AA$13:$AZ$13</c:f>
              <c:numCache>
                <c:formatCode>#,##0_);[Red]\(#,##0\)</c:formatCode>
                <c:ptCount val="26"/>
                <c:pt idx="0">
                  <c:v>345.83276916978502</c:v>
                </c:pt>
                <c:pt idx="1">
                  <c:v>347.06488014265989</c:v>
                </c:pt>
                <c:pt idx="2">
                  <c:v>348.19174714607112</c:v>
                </c:pt>
                <c:pt idx="3">
                  <c:v>371.80396951500501</c:v>
                </c:pt>
                <c:pt idx="4">
                  <c:v>368.27993507958706</c:v>
                </c:pt>
                <c:pt idx="5">
                  <c:v>368.26667429827779</c:v>
                </c:pt>
                <c:pt idx="6">
                  <c:v>370.0186579036108</c:v>
                </c:pt>
                <c:pt idx="7">
                  <c:v>357.50157556586714</c:v>
                </c:pt>
                <c:pt idx="8">
                  <c:v>362.34851036045126</c:v>
                </c:pt>
                <c:pt idx="9">
                  <c:v>356.30724084280217</c:v>
                </c:pt>
                <c:pt idx="10">
                  <c:v>353.12132382631256</c:v>
                </c:pt>
                <c:pt idx="11">
                  <c:v>334.95663964697883</c:v>
                </c:pt>
                <c:pt idx="12">
                  <c:v>331.42758564652036</c:v>
                </c:pt>
                <c:pt idx="13">
                  <c:v>341.45970279694484</c:v>
                </c:pt>
                <c:pt idx="14">
                  <c:v>308.28049478922475</c:v>
                </c:pt>
                <c:pt idx="15">
                  <c:v>301.83422849318612</c:v>
                </c:pt>
                <c:pt idx="16">
                  <c:v>293.31990628747849</c:v>
                </c:pt>
                <c:pt idx="17">
                  <c:v>296.58312946190557</c:v>
                </c:pt>
                <c:pt idx="18">
                  <c:v>271.04460040149121</c:v>
                </c:pt>
                <c:pt idx="19">
                  <c:v>258.00903094633179</c:v>
                </c:pt>
                <c:pt idx="20">
                  <c:v>269.8721004185694</c:v>
                </c:pt>
                <c:pt idx="21">
                  <c:v>243.01108853848686</c:v>
                </c:pt>
                <c:pt idx="22">
                  <c:v>254.22344244518354</c:v>
                </c:pt>
                <c:pt idx="23">
                  <c:v>243.53402621830227</c:v>
                </c:pt>
                <c:pt idx="24">
                  <c:v>221.41381689704713</c:v>
                </c:pt>
                <c:pt idx="25">
                  <c:v>213.15657384499815</c:v>
                </c:pt>
              </c:numCache>
            </c:numRef>
          </c:val>
          <c:extLst>
            <c:ext xmlns:c16="http://schemas.microsoft.com/office/drawing/2014/chart" uri="{C3380CC4-5D6E-409C-BE32-E72D297353CC}">
              <c16:uniqueId val="{00000002-DE6C-467E-AB1B-D49E7093164E}"/>
            </c:ext>
          </c:extLst>
        </c:ser>
        <c:ser>
          <c:idx val="3"/>
          <c:order val="3"/>
          <c:tx>
            <c:strRef>
              <c:f>'14.家庭におけるCO2排出量（世帯あたり）'!$Z$14</c:f>
              <c:strCache>
                <c:ptCount val="1"/>
                <c:pt idx="0">
                  <c:v>都市ガス</c:v>
                </c:pt>
              </c:strCache>
            </c:strRef>
          </c:tx>
          <c:spPr>
            <a:ln>
              <a:solidFill>
                <a:sysClr val="windowText" lastClr="000000"/>
              </a:solidFill>
            </a:ln>
          </c:spPr>
          <c:invertIfNegative val="0"/>
          <c:cat>
            <c:numRef>
              <c:f>'14.家庭におけるCO2排出量（世帯あたり）'!$AA$9:$AZ$9</c:f>
              <c:numCache>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Cache>
            </c:numRef>
          </c:cat>
          <c:val>
            <c:numRef>
              <c:f>'14.家庭におけるCO2排出量（世帯あたり）'!$AA$14:$AZ$14</c:f>
              <c:numCache>
                <c:formatCode>#,##0_);[Red]\(#,##0\)</c:formatCode>
                <c:ptCount val="26"/>
                <c:pt idx="0">
                  <c:v>441.01762119104353</c:v>
                </c:pt>
                <c:pt idx="1">
                  <c:v>456.91457066058041</c:v>
                </c:pt>
                <c:pt idx="2">
                  <c:v>467.63232100534464</c:v>
                </c:pt>
                <c:pt idx="3">
                  <c:v>486.39825537245031</c:v>
                </c:pt>
                <c:pt idx="4">
                  <c:v>448.7187082232204</c:v>
                </c:pt>
                <c:pt idx="5">
                  <c:v>476.263472692216</c:v>
                </c:pt>
                <c:pt idx="6">
                  <c:v>475.95535441747853</c:v>
                </c:pt>
                <c:pt idx="7">
                  <c:v>461.74462808186286</c:v>
                </c:pt>
                <c:pt idx="8">
                  <c:v>452.54348938655897</c:v>
                </c:pt>
                <c:pt idx="9">
                  <c:v>457.69820743573473</c:v>
                </c:pt>
                <c:pt idx="10">
                  <c:v>460.62019861716709</c:v>
                </c:pt>
                <c:pt idx="11">
                  <c:v>447.5560520815182</c:v>
                </c:pt>
                <c:pt idx="12">
                  <c:v>455.27032388359567</c:v>
                </c:pt>
                <c:pt idx="13">
                  <c:v>450.06089228844019</c:v>
                </c:pt>
                <c:pt idx="14">
                  <c:v>432.43510094167647</c:v>
                </c:pt>
                <c:pt idx="15">
                  <c:v>446.94678277233481</c:v>
                </c:pt>
                <c:pt idx="16">
                  <c:v>434.05310223280878</c:v>
                </c:pt>
                <c:pt idx="17">
                  <c:v>430.06935834412394</c:v>
                </c:pt>
                <c:pt idx="18">
                  <c:v>416.91181714320112</c:v>
                </c:pt>
                <c:pt idx="19">
                  <c:v>409.29429183505601</c:v>
                </c:pt>
                <c:pt idx="20">
                  <c:v>415.1185758192712</c:v>
                </c:pt>
                <c:pt idx="21">
                  <c:v>412.39497215872996</c:v>
                </c:pt>
                <c:pt idx="22">
                  <c:v>405.55528151100606</c:v>
                </c:pt>
                <c:pt idx="23">
                  <c:v>389.82735329893853</c:v>
                </c:pt>
                <c:pt idx="24">
                  <c:v>396.01577951022921</c:v>
                </c:pt>
                <c:pt idx="25">
                  <c:v>374.34987345648722</c:v>
                </c:pt>
              </c:numCache>
            </c:numRef>
          </c:val>
          <c:extLst>
            <c:ext xmlns:c16="http://schemas.microsoft.com/office/drawing/2014/chart" uri="{C3380CC4-5D6E-409C-BE32-E72D297353CC}">
              <c16:uniqueId val="{00000003-DE6C-467E-AB1B-D49E7093164E}"/>
            </c:ext>
          </c:extLst>
        </c:ser>
        <c:ser>
          <c:idx val="4"/>
          <c:order val="4"/>
          <c:tx>
            <c:strRef>
              <c:f>'14.家庭におけるCO2排出量（世帯あたり）'!$Z$15</c:f>
              <c:strCache>
                <c:ptCount val="1"/>
                <c:pt idx="0">
                  <c:v>電力</c:v>
                </c:pt>
              </c:strCache>
            </c:strRef>
          </c:tx>
          <c:spPr>
            <a:ln>
              <a:solidFill>
                <a:sysClr val="windowText" lastClr="000000"/>
              </a:solidFill>
            </a:ln>
          </c:spPr>
          <c:invertIfNegative val="0"/>
          <c:cat>
            <c:numRef>
              <c:f>'14.家庭におけるCO2排出量（世帯あたり）'!$AA$9:$AZ$9</c:f>
              <c:numCache>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Cache>
            </c:numRef>
          </c:cat>
          <c:val>
            <c:numRef>
              <c:f>'14.家庭におけるCO2排出量（世帯あたり）'!$AA$15:$AZ$15</c:f>
              <c:numCache>
                <c:formatCode>#,##0_);[Red]\(#,##0\)</c:formatCode>
                <c:ptCount val="26"/>
                <c:pt idx="0">
                  <c:v>1752.8060640723893</c:v>
                </c:pt>
                <c:pt idx="1">
                  <c:v>1757.438681369704</c:v>
                </c:pt>
                <c:pt idx="2">
                  <c:v>1820.6695427382092</c:v>
                </c:pt>
                <c:pt idx="3">
                  <c:v>1717.7625690487262</c:v>
                </c:pt>
                <c:pt idx="4">
                  <c:v>1939.2535393017961</c:v>
                </c:pt>
                <c:pt idx="5">
                  <c:v>1886.4179656321344</c:v>
                </c:pt>
                <c:pt idx="6">
                  <c:v>1855.2183795767589</c:v>
                </c:pt>
                <c:pt idx="7">
                  <c:v>1773.4678224782228</c:v>
                </c:pt>
                <c:pt idx="8">
                  <c:v>1758.4354832671934</c:v>
                </c:pt>
                <c:pt idx="9">
                  <c:v>1871.363504411237</c:v>
                </c:pt>
                <c:pt idx="10">
                  <c:v>1901.6589612353382</c:v>
                </c:pt>
                <c:pt idx="11">
                  <c:v>1872.2473061372664</c:v>
                </c:pt>
                <c:pt idx="12">
                  <c:v>2030.0048653011756</c:v>
                </c:pt>
                <c:pt idx="13">
                  <c:v>2107.4463685335581</c:v>
                </c:pt>
                <c:pt idx="14">
                  <c:v>2080.586833794845</c:v>
                </c:pt>
                <c:pt idx="15">
                  <c:v>2187.4533944496256</c:v>
                </c:pt>
                <c:pt idx="16">
                  <c:v>2009.8360801187687</c:v>
                </c:pt>
                <c:pt idx="17">
                  <c:v>2302.9808662276068</c:v>
                </c:pt>
                <c:pt idx="18">
                  <c:v>2154.9533461417986</c:v>
                </c:pt>
                <c:pt idx="19">
                  <c:v>1960.6516058640509</c:v>
                </c:pt>
                <c:pt idx="20">
                  <c:v>2082.0642337492982</c:v>
                </c:pt>
                <c:pt idx="21">
                  <c:v>2436.7377533906147</c:v>
                </c:pt>
                <c:pt idx="22">
                  <c:v>2659.2020533159448</c:v>
                </c:pt>
                <c:pt idx="23">
                  <c:v>2630.6174672431175</c:v>
                </c:pt>
                <c:pt idx="24">
                  <c:v>2430.7654982055019</c:v>
                </c:pt>
                <c:pt idx="25">
                  <c:v>2237.4133558435778</c:v>
                </c:pt>
              </c:numCache>
            </c:numRef>
          </c:val>
          <c:extLst>
            <c:ext xmlns:c16="http://schemas.microsoft.com/office/drawing/2014/chart" uri="{C3380CC4-5D6E-409C-BE32-E72D297353CC}">
              <c16:uniqueId val="{00000004-DE6C-467E-AB1B-D49E7093164E}"/>
            </c:ext>
          </c:extLst>
        </c:ser>
        <c:ser>
          <c:idx val="5"/>
          <c:order val="5"/>
          <c:tx>
            <c:strRef>
              <c:f>'14.家庭におけるCO2排出量（世帯あたり）'!$Z$16</c:f>
              <c:strCache>
                <c:ptCount val="1"/>
                <c:pt idx="0">
                  <c:v>熱</c:v>
                </c:pt>
              </c:strCache>
            </c:strRef>
          </c:tx>
          <c:spPr>
            <a:ln>
              <a:solidFill>
                <a:sysClr val="windowText" lastClr="000000"/>
              </a:solidFill>
            </a:ln>
          </c:spPr>
          <c:invertIfNegative val="0"/>
          <c:cat>
            <c:numRef>
              <c:f>'14.家庭におけるCO2排出量（世帯あたり）'!$AA$9:$AZ$9</c:f>
              <c:numCache>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Cache>
            </c:numRef>
          </c:cat>
          <c:val>
            <c:numRef>
              <c:f>'14.家庭におけるCO2排出量（世帯あたり）'!$AA$16:$AY$16</c:f>
              <c:numCache>
                <c:formatCode>#,##0_);[Red]\(#,##0\)</c:formatCode>
                <c:ptCount val="25"/>
                <c:pt idx="0">
                  <c:v>2.6127807334610829</c:v>
                </c:pt>
                <c:pt idx="1">
                  <c:v>2.2972551536955659</c:v>
                </c:pt>
                <c:pt idx="2">
                  <c:v>2.3116852781530759</c:v>
                </c:pt>
                <c:pt idx="3">
                  <c:v>2.1601509651068551</c:v>
                </c:pt>
                <c:pt idx="4">
                  <c:v>2.0046807718118789</c:v>
                </c:pt>
                <c:pt idx="5">
                  <c:v>1.8942066861879958</c:v>
                </c:pt>
                <c:pt idx="6">
                  <c:v>1.7852815115846354</c:v>
                </c:pt>
                <c:pt idx="7">
                  <c:v>1.6195420727920262</c:v>
                </c:pt>
                <c:pt idx="8">
                  <c:v>1.5754564206783903</c:v>
                </c:pt>
                <c:pt idx="9">
                  <c:v>1.5857981126448122</c:v>
                </c:pt>
                <c:pt idx="10">
                  <c:v>1.5416240782022137</c:v>
                </c:pt>
                <c:pt idx="11">
                  <c:v>1.4362764988941568</c:v>
                </c:pt>
                <c:pt idx="12">
                  <c:v>1.4862604253755294</c:v>
                </c:pt>
                <c:pt idx="13">
                  <c:v>1.5000329377270505</c:v>
                </c:pt>
                <c:pt idx="14">
                  <c:v>1.4332087515938279</c:v>
                </c:pt>
                <c:pt idx="15">
                  <c:v>1.5106053103978949</c:v>
                </c:pt>
                <c:pt idx="16">
                  <c:v>1.4036155583390046</c:v>
                </c:pt>
                <c:pt idx="17">
                  <c:v>1.4930335360331843</c:v>
                </c:pt>
                <c:pt idx="18">
                  <c:v>1.4038567823981105</c:v>
                </c:pt>
                <c:pt idx="19">
                  <c:v>1.282809333580895</c:v>
                </c:pt>
                <c:pt idx="20">
                  <c:v>1.266192272225394</c:v>
                </c:pt>
                <c:pt idx="21">
                  <c:v>1.306726171352055</c:v>
                </c:pt>
                <c:pt idx="22">
                  <c:v>1.2834080286456286</c:v>
                </c:pt>
                <c:pt idx="23">
                  <c:v>1.2297505922585261</c:v>
                </c:pt>
                <c:pt idx="24">
                  <c:v>1.1709846920719498</c:v>
                </c:pt>
              </c:numCache>
            </c:numRef>
          </c:val>
          <c:extLst>
            <c:ext xmlns:c16="http://schemas.microsoft.com/office/drawing/2014/chart" uri="{C3380CC4-5D6E-409C-BE32-E72D297353CC}">
              <c16:uniqueId val="{00000005-DE6C-467E-AB1B-D49E7093164E}"/>
            </c:ext>
          </c:extLst>
        </c:ser>
        <c:ser>
          <c:idx val="6"/>
          <c:order val="6"/>
          <c:tx>
            <c:strRef>
              <c:f>'14.家庭におけるCO2排出量（世帯あたり）'!$Z$17</c:f>
              <c:strCache>
                <c:ptCount val="1"/>
                <c:pt idx="0">
                  <c:v>ガソリン</c:v>
                </c:pt>
              </c:strCache>
            </c:strRef>
          </c:tx>
          <c:spPr>
            <a:ln>
              <a:solidFill>
                <a:sysClr val="windowText" lastClr="000000"/>
              </a:solidFill>
            </a:ln>
          </c:spPr>
          <c:invertIfNegative val="0"/>
          <c:cat>
            <c:numRef>
              <c:f>'14.家庭におけるCO2排出量（世帯あたり）'!$AA$9:$AZ$9</c:f>
              <c:numCache>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Cache>
            </c:numRef>
          </c:cat>
          <c:val>
            <c:numRef>
              <c:f>'14.家庭におけるCO2排出量（世帯あたり）'!$AA$17:$AZ$17</c:f>
              <c:numCache>
                <c:formatCode>#,##0_);[Red]\(#,##0\)</c:formatCode>
                <c:ptCount val="26"/>
                <c:pt idx="0">
                  <c:v>1177.3311426384721</c:v>
                </c:pt>
                <c:pt idx="1">
                  <c:v>1194.5358075661331</c:v>
                </c:pt>
                <c:pt idx="2">
                  <c:v>1252.398536942763</c:v>
                </c:pt>
                <c:pt idx="3">
                  <c:v>1294.61041445095</c:v>
                </c:pt>
                <c:pt idx="4">
                  <c:v>1404.4912036967144</c:v>
                </c:pt>
                <c:pt idx="5">
                  <c:v>1451.5530421994963</c:v>
                </c:pt>
                <c:pt idx="6">
                  <c:v>1466.449116139026</c:v>
                </c:pt>
                <c:pt idx="7">
                  <c:v>1396.5005997398255</c:v>
                </c:pt>
                <c:pt idx="8">
                  <c:v>1400.3044042294148</c:v>
                </c:pt>
                <c:pt idx="9">
                  <c:v>1412.9107067938678</c:v>
                </c:pt>
                <c:pt idx="10">
                  <c:v>1394.1615861952023</c:v>
                </c:pt>
                <c:pt idx="11">
                  <c:v>1472.4598435135727</c:v>
                </c:pt>
                <c:pt idx="12">
                  <c:v>1547.8502392506509</c:v>
                </c:pt>
                <c:pt idx="13">
                  <c:v>1528.4443548754803</c:v>
                </c:pt>
                <c:pt idx="14">
                  <c:v>1508.0726424074264</c:v>
                </c:pt>
                <c:pt idx="15">
                  <c:v>1455.592402934052</c:v>
                </c:pt>
                <c:pt idx="16">
                  <c:v>1533.4199490427977</c:v>
                </c:pt>
                <c:pt idx="17">
                  <c:v>1457.9280565760851</c:v>
                </c:pt>
                <c:pt idx="18">
                  <c:v>1462.7131806743164</c:v>
                </c:pt>
                <c:pt idx="19">
                  <c:v>1514.3239876354869</c:v>
                </c:pt>
                <c:pt idx="20">
                  <c:v>1308.9456530774453</c:v>
                </c:pt>
                <c:pt idx="21">
                  <c:v>1304.9711837478214</c:v>
                </c:pt>
                <c:pt idx="22">
                  <c:v>1291.5600158555221</c:v>
                </c:pt>
                <c:pt idx="23">
                  <c:v>1230.6427952103879</c:v>
                </c:pt>
                <c:pt idx="24">
                  <c:v>1211.143015086622</c:v>
                </c:pt>
                <c:pt idx="25">
                  <c:v>1359.7292056943681</c:v>
                </c:pt>
              </c:numCache>
            </c:numRef>
          </c:val>
          <c:extLst>
            <c:ext xmlns:c16="http://schemas.microsoft.com/office/drawing/2014/chart" uri="{C3380CC4-5D6E-409C-BE32-E72D297353CC}">
              <c16:uniqueId val="{00000006-DE6C-467E-AB1B-D49E7093164E}"/>
            </c:ext>
          </c:extLst>
        </c:ser>
        <c:ser>
          <c:idx val="7"/>
          <c:order val="7"/>
          <c:tx>
            <c:strRef>
              <c:f>'14.家庭におけるCO2排出量（世帯あたり）'!$Z$18</c:f>
              <c:strCache>
                <c:ptCount val="1"/>
                <c:pt idx="0">
                  <c:v>軽油</c:v>
                </c:pt>
              </c:strCache>
            </c:strRef>
          </c:tx>
          <c:spPr>
            <a:ln>
              <a:solidFill>
                <a:sysClr val="windowText" lastClr="000000"/>
              </a:solidFill>
            </a:ln>
          </c:spPr>
          <c:invertIfNegative val="0"/>
          <c:cat>
            <c:numRef>
              <c:f>'14.家庭におけるCO2排出量（世帯あたり）'!$AA$9:$AZ$9</c:f>
              <c:numCache>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Cache>
            </c:numRef>
          </c:cat>
          <c:val>
            <c:numRef>
              <c:f>'14.家庭におけるCO2排出量（世帯あたり）'!$AA$18:$AZ$18</c:f>
              <c:numCache>
                <c:formatCode>#,##0_);[Red]\(#,##0\)</c:formatCode>
                <c:ptCount val="26"/>
                <c:pt idx="0">
                  <c:v>187.17457352873197</c:v>
                </c:pt>
                <c:pt idx="1">
                  <c:v>212.00559430808096</c:v>
                </c:pt>
                <c:pt idx="2">
                  <c:v>236.20566084916342</c:v>
                </c:pt>
                <c:pt idx="3">
                  <c:v>267.96175040785232</c:v>
                </c:pt>
                <c:pt idx="4">
                  <c:v>319.83366285671059</c:v>
                </c:pt>
                <c:pt idx="5">
                  <c:v>340.02760547286425</c:v>
                </c:pt>
                <c:pt idx="6">
                  <c:v>343.1136126628889</c:v>
                </c:pt>
                <c:pt idx="7">
                  <c:v>311.29096126930972</c:v>
                </c:pt>
                <c:pt idx="8">
                  <c:v>294.28597715359683</c:v>
                </c:pt>
                <c:pt idx="9">
                  <c:v>274.81719908575508</c:v>
                </c:pt>
                <c:pt idx="10">
                  <c:v>233.90741940676344</c:v>
                </c:pt>
                <c:pt idx="11">
                  <c:v>231.26897861099943</c:v>
                </c:pt>
                <c:pt idx="12">
                  <c:v>205.25274153580256</c:v>
                </c:pt>
                <c:pt idx="13">
                  <c:v>176.61221702019813</c:v>
                </c:pt>
                <c:pt idx="14">
                  <c:v>165.81964045185524</c:v>
                </c:pt>
                <c:pt idx="15">
                  <c:v>139.10777349866044</c:v>
                </c:pt>
                <c:pt idx="16">
                  <c:v>116.89427106031178</c:v>
                </c:pt>
                <c:pt idx="17">
                  <c:v>90.939811650628315</c:v>
                </c:pt>
                <c:pt idx="18">
                  <c:v>72.554931060174852</c:v>
                </c:pt>
                <c:pt idx="19">
                  <c:v>59.164626242340681</c:v>
                </c:pt>
                <c:pt idx="20">
                  <c:v>47.66492681050623</c:v>
                </c:pt>
                <c:pt idx="21">
                  <c:v>50.013187549862856</c:v>
                </c:pt>
                <c:pt idx="22">
                  <c:v>48.348258550304095</c:v>
                </c:pt>
                <c:pt idx="23">
                  <c:v>42.710909527213545</c:v>
                </c:pt>
                <c:pt idx="24">
                  <c:v>44.918676489562813</c:v>
                </c:pt>
                <c:pt idx="25">
                  <c:v>51.492926665268925</c:v>
                </c:pt>
              </c:numCache>
            </c:numRef>
          </c:val>
          <c:extLst>
            <c:ext xmlns:c16="http://schemas.microsoft.com/office/drawing/2014/chart" uri="{C3380CC4-5D6E-409C-BE32-E72D297353CC}">
              <c16:uniqueId val="{00000007-DE6C-467E-AB1B-D49E7093164E}"/>
            </c:ext>
          </c:extLst>
        </c:ser>
        <c:ser>
          <c:idx val="8"/>
          <c:order val="8"/>
          <c:tx>
            <c:strRef>
              <c:f>'14.家庭におけるCO2排出量（世帯あたり）'!$Z$19</c:f>
              <c:strCache>
                <c:ptCount val="1"/>
                <c:pt idx="0">
                  <c:v>一般廃棄物</c:v>
                </c:pt>
              </c:strCache>
            </c:strRef>
          </c:tx>
          <c:spPr>
            <a:ln>
              <a:solidFill>
                <a:sysClr val="windowText" lastClr="000000"/>
              </a:solidFill>
            </a:ln>
          </c:spPr>
          <c:invertIfNegative val="0"/>
          <c:cat>
            <c:numRef>
              <c:f>'14.家庭におけるCO2排出量（世帯あたり）'!$AA$9:$AZ$9</c:f>
              <c:numCache>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Cache>
            </c:numRef>
          </c:cat>
          <c:val>
            <c:numRef>
              <c:f>'14.家庭におけるCO2排出量（世帯あたり）'!$AA$19:$AZ$19</c:f>
              <c:numCache>
                <c:formatCode>#,##0_);[Red]\(#,##0\)</c:formatCode>
                <c:ptCount val="26"/>
                <c:pt idx="0">
                  <c:v>286.68479604171432</c:v>
                </c:pt>
                <c:pt idx="1">
                  <c:v>277.83713376894843</c:v>
                </c:pt>
                <c:pt idx="2">
                  <c:v>273.8297265363484</c:v>
                </c:pt>
                <c:pt idx="3">
                  <c:v>267.45922189574918</c:v>
                </c:pt>
                <c:pt idx="4">
                  <c:v>267.45401635392284</c:v>
                </c:pt>
                <c:pt idx="5">
                  <c:v>267.22982736056701</c:v>
                </c:pt>
                <c:pt idx="6">
                  <c:v>273.90352382432502</c:v>
                </c:pt>
                <c:pt idx="7">
                  <c:v>273.84293081018171</c:v>
                </c:pt>
                <c:pt idx="8">
                  <c:v>269.09645056355271</c:v>
                </c:pt>
                <c:pt idx="9">
                  <c:v>271.41430991038379</c:v>
                </c:pt>
                <c:pt idx="10">
                  <c:v>278.42945071701251</c:v>
                </c:pt>
                <c:pt idx="11">
                  <c:v>279.53525443787572</c:v>
                </c:pt>
                <c:pt idx="12">
                  <c:v>279.78727989204594</c:v>
                </c:pt>
                <c:pt idx="13">
                  <c:v>276.05634684162112</c:v>
                </c:pt>
                <c:pt idx="14">
                  <c:v>252.98635331627131</c:v>
                </c:pt>
                <c:pt idx="15">
                  <c:v>271.34373830375517</c:v>
                </c:pt>
                <c:pt idx="16">
                  <c:v>250.09737611998676</c:v>
                </c:pt>
                <c:pt idx="17">
                  <c:v>239.17275604847902</c:v>
                </c:pt>
                <c:pt idx="18">
                  <c:v>258.1526437467279</c:v>
                </c:pt>
                <c:pt idx="19">
                  <c:v>238.28955798499888</c:v>
                </c:pt>
                <c:pt idx="20">
                  <c:v>218.58461154248107</c:v>
                </c:pt>
                <c:pt idx="21">
                  <c:v>204.95526089514857</c:v>
                </c:pt>
                <c:pt idx="22">
                  <c:v>237.34312213133808</c:v>
                </c:pt>
                <c:pt idx="23">
                  <c:v>261.23097548660894</c:v>
                </c:pt>
                <c:pt idx="24">
                  <c:v>255.53531337306811</c:v>
                </c:pt>
                <c:pt idx="25">
                  <c:v>236.97570163067823</c:v>
                </c:pt>
              </c:numCache>
            </c:numRef>
          </c:val>
          <c:extLst>
            <c:ext xmlns:c16="http://schemas.microsoft.com/office/drawing/2014/chart" uri="{C3380CC4-5D6E-409C-BE32-E72D297353CC}">
              <c16:uniqueId val="{00000008-DE6C-467E-AB1B-D49E7093164E}"/>
            </c:ext>
          </c:extLst>
        </c:ser>
        <c:ser>
          <c:idx val="9"/>
          <c:order val="9"/>
          <c:tx>
            <c:strRef>
              <c:f>'14.家庭におけるCO2排出量（世帯あたり）'!$Z$20</c:f>
              <c:strCache>
                <c:ptCount val="1"/>
                <c:pt idx="0">
                  <c:v>水道</c:v>
                </c:pt>
              </c:strCache>
            </c:strRef>
          </c:tx>
          <c:spPr>
            <a:ln>
              <a:solidFill>
                <a:sysClr val="windowText" lastClr="000000"/>
              </a:solidFill>
            </a:ln>
          </c:spPr>
          <c:invertIfNegative val="0"/>
          <c:cat>
            <c:numRef>
              <c:f>'14.家庭におけるCO2排出量（世帯あたり）'!$AA$9:$AZ$9</c:f>
              <c:numCache>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Cache>
            </c:numRef>
          </c:cat>
          <c:val>
            <c:numRef>
              <c:f>'14.家庭におけるCO2排出量（世帯あたり）'!$AA$20:$AZ$20</c:f>
              <c:numCache>
                <c:formatCode>#,##0_);[Red]\(#,##0\)</c:formatCode>
                <c:ptCount val="26"/>
                <c:pt idx="0">
                  <c:v>49.582972154616229</c:v>
                </c:pt>
                <c:pt idx="1">
                  <c:v>62.362433857458171</c:v>
                </c:pt>
                <c:pt idx="2">
                  <c:v>75.418650217379806</c:v>
                </c:pt>
                <c:pt idx="3">
                  <c:v>80.139957943524621</c:v>
                </c:pt>
                <c:pt idx="4">
                  <c:v>100.14236507368648</c:v>
                </c:pt>
                <c:pt idx="5">
                  <c:v>103.45766441927286</c:v>
                </c:pt>
                <c:pt idx="6">
                  <c:v>95.030648041402074</c:v>
                </c:pt>
                <c:pt idx="7">
                  <c:v>83.10780394532955</c:v>
                </c:pt>
                <c:pt idx="8">
                  <c:v>76.151127466753863</c:v>
                </c:pt>
                <c:pt idx="9">
                  <c:v>72.781396438598492</c:v>
                </c:pt>
                <c:pt idx="10">
                  <c:v>66.572911597507854</c:v>
                </c:pt>
                <c:pt idx="11">
                  <c:v>63.200301155765487</c:v>
                </c:pt>
                <c:pt idx="12">
                  <c:v>64.630755442425752</c:v>
                </c:pt>
                <c:pt idx="13">
                  <c:v>64.571060126679228</c:v>
                </c:pt>
                <c:pt idx="14">
                  <c:v>59.600518030291219</c:v>
                </c:pt>
                <c:pt idx="15">
                  <c:v>57.101840797110889</c:v>
                </c:pt>
                <c:pt idx="16">
                  <c:v>58.977540162991801</c:v>
                </c:pt>
                <c:pt idx="17">
                  <c:v>74.145558838183078</c:v>
                </c:pt>
                <c:pt idx="18">
                  <c:v>93.819181601037769</c:v>
                </c:pt>
                <c:pt idx="19">
                  <c:v>93.602749465315114</c:v>
                </c:pt>
                <c:pt idx="20">
                  <c:v>103.20925042767082</c:v>
                </c:pt>
                <c:pt idx="21">
                  <c:v>116.51808001638221</c:v>
                </c:pt>
                <c:pt idx="22">
                  <c:v>111.38388753419504</c:v>
                </c:pt>
                <c:pt idx="23">
                  <c:v>103.4574681325296</c:v>
                </c:pt>
                <c:pt idx="24">
                  <c:v>116.67675916216879</c:v>
                </c:pt>
                <c:pt idx="25">
                  <c:v>109.58422500323611</c:v>
                </c:pt>
              </c:numCache>
            </c:numRef>
          </c:val>
          <c:extLst>
            <c:ext xmlns:c16="http://schemas.microsoft.com/office/drawing/2014/chart" uri="{C3380CC4-5D6E-409C-BE32-E72D297353CC}">
              <c16:uniqueId val="{00000009-DE6C-467E-AB1B-D49E7093164E}"/>
            </c:ext>
          </c:extLst>
        </c:ser>
        <c:dLbls>
          <c:showLegendKey val="0"/>
          <c:showVal val="0"/>
          <c:showCatName val="0"/>
          <c:showSerName val="0"/>
          <c:showPercent val="0"/>
          <c:showBubbleSize val="0"/>
        </c:dLbls>
        <c:gapWidth val="40"/>
        <c:overlap val="100"/>
        <c:axId val="180275072"/>
        <c:axId val="180276608"/>
      </c:barChart>
      <c:lineChart>
        <c:grouping val="standard"/>
        <c:varyColors val="0"/>
        <c:ser>
          <c:idx val="10"/>
          <c:order val="10"/>
          <c:tx>
            <c:strRef>
              <c:f>'14.家庭におけるCO2排出量（世帯あたり）'!$Y$10</c:f>
              <c:strCache>
                <c:ptCount val="1"/>
                <c:pt idx="0">
                  <c:v>合計</c:v>
                </c:pt>
              </c:strCache>
            </c:strRef>
          </c:tx>
          <c:spPr>
            <a:ln>
              <a:noFill/>
            </a:ln>
          </c:spPr>
          <c:marker>
            <c:symbol val="none"/>
          </c:marker>
          <c:dLbls>
            <c:spPr>
              <a:noFill/>
              <a:ln>
                <a:noFill/>
              </a:ln>
              <a:effectLst/>
            </c:spPr>
            <c:txPr>
              <a:bodyPr rot="-5400000" vert="horz"/>
              <a:lstStyle/>
              <a:p>
                <a:pPr>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'14.家庭におけるCO2排出量（世帯あたり）'!$AA$9:$AZ$9</c:f>
              <c:numCache>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Cache>
            </c:numRef>
          </c:cat>
          <c:val>
            <c:numRef>
              <c:f>'14.家庭におけるCO2排出量（世帯あたり）'!$AA$10:$AZ$10</c:f>
              <c:numCache>
                <c:formatCode>#,##0_);[Red]\(#,##0\)</c:formatCode>
                <c:ptCount val="26"/>
                <c:pt idx="0">
                  <c:v>4874.3441565277308</c:v>
                </c:pt>
                <c:pt idx="1">
                  <c:v>4917.176206416194</c:v>
                </c:pt>
                <c:pt idx="2">
                  <c:v>5130.4726199206953</c:v>
                </c:pt>
                <c:pt idx="3">
                  <c:v>5182.4912131179308</c:v>
                </c:pt>
                <c:pt idx="4">
                  <c:v>5489.5272244473854</c:v>
                </c:pt>
                <c:pt idx="5">
                  <c:v>5594.8054319303428</c:v>
                </c:pt>
                <c:pt idx="6">
                  <c:v>5555.5428281219429</c:v>
                </c:pt>
                <c:pt idx="7">
                  <c:v>5312.6483696010282</c:v>
                </c:pt>
                <c:pt idx="8">
                  <c:v>5242.936245889171</c:v>
                </c:pt>
                <c:pt idx="9">
                  <c:v>5369.8050841041595</c:v>
                </c:pt>
                <c:pt idx="10">
                  <c:v>5374.3204679899782</c:v>
                </c:pt>
                <c:pt idx="11">
                  <c:v>5328.3240712287234</c:v>
                </c:pt>
                <c:pt idx="12">
                  <c:v>5571.7517698641032</c:v>
                </c:pt>
                <c:pt idx="13">
                  <c:v>5517.8164918184248</c:v>
                </c:pt>
                <c:pt idx="14">
                  <c:v>5399.6424894382244</c:v>
                </c:pt>
                <c:pt idx="15">
                  <c:v>5493.8267986519395</c:v>
                </c:pt>
                <c:pt idx="16">
                  <c:v>5251.9705103528713</c:v>
                </c:pt>
                <c:pt idx="17">
                  <c:v>5414.9606478242695</c:v>
                </c:pt>
                <c:pt idx="18">
                  <c:v>5207.4303625026205</c:v>
                </c:pt>
                <c:pt idx="19">
                  <c:v>4994.6572279437414</c:v>
                </c:pt>
                <c:pt idx="20">
                  <c:v>4940.142006945478</c:v>
                </c:pt>
                <c:pt idx="21">
                  <c:v>5242.5562593532431</c:v>
                </c:pt>
                <c:pt idx="22">
                  <c:v>5457.4401055341295</c:v>
                </c:pt>
                <c:pt idx="23">
                  <c:v>5326.0308843646826</c:v>
                </c:pt>
                <c:pt idx="24">
                  <c:v>5070.2066778674443</c:v>
                </c:pt>
                <c:pt idx="25">
                  <c:v>4939.3579618641788</c:v>
                </c:pt>
              </c:numCache>
            </c:numRef>
          </c:val>
          <c:smooth val="0"/>
          <c:extLst>
            <c:ext xmlns:c16="http://schemas.microsoft.com/office/drawing/2014/chart" uri="{C3380CC4-5D6E-409C-BE32-E72D297353CC}">
              <c16:uniqueId val="{0000000A-DE6C-467E-AB1B-D49E7093164E}"/>
            </c:ext>
          </c:extLst>
        </c:ser>
        <c:dLbls>
          <c:showLegendKey val="0"/>
          <c:showVal val="0"/>
          <c:showCatName val="0"/>
          <c:showSerName val="0"/>
          <c:showPercent val="0"/>
          <c:showBubbleSize val="0"/>
        </c:dLbls>
        <c:marker val="1"/>
        <c:smooth val="0"/>
        <c:axId val="180275072"/>
        <c:axId val="180276608"/>
      </c:lineChart>
      <c:catAx>
        <c:axId val="180275072"/>
        <c:scaling>
          <c:orientation val="minMax"/>
        </c:scaling>
        <c:delete val="0"/>
        <c:axPos val="b"/>
        <c:numFmt formatCode="General" sourceLinked="1"/>
        <c:majorTickMark val="out"/>
        <c:minorTickMark val="none"/>
        <c:tickLblPos val="nextTo"/>
        <c:spPr>
          <a:ln>
            <a:solidFill>
              <a:sysClr val="windowText" lastClr="000000"/>
            </a:solidFill>
          </a:ln>
        </c:spPr>
        <c:txPr>
          <a:bodyPr rot="-5400000" vert="horz"/>
          <a:lstStyle/>
          <a:p>
            <a:pPr>
              <a:defRPr sz="1200"/>
            </a:pPr>
            <a:endParaRPr lang="ja-JP"/>
          </a:p>
        </c:txPr>
        <c:crossAx val="180276608"/>
        <c:crosses val="autoZero"/>
        <c:auto val="1"/>
        <c:lblAlgn val="ctr"/>
        <c:lblOffset val="100"/>
        <c:noMultiLvlLbl val="0"/>
      </c:catAx>
      <c:valAx>
        <c:axId val="180276608"/>
        <c:scaling>
          <c:orientation val="minMax"/>
        </c:scaling>
        <c:delete val="0"/>
        <c:axPos val="l"/>
        <c:numFmt formatCode="#,##0_);[Red]\(#,##0\)" sourceLinked="1"/>
        <c:majorTickMark val="out"/>
        <c:minorTickMark val="none"/>
        <c:tickLblPos val="nextTo"/>
        <c:spPr>
          <a:ln>
            <a:solidFill>
              <a:sysClr val="windowText" lastClr="000000"/>
            </a:solidFill>
          </a:ln>
        </c:spPr>
        <c:txPr>
          <a:bodyPr/>
          <a:lstStyle/>
          <a:p>
            <a:pPr>
              <a:defRPr sz="1200"/>
            </a:pPr>
            <a:endParaRPr lang="ja-JP"/>
          </a:p>
        </c:txPr>
        <c:crossAx val="180275072"/>
        <c:crosses val="autoZero"/>
        <c:crossBetween val="between"/>
      </c:valAx>
    </c:plotArea>
    <c:legend>
      <c:legendPos val="r"/>
      <c:legendEntry>
        <c:idx val="10"/>
        <c:delete val="1"/>
      </c:legendEntry>
      <c:layout>
        <c:manualLayout>
          <c:xMode val="edge"/>
          <c:yMode val="edge"/>
          <c:x val="0.87108264244747224"/>
          <c:y val="0.31119721145967882"/>
          <c:w val="0.12891735755252826"/>
          <c:h val="0.45380549653515539"/>
        </c:manualLayout>
      </c:layout>
      <c:overlay val="0"/>
      <c:txPr>
        <a:bodyPr/>
        <a:lstStyle/>
        <a:p>
          <a:pPr>
            <a:defRPr sz="1100"/>
          </a:pPr>
          <a:endParaRPr lang="ja-JP"/>
        </a:p>
      </c:txPr>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ja-JP" sz="1600" b="1" i="0" u="none" strike="noStrike" baseline="0"/>
              <a:t>家庭からの</a:t>
            </a:r>
            <a:r>
              <a:rPr lang="en-US" altLang="ja-JP" sz="1600" b="1" i="0" u="none" strike="noStrike" baseline="0"/>
              <a:t>CO</a:t>
            </a:r>
            <a:r>
              <a:rPr lang="en-US" altLang="ja-JP" sz="1600" b="1" i="0" u="none" strike="noStrike" baseline="-25000"/>
              <a:t>2 </a:t>
            </a:r>
            <a:r>
              <a:rPr lang="ja-JP" altLang="ja-JP" sz="1600" b="1" i="0" u="none" strike="noStrike" baseline="0"/>
              <a:t>排出量（用途別）</a:t>
            </a:r>
            <a:endParaRPr lang="ja-JP" altLang="en-US" sz="1600"/>
          </a:p>
        </c:rich>
      </c:tx>
      <c:overlay val="0"/>
    </c:title>
    <c:autoTitleDeleted val="0"/>
    <c:plotArea>
      <c:layout>
        <c:manualLayout>
          <c:layoutTarget val="inner"/>
          <c:xMode val="edge"/>
          <c:yMode val="edge"/>
          <c:x val="0.11947625000000008"/>
          <c:y val="0.16108333333333341"/>
          <c:w val="0.72472805555555608"/>
          <c:h val="0.66509722222222256"/>
        </c:manualLayout>
      </c:layout>
      <c:barChart>
        <c:barDir val="col"/>
        <c:grouping val="stacked"/>
        <c:varyColors val="0"/>
        <c:ser>
          <c:idx val="0"/>
          <c:order val="0"/>
          <c:tx>
            <c:strRef>
              <c:f>'14.家庭におけるCO2排出量（世帯あたり）'!$Z$39</c:f>
              <c:strCache>
                <c:ptCount val="1"/>
                <c:pt idx="0">
                  <c:v>暖房</c:v>
                </c:pt>
              </c:strCache>
            </c:strRef>
          </c:tx>
          <c:spPr>
            <a:ln>
              <a:solidFill>
                <a:sysClr val="windowText" lastClr="000000"/>
              </a:solidFill>
            </a:ln>
          </c:spPr>
          <c:invertIfNegative val="0"/>
          <c:cat>
            <c:numRef>
              <c:f>'14.家庭におけるCO2排出量（世帯あたり）'!$AA$9:$AZ$9</c:f>
              <c:numCache>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Cache>
            </c:numRef>
          </c:cat>
          <c:val>
            <c:numRef>
              <c:f>'14.家庭におけるCO2排出量（世帯あたり）'!$AA$39:$AZ$39</c:f>
              <c:numCache>
                <c:formatCode>#,##0_);[Red]\(#,##0\)</c:formatCode>
                <c:ptCount val="26"/>
                <c:pt idx="0">
                  <c:v>633.74736606335375</c:v>
                </c:pt>
                <c:pt idx="1">
                  <c:v>622.28987995120224</c:v>
                </c:pt>
                <c:pt idx="2">
                  <c:v>654.96992231181741</c:v>
                </c:pt>
                <c:pt idx="3">
                  <c:v>704.16952507171209</c:v>
                </c:pt>
                <c:pt idx="4">
                  <c:v>705.97253317860486</c:v>
                </c:pt>
                <c:pt idx="5">
                  <c:v>766.88209274430722</c:v>
                </c:pt>
                <c:pt idx="6">
                  <c:v>705.63934411416176</c:v>
                </c:pt>
                <c:pt idx="7">
                  <c:v>640.72140424788415</c:v>
                </c:pt>
                <c:pt idx="8">
                  <c:v>672.89150630230517</c:v>
                </c:pt>
                <c:pt idx="9">
                  <c:v>719.15084604115668</c:v>
                </c:pt>
                <c:pt idx="10">
                  <c:v>738.538662961049</c:v>
                </c:pt>
                <c:pt idx="11">
                  <c:v>661.52953424248346</c:v>
                </c:pt>
                <c:pt idx="12">
                  <c:v>742.28219818297555</c:v>
                </c:pt>
                <c:pt idx="13">
                  <c:v>651.75951672060819</c:v>
                </c:pt>
                <c:pt idx="14">
                  <c:v>690.69236175786727</c:v>
                </c:pt>
                <c:pt idx="15">
                  <c:v>774.832053930087</c:v>
                </c:pt>
                <c:pt idx="16">
                  <c:v>633.2022113949381</c:v>
                </c:pt>
                <c:pt idx="17">
                  <c:v>685.41451924924911</c:v>
                </c:pt>
                <c:pt idx="18">
                  <c:v>631.73344684023834</c:v>
                </c:pt>
                <c:pt idx="19">
                  <c:v>609.30295501819705</c:v>
                </c:pt>
                <c:pt idx="20">
                  <c:v>696.77882659906163</c:v>
                </c:pt>
                <c:pt idx="21">
                  <c:v>705.87246754592798</c:v>
                </c:pt>
                <c:pt idx="22">
                  <c:v>702.87546525953746</c:v>
                </c:pt>
                <c:pt idx="23">
                  <c:v>666.05170018810122</c:v>
                </c:pt>
                <c:pt idx="24">
                  <c:v>623.21326611029656</c:v>
                </c:pt>
                <c:pt idx="25">
                  <c:v>572.16861181994955</c:v>
                </c:pt>
              </c:numCache>
            </c:numRef>
          </c:val>
          <c:extLst>
            <c:ext xmlns:c16="http://schemas.microsoft.com/office/drawing/2014/chart" uri="{C3380CC4-5D6E-409C-BE32-E72D297353CC}">
              <c16:uniqueId val="{00000000-EC67-46AC-8A56-1FD4C1A09225}"/>
            </c:ext>
          </c:extLst>
        </c:ser>
        <c:ser>
          <c:idx val="1"/>
          <c:order val="1"/>
          <c:tx>
            <c:strRef>
              <c:f>'14.家庭におけるCO2排出量（世帯あたり）'!$Z$40</c:f>
              <c:strCache>
                <c:ptCount val="1"/>
                <c:pt idx="0">
                  <c:v>冷房</c:v>
                </c:pt>
              </c:strCache>
            </c:strRef>
          </c:tx>
          <c:spPr>
            <a:ln>
              <a:solidFill>
                <a:sysClr val="windowText" lastClr="000000"/>
              </a:solidFill>
            </a:ln>
          </c:spPr>
          <c:invertIfNegative val="0"/>
          <c:cat>
            <c:numRef>
              <c:f>'14.家庭におけるCO2排出量（世帯あたり）'!$AA$9:$AZ$9</c:f>
              <c:numCache>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Cache>
            </c:numRef>
          </c:cat>
          <c:val>
            <c:numRef>
              <c:f>'14.家庭におけるCO2排出量（世帯あたり）'!$AA$40:$AZ$40</c:f>
              <c:numCache>
                <c:formatCode>#,##0_);[Red]\(#,##0\)</c:formatCode>
                <c:ptCount val="26"/>
                <c:pt idx="0">
                  <c:v>105.30573127395772</c:v>
                </c:pt>
                <c:pt idx="1">
                  <c:v>79.730884853053553</c:v>
                </c:pt>
                <c:pt idx="2">
                  <c:v>89.282806649386501</c:v>
                </c:pt>
                <c:pt idx="3">
                  <c:v>51.308336275567981</c:v>
                </c:pt>
                <c:pt idx="4">
                  <c:v>151.09086834486274</c:v>
                </c:pt>
                <c:pt idx="5">
                  <c:v>114.71605089321446</c:v>
                </c:pt>
                <c:pt idx="6">
                  <c:v>89.963711142517965</c:v>
                </c:pt>
                <c:pt idx="7">
                  <c:v>92.571861678309745</c:v>
                </c:pt>
                <c:pt idx="8">
                  <c:v>103.21588091824485</c:v>
                </c:pt>
                <c:pt idx="9">
                  <c:v>115.26917765577836</c:v>
                </c:pt>
                <c:pt idx="10">
                  <c:v>119.70679055469967</c:v>
                </c:pt>
                <c:pt idx="11">
                  <c:v>105.04953905653444</c:v>
                </c:pt>
                <c:pt idx="12">
                  <c:v>114.81930425113785</c:v>
                </c:pt>
                <c:pt idx="13">
                  <c:v>89.910137356528324</c:v>
                </c:pt>
                <c:pt idx="14">
                  <c:v>129.41748541768999</c:v>
                </c:pt>
                <c:pt idx="15">
                  <c:v>121.29803869533751</c:v>
                </c:pt>
                <c:pt idx="16">
                  <c:v>101.49822096487283</c:v>
                </c:pt>
                <c:pt idx="17">
                  <c:v>129.42924403726283</c:v>
                </c:pt>
                <c:pt idx="18">
                  <c:v>99.310843346837743</c:v>
                </c:pt>
                <c:pt idx="19">
                  <c:v>73.651420427535598</c:v>
                </c:pt>
                <c:pt idx="20">
                  <c:v>125.33882716896323</c:v>
                </c:pt>
                <c:pt idx="21">
                  <c:v>115.68297593595159</c:v>
                </c:pt>
                <c:pt idx="22">
                  <c:v>122.19528034931037</c:v>
                </c:pt>
                <c:pt idx="23">
                  <c:v>132.30214145133405</c:v>
                </c:pt>
                <c:pt idx="24">
                  <c:v>96.245251873326509</c:v>
                </c:pt>
                <c:pt idx="25">
                  <c:v>93.474641050545401</c:v>
                </c:pt>
              </c:numCache>
            </c:numRef>
          </c:val>
          <c:extLst>
            <c:ext xmlns:c16="http://schemas.microsoft.com/office/drawing/2014/chart" uri="{C3380CC4-5D6E-409C-BE32-E72D297353CC}">
              <c16:uniqueId val="{00000001-EC67-46AC-8A56-1FD4C1A09225}"/>
            </c:ext>
          </c:extLst>
        </c:ser>
        <c:ser>
          <c:idx val="2"/>
          <c:order val="2"/>
          <c:tx>
            <c:strRef>
              <c:f>'14.家庭におけるCO2排出量（世帯あたり）'!$Z$41</c:f>
              <c:strCache>
                <c:ptCount val="1"/>
                <c:pt idx="0">
                  <c:v>給湯</c:v>
                </c:pt>
              </c:strCache>
            </c:strRef>
          </c:tx>
          <c:spPr>
            <a:ln>
              <a:solidFill>
                <a:sysClr val="windowText" lastClr="000000"/>
              </a:solidFill>
            </a:ln>
          </c:spPr>
          <c:invertIfNegative val="0"/>
          <c:cat>
            <c:numRef>
              <c:f>'14.家庭におけるCO2排出量（世帯あたり）'!$AA$9:$AZ$9</c:f>
              <c:numCache>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Cache>
            </c:numRef>
          </c:cat>
          <c:val>
            <c:numRef>
              <c:f>'14.家庭におけるCO2排出量（世帯あたり）'!$AA$41:$AZ$41</c:f>
              <c:numCache>
                <c:formatCode>#,##0_);[Red]\(#,##0\)</c:formatCode>
                <c:ptCount val="26"/>
                <c:pt idx="0">
                  <c:v>811.20164104311493</c:v>
                </c:pt>
                <c:pt idx="1">
                  <c:v>814.25317487623488</c:v>
                </c:pt>
                <c:pt idx="2">
                  <c:v>860.28768904928393</c:v>
                </c:pt>
                <c:pt idx="3">
                  <c:v>916.50858039242769</c:v>
                </c:pt>
                <c:pt idx="4">
                  <c:v>813.17065447759614</c:v>
                </c:pt>
                <c:pt idx="5">
                  <c:v>846.40714557646686</c:v>
                </c:pt>
                <c:pt idx="6">
                  <c:v>862.83238434460782</c:v>
                </c:pt>
                <c:pt idx="7">
                  <c:v>865.74807317221564</c:v>
                </c:pt>
                <c:pt idx="8">
                  <c:v>775.26054432056662</c:v>
                </c:pt>
                <c:pt idx="9">
                  <c:v>768.48922028641675</c:v>
                </c:pt>
                <c:pt idx="10">
                  <c:v>796.66691204601614</c:v>
                </c:pt>
                <c:pt idx="11">
                  <c:v>789.81326900669535</c:v>
                </c:pt>
                <c:pt idx="12">
                  <c:v>778.00751081858471</c:v>
                </c:pt>
                <c:pt idx="13">
                  <c:v>803.11605960272766</c:v>
                </c:pt>
                <c:pt idx="14">
                  <c:v>754.80210572215128</c:v>
                </c:pt>
                <c:pt idx="15">
                  <c:v>780.48431241192975</c:v>
                </c:pt>
                <c:pt idx="16">
                  <c:v>769.0370155936829</c:v>
                </c:pt>
                <c:pt idx="17">
                  <c:v>763.89651126199851</c:v>
                </c:pt>
                <c:pt idx="18">
                  <c:v>709.94891789066435</c:v>
                </c:pt>
                <c:pt idx="19">
                  <c:v>678.60091513835744</c:v>
                </c:pt>
                <c:pt idx="20">
                  <c:v>699.6137557790247</c:v>
                </c:pt>
                <c:pt idx="21">
                  <c:v>714.08154111309705</c:v>
                </c:pt>
                <c:pt idx="22">
                  <c:v>726.51583075693873</c:v>
                </c:pt>
                <c:pt idx="23">
                  <c:v>689.56072217142298</c:v>
                </c:pt>
                <c:pt idx="24">
                  <c:v>652.07344435204652</c:v>
                </c:pt>
                <c:pt idx="25">
                  <c:v>650.73961597485288</c:v>
                </c:pt>
              </c:numCache>
            </c:numRef>
          </c:val>
          <c:extLst>
            <c:ext xmlns:c16="http://schemas.microsoft.com/office/drawing/2014/chart" uri="{C3380CC4-5D6E-409C-BE32-E72D297353CC}">
              <c16:uniqueId val="{00000002-EC67-46AC-8A56-1FD4C1A09225}"/>
            </c:ext>
          </c:extLst>
        </c:ser>
        <c:ser>
          <c:idx val="3"/>
          <c:order val="3"/>
          <c:tx>
            <c:strRef>
              <c:f>'14.家庭におけるCO2排出量（世帯あたり）'!$Z$42</c:f>
              <c:strCache>
                <c:ptCount val="1"/>
                <c:pt idx="0">
                  <c:v>厨房</c:v>
                </c:pt>
              </c:strCache>
            </c:strRef>
          </c:tx>
          <c:spPr>
            <a:ln>
              <a:solidFill>
                <a:sysClr val="windowText" lastClr="000000"/>
              </a:solidFill>
            </a:ln>
          </c:spPr>
          <c:invertIfNegative val="0"/>
          <c:cat>
            <c:numRef>
              <c:f>'14.家庭におけるCO2排出量（世帯あたり）'!$AA$9:$AZ$9</c:f>
              <c:numCache>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Cache>
            </c:numRef>
          </c:cat>
          <c:val>
            <c:numRef>
              <c:f>'14.家庭におけるCO2排出量（世帯あたり）'!$AA$42:$AZ$42</c:f>
              <c:numCache>
                <c:formatCode>#,##0_);[Red]\(#,##0\)</c:formatCode>
                <c:ptCount val="26"/>
                <c:pt idx="0">
                  <c:v>237.45516256099111</c:v>
                </c:pt>
                <c:pt idx="1">
                  <c:v>232.42599630143386</c:v>
                </c:pt>
                <c:pt idx="2">
                  <c:v>231.85177011219329</c:v>
                </c:pt>
                <c:pt idx="3">
                  <c:v>232.48425706108421</c:v>
                </c:pt>
                <c:pt idx="4">
                  <c:v>242.87654984652127</c:v>
                </c:pt>
                <c:pt idx="5">
                  <c:v>235.52617178827441</c:v>
                </c:pt>
                <c:pt idx="6">
                  <c:v>224.12075425353203</c:v>
                </c:pt>
                <c:pt idx="7">
                  <c:v>224.08315436090692</c:v>
                </c:pt>
                <c:pt idx="8">
                  <c:v>247.65756476928561</c:v>
                </c:pt>
                <c:pt idx="9">
                  <c:v>255.44722949490549</c:v>
                </c:pt>
                <c:pt idx="10">
                  <c:v>249.31687264390712</c:v>
                </c:pt>
                <c:pt idx="11">
                  <c:v>231.50595932820636</c:v>
                </c:pt>
                <c:pt idx="12">
                  <c:v>231.82282214791434</c:v>
                </c:pt>
                <c:pt idx="13">
                  <c:v>244.86152354271843</c:v>
                </c:pt>
                <c:pt idx="14">
                  <c:v>234.91483186525872</c:v>
                </c:pt>
                <c:pt idx="15">
                  <c:v>227.69508027389895</c:v>
                </c:pt>
                <c:pt idx="16">
                  <c:v>225.68567064710444</c:v>
                </c:pt>
                <c:pt idx="17">
                  <c:v>233.18697792687502</c:v>
                </c:pt>
                <c:pt idx="18">
                  <c:v>231.83262608466134</c:v>
                </c:pt>
                <c:pt idx="19">
                  <c:v>220.40660141970235</c:v>
                </c:pt>
                <c:pt idx="20">
                  <c:v>224.93073793711409</c:v>
                </c:pt>
                <c:pt idx="21">
                  <c:v>239.22425022570889</c:v>
                </c:pt>
                <c:pt idx="22">
                  <c:v>252.78364290997325</c:v>
                </c:pt>
                <c:pt idx="23">
                  <c:v>253.51217174046087</c:v>
                </c:pt>
                <c:pt idx="24">
                  <c:v>249.76160348325999</c:v>
                </c:pt>
                <c:pt idx="25">
                  <c:v>244.06016045680803</c:v>
                </c:pt>
              </c:numCache>
            </c:numRef>
          </c:val>
          <c:extLst>
            <c:ext xmlns:c16="http://schemas.microsoft.com/office/drawing/2014/chart" uri="{C3380CC4-5D6E-409C-BE32-E72D297353CC}">
              <c16:uniqueId val="{00000003-EC67-46AC-8A56-1FD4C1A09225}"/>
            </c:ext>
          </c:extLst>
        </c:ser>
        <c:ser>
          <c:idx val="4"/>
          <c:order val="4"/>
          <c:tx>
            <c:strRef>
              <c:f>'14.家庭におけるCO2排出量（世帯あたり）'!$Z$43</c:f>
              <c:strCache>
                <c:ptCount val="1"/>
                <c:pt idx="0">
                  <c:v>動力他※</c:v>
                </c:pt>
              </c:strCache>
            </c:strRef>
          </c:tx>
          <c:spPr>
            <a:ln>
              <a:solidFill>
                <a:sysClr val="windowText" lastClr="000000"/>
              </a:solidFill>
            </a:ln>
          </c:spPr>
          <c:invertIfNegative val="0"/>
          <c:cat>
            <c:numRef>
              <c:f>'14.家庭におけるCO2排出量（世帯あたり）'!$AA$9:$AZ$9</c:f>
              <c:numCache>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Cache>
            </c:numRef>
          </c:cat>
          <c:val>
            <c:numRef>
              <c:f>'14.家庭におけるCO2排出量（世帯あたり）'!$AA$43:$AZ$43</c:f>
              <c:numCache>
                <c:formatCode>#,##0_);[Red]\(#,##0\)</c:formatCode>
                <c:ptCount val="26"/>
                <c:pt idx="0">
                  <c:v>1385.8607712227786</c:v>
                </c:pt>
                <c:pt idx="1">
                  <c:v>1421.7353009336489</c:v>
                </c:pt>
                <c:pt idx="2">
                  <c:v>1456.2278572523596</c:v>
                </c:pt>
                <c:pt idx="3">
                  <c:v>1367.8491696190629</c:v>
                </c:pt>
                <c:pt idx="4">
                  <c:v>1484.4953706187669</c:v>
                </c:pt>
                <c:pt idx="5">
                  <c:v>1469.0058314758808</c:v>
                </c:pt>
                <c:pt idx="6">
                  <c:v>1494.489733599481</c:v>
                </c:pt>
                <c:pt idx="7">
                  <c:v>1424.7815803770652</c:v>
                </c:pt>
                <c:pt idx="8">
                  <c:v>1404.0727901654504</c:v>
                </c:pt>
                <c:pt idx="9">
                  <c:v>1479.5249983972965</c:v>
                </c:pt>
                <c:pt idx="10">
                  <c:v>1497.0198618678196</c:v>
                </c:pt>
                <c:pt idx="11">
                  <c:v>1493.9613918765901</c:v>
                </c:pt>
                <c:pt idx="12">
                  <c:v>1607.2989183425655</c:v>
                </c:pt>
                <c:pt idx="13">
                  <c:v>1682.4852757318638</c:v>
                </c:pt>
                <c:pt idx="14">
                  <c:v>1603.3365504694139</c:v>
                </c:pt>
                <c:pt idx="15">
                  <c:v>1666.3715578071085</c:v>
                </c:pt>
                <c:pt idx="16">
                  <c:v>1563.1582553661849</c:v>
                </c:pt>
                <c:pt idx="17">
                  <c:v>1740.8472122355095</c:v>
                </c:pt>
                <c:pt idx="18">
                  <c:v>1647.3645912579611</c:v>
                </c:pt>
                <c:pt idx="19">
                  <c:v>1507.3144146118059</c:v>
                </c:pt>
                <c:pt idx="20">
                  <c:v>1515.075417603211</c:v>
                </c:pt>
                <c:pt idx="21">
                  <c:v>1791.2373123233415</c:v>
                </c:pt>
                <c:pt idx="22">
                  <c:v>1964.4346021870085</c:v>
                </c:pt>
                <c:pt idx="23">
                  <c:v>1946.5620004566233</c:v>
                </c:pt>
                <c:pt idx="24">
                  <c:v>1820.6393479370931</c:v>
                </c:pt>
                <c:pt idx="25">
                  <c:v>1621.1328735684704</c:v>
                </c:pt>
              </c:numCache>
            </c:numRef>
          </c:val>
          <c:extLst>
            <c:ext xmlns:c16="http://schemas.microsoft.com/office/drawing/2014/chart" uri="{C3380CC4-5D6E-409C-BE32-E72D297353CC}">
              <c16:uniqueId val="{00000004-EC67-46AC-8A56-1FD4C1A09225}"/>
            </c:ext>
          </c:extLst>
        </c:ser>
        <c:ser>
          <c:idx val="5"/>
          <c:order val="5"/>
          <c:tx>
            <c:strRef>
              <c:f>'14.家庭におけるCO2排出量（世帯あたり）'!$Z$44</c:f>
              <c:strCache>
                <c:ptCount val="1"/>
                <c:pt idx="0">
                  <c:v>自家用乗用車</c:v>
                </c:pt>
              </c:strCache>
            </c:strRef>
          </c:tx>
          <c:spPr>
            <a:ln>
              <a:solidFill>
                <a:sysClr val="windowText" lastClr="000000"/>
              </a:solidFill>
            </a:ln>
          </c:spPr>
          <c:invertIfNegative val="0"/>
          <c:cat>
            <c:numRef>
              <c:f>'14.家庭におけるCO2排出量（世帯あたり）'!$AA$9:$AZ$9</c:f>
              <c:numCache>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Cache>
            </c:numRef>
          </c:cat>
          <c:val>
            <c:numRef>
              <c:f>'14.家庭におけるCO2排出量（世帯あたり）'!$AA$44:$AZ$44</c:f>
              <c:numCache>
                <c:formatCode>#,##0_);[Red]\(#,##0\)</c:formatCode>
                <c:ptCount val="26"/>
                <c:pt idx="0">
                  <c:v>1364.5057161672039</c:v>
                </c:pt>
                <c:pt idx="1">
                  <c:v>1406.541401874214</c:v>
                </c:pt>
                <c:pt idx="2">
                  <c:v>1488.6041977919263</c:v>
                </c:pt>
                <c:pt idx="3">
                  <c:v>1562.5721648588026</c:v>
                </c:pt>
                <c:pt idx="4">
                  <c:v>1724.324866553425</c:v>
                </c:pt>
                <c:pt idx="5">
                  <c:v>1791.5806476723606</c:v>
                </c:pt>
                <c:pt idx="6">
                  <c:v>1809.5627288019148</c:v>
                </c:pt>
                <c:pt idx="7">
                  <c:v>1707.7915610091352</c:v>
                </c:pt>
                <c:pt idx="8">
                  <c:v>1694.5903813830116</c:v>
                </c:pt>
                <c:pt idx="9">
                  <c:v>1687.7279058796228</c:v>
                </c:pt>
                <c:pt idx="10">
                  <c:v>1628.0690056019655</c:v>
                </c:pt>
                <c:pt idx="11">
                  <c:v>1703.7288221245722</c:v>
                </c:pt>
                <c:pt idx="12">
                  <c:v>1753.1029807864534</c:v>
                </c:pt>
                <c:pt idx="13">
                  <c:v>1705.0565718956784</c:v>
                </c:pt>
                <c:pt idx="14">
                  <c:v>1673.892282859282</c:v>
                </c:pt>
                <c:pt idx="15">
                  <c:v>1594.7001764327124</c:v>
                </c:pt>
                <c:pt idx="16">
                  <c:v>1650.3142201031096</c:v>
                </c:pt>
                <c:pt idx="17">
                  <c:v>1548.8678682267134</c:v>
                </c:pt>
                <c:pt idx="18">
                  <c:v>1535.2681117344912</c:v>
                </c:pt>
                <c:pt idx="19">
                  <c:v>1573.4886138778272</c:v>
                </c:pt>
                <c:pt idx="20">
                  <c:v>1356.6105798879512</c:v>
                </c:pt>
                <c:pt idx="21">
                  <c:v>1354.9843712976844</c:v>
                </c:pt>
                <c:pt idx="22">
                  <c:v>1339.908274405826</c:v>
                </c:pt>
                <c:pt idx="23">
                  <c:v>1273.3537047376014</c:v>
                </c:pt>
                <c:pt idx="24">
                  <c:v>1256.0616915761848</c:v>
                </c:pt>
                <c:pt idx="25">
                  <c:v>1411.2221323596373</c:v>
                </c:pt>
              </c:numCache>
            </c:numRef>
          </c:val>
          <c:extLst>
            <c:ext xmlns:c16="http://schemas.microsoft.com/office/drawing/2014/chart" uri="{C3380CC4-5D6E-409C-BE32-E72D297353CC}">
              <c16:uniqueId val="{00000005-EC67-46AC-8A56-1FD4C1A09225}"/>
            </c:ext>
          </c:extLst>
        </c:ser>
        <c:ser>
          <c:idx val="6"/>
          <c:order val="6"/>
          <c:tx>
            <c:strRef>
              <c:f>'14.家庭におけるCO2排出量（世帯あたり）'!$Z$45</c:f>
              <c:strCache>
                <c:ptCount val="1"/>
                <c:pt idx="0">
                  <c:v>一般廃棄物</c:v>
                </c:pt>
              </c:strCache>
            </c:strRef>
          </c:tx>
          <c:spPr>
            <a:ln>
              <a:solidFill>
                <a:sysClr val="windowText" lastClr="000000"/>
              </a:solidFill>
            </a:ln>
          </c:spPr>
          <c:invertIfNegative val="0"/>
          <c:cat>
            <c:numRef>
              <c:f>'14.家庭におけるCO2排出量（世帯あたり）'!$AA$9:$AZ$9</c:f>
              <c:numCache>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Cache>
            </c:numRef>
          </c:cat>
          <c:val>
            <c:numRef>
              <c:f>'14.家庭におけるCO2排出量（世帯あたり）'!$AA$45:$AZ$45</c:f>
              <c:numCache>
                <c:formatCode>#,##0_);[Red]\(#,##0\)</c:formatCode>
                <c:ptCount val="26"/>
                <c:pt idx="0">
                  <c:v>286.68479604171432</c:v>
                </c:pt>
                <c:pt idx="1">
                  <c:v>277.83713376894843</c:v>
                </c:pt>
                <c:pt idx="2">
                  <c:v>273.8297265363484</c:v>
                </c:pt>
                <c:pt idx="3">
                  <c:v>267.45922189574918</c:v>
                </c:pt>
                <c:pt idx="4">
                  <c:v>267.45401635392284</c:v>
                </c:pt>
                <c:pt idx="5">
                  <c:v>267.22982736056701</c:v>
                </c:pt>
                <c:pt idx="6">
                  <c:v>273.90352382432502</c:v>
                </c:pt>
                <c:pt idx="7">
                  <c:v>273.84293081018171</c:v>
                </c:pt>
                <c:pt idx="8">
                  <c:v>269.09645056355271</c:v>
                </c:pt>
                <c:pt idx="9">
                  <c:v>271.41430991038379</c:v>
                </c:pt>
                <c:pt idx="10">
                  <c:v>278.42945071701251</c:v>
                </c:pt>
                <c:pt idx="11">
                  <c:v>279.53525443787572</c:v>
                </c:pt>
                <c:pt idx="12">
                  <c:v>279.78727989204594</c:v>
                </c:pt>
                <c:pt idx="13">
                  <c:v>276.05634684162112</c:v>
                </c:pt>
                <c:pt idx="14">
                  <c:v>252.98635331627131</c:v>
                </c:pt>
                <c:pt idx="15">
                  <c:v>271.34373830375517</c:v>
                </c:pt>
                <c:pt idx="16">
                  <c:v>250.09737611998676</c:v>
                </c:pt>
                <c:pt idx="17">
                  <c:v>239.17275604847902</c:v>
                </c:pt>
                <c:pt idx="18">
                  <c:v>258.1526437467279</c:v>
                </c:pt>
                <c:pt idx="19">
                  <c:v>238.28955798499888</c:v>
                </c:pt>
                <c:pt idx="20">
                  <c:v>218.58461154248107</c:v>
                </c:pt>
                <c:pt idx="21">
                  <c:v>204.95526089514857</c:v>
                </c:pt>
                <c:pt idx="22">
                  <c:v>237.34312213133808</c:v>
                </c:pt>
                <c:pt idx="23">
                  <c:v>261.23097548660894</c:v>
                </c:pt>
                <c:pt idx="24">
                  <c:v>255.53531337306811</c:v>
                </c:pt>
                <c:pt idx="25">
                  <c:v>236.97570163067823</c:v>
                </c:pt>
              </c:numCache>
            </c:numRef>
          </c:val>
          <c:extLst>
            <c:ext xmlns:c16="http://schemas.microsoft.com/office/drawing/2014/chart" uri="{C3380CC4-5D6E-409C-BE32-E72D297353CC}">
              <c16:uniqueId val="{00000006-EC67-46AC-8A56-1FD4C1A09225}"/>
            </c:ext>
          </c:extLst>
        </c:ser>
        <c:ser>
          <c:idx val="7"/>
          <c:order val="7"/>
          <c:tx>
            <c:strRef>
              <c:f>'14.家庭におけるCO2排出量（世帯あたり）'!$Z$46</c:f>
              <c:strCache>
                <c:ptCount val="1"/>
                <c:pt idx="0">
                  <c:v>水道</c:v>
                </c:pt>
              </c:strCache>
            </c:strRef>
          </c:tx>
          <c:spPr>
            <a:ln>
              <a:solidFill>
                <a:sysClr val="windowText" lastClr="000000"/>
              </a:solidFill>
            </a:ln>
          </c:spPr>
          <c:invertIfNegative val="0"/>
          <c:cat>
            <c:numRef>
              <c:f>'14.家庭におけるCO2排出量（世帯あたり）'!$AA$9:$AZ$9</c:f>
              <c:numCache>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Cache>
            </c:numRef>
          </c:cat>
          <c:val>
            <c:numRef>
              <c:f>'14.家庭におけるCO2排出量（世帯あたり）'!$AA$46:$AZ$46</c:f>
              <c:numCache>
                <c:formatCode>#,##0_);[Red]\(#,##0\)</c:formatCode>
                <c:ptCount val="26"/>
                <c:pt idx="0">
                  <c:v>49.582972154616229</c:v>
                </c:pt>
                <c:pt idx="1">
                  <c:v>62.362433857458171</c:v>
                </c:pt>
                <c:pt idx="2">
                  <c:v>75.418650217379806</c:v>
                </c:pt>
                <c:pt idx="3">
                  <c:v>80.139957943524621</c:v>
                </c:pt>
                <c:pt idx="4">
                  <c:v>100.14236507368648</c:v>
                </c:pt>
                <c:pt idx="5">
                  <c:v>103.45766441927286</c:v>
                </c:pt>
                <c:pt idx="6">
                  <c:v>95.030648041402074</c:v>
                </c:pt>
                <c:pt idx="7">
                  <c:v>83.10780394532955</c:v>
                </c:pt>
                <c:pt idx="8">
                  <c:v>76.151127466753863</c:v>
                </c:pt>
                <c:pt idx="9">
                  <c:v>72.781396438598492</c:v>
                </c:pt>
                <c:pt idx="10">
                  <c:v>66.572911597507854</c:v>
                </c:pt>
                <c:pt idx="11">
                  <c:v>63.200301155765487</c:v>
                </c:pt>
                <c:pt idx="12">
                  <c:v>64.630755442425752</c:v>
                </c:pt>
                <c:pt idx="13">
                  <c:v>64.571060126679228</c:v>
                </c:pt>
                <c:pt idx="14">
                  <c:v>59.600518030291219</c:v>
                </c:pt>
                <c:pt idx="15">
                  <c:v>57.101840797110889</c:v>
                </c:pt>
                <c:pt idx="16">
                  <c:v>58.977540162991801</c:v>
                </c:pt>
                <c:pt idx="17">
                  <c:v>74.145558838183078</c:v>
                </c:pt>
                <c:pt idx="18">
                  <c:v>93.819181601037769</c:v>
                </c:pt>
                <c:pt idx="19">
                  <c:v>93.602749465315114</c:v>
                </c:pt>
                <c:pt idx="20">
                  <c:v>103.20925042767082</c:v>
                </c:pt>
                <c:pt idx="21">
                  <c:v>116.51808001638221</c:v>
                </c:pt>
                <c:pt idx="22">
                  <c:v>111.38388753419504</c:v>
                </c:pt>
                <c:pt idx="23">
                  <c:v>103.4574681325296</c:v>
                </c:pt>
                <c:pt idx="24">
                  <c:v>116.67675916216879</c:v>
                </c:pt>
                <c:pt idx="25">
                  <c:v>109.58422500323611</c:v>
                </c:pt>
              </c:numCache>
            </c:numRef>
          </c:val>
          <c:extLst>
            <c:ext xmlns:c16="http://schemas.microsoft.com/office/drawing/2014/chart" uri="{C3380CC4-5D6E-409C-BE32-E72D297353CC}">
              <c16:uniqueId val="{00000007-EC67-46AC-8A56-1FD4C1A09225}"/>
            </c:ext>
          </c:extLst>
        </c:ser>
        <c:dLbls>
          <c:showLegendKey val="0"/>
          <c:showVal val="0"/>
          <c:showCatName val="0"/>
          <c:showSerName val="0"/>
          <c:showPercent val="0"/>
          <c:showBubbleSize val="0"/>
        </c:dLbls>
        <c:gapWidth val="40"/>
        <c:overlap val="100"/>
        <c:axId val="166505856"/>
        <c:axId val="166532224"/>
      </c:barChart>
      <c:lineChart>
        <c:grouping val="standard"/>
        <c:varyColors val="0"/>
        <c:ser>
          <c:idx val="10"/>
          <c:order val="8"/>
          <c:tx>
            <c:strRef>
              <c:f>'14.家庭におけるCO2排出量（世帯あたり）'!$Y$10</c:f>
              <c:strCache>
                <c:ptCount val="1"/>
                <c:pt idx="0">
                  <c:v>合計</c:v>
                </c:pt>
              </c:strCache>
            </c:strRef>
          </c:tx>
          <c:spPr>
            <a:ln>
              <a:noFill/>
            </a:ln>
          </c:spPr>
          <c:marker>
            <c:symbol val="none"/>
          </c:marker>
          <c:dLbls>
            <c:spPr>
              <a:noFill/>
              <a:ln>
                <a:noFill/>
              </a:ln>
              <a:effectLst/>
            </c:spPr>
            <c:txPr>
              <a:bodyPr rot="-5400000" vert="horz"/>
              <a:lstStyle/>
              <a:p>
                <a:pPr>
                  <a:defRPr>
                    <a:solidFill>
                      <a:sysClr val="windowText" lastClr="000000"/>
                    </a:solidFill>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'14.家庭におけるCO2排出量（世帯あたり）'!$AA$37:$AZ$37</c:f>
              <c:numCache>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Cache>
            </c:numRef>
          </c:cat>
          <c:val>
            <c:numRef>
              <c:f>'14.家庭におけるCO2排出量（世帯あたり）'!$AA$10:$AZ$10</c:f>
              <c:numCache>
                <c:formatCode>#,##0_);[Red]\(#,##0\)</c:formatCode>
                <c:ptCount val="26"/>
                <c:pt idx="0">
                  <c:v>4874.3441565277308</c:v>
                </c:pt>
                <c:pt idx="1">
                  <c:v>4917.176206416194</c:v>
                </c:pt>
                <c:pt idx="2">
                  <c:v>5130.4726199206953</c:v>
                </c:pt>
                <c:pt idx="3">
                  <c:v>5182.4912131179308</c:v>
                </c:pt>
                <c:pt idx="4">
                  <c:v>5489.5272244473854</c:v>
                </c:pt>
                <c:pt idx="5">
                  <c:v>5594.8054319303428</c:v>
                </c:pt>
                <c:pt idx="6">
                  <c:v>5555.5428281219429</c:v>
                </c:pt>
                <c:pt idx="7">
                  <c:v>5312.6483696010282</c:v>
                </c:pt>
                <c:pt idx="8">
                  <c:v>5242.936245889171</c:v>
                </c:pt>
                <c:pt idx="9">
                  <c:v>5369.8050841041595</c:v>
                </c:pt>
                <c:pt idx="10">
                  <c:v>5374.3204679899782</c:v>
                </c:pt>
                <c:pt idx="11">
                  <c:v>5328.3240712287234</c:v>
                </c:pt>
                <c:pt idx="12">
                  <c:v>5571.7517698641032</c:v>
                </c:pt>
                <c:pt idx="13">
                  <c:v>5517.8164918184248</c:v>
                </c:pt>
                <c:pt idx="14">
                  <c:v>5399.6424894382244</c:v>
                </c:pt>
                <c:pt idx="15">
                  <c:v>5493.8267986519395</c:v>
                </c:pt>
                <c:pt idx="16">
                  <c:v>5251.9705103528713</c:v>
                </c:pt>
                <c:pt idx="17">
                  <c:v>5414.9606478242695</c:v>
                </c:pt>
                <c:pt idx="18">
                  <c:v>5207.4303625026205</c:v>
                </c:pt>
                <c:pt idx="19">
                  <c:v>4994.6572279437414</c:v>
                </c:pt>
                <c:pt idx="20">
                  <c:v>4940.142006945478</c:v>
                </c:pt>
                <c:pt idx="21">
                  <c:v>5242.5562593532431</c:v>
                </c:pt>
                <c:pt idx="22">
                  <c:v>5457.4401055341295</c:v>
                </c:pt>
                <c:pt idx="23">
                  <c:v>5326.0308843646826</c:v>
                </c:pt>
                <c:pt idx="24">
                  <c:v>5070.2066778674443</c:v>
                </c:pt>
                <c:pt idx="25">
                  <c:v>4939.3579618641788</c:v>
                </c:pt>
              </c:numCache>
            </c:numRef>
          </c:val>
          <c:smooth val="0"/>
          <c:extLst>
            <c:ext xmlns:c16="http://schemas.microsoft.com/office/drawing/2014/chart" uri="{C3380CC4-5D6E-409C-BE32-E72D297353CC}">
              <c16:uniqueId val="{00000008-EC67-46AC-8A56-1FD4C1A09225}"/>
            </c:ext>
          </c:extLst>
        </c:ser>
        <c:dLbls>
          <c:showLegendKey val="0"/>
          <c:showVal val="0"/>
          <c:showCatName val="0"/>
          <c:showSerName val="0"/>
          <c:showPercent val="0"/>
          <c:showBubbleSize val="0"/>
        </c:dLbls>
        <c:marker val="1"/>
        <c:smooth val="0"/>
        <c:axId val="166505856"/>
        <c:axId val="166532224"/>
      </c:lineChart>
      <c:catAx>
        <c:axId val="166505856"/>
        <c:scaling>
          <c:orientation val="minMax"/>
        </c:scaling>
        <c:delete val="0"/>
        <c:axPos val="b"/>
        <c:numFmt formatCode="General" sourceLinked="1"/>
        <c:majorTickMark val="out"/>
        <c:minorTickMark val="none"/>
        <c:tickLblPos val="nextTo"/>
        <c:spPr>
          <a:ln>
            <a:solidFill>
              <a:sysClr val="windowText" lastClr="000000"/>
            </a:solidFill>
          </a:ln>
        </c:spPr>
        <c:txPr>
          <a:bodyPr rot="-5400000" vert="horz"/>
          <a:lstStyle/>
          <a:p>
            <a:pPr>
              <a:defRPr sz="1200"/>
            </a:pPr>
            <a:endParaRPr lang="ja-JP"/>
          </a:p>
        </c:txPr>
        <c:crossAx val="166532224"/>
        <c:crosses val="autoZero"/>
        <c:auto val="1"/>
        <c:lblAlgn val="ctr"/>
        <c:lblOffset val="100"/>
        <c:noMultiLvlLbl val="0"/>
      </c:catAx>
      <c:valAx>
        <c:axId val="166532224"/>
        <c:scaling>
          <c:orientation val="minMax"/>
        </c:scaling>
        <c:delete val="0"/>
        <c:axPos val="l"/>
        <c:numFmt formatCode="#,##0_);[Red]\(#,##0\)" sourceLinked="1"/>
        <c:majorTickMark val="out"/>
        <c:minorTickMark val="none"/>
        <c:tickLblPos val="nextTo"/>
        <c:spPr>
          <a:ln>
            <a:solidFill>
              <a:sysClr val="windowText" lastClr="000000"/>
            </a:solidFill>
          </a:ln>
        </c:spPr>
        <c:txPr>
          <a:bodyPr/>
          <a:lstStyle/>
          <a:p>
            <a:pPr>
              <a:defRPr sz="1200"/>
            </a:pPr>
            <a:endParaRPr lang="ja-JP"/>
          </a:p>
        </c:txPr>
        <c:crossAx val="166505856"/>
        <c:crosses val="autoZero"/>
        <c:crossBetween val="between"/>
      </c:valAx>
    </c:plotArea>
    <c:legend>
      <c:legendPos val="r"/>
      <c:legendEntry>
        <c:idx val="8"/>
        <c:delete val="1"/>
      </c:legendEntry>
      <c:layout>
        <c:manualLayout>
          <c:xMode val="edge"/>
          <c:yMode val="edge"/>
          <c:x val="0.84815217542251653"/>
          <c:y val="0.35657783517801034"/>
          <c:w val="0.15008415614714846"/>
          <c:h val="0.36304443426053234"/>
        </c:manualLayout>
      </c:layout>
      <c:overlay val="0"/>
      <c:txPr>
        <a:bodyPr/>
        <a:lstStyle/>
        <a:p>
          <a:pPr>
            <a:defRPr sz="1100"/>
          </a:pPr>
          <a:endParaRPr lang="ja-JP"/>
        </a:p>
      </c:txPr>
    </c:legend>
    <c:plotVisOnly val="1"/>
    <c:dispBlanksAs val="gap"/>
    <c:showDLblsOverMax val="0"/>
  </c:chart>
  <c:spPr>
    <a:ln>
      <a:noFill/>
    </a:ln>
  </c:spPr>
  <c:printSettings>
    <c:headerFooter/>
    <c:pageMargins b="0.75000000000000056" l="0.70000000000000051" r="0.70000000000000051" t="0.75000000000000056" header="0.30000000000000027" footer="0.30000000000000027"/>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365091863517061"/>
          <c:y val="0.1664456370805884"/>
          <c:w val="0.68714282589676257"/>
          <c:h val="0.80353747941355591"/>
        </c:manualLayout>
      </c:layout>
      <c:doughnutChart>
        <c:varyColors val="1"/>
        <c:ser>
          <c:idx val="0"/>
          <c:order val="0"/>
          <c:spPr>
            <a:ln w="6350">
              <a:solidFill>
                <a:schemeClr val="tx1"/>
              </a:solidFill>
            </a:ln>
          </c:spPr>
          <c:dPt>
            <c:idx val="0"/>
            <c:bubble3D val="0"/>
            <c:spPr>
              <a:solidFill>
                <a:schemeClr val="accent1"/>
              </a:solidFill>
              <a:ln w="3175">
                <a:solidFill>
                  <a:schemeClr val="tx1"/>
                </a:solidFill>
              </a:ln>
              <a:effectLst/>
            </c:spPr>
            <c:extLst>
              <c:ext xmlns:c16="http://schemas.microsoft.com/office/drawing/2014/chart" uri="{C3380CC4-5D6E-409C-BE32-E72D297353CC}">
                <c16:uniqueId val="{00000001-D63E-4D13-9A52-F33A63CEF76C}"/>
              </c:ext>
            </c:extLst>
          </c:dPt>
          <c:dPt>
            <c:idx val="1"/>
            <c:bubble3D val="0"/>
            <c:spPr>
              <a:solidFill>
                <a:schemeClr val="accent2"/>
              </a:solidFill>
              <a:ln w="6350">
                <a:solidFill>
                  <a:schemeClr val="tx1"/>
                </a:solidFill>
              </a:ln>
              <a:effectLst/>
            </c:spPr>
            <c:extLst>
              <c:ext xmlns:c16="http://schemas.microsoft.com/office/drawing/2014/chart" uri="{C3380CC4-5D6E-409C-BE32-E72D297353CC}">
                <c16:uniqueId val="{00000003-D63E-4D13-9A52-F33A63CEF76C}"/>
              </c:ext>
            </c:extLst>
          </c:dPt>
          <c:dPt>
            <c:idx val="2"/>
            <c:bubble3D val="0"/>
            <c:spPr>
              <a:solidFill>
                <a:schemeClr val="accent3"/>
              </a:solidFill>
              <a:ln w="6350">
                <a:solidFill>
                  <a:schemeClr val="tx1"/>
                </a:solidFill>
              </a:ln>
              <a:effectLst/>
            </c:spPr>
            <c:extLst>
              <c:ext xmlns:c16="http://schemas.microsoft.com/office/drawing/2014/chart" uri="{C3380CC4-5D6E-409C-BE32-E72D297353CC}">
                <c16:uniqueId val="{00000005-D63E-4D13-9A52-F33A63CEF76C}"/>
              </c:ext>
            </c:extLst>
          </c:dPt>
          <c:dPt>
            <c:idx val="3"/>
            <c:bubble3D val="0"/>
            <c:spPr>
              <a:solidFill>
                <a:schemeClr val="accent4"/>
              </a:solidFill>
              <a:ln w="6350">
                <a:solidFill>
                  <a:schemeClr val="tx1"/>
                </a:solidFill>
              </a:ln>
              <a:effectLst/>
            </c:spPr>
            <c:extLst>
              <c:ext xmlns:c16="http://schemas.microsoft.com/office/drawing/2014/chart" uri="{C3380CC4-5D6E-409C-BE32-E72D297353CC}">
                <c16:uniqueId val="{00000007-D63E-4D13-9A52-F33A63CEF76C}"/>
              </c:ext>
            </c:extLst>
          </c:dPt>
          <c:dPt>
            <c:idx val="4"/>
            <c:bubble3D val="0"/>
            <c:spPr>
              <a:solidFill>
                <a:schemeClr val="accent5"/>
              </a:solidFill>
              <a:ln w="6350">
                <a:solidFill>
                  <a:schemeClr val="tx1"/>
                </a:solidFill>
              </a:ln>
              <a:effectLst/>
            </c:spPr>
            <c:extLst>
              <c:ext xmlns:c16="http://schemas.microsoft.com/office/drawing/2014/chart" uri="{C3380CC4-5D6E-409C-BE32-E72D297353CC}">
                <c16:uniqueId val="{00000009-D63E-4D13-9A52-F33A63CEF76C}"/>
              </c:ext>
            </c:extLst>
          </c:dPt>
          <c:dPt>
            <c:idx val="5"/>
            <c:bubble3D val="0"/>
            <c:spPr>
              <a:solidFill>
                <a:schemeClr val="accent6"/>
              </a:solidFill>
              <a:ln w="6350">
                <a:solidFill>
                  <a:schemeClr val="tx1"/>
                </a:solidFill>
              </a:ln>
              <a:effectLst/>
            </c:spPr>
            <c:extLst>
              <c:ext xmlns:c16="http://schemas.microsoft.com/office/drawing/2014/chart" uri="{C3380CC4-5D6E-409C-BE32-E72D297353CC}">
                <c16:uniqueId val="{0000000B-D63E-4D13-9A52-F33A63CEF76C}"/>
              </c:ext>
            </c:extLst>
          </c:dPt>
          <c:dPt>
            <c:idx val="6"/>
            <c:bubble3D val="0"/>
            <c:spPr>
              <a:solidFill>
                <a:schemeClr val="accent1">
                  <a:lumMod val="60000"/>
                </a:schemeClr>
              </a:solidFill>
              <a:ln w="6350">
                <a:solidFill>
                  <a:schemeClr val="tx1"/>
                </a:solidFill>
              </a:ln>
              <a:effectLst/>
            </c:spPr>
            <c:extLst>
              <c:ext xmlns:c16="http://schemas.microsoft.com/office/drawing/2014/chart" uri="{C3380CC4-5D6E-409C-BE32-E72D297353CC}">
                <c16:uniqueId val="{0000000D-D63E-4D13-9A52-F33A63CEF76C}"/>
              </c:ext>
            </c:extLst>
          </c:dPt>
          <c:dPt>
            <c:idx val="7"/>
            <c:bubble3D val="0"/>
            <c:spPr>
              <a:solidFill>
                <a:schemeClr val="accent2">
                  <a:lumMod val="60000"/>
                </a:schemeClr>
              </a:solidFill>
              <a:ln w="6350">
                <a:solidFill>
                  <a:schemeClr val="tx1"/>
                </a:solidFill>
              </a:ln>
              <a:effectLst/>
            </c:spPr>
            <c:extLst>
              <c:ext xmlns:c16="http://schemas.microsoft.com/office/drawing/2014/chart" uri="{C3380CC4-5D6E-409C-BE32-E72D297353CC}">
                <c16:uniqueId val="{0000000F-D63E-4D13-9A52-F33A63CEF76C}"/>
              </c:ext>
            </c:extLst>
          </c:dPt>
          <c:dPt>
            <c:idx val="8"/>
            <c:bubble3D val="0"/>
            <c:spPr>
              <a:solidFill>
                <a:schemeClr val="accent3">
                  <a:lumMod val="60000"/>
                </a:schemeClr>
              </a:solidFill>
              <a:ln w="6350">
                <a:solidFill>
                  <a:schemeClr val="tx1"/>
                </a:solidFill>
              </a:ln>
              <a:effectLst/>
            </c:spPr>
            <c:extLst>
              <c:ext xmlns:c16="http://schemas.microsoft.com/office/drawing/2014/chart" uri="{C3380CC4-5D6E-409C-BE32-E72D297353CC}">
                <c16:uniqueId val="{00000011-D63E-4D13-9A52-F33A63CEF76C}"/>
              </c:ext>
            </c:extLst>
          </c:dPt>
          <c:dLbls>
            <c:dLbl>
              <c:idx val="1"/>
              <c:layout>
                <c:manualLayout>
                  <c:x val="-0.2416666666666667"/>
                  <c:y val="-4.060379570676572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400" b="0" i="0" u="none" strike="noStrike" kern="1200" baseline="0">
                      <a:solidFill>
                        <a:sysClr val="windowText" lastClr="000000"/>
                      </a:solidFill>
                      <a:latin typeface="+mn-lt"/>
                      <a:ea typeface="+mn-ea"/>
                      <a:cs typeface="+mn-cs"/>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9.3365007506308287E-2"/>
                      <c:h val="0.16949648479832255"/>
                    </c:manualLayout>
                  </c15:layout>
                </c:ext>
                <c:ext xmlns:c16="http://schemas.microsoft.com/office/drawing/2014/chart" uri="{C3380CC4-5D6E-409C-BE32-E72D297353CC}">
                  <c16:uniqueId val="{00000003-D63E-4D13-9A52-F33A63CEF76C}"/>
                </c:ext>
              </c:extLst>
            </c:dLbl>
            <c:dLbl>
              <c:idx val="2"/>
              <c:layout>
                <c:manualLayout>
                  <c:x val="-0.19722222222222224"/>
                  <c:y val="-0.16891179014014526"/>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D63E-4D13-9A52-F33A63CEF76C}"/>
                </c:ext>
              </c:extLst>
            </c:dLbl>
            <c:dLbl>
              <c:idx val="3"/>
              <c:layout>
                <c:manualLayout>
                  <c:x val="-3.9112780293440202E-2"/>
                  <c:y val="-0.1884016120793926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D63E-4D13-9A52-F33A63CEF76C}"/>
                </c:ext>
              </c:extLst>
            </c:dLbl>
            <c:dLbl>
              <c:idx val="4"/>
              <c:layout>
                <c:manualLayout>
                  <c:x val="3.8705702811209976E-2"/>
                  <c:y val="-0.19451558456805107"/>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D63E-4D13-9A52-F33A63CEF76C}"/>
                </c:ext>
              </c:extLst>
            </c:dLbl>
            <c:dLbl>
              <c:idx val="5"/>
              <c:layout>
                <c:manualLayout>
                  <c:x val="0.12495927590765966"/>
                  <c:y val="-0.18817474236731765"/>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D63E-4D13-9A52-F33A63CEF76C}"/>
                </c:ext>
              </c:extLst>
            </c:dLbl>
            <c:dLbl>
              <c:idx val="6"/>
              <c:layout>
                <c:manualLayout>
                  <c:x val="0.24163622484013819"/>
                  <c:y val="-0.13642875357473261"/>
                </c:manualLayout>
              </c:layout>
              <c:numFmt formatCode="0.0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mn-lt"/>
                      <a:ea typeface="+mn-ea"/>
                      <a:cs typeface="+mn-cs"/>
                    </a:defRPr>
                  </a:pPr>
                  <a:endParaRPr lang="ja-JP"/>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D63E-4D13-9A52-F33A63CEF76C}"/>
                </c:ext>
              </c:extLst>
            </c:dLbl>
            <c:dLbl>
              <c:idx val="7"/>
              <c:delete val="1"/>
              <c:extLst>
                <c:ext xmlns:c15="http://schemas.microsoft.com/office/drawing/2012/chart" uri="{CE6537A1-D6FC-4f65-9D91-7224C49458BB}"/>
                <c:ext xmlns:c16="http://schemas.microsoft.com/office/drawing/2014/chart" uri="{C3380CC4-5D6E-409C-BE32-E72D297353CC}">
                  <c16:uniqueId val="{0000000F-D63E-4D13-9A52-F33A63CEF76C}"/>
                </c:ext>
              </c:extLst>
            </c:dLbl>
            <c:dLbl>
              <c:idx val="8"/>
              <c:layout>
                <c:manualLayout>
                  <c:x val="0.3000000000000001"/>
                  <c:y val="-0.1040214255039922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1-D63E-4D13-9A52-F33A63CEF76C}"/>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mn-lt"/>
                    <a:ea typeface="+mn-ea"/>
                    <a:cs typeface="+mn-cs"/>
                  </a:defRPr>
                </a:pPr>
                <a:endParaRPr lang="ja-JP"/>
              </a:p>
            </c:txPr>
            <c:showLegendKey val="0"/>
            <c:showVal val="0"/>
            <c:showCatName val="1"/>
            <c:showSerName val="0"/>
            <c:showPercent val="1"/>
            <c:showBubbleSize val="0"/>
            <c:showLeaderLines val="0"/>
            <c:extLst>
              <c:ext xmlns:c15="http://schemas.microsoft.com/office/drawing/2012/chart" uri="{CE6537A1-D6FC-4f65-9D91-7224C49458BB}"/>
            </c:extLst>
          </c:dLbls>
          <c:cat>
            <c:strRef>
              <c:f>'1.Total'!$BG$22:$BG$28</c:f>
              <c:strCache>
                <c:ptCount val="7"/>
                <c:pt idx="0">
                  <c:v>CO₂ </c:v>
                </c:pt>
                <c:pt idx="1">
                  <c:v>CH₄</c:v>
                </c:pt>
                <c:pt idx="2">
                  <c:v>N₂O</c:v>
                </c:pt>
                <c:pt idx="3">
                  <c:v>HFCs</c:v>
                </c:pt>
                <c:pt idx="4">
                  <c:v>PFCs</c:v>
                </c:pt>
                <c:pt idx="5">
                  <c:v>SF₆</c:v>
                </c:pt>
                <c:pt idx="6">
                  <c:v>NF₃</c:v>
                </c:pt>
              </c:strCache>
            </c:strRef>
          </c:cat>
          <c:val>
            <c:numRef>
              <c:f>'1.Total'!$BH$22:$BH$28</c:f>
              <c:numCache>
                <c:formatCode>0.0%</c:formatCode>
                <c:ptCount val="7"/>
                <c:pt idx="0">
                  <c:v>0.92652900770339663</c:v>
                </c:pt>
                <c:pt idx="1">
                  <c:v>2.3623856424974717E-2</c:v>
                </c:pt>
                <c:pt idx="2">
                  <c:v>1.5723793847747407E-2</c:v>
                </c:pt>
                <c:pt idx="3">
                  <c:v>2.9593326562142322E-2</c:v>
                </c:pt>
                <c:pt idx="4">
                  <c:v>2.4972147406165952E-3</c:v>
                </c:pt>
                <c:pt idx="5">
                  <c:v>1.6017420410036479E-3</c:v>
                </c:pt>
                <c:pt idx="6" formatCode="0.00%">
                  <c:v>4.3105868011853848E-4</c:v>
                </c:pt>
              </c:numCache>
            </c:numRef>
          </c:val>
          <c:extLst>
            <c:ext xmlns:c16="http://schemas.microsoft.com/office/drawing/2014/chart" uri="{C3380CC4-5D6E-409C-BE32-E72D297353CC}">
              <c16:uniqueId val="{00000012-D63E-4D13-9A52-F33A63CEF76C}"/>
            </c:ext>
          </c:extLst>
        </c:ser>
        <c:dLbls>
          <c:showLegendKey val="0"/>
          <c:showVal val="0"/>
          <c:showCatName val="0"/>
          <c:showSerName val="0"/>
          <c:showPercent val="1"/>
          <c:showBubbleSize val="0"/>
          <c:showLeaderLines val="0"/>
        </c:dLbls>
        <c:firstSliceAng val="0"/>
        <c:holeSize val="56"/>
      </c:doughnutChart>
      <c:spPr>
        <a:noFill/>
        <a:ln>
          <a:noFill/>
        </a:ln>
        <a:effectLst/>
      </c:spPr>
    </c:plotArea>
    <c:plotVisOnly val="1"/>
    <c:dispBlanksAs val="zero"/>
    <c:showDLblsOverMax val="0"/>
  </c:chart>
  <c:spPr>
    <a:noFill/>
    <a:ln w="9525" cap="flat" cmpd="sng" algn="ctr">
      <a:noFill/>
      <a:round/>
    </a:ln>
    <a:effectLst/>
  </c:spPr>
  <c:txPr>
    <a:bodyPr/>
    <a:lstStyle/>
    <a:p>
      <a:pPr>
        <a:defRPr/>
      </a:pPr>
      <a:endParaRPr lang="ja-JP"/>
    </a:p>
  </c:txPr>
  <c:printSettings>
    <c:headerFooter/>
    <c:pageMargins b="0.75000000000000033" l="0.70000000000000029" r="0.70000000000000029" t="0.75000000000000033" header="0.30000000000000016" footer="0.30000000000000016"/>
    <c:pageSetup/>
  </c:printSettings>
  <c:userShapes r:id="rId3"/>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altLang="ja-JP" sz="1600" b="1"/>
              <a:t>2015</a:t>
            </a:r>
            <a:r>
              <a:rPr lang="ja-JP" altLang="ja-JP" sz="1600" b="1"/>
              <a:t>年度の家庭からの</a:t>
            </a:r>
            <a:r>
              <a:rPr lang="en-US" altLang="ja-JP" sz="1600" b="1"/>
              <a:t>CO</a:t>
            </a:r>
            <a:r>
              <a:rPr lang="en-US" altLang="ja-JP" sz="1600" b="1" baseline="-25000"/>
              <a:t>2</a:t>
            </a:r>
            <a:r>
              <a:rPr lang="ja-JP" altLang="ja-JP" sz="1600" b="1"/>
              <a:t>排出量（燃料種別）</a:t>
            </a:r>
            <a:endParaRPr lang="ja-JP" altLang="ja-JP" sz="1600"/>
          </a:p>
        </c:rich>
      </c:tx>
      <c:overlay val="0"/>
    </c:title>
    <c:autoTitleDeleted val="0"/>
    <c:plotArea>
      <c:layout>
        <c:manualLayout>
          <c:layoutTarget val="inner"/>
          <c:xMode val="edge"/>
          <c:yMode val="edge"/>
          <c:x val="0.19525240740740749"/>
          <c:y val="0.14517629629629639"/>
          <c:w val="0.62656611111111116"/>
          <c:h val="0.62656611111111116"/>
        </c:manualLayout>
      </c:layout>
      <c:doughnutChart>
        <c:varyColors val="1"/>
        <c:ser>
          <c:idx val="0"/>
          <c:order val="0"/>
          <c:spPr>
            <a:ln>
              <a:solidFill>
                <a:schemeClr val="tx1"/>
              </a:solidFill>
            </a:ln>
          </c:spPr>
          <c:dLbls>
            <c:dLbl>
              <c:idx val="0"/>
              <c:delete val="1"/>
              <c:extLst>
                <c:ext xmlns:c15="http://schemas.microsoft.com/office/drawing/2012/chart" uri="{CE6537A1-D6FC-4f65-9D91-7224C49458BB}"/>
                <c:ext xmlns:c16="http://schemas.microsoft.com/office/drawing/2014/chart" uri="{C3380CC4-5D6E-409C-BE32-E72D297353CC}">
                  <c16:uniqueId val="{00000000-7E89-409F-BBD0-070E534DA055}"/>
                </c:ext>
              </c:extLst>
            </c:dLbl>
            <c:dLbl>
              <c:idx val="1"/>
              <c:layout>
                <c:manualLayout>
                  <c:x val="1.3992130765075042E-2"/>
                  <c:y val="-1.1788978400549386E-2"/>
                </c:manualLayout>
              </c:layout>
              <c:showLegendKey val="0"/>
              <c:showVal val="1"/>
              <c:showCatName val="1"/>
              <c:showSerName val="0"/>
              <c:showPercent val="0"/>
              <c:showBubbleSize val="0"/>
              <c:extLst>
                <c:ext xmlns:c15="http://schemas.microsoft.com/office/drawing/2012/chart" uri="{CE6537A1-D6FC-4f65-9D91-7224C49458BB}">
                  <c15:layout>
                    <c:manualLayout>
                      <c:w val="0.1405321056179453"/>
                      <c:h val="8.3230187507878653E-2"/>
                    </c:manualLayout>
                  </c15:layout>
                </c:ext>
                <c:ext xmlns:c16="http://schemas.microsoft.com/office/drawing/2014/chart" uri="{C3380CC4-5D6E-409C-BE32-E72D297353CC}">
                  <c16:uniqueId val="{00000001-7E89-409F-BBD0-070E534DA055}"/>
                </c:ext>
              </c:extLst>
            </c:dLbl>
            <c:dLbl>
              <c:idx val="2"/>
              <c:layout>
                <c:manualLayout>
                  <c:x val="0.10099644951788433"/>
                  <c:y val="-8.2385627722460622E-2"/>
                </c:manualLayout>
              </c:layout>
              <c:showLegendKey val="0"/>
              <c:showVal val="1"/>
              <c:showCatName val="1"/>
              <c:showSerName val="0"/>
              <c:showPercent val="0"/>
              <c:showBubbleSize val="0"/>
              <c:extLst>
                <c:ext xmlns:c15="http://schemas.microsoft.com/office/drawing/2012/chart" uri="{CE6537A1-D6FC-4f65-9D91-7224C49458BB}">
                  <c15:layout>
                    <c:manualLayout>
                      <c:w val="8.4804898417271263E-2"/>
                      <c:h val="7.6463313905963309E-2"/>
                    </c:manualLayout>
                  </c15:layout>
                </c:ext>
                <c:ext xmlns:c16="http://schemas.microsoft.com/office/drawing/2014/chart" uri="{C3380CC4-5D6E-409C-BE32-E72D297353CC}">
                  <c16:uniqueId val="{00000002-7E89-409F-BBD0-070E534DA055}"/>
                </c:ext>
              </c:extLst>
            </c:dLbl>
            <c:dLbl>
              <c:idx val="3"/>
              <c:layout>
                <c:manualLayout>
                  <c:x val="2.7386658634883754E-2"/>
                  <c:y val="-1.0609987733892868E-2"/>
                </c:manualLayout>
              </c:layout>
              <c:showLegendKey val="0"/>
              <c:showVal val="1"/>
              <c:showCatName val="1"/>
              <c:showSerName val="0"/>
              <c:showPercent val="0"/>
              <c:showBubbleSize val="0"/>
              <c:extLst>
                <c:ext xmlns:c15="http://schemas.microsoft.com/office/drawing/2012/chart" uri="{CE6537A1-D6FC-4f65-9D91-7224C49458BB}">
                  <c15:layout>
                    <c:manualLayout>
                      <c:w val="0.15101721574420685"/>
                      <c:h val="9.0303574548208282E-2"/>
                    </c:manualLayout>
                  </c15:layout>
                </c:ext>
                <c:ext xmlns:c16="http://schemas.microsoft.com/office/drawing/2014/chart" uri="{C3380CC4-5D6E-409C-BE32-E72D297353CC}">
                  <c16:uniqueId val="{00000003-7E89-409F-BBD0-070E534DA055}"/>
                </c:ext>
              </c:extLst>
            </c:dLbl>
            <c:dLbl>
              <c:idx val="5"/>
              <c:layout>
                <c:manualLayout>
                  <c:x val="-0.12463256907701352"/>
                  <c:y val="5.8788947677836566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E89-409F-BBD0-070E534DA055}"/>
                </c:ext>
              </c:extLst>
            </c:dLbl>
            <c:dLbl>
              <c:idx val="6"/>
              <c:layout>
                <c:manualLayout>
                  <c:x val="4.4529185447020761E-3"/>
                  <c:y val="3.402551087393943E-2"/>
                </c:manualLayout>
              </c:layout>
              <c:showLegendKey val="0"/>
              <c:showVal val="1"/>
              <c:showCatName val="1"/>
              <c:showSerName val="0"/>
              <c:showPercent val="0"/>
              <c:showBubbleSize val="0"/>
              <c:extLst>
                <c:ext xmlns:c15="http://schemas.microsoft.com/office/drawing/2012/chart" uri="{CE6537A1-D6FC-4f65-9D91-7224C49458BB}">
                  <c15:layout>
                    <c:manualLayout>
                      <c:w val="0.17836601025964652"/>
                      <c:h val="9.5019165908428044E-2"/>
                    </c:manualLayout>
                  </c15:layout>
                </c:ext>
                <c:ext xmlns:c16="http://schemas.microsoft.com/office/drawing/2014/chart" uri="{C3380CC4-5D6E-409C-BE32-E72D297353CC}">
                  <c16:uniqueId val="{00000005-7E89-409F-BBD0-070E534DA055}"/>
                </c:ext>
              </c:extLst>
            </c:dLbl>
            <c:dLbl>
              <c:idx val="7"/>
              <c:layout>
                <c:manualLayout>
                  <c:x val="-0.10121212990452697"/>
                  <c:y val="-7.9734337692408661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E89-409F-BBD0-070E534DA055}"/>
                </c:ext>
              </c:extLst>
            </c:dLbl>
            <c:dLbl>
              <c:idx val="8"/>
              <c:layout>
                <c:manualLayout>
                  <c:x val="-5.247584489097333E-2"/>
                  <c:y val="-0.11514063137312637"/>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E89-409F-BBD0-070E534DA055}"/>
                </c:ext>
              </c:extLst>
            </c:dLbl>
            <c:dLbl>
              <c:idx val="9"/>
              <c:layout>
                <c:manualLayout>
                  <c:x val="6.7562592927250217E-4"/>
                  <c:y val="-0.11705592264350853"/>
                </c:manualLayout>
              </c:layout>
              <c:showLegendKey val="0"/>
              <c:showVal val="1"/>
              <c:showCatName val="1"/>
              <c:showSerName val="0"/>
              <c:showPercent val="0"/>
              <c:showBubbleSize val="0"/>
              <c:extLst>
                <c:ext xmlns:c15="http://schemas.microsoft.com/office/drawing/2012/chart" uri="{CE6537A1-D6FC-4f65-9D91-7224C49458BB}">
                  <c15:layout>
                    <c:manualLayout>
                      <c:w val="0.11164465097600505"/>
                      <c:h val="9.9734757268647778E-2"/>
                    </c:manualLayout>
                  </c15:layout>
                </c:ext>
                <c:ext xmlns:c16="http://schemas.microsoft.com/office/drawing/2014/chart" uri="{C3380CC4-5D6E-409C-BE32-E72D297353CC}">
                  <c16:uniqueId val="{00000008-7E89-409F-BBD0-070E534DA055}"/>
                </c:ext>
              </c:extLst>
            </c:dLbl>
            <c:spPr>
              <a:noFill/>
              <a:ln>
                <a:noFill/>
              </a:ln>
              <a:effectLst/>
            </c:spPr>
            <c:txPr>
              <a:bodyPr/>
              <a:lstStyle/>
              <a:p>
                <a:pPr>
                  <a:defRPr sz="1100"/>
                </a:pPr>
                <a:endParaRPr lang="ja-JP"/>
              </a:p>
            </c:txPr>
            <c:showLegendKey val="0"/>
            <c:showVal val="1"/>
            <c:showCatName val="1"/>
            <c:showSerName val="0"/>
            <c:showPercent val="0"/>
            <c:showBubbleSize val="0"/>
            <c:showLeaderLines val="0"/>
            <c:extLst>
              <c:ext xmlns:c15="http://schemas.microsoft.com/office/drawing/2012/chart" uri="{CE6537A1-D6FC-4f65-9D91-7224C49458BB}"/>
            </c:extLst>
          </c:dLbls>
          <c:cat>
            <c:strRef>
              <c:f>'15.家庭におけるCO2排出量（一人あたり）'!$Z$25:$Z$34</c:f>
              <c:strCache>
                <c:ptCount val="10"/>
                <c:pt idx="0">
                  <c:v>石炭等</c:v>
                </c:pt>
                <c:pt idx="1">
                  <c:v>灯油</c:v>
                </c:pt>
                <c:pt idx="2">
                  <c:v>LPG</c:v>
                </c:pt>
                <c:pt idx="3">
                  <c:v>都市ガス</c:v>
                </c:pt>
                <c:pt idx="4">
                  <c:v>電力</c:v>
                </c:pt>
                <c:pt idx="5">
                  <c:v>熱</c:v>
                </c:pt>
                <c:pt idx="6">
                  <c:v>ガソリン</c:v>
                </c:pt>
                <c:pt idx="7">
                  <c:v>軽油</c:v>
                </c:pt>
                <c:pt idx="8">
                  <c:v>一般廃棄物</c:v>
                </c:pt>
                <c:pt idx="9">
                  <c:v>水道</c:v>
                </c:pt>
              </c:strCache>
            </c:strRef>
          </c:cat>
          <c:val>
            <c:numRef>
              <c:f>'15.家庭におけるCO2排出量（一人あたり）'!$AZ$25:$AZ$34</c:f>
              <c:numCache>
                <c:formatCode>0.0%</c:formatCode>
                <c:ptCount val="10"/>
                <c:pt idx="0">
                  <c:v>0</c:v>
                </c:pt>
                <c:pt idx="1">
                  <c:v>7.1986308573992602E-2</c:v>
                </c:pt>
                <c:pt idx="2">
                  <c:v>4.3154712715850641E-2</c:v>
                </c:pt>
                <c:pt idx="3">
                  <c:v>7.5789176720288315E-2</c:v>
                </c:pt>
                <c:pt idx="4">
                  <c:v>0.45297655547911519</c:v>
                </c:pt>
                <c:pt idx="5" formatCode="0.00%">
                  <c:v>2.2066700446022014E-4</c:v>
                </c:pt>
                <c:pt idx="6">
                  <c:v>0.27528460504230978</c:v>
                </c:pt>
                <c:pt idx="7">
                  <c:v>1.042502427700843E-2</c:v>
                </c:pt>
                <c:pt idx="8">
                  <c:v>4.797702524504633E-2</c:v>
                </c:pt>
                <c:pt idx="9">
                  <c:v>2.2185924941928611E-2</c:v>
                </c:pt>
              </c:numCache>
            </c:numRef>
          </c:val>
          <c:extLst>
            <c:ext xmlns:c16="http://schemas.microsoft.com/office/drawing/2014/chart" uri="{C3380CC4-5D6E-409C-BE32-E72D297353CC}">
              <c16:uniqueId val="{00000009-7E89-409F-BBD0-070E534DA055}"/>
            </c:ext>
          </c:extLst>
        </c:ser>
        <c:dLbls>
          <c:showLegendKey val="0"/>
          <c:showVal val="0"/>
          <c:showCatName val="0"/>
          <c:showSerName val="0"/>
          <c:showPercent val="0"/>
          <c:showBubbleSize val="0"/>
          <c:showLeaderLines val="0"/>
        </c:dLbls>
        <c:firstSliceAng val="0"/>
        <c:holeSize val="50"/>
      </c:doughnutChart>
      <c:spPr>
        <a:noFill/>
        <a:ln w="25400">
          <a:noFill/>
        </a:ln>
      </c:spPr>
    </c:plotArea>
    <c:plotVisOnly val="1"/>
    <c:dispBlanksAs val="zero"/>
    <c:showDLblsOverMax val="0"/>
  </c:chart>
  <c:printSettings>
    <c:headerFooter alignWithMargins="0"/>
    <c:pageMargins b="0.98399999999999999" l="0.78700000000000003" r="0.78700000000000003" t="0.98399999999999999" header="0.51200000000000001" footer="0.51200000000000001"/>
    <c:pageSetup paperSize="9" orientation="landscape" verticalDpi="0"/>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ja-JP" sz="1600"/>
              <a:t>家庭からの</a:t>
            </a:r>
            <a:r>
              <a:rPr lang="en-US" altLang="ja-JP" sz="1600"/>
              <a:t>CO</a:t>
            </a:r>
            <a:r>
              <a:rPr lang="en-US" altLang="ja-JP" sz="1600" baseline="-25000"/>
              <a:t>2</a:t>
            </a:r>
            <a:r>
              <a:rPr lang="ja-JP" altLang="ja-JP" sz="1600"/>
              <a:t>排出量（燃料種別）</a:t>
            </a:r>
          </a:p>
        </c:rich>
      </c:tx>
      <c:overlay val="0"/>
    </c:title>
    <c:autoTitleDeleted val="0"/>
    <c:plotArea>
      <c:layout>
        <c:manualLayout>
          <c:layoutTarget val="inner"/>
          <c:xMode val="edge"/>
          <c:yMode val="edge"/>
          <c:x val="0.12037541666666668"/>
          <c:y val="0.1320487037037037"/>
          <c:w val="0.72339680555555563"/>
          <c:h val="0.66606148148148192"/>
        </c:manualLayout>
      </c:layout>
      <c:barChart>
        <c:barDir val="col"/>
        <c:grouping val="stacked"/>
        <c:varyColors val="0"/>
        <c:ser>
          <c:idx val="0"/>
          <c:order val="0"/>
          <c:tx>
            <c:strRef>
              <c:f>'15.家庭におけるCO2排出量（一人あたり）'!$Z$11</c:f>
              <c:strCache>
                <c:ptCount val="1"/>
                <c:pt idx="0">
                  <c:v>石炭等</c:v>
                </c:pt>
              </c:strCache>
            </c:strRef>
          </c:tx>
          <c:spPr>
            <a:ln>
              <a:solidFill>
                <a:sysClr val="windowText" lastClr="000000"/>
              </a:solidFill>
            </a:ln>
          </c:spPr>
          <c:invertIfNegative val="0"/>
          <c:cat>
            <c:numRef>
              <c:f>'15.家庭におけるCO2排出量（一人あたり）'!$AA$9:$AZ$9</c:f>
              <c:numCache>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Cache>
            </c:numRef>
          </c:cat>
          <c:val>
            <c:numRef>
              <c:f>'15.家庭におけるCO2排出量（一人あたり）'!$AA$11:$AY$11</c:f>
              <c:numCache>
                <c:formatCode>#,##0_);[Red]\(#,##0\)</c:formatCode>
                <c:ptCount val="25"/>
                <c:pt idx="0">
                  <c:v>2.5094841602840035</c:v>
                </c:pt>
                <c:pt idx="1">
                  <c:v>2.2192863354646981</c:v>
                </c:pt>
                <c:pt idx="2">
                  <c:v>2.961854138992666</c:v>
                </c:pt>
                <c:pt idx="3">
                  <c:v>2.4606126931457561</c:v>
                </c:pt>
                <c:pt idx="4">
                  <c:v>1.7966329280478188</c:v>
                </c:pt>
                <c:pt idx="5">
                  <c:v>1.4040763602188022</c:v>
                </c:pt>
                <c:pt idx="6">
                  <c:v>2.0215125336654509</c:v>
                </c:pt>
                <c:pt idx="7">
                  <c:v>1.6489152051259979</c:v>
                </c:pt>
                <c:pt idx="8">
                  <c:v>1.0575174794409079</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0-6F69-417E-9249-532CF4F7231C}"/>
            </c:ext>
          </c:extLst>
        </c:ser>
        <c:ser>
          <c:idx val="1"/>
          <c:order val="1"/>
          <c:tx>
            <c:strRef>
              <c:f>'15.家庭におけるCO2排出量（一人あたり）'!$Z$12</c:f>
              <c:strCache>
                <c:ptCount val="1"/>
                <c:pt idx="0">
                  <c:v>灯油</c:v>
                </c:pt>
              </c:strCache>
            </c:strRef>
          </c:tx>
          <c:spPr>
            <a:ln>
              <a:solidFill>
                <a:sysClr val="windowText" lastClr="000000"/>
              </a:solidFill>
            </a:ln>
          </c:spPr>
          <c:invertIfNegative val="0"/>
          <c:cat>
            <c:numRef>
              <c:f>'15.家庭におけるCO2排出量（一人あたり）'!$AA$9:$AZ$9</c:f>
              <c:numCache>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Cache>
            </c:numRef>
          </c:cat>
          <c:val>
            <c:numRef>
              <c:f>'15.家庭におけるCO2排出量（一人あたり）'!$AA$12:$AZ$12</c:f>
              <c:numCache>
                <c:formatCode>#,##0_);[Red]\(#,##0\)</c:formatCode>
                <c:ptCount val="26"/>
                <c:pt idx="0">
                  <c:v>207.68336374375974</c:v>
                </c:pt>
                <c:pt idx="1">
                  <c:v>202.12507465761118</c:v>
                </c:pt>
                <c:pt idx="2">
                  <c:v>219.88729753418914</c:v>
                </c:pt>
                <c:pt idx="3">
                  <c:v>236.8894824658102</c:v>
                </c:pt>
                <c:pt idx="4">
                  <c:v>221.07262819336998</c:v>
                </c:pt>
                <c:pt idx="5">
                  <c:v>245.08410882693158</c:v>
                </c:pt>
                <c:pt idx="6">
                  <c:v>238.08152029214412</c:v>
                </c:pt>
                <c:pt idx="7">
                  <c:v>234.06020065483162</c:v>
                </c:pt>
                <c:pt idx="8">
                  <c:v>228.20654477559802</c:v>
                </c:pt>
                <c:pt idx="9">
                  <c:v>240.55984747392705</c:v>
                </c:pt>
                <c:pt idx="10">
                  <c:v>255.65898686228837</c:v>
                </c:pt>
                <c:pt idx="11">
                  <c:v>235.95923616675287</c:v>
                </c:pt>
                <c:pt idx="12">
                  <c:v>250.2895900643546</c:v>
                </c:pt>
                <c:pt idx="13">
                  <c:v>220.53264464405478</c:v>
                </c:pt>
                <c:pt idx="14">
                  <c:v>230.27050275689115</c:v>
                </c:pt>
                <c:pt idx="15">
                  <c:v>249.58232450002282</c:v>
                </c:pt>
                <c:pt idx="16">
                  <c:v>221.33454572207114</c:v>
                </c:pt>
                <c:pt idx="17">
                  <c:v>210.69557858680338</c:v>
                </c:pt>
                <c:pt idx="18">
                  <c:v>194.40519726303728</c:v>
                </c:pt>
                <c:pt idx="19">
                  <c:v>189.99803443458214</c:v>
                </c:pt>
                <c:pt idx="20">
                  <c:v>205.61299035500696</c:v>
                </c:pt>
                <c:pt idx="21">
                  <c:v>198.85498188500347</c:v>
                </c:pt>
                <c:pt idx="22">
                  <c:v>190.43281999428712</c:v>
                </c:pt>
                <c:pt idx="23">
                  <c:v>181.15498822647046</c:v>
                </c:pt>
                <c:pt idx="24">
                  <c:v>169.54449324300961</c:v>
                </c:pt>
                <c:pt idx="25">
                  <c:v>157.82121621146828</c:v>
                </c:pt>
              </c:numCache>
            </c:numRef>
          </c:val>
          <c:extLst>
            <c:ext xmlns:c16="http://schemas.microsoft.com/office/drawing/2014/chart" uri="{C3380CC4-5D6E-409C-BE32-E72D297353CC}">
              <c16:uniqueId val="{00000001-6F69-417E-9249-532CF4F7231C}"/>
            </c:ext>
          </c:extLst>
        </c:ser>
        <c:ser>
          <c:idx val="2"/>
          <c:order val="2"/>
          <c:tx>
            <c:strRef>
              <c:f>'15.家庭におけるCO2排出量（一人あたり）'!$Z$13</c:f>
              <c:strCache>
                <c:ptCount val="1"/>
                <c:pt idx="0">
                  <c:v>LPG</c:v>
                </c:pt>
              </c:strCache>
            </c:strRef>
          </c:tx>
          <c:spPr>
            <a:ln>
              <a:solidFill>
                <a:sysClr val="windowText" lastClr="000000"/>
              </a:solidFill>
            </a:ln>
          </c:spPr>
          <c:invertIfNegative val="0"/>
          <c:cat>
            <c:numRef>
              <c:f>'15.家庭におけるCO2排出量（一人あたり）'!$AA$9:$AZ$9</c:f>
              <c:numCache>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Cache>
            </c:numRef>
          </c:cat>
          <c:val>
            <c:numRef>
              <c:f>'15.家庭におけるCO2排出量（一人あたり）'!$AA$13:$AZ$13</c:f>
              <c:numCache>
                <c:formatCode>#,##0_);[Red]\(#,##0\)</c:formatCode>
                <c:ptCount val="26"/>
                <c:pt idx="0">
                  <c:v>115.14558717949632</c:v>
                </c:pt>
                <c:pt idx="1">
                  <c:v>116.89208982356644</c:v>
                </c:pt>
                <c:pt idx="2">
                  <c:v>118.67923684068982</c:v>
                </c:pt>
                <c:pt idx="3">
                  <c:v>128.19355554033226</c:v>
                </c:pt>
                <c:pt idx="4">
                  <c:v>128.3778695185043</c:v>
                </c:pt>
                <c:pt idx="5">
                  <c:v>129.73279456550074</c:v>
                </c:pt>
                <c:pt idx="6">
                  <c:v>131.80060243406604</c:v>
                </c:pt>
                <c:pt idx="7">
                  <c:v>128.93195409583609</c:v>
                </c:pt>
                <c:pt idx="8">
                  <c:v>132.24149435140771</c:v>
                </c:pt>
                <c:pt idx="9">
                  <c:v>131.67874775472612</c:v>
                </c:pt>
                <c:pt idx="10">
                  <c:v>131.92710421283249</c:v>
                </c:pt>
                <c:pt idx="11">
                  <c:v>126.32369165514342</c:v>
                </c:pt>
                <c:pt idx="12">
                  <c:v>126.44451139305403</c:v>
                </c:pt>
                <c:pt idx="13">
                  <c:v>131.72564924273979</c:v>
                </c:pt>
                <c:pt idx="14">
                  <c:v>120.23132534492775</c:v>
                </c:pt>
                <c:pt idx="15">
                  <c:v>119.02069805049942</c:v>
                </c:pt>
                <c:pt idx="16">
                  <c:v>117.19404318732659</c:v>
                </c:pt>
                <c:pt idx="17">
                  <c:v>119.79101773654857</c:v>
                </c:pt>
                <c:pt idx="18">
                  <c:v>110.72714294933151</c:v>
                </c:pt>
                <c:pt idx="19">
                  <c:v>106.55891068320423</c:v>
                </c:pt>
                <c:pt idx="20">
                  <c:v>112.45917751185894</c:v>
                </c:pt>
                <c:pt idx="21">
                  <c:v>102.24091693028019</c:v>
                </c:pt>
                <c:pt idx="22">
                  <c:v>107.93333569003032</c:v>
                </c:pt>
                <c:pt idx="23">
                  <c:v>104.35070056185515</c:v>
                </c:pt>
                <c:pt idx="24">
                  <c:v>95.625738316107217</c:v>
                </c:pt>
                <c:pt idx="25">
                  <c:v>94.61145294138143</c:v>
                </c:pt>
              </c:numCache>
            </c:numRef>
          </c:val>
          <c:extLst>
            <c:ext xmlns:c16="http://schemas.microsoft.com/office/drawing/2014/chart" uri="{C3380CC4-5D6E-409C-BE32-E72D297353CC}">
              <c16:uniqueId val="{00000002-6F69-417E-9249-532CF4F7231C}"/>
            </c:ext>
          </c:extLst>
        </c:ser>
        <c:ser>
          <c:idx val="3"/>
          <c:order val="3"/>
          <c:tx>
            <c:strRef>
              <c:f>'15.家庭におけるCO2排出量（一人あたり）'!$Z$14</c:f>
              <c:strCache>
                <c:ptCount val="1"/>
                <c:pt idx="0">
                  <c:v>都市ガス</c:v>
                </c:pt>
              </c:strCache>
            </c:strRef>
          </c:tx>
          <c:spPr>
            <a:ln>
              <a:solidFill>
                <a:sysClr val="windowText" lastClr="000000"/>
              </a:solidFill>
            </a:ln>
          </c:spPr>
          <c:invertIfNegative val="0"/>
          <c:cat>
            <c:numRef>
              <c:f>'15.家庭におけるCO2排出量（一人あたり）'!$AA$9:$AZ$9</c:f>
              <c:numCache>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Cache>
            </c:numRef>
          </c:cat>
          <c:val>
            <c:numRef>
              <c:f>'15.家庭におけるCO2排出量（一人あたり）'!$AA$14:$AZ$14</c:f>
              <c:numCache>
                <c:formatCode>#,##0_);[Red]\(#,##0\)</c:formatCode>
                <c:ptCount val="26"/>
                <c:pt idx="0">
                  <c:v>146.83753963065476</c:v>
                </c:pt>
                <c:pt idx="1">
                  <c:v>153.88966758434037</c:v>
                </c:pt>
                <c:pt idx="2">
                  <c:v>159.38989776134045</c:v>
                </c:pt>
                <c:pt idx="3">
                  <c:v>167.70429279209864</c:v>
                </c:pt>
                <c:pt idx="4">
                  <c:v>156.41783949577257</c:v>
                </c:pt>
                <c:pt idx="5">
                  <c:v>167.77785114432271</c:v>
                </c:pt>
                <c:pt idx="6">
                  <c:v>169.53524127500739</c:v>
                </c:pt>
                <c:pt idx="7">
                  <c:v>166.52692256703355</c:v>
                </c:pt>
                <c:pt idx="8">
                  <c:v>165.15875071749929</c:v>
                </c:pt>
                <c:pt idx="9">
                  <c:v>169.14931804967256</c:v>
                </c:pt>
                <c:pt idx="10">
                  <c:v>172.08898144987785</c:v>
                </c:pt>
                <c:pt idx="11">
                  <c:v>168.78881034012355</c:v>
                </c:pt>
                <c:pt idx="12">
                  <c:v>173.69234230434702</c:v>
                </c:pt>
                <c:pt idx="13">
                  <c:v>173.6209653726437</c:v>
                </c:pt>
                <c:pt idx="14">
                  <c:v>168.65239997565573</c:v>
                </c:pt>
                <c:pt idx="15">
                  <c:v>176.24216558391129</c:v>
                </c:pt>
                <c:pt idx="16">
                  <c:v>173.42306784596295</c:v>
                </c:pt>
                <c:pt idx="17">
                  <c:v>173.70659695586048</c:v>
                </c:pt>
                <c:pt idx="18">
                  <c:v>170.31681983592401</c:v>
                </c:pt>
                <c:pt idx="19">
                  <c:v>169.0404158599749</c:v>
                </c:pt>
                <c:pt idx="20">
                  <c:v>172.98525314074018</c:v>
                </c:pt>
                <c:pt idx="21">
                  <c:v>173.50500483136702</c:v>
                </c:pt>
                <c:pt idx="22">
                  <c:v>172.18291877087856</c:v>
                </c:pt>
                <c:pt idx="23">
                  <c:v>167.0352108351951</c:v>
                </c:pt>
                <c:pt idx="24">
                  <c:v>171.03404760915546</c:v>
                </c:pt>
                <c:pt idx="25">
                  <c:v>166.15854156998893</c:v>
                </c:pt>
              </c:numCache>
            </c:numRef>
          </c:val>
          <c:extLst>
            <c:ext xmlns:c16="http://schemas.microsoft.com/office/drawing/2014/chart" uri="{C3380CC4-5D6E-409C-BE32-E72D297353CC}">
              <c16:uniqueId val="{00000003-6F69-417E-9249-532CF4F7231C}"/>
            </c:ext>
          </c:extLst>
        </c:ser>
        <c:ser>
          <c:idx val="4"/>
          <c:order val="4"/>
          <c:tx>
            <c:strRef>
              <c:f>'15.家庭におけるCO2排出量（一人あたり）'!$Z$15</c:f>
              <c:strCache>
                <c:ptCount val="1"/>
                <c:pt idx="0">
                  <c:v>電力</c:v>
                </c:pt>
              </c:strCache>
            </c:strRef>
          </c:tx>
          <c:spPr>
            <a:ln>
              <a:solidFill>
                <a:sysClr val="windowText" lastClr="000000"/>
              </a:solidFill>
            </a:ln>
          </c:spPr>
          <c:invertIfNegative val="0"/>
          <c:cat>
            <c:numRef>
              <c:f>'15.家庭におけるCO2排出量（一人あたり）'!$AA$9:$AZ$9</c:f>
              <c:numCache>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Cache>
            </c:numRef>
          </c:cat>
          <c:val>
            <c:numRef>
              <c:f>'15.家庭におけるCO2排出量（一人あたり）'!$AA$15:$AZ$15</c:f>
              <c:numCache>
                <c:formatCode>#,##0_);[Red]\(#,##0\)</c:formatCode>
                <c:ptCount val="26"/>
                <c:pt idx="0">
                  <c:v>583.59965119531694</c:v>
                </c:pt>
                <c:pt idx="1">
                  <c:v>591.9085795071976</c:v>
                </c:pt>
                <c:pt idx="2">
                  <c:v>620.56517319065495</c:v>
                </c:pt>
                <c:pt idx="3">
                  <c:v>592.26395992408777</c:v>
                </c:pt>
                <c:pt idx="4">
                  <c:v>676.00000466488291</c:v>
                </c:pt>
                <c:pt idx="5">
                  <c:v>664.54635045745158</c:v>
                </c:pt>
                <c:pt idx="6">
                  <c:v>660.82856864657174</c:v>
                </c:pt>
                <c:pt idx="7">
                  <c:v>639.59626336269469</c:v>
                </c:pt>
                <c:pt idx="8">
                  <c:v>641.75270320960578</c:v>
                </c:pt>
                <c:pt idx="9">
                  <c:v>691.5907806753894</c:v>
                </c:pt>
                <c:pt idx="10">
                  <c:v>710.4650527407972</c:v>
                </c:pt>
                <c:pt idx="11">
                  <c:v>706.08897811944053</c:v>
                </c:pt>
                <c:pt idx="12">
                  <c:v>774.47679202023755</c:v>
                </c:pt>
                <c:pt idx="13">
                  <c:v>812.99415089229399</c:v>
                </c:pt>
                <c:pt idx="14">
                  <c:v>811.4419068043635</c:v>
                </c:pt>
                <c:pt idx="15">
                  <c:v>862.56695027617229</c:v>
                </c:pt>
                <c:pt idx="16">
                  <c:v>803.01681312428923</c:v>
                </c:pt>
                <c:pt idx="17">
                  <c:v>930.18244933125231</c:v>
                </c:pt>
                <c:pt idx="18">
                  <c:v>880.34156317422969</c:v>
                </c:pt>
                <c:pt idx="19">
                  <c:v>809.75808708652005</c:v>
                </c:pt>
                <c:pt idx="20">
                  <c:v>867.62296247424035</c:v>
                </c:pt>
                <c:pt idx="21">
                  <c:v>1025.1972604362488</c:v>
                </c:pt>
                <c:pt idx="22">
                  <c:v>1128.9932396775532</c:v>
                </c:pt>
                <c:pt idx="23">
                  <c:v>1127.1803775420126</c:v>
                </c:pt>
                <c:pt idx="24">
                  <c:v>1049.8158999142447</c:v>
                </c:pt>
                <c:pt idx="25">
                  <c:v>993.09594167499006</c:v>
                </c:pt>
              </c:numCache>
            </c:numRef>
          </c:val>
          <c:extLst>
            <c:ext xmlns:c16="http://schemas.microsoft.com/office/drawing/2014/chart" uri="{C3380CC4-5D6E-409C-BE32-E72D297353CC}">
              <c16:uniqueId val="{00000004-6F69-417E-9249-532CF4F7231C}"/>
            </c:ext>
          </c:extLst>
        </c:ser>
        <c:ser>
          <c:idx val="5"/>
          <c:order val="5"/>
          <c:tx>
            <c:strRef>
              <c:f>'15.家庭におけるCO2排出量（一人あたり）'!$Z$16</c:f>
              <c:strCache>
                <c:ptCount val="1"/>
                <c:pt idx="0">
                  <c:v>熱</c:v>
                </c:pt>
              </c:strCache>
            </c:strRef>
          </c:tx>
          <c:spPr>
            <a:ln>
              <a:solidFill>
                <a:sysClr val="windowText" lastClr="000000"/>
              </a:solidFill>
            </a:ln>
          </c:spPr>
          <c:invertIfNegative val="0"/>
          <c:cat>
            <c:numRef>
              <c:f>'15.家庭におけるCO2排出量（一人あたり）'!$AA$9:$AZ$9</c:f>
              <c:numCache>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Cache>
            </c:numRef>
          </c:cat>
          <c:val>
            <c:numRef>
              <c:f>'15.家庭におけるCO2排出量（一人あたり）'!$AA$16:$AY$16</c:f>
              <c:numCache>
                <c:formatCode>#,##0_);[Red]\(#,##0\)</c:formatCode>
                <c:ptCount val="25"/>
                <c:pt idx="0">
                  <c:v>0.86992962652984007</c:v>
                </c:pt>
                <c:pt idx="1">
                  <c:v>0.77371976001447973</c:v>
                </c:pt>
                <c:pt idx="2">
                  <c:v>0.78792517880089696</c:v>
                </c:pt>
                <c:pt idx="3">
                  <c:v>0.74479418033688394</c:v>
                </c:pt>
                <c:pt idx="4">
                  <c:v>0.69880713564887498</c:v>
                </c:pt>
                <c:pt idx="5">
                  <c:v>0.66729015692793137</c:v>
                </c:pt>
                <c:pt idx="6">
                  <c:v>0.6359170644917872</c:v>
                </c:pt>
                <c:pt idx="7">
                  <c:v>0.58408336761868307</c:v>
                </c:pt>
                <c:pt idx="8">
                  <c:v>0.57497327958870459</c:v>
                </c:pt>
                <c:pt idx="9">
                  <c:v>0.58605575674226518</c:v>
                </c:pt>
                <c:pt idx="10">
                  <c:v>0.57595502366781859</c:v>
                </c:pt>
                <c:pt idx="11">
                  <c:v>0.54166936284366585</c:v>
                </c:pt>
                <c:pt idx="12">
                  <c:v>0.56703026974307169</c:v>
                </c:pt>
                <c:pt idx="13">
                  <c:v>0.57867095586705919</c:v>
                </c:pt>
                <c:pt idx="14">
                  <c:v>0.55896039682267384</c:v>
                </c:pt>
                <c:pt idx="15">
                  <c:v>0.59566901812266682</c:v>
                </c:pt>
                <c:pt idx="16">
                  <c:v>0.56080538291583026</c:v>
                </c:pt>
                <c:pt idx="17">
                  <c:v>0.60304174118300802</c:v>
                </c:pt>
                <c:pt idx="18">
                  <c:v>0.57350358721305472</c:v>
                </c:pt>
                <c:pt idx="19">
                  <c:v>0.52980612616254152</c:v>
                </c:pt>
                <c:pt idx="20">
                  <c:v>0.52763861579424554</c:v>
                </c:pt>
                <c:pt idx="21">
                  <c:v>0.54977278090201021</c:v>
                </c:pt>
                <c:pt idx="22">
                  <c:v>0.54488487863568025</c:v>
                </c:pt>
                <c:pt idx="23">
                  <c:v>0.52692980037008674</c:v>
                </c:pt>
                <c:pt idx="24">
                  <c:v>0.50573300847031755</c:v>
                </c:pt>
              </c:numCache>
            </c:numRef>
          </c:val>
          <c:extLst>
            <c:ext xmlns:c16="http://schemas.microsoft.com/office/drawing/2014/chart" uri="{C3380CC4-5D6E-409C-BE32-E72D297353CC}">
              <c16:uniqueId val="{00000005-6F69-417E-9249-532CF4F7231C}"/>
            </c:ext>
          </c:extLst>
        </c:ser>
        <c:ser>
          <c:idx val="6"/>
          <c:order val="6"/>
          <c:tx>
            <c:strRef>
              <c:f>'15.家庭におけるCO2排出量（一人あたり）'!$Z$17</c:f>
              <c:strCache>
                <c:ptCount val="1"/>
                <c:pt idx="0">
                  <c:v>ガソリン</c:v>
                </c:pt>
              </c:strCache>
            </c:strRef>
          </c:tx>
          <c:spPr>
            <a:ln>
              <a:solidFill>
                <a:sysClr val="windowText" lastClr="000000"/>
              </a:solidFill>
            </a:ln>
          </c:spPr>
          <c:invertIfNegative val="0"/>
          <c:cat>
            <c:numRef>
              <c:f>'15.家庭におけるCO2排出量（一人あたり）'!$AA$9:$AZ$9</c:f>
              <c:numCache>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Cache>
            </c:numRef>
          </c:cat>
          <c:val>
            <c:numRef>
              <c:f>'15.家庭におけるCO2排出量（一人あたり）'!$AA$17:$AZ$17</c:f>
              <c:numCache>
                <c:formatCode>#,##0_);[Red]\(#,##0\)</c:formatCode>
                <c:ptCount val="26"/>
                <c:pt idx="0">
                  <c:v>391.99433312596074</c:v>
                </c:pt>
                <c:pt idx="1">
                  <c:v>402.3218565303747</c:v>
                </c:pt>
                <c:pt idx="2">
                  <c:v>426.87313471105836</c:v>
                </c:pt>
                <c:pt idx="3">
                  <c:v>446.36616517165152</c:v>
                </c:pt>
                <c:pt idx="4">
                  <c:v>489.58841173114394</c:v>
                </c:pt>
                <c:pt idx="5">
                  <c:v>511.35235894864013</c:v>
                </c:pt>
                <c:pt idx="6">
                  <c:v>522.34900272617085</c:v>
                </c:pt>
                <c:pt idx="7">
                  <c:v>503.64407747145492</c:v>
                </c:pt>
                <c:pt idx="8">
                  <c:v>511.05038841734637</c:v>
                </c:pt>
                <c:pt idx="9">
                  <c:v>522.16259237331724</c:v>
                </c:pt>
                <c:pt idx="10">
                  <c:v>520.86262839785229</c:v>
                </c:pt>
                <c:pt idx="11">
                  <c:v>555.3153490034631</c:v>
                </c:pt>
                <c:pt idx="12">
                  <c:v>590.52769198400358</c:v>
                </c:pt>
                <c:pt idx="13">
                  <c:v>589.63128980728038</c:v>
                </c:pt>
                <c:pt idx="14">
                  <c:v>588.15778350505536</c:v>
                </c:pt>
                <c:pt idx="15">
                  <c:v>573.97606871523419</c:v>
                </c:pt>
                <c:pt idx="16">
                  <c:v>612.66787517755756</c:v>
                </c:pt>
                <c:pt idx="17">
                  <c:v>588.86250880412933</c:v>
                </c:pt>
                <c:pt idx="18">
                  <c:v>597.54760364340882</c:v>
                </c:pt>
                <c:pt idx="19">
                  <c:v>625.42273792520405</c:v>
                </c:pt>
                <c:pt idx="20">
                  <c:v>545.4544998334469</c:v>
                </c:pt>
                <c:pt idx="21">
                  <c:v>549.03441318826822</c:v>
                </c:pt>
                <c:pt idx="22">
                  <c:v>548.34589373170536</c:v>
                </c:pt>
                <c:pt idx="23">
                  <c:v>527.31209603741445</c:v>
                </c:pt>
                <c:pt idx="24">
                  <c:v>523.07686415932517</c:v>
                </c:pt>
                <c:pt idx="25">
                  <c:v>603.52797681540255</c:v>
                </c:pt>
              </c:numCache>
            </c:numRef>
          </c:val>
          <c:extLst>
            <c:ext xmlns:c16="http://schemas.microsoft.com/office/drawing/2014/chart" uri="{C3380CC4-5D6E-409C-BE32-E72D297353CC}">
              <c16:uniqueId val="{00000006-6F69-417E-9249-532CF4F7231C}"/>
            </c:ext>
          </c:extLst>
        </c:ser>
        <c:ser>
          <c:idx val="7"/>
          <c:order val="7"/>
          <c:tx>
            <c:strRef>
              <c:f>'15.家庭におけるCO2排出量（一人あたり）'!$Z$18</c:f>
              <c:strCache>
                <c:ptCount val="1"/>
                <c:pt idx="0">
                  <c:v>軽油</c:v>
                </c:pt>
              </c:strCache>
            </c:strRef>
          </c:tx>
          <c:spPr>
            <a:ln>
              <a:solidFill>
                <a:sysClr val="windowText" lastClr="000000"/>
              </a:solidFill>
            </a:ln>
          </c:spPr>
          <c:invertIfNegative val="0"/>
          <c:cat>
            <c:numRef>
              <c:f>'15.家庭におけるCO2排出量（一人あたり）'!$AA$9:$AZ$9</c:f>
              <c:numCache>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Cache>
            </c:numRef>
          </c:cat>
          <c:val>
            <c:numRef>
              <c:f>'15.家庭におけるCO2排出量（一人あたり）'!$AA$18:$AZ$18</c:f>
              <c:numCache>
                <c:formatCode>#,##0_);[Red]\(#,##0\)</c:formatCode>
                <c:ptCount val="26"/>
                <c:pt idx="0">
                  <c:v>62.320080962185031</c:v>
                </c:pt>
                <c:pt idx="1">
                  <c:v>71.403874004112183</c:v>
                </c:pt>
                <c:pt idx="2">
                  <c:v>80.509396896387159</c:v>
                </c:pt>
                <c:pt idx="3">
                  <c:v>92.39000212505087</c:v>
                </c:pt>
                <c:pt idx="4">
                  <c:v>111.49009307002001</c:v>
                </c:pt>
                <c:pt idx="5">
                  <c:v>119.7847499273885</c:v>
                </c:pt>
                <c:pt idx="6">
                  <c:v>122.2170284831365</c:v>
                </c:pt>
                <c:pt idx="7">
                  <c:v>112.26622390487529</c:v>
                </c:pt>
                <c:pt idx="8">
                  <c:v>107.40162101602908</c:v>
                </c:pt>
                <c:pt idx="9">
                  <c:v>101.56286622600228</c:v>
                </c:pt>
                <c:pt idx="10">
                  <c:v>87.388459472951794</c:v>
                </c:pt>
                <c:pt idx="11">
                  <c:v>87.219501527858</c:v>
                </c:pt>
                <c:pt idx="12">
                  <c:v>78.306947700060405</c:v>
                </c:pt>
                <c:pt idx="13">
                  <c:v>68.13207755006988</c:v>
                </c:pt>
                <c:pt idx="14">
                  <c:v>64.670699174065277</c:v>
                </c:pt>
                <c:pt idx="15">
                  <c:v>54.853634025257989</c:v>
                </c:pt>
                <c:pt idx="16">
                  <c:v>46.704338700990668</c:v>
                </c:pt>
                <c:pt idx="17">
                  <c:v>36.730924682612624</c:v>
                </c:pt>
                <c:pt idx="18">
                  <c:v>29.640141184434658</c:v>
                </c:pt>
                <c:pt idx="19">
                  <c:v>24.435261433442378</c:v>
                </c:pt>
                <c:pt idx="20">
                  <c:v>19.862588451931902</c:v>
                </c:pt>
                <c:pt idx="21">
                  <c:v>21.041814118264892</c:v>
                </c:pt>
                <c:pt idx="22">
                  <c:v>20.526780575176719</c:v>
                </c:pt>
                <c:pt idx="23">
                  <c:v>18.300988161726526</c:v>
                </c:pt>
                <c:pt idx="24">
                  <c:v>19.399790237544551</c:v>
                </c:pt>
                <c:pt idx="25">
                  <c:v>22.85559633524489</c:v>
                </c:pt>
              </c:numCache>
            </c:numRef>
          </c:val>
          <c:extLst>
            <c:ext xmlns:c16="http://schemas.microsoft.com/office/drawing/2014/chart" uri="{C3380CC4-5D6E-409C-BE32-E72D297353CC}">
              <c16:uniqueId val="{00000007-6F69-417E-9249-532CF4F7231C}"/>
            </c:ext>
          </c:extLst>
        </c:ser>
        <c:ser>
          <c:idx val="8"/>
          <c:order val="8"/>
          <c:tx>
            <c:strRef>
              <c:f>'15.家庭におけるCO2排出量（一人あたり）'!$Z$19</c:f>
              <c:strCache>
                <c:ptCount val="1"/>
                <c:pt idx="0">
                  <c:v>一般廃棄物</c:v>
                </c:pt>
              </c:strCache>
            </c:strRef>
          </c:tx>
          <c:spPr>
            <a:ln>
              <a:solidFill>
                <a:sysClr val="windowText" lastClr="000000"/>
              </a:solidFill>
            </a:ln>
          </c:spPr>
          <c:invertIfNegative val="0"/>
          <c:cat>
            <c:numRef>
              <c:f>'15.家庭におけるCO2排出量（一人あたり）'!$AA$9:$AZ$9</c:f>
              <c:numCache>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Cache>
            </c:numRef>
          </c:cat>
          <c:val>
            <c:numRef>
              <c:f>'15.家庭におけるCO2排出量（一人あたり）'!$AA$19:$AZ$19</c:f>
              <c:numCache>
                <c:formatCode>#,##0_);[Red]\(#,##0\)</c:formatCode>
                <c:ptCount val="26"/>
                <c:pt idx="0">
                  <c:v>95.45217260615054</c:v>
                </c:pt>
                <c:pt idx="1">
                  <c:v>93.5760575472016</c:v>
                </c:pt>
                <c:pt idx="2">
                  <c:v>93.333352200318842</c:v>
                </c:pt>
                <c:pt idx="3">
                  <c:v>92.216736312932369</c:v>
                </c:pt>
                <c:pt idx="4">
                  <c:v>93.231190578611972</c:v>
                </c:pt>
                <c:pt idx="5">
                  <c:v>94.139586105103064</c:v>
                </c:pt>
                <c:pt idx="6">
                  <c:v>97.564402977386479</c:v>
                </c:pt>
                <c:pt idx="7">
                  <c:v>98.760695330648943</c:v>
                </c:pt>
                <c:pt idx="8">
                  <c:v>98.208536063207575</c:v>
                </c:pt>
                <c:pt idx="9">
                  <c:v>100.30527689298422</c:v>
                </c:pt>
                <c:pt idx="10">
                  <c:v>104.02201363158781</c:v>
                </c:pt>
                <c:pt idx="11">
                  <c:v>105.42237743240021</c:v>
                </c:pt>
                <c:pt idx="12">
                  <c:v>106.74297322273249</c:v>
                </c:pt>
                <c:pt idx="13">
                  <c:v>106.49485493436346</c:v>
                </c:pt>
                <c:pt idx="14">
                  <c:v>98.666263573346953</c:v>
                </c:pt>
                <c:pt idx="15">
                  <c:v>106.99754400211786</c:v>
                </c:pt>
                <c:pt idx="16">
                  <c:v>99.924764974241356</c:v>
                </c:pt>
                <c:pt idx="17">
                  <c:v>96.602756582560716</c:v>
                </c:pt>
                <c:pt idx="18">
                  <c:v>105.46052068386649</c:v>
                </c:pt>
                <c:pt idx="19">
                  <c:v>98.414678094525513</c:v>
                </c:pt>
                <c:pt idx="20">
                  <c:v>91.087020824643844</c:v>
                </c:pt>
                <c:pt idx="21">
                  <c:v>86.229866832953491</c:v>
                </c:pt>
                <c:pt idx="22">
                  <c:v>100.76661156158031</c:v>
                </c:pt>
                <c:pt idx="23">
                  <c:v>111.93357956497258</c:v>
                </c:pt>
                <c:pt idx="24">
                  <c:v>110.36236739688015</c:v>
                </c:pt>
                <c:pt idx="25">
                  <c:v>105.18378597783919</c:v>
                </c:pt>
              </c:numCache>
            </c:numRef>
          </c:val>
          <c:extLst>
            <c:ext xmlns:c16="http://schemas.microsoft.com/office/drawing/2014/chart" uri="{C3380CC4-5D6E-409C-BE32-E72D297353CC}">
              <c16:uniqueId val="{00000008-6F69-417E-9249-532CF4F7231C}"/>
            </c:ext>
          </c:extLst>
        </c:ser>
        <c:ser>
          <c:idx val="9"/>
          <c:order val="9"/>
          <c:tx>
            <c:strRef>
              <c:f>'15.家庭におけるCO2排出量（一人あたり）'!$Z$20</c:f>
              <c:strCache>
                <c:ptCount val="1"/>
                <c:pt idx="0">
                  <c:v>水道</c:v>
                </c:pt>
              </c:strCache>
            </c:strRef>
          </c:tx>
          <c:spPr>
            <a:ln>
              <a:solidFill>
                <a:sysClr val="windowText" lastClr="000000"/>
              </a:solidFill>
            </a:ln>
          </c:spPr>
          <c:invertIfNegative val="0"/>
          <c:cat>
            <c:numRef>
              <c:f>'15.家庭におけるCO2排出量（一人あたり）'!$AA$9:$AZ$9</c:f>
              <c:numCache>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Cache>
            </c:numRef>
          </c:cat>
          <c:val>
            <c:numRef>
              <c:f>'15.家庭におけるCO2排出量（一人あたり）'!$AA$20:$AZ$20</c:f>
              <c:numCache>
                <c:formatCode>#,##0_);[Red]\(#,##0\)</c:formatCode>
                <c:ptCount val="26"/>
                <c:pt idx="0">
                  <c:v>16.508731825944945</c:v>
                </c:pt>
                <c:pt idx="1">
                  <c:v>21.003782396783635</c:v>
                </c:pt>
                <c:pt idx="2">
                  <c:v>25.706031015142504</c:v>
                </c:pt>
                <c:pt idx="3">
                  <c:v>27.631297651378375</c:v>
                </c:pt>
                <c:pt idx="4">
                  <c:v>34.908400518550884</c:v>
                </c:pt>
                <c:pt idx="5">
                  <c:v>36.446012797402908</c:v>
                </c:pt>
                <c:pt idx="6">
                  <c:v>33.84990565751216</c:v>
                </c:pt>
                <c:pt idx="7">
                  <c:v>29.972599550993497</c:v>
                </c:pt>
                <c:pt idx="8">
                  <c:v>27.791859507661421</c:v>
                </c:pt>
                <c:pt idx="9">
                  <c:v>26.897469499092093</c:v>
                </c:pt>
                <c:pt idx="10">
                  <c:v>24.871824082750742</c:v>
                </c:pt>
                <c:pt idx="11">
                  <c:v>23.835011493211145</c:v>
                </c:pt>
                <c:pt idx="12">
                  <c:v>24.657586292763952</c:v>
                </c:pt>
                <c:pt idx="13">
                  <c:v>24.909717743580583</c:v>
                </c:pt>
                <c:pt idx="14">
                  <c:v>23.24457562235833</c:v>
                </c:pt>
                <c:pt idx="15">
                  <c:v>22.516667462033887</c:v>
                </c:pt>
                <c:pt idx="16">
                  <c:v>23.56408903993642</c:v>
                </c:pt>
                <c:pt idx="17">
                  <c:v>29.947664150640549</c:v>
                </c:pt>
                <c:pt idx="18">
                  <c:v>38.327013034531745</c:v>
                </c:pt>
                <c:pt idx="19">
                  <c:v>38.658363947158044</c:v>
                </c:pt>
                <c:pt idx="20">
                  <c:v>43.008622961429666</c:v>
                </c:pt>
                <c:pt idx="21">
                  <c:v>49.02210599309327</c:v>
                </c:pt>
                <c:pt idx="22">
                  <c:v>47.289244485315649</c:v>
                </c:pt>
                <c:pt idx="23">
                  <c:v>44.329983147028223</c:v>
                </c:pt>
                <c:pt idx="24">
                  <c:v>50.391169781427571</c:v>
                </c:pt>
                <c:pt idx="25">
                  <c:v>48.63993898940555</c:v>
                </c:pt>
              </c:numCache>
            </c:numRef>
          </c:val>
          <c:extLst>
            <c:ext xmlns:c16="http://schemas.microsoft.com/office/drawing/2014/chart" uri="{C3380CC4-5D6E-409C-BE32-E72D297353CC}">
              <c16:uniqueId val="{00000009-6F69-417E-9249-532CF4F7231C}"/>
            </c:ext>
          </c:extLst>
        </c:ser>
        <c:dLbls>
          <c:showLegendKey val="0"/>
          <c:showVal val="0"/>
          <c:showCatName val="0"/>
          <c:showSerName val="0"/>
          <c:showPercent val="0"/>
          <c:showBubbleSize val="0"/>
        </c:dLbls>
        <c:gapWidth val="40"/>
        <c:overlap val="100"/>
        <c:axId val="180300416"/>
        <c:axId val="180318592"/>
      </c:barChart>
      <c:lineChart>
        <c:grouping val="standard"/>
        <c:varyColors val="0"/>
        <c:ser>
          <c:idx val="10"/>
          <c:order val="10"/>
          <c:tx>
            <c:strRef>
              <c:f>'15.家庭におけるCO2排出量（一人あたり）'!$Y$10</c:f>
              <c:strCache>
                <c:ptCount val="1"/>
                <c:pt idx="0">
                  <c:v>合計</c:v>
                </c:pt>
              </c:strCache>
            </c:strRef>
          </c:tx>
          <c:spPr>
            <a:ln>
              <a:noFill/>
            </a:ln>
          </c:spPr>
          <c:marker>
            <c:symbol val="none"/>
          </c:marker>
          <c:dLbls>
            <c:dLbl>
              <c:idx val="18"/>
              <c:layout>
                <c:manualLayout>
                  <c:x val="-2.4874946187282167E-2"/>
                  <c:y val="-4.29355589810532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F69-417E-9249-532CF4F7231C}"/>
                </c:ext>
              </c:extLst>
            </c:dLbl>
            <c:spPr>
              <a:noFill/>
              <a:ln>
                <a:noFill/>
              </a:ln>
              <a:effectLst/>
            </c:spPr>
            <c:txPr>
              <a:bodyPr rot="-5400000" vert="horz"/>
              <a:lstStyle/>
              <a:p>
                <a:pPr>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'15.家庭におけるCO2排出量（一人あたり）'!$AA$10:$AZ$10</c:f>
              <c:numCache>
                <c:formatCode>#,##0_);[Red]\(#,##0\)</c:formatCode>
                <c:ptCount val="26"/>
                <c:pt idx="0">
                  <c:v>1622.9208740562831</c:v>
                </c:pt>
                <c:pt idx="1">
                  <c:v>1656.113988146667</c:v>
                </c:pt>
                <c:pt idx="2">
                  <c:v>1748.6932994675747</c:v>
                </c:pt>
                <c:pt idx="3">
                  <c:v>1786.8608988568246</c:v>
                </c:pt>
                <c:pt idx="4">
                  <c:v>1913.5818778345533</c:v>
                </c:pt>
                <c:pt idx="5">
                  <c:v>1970.9351792898881</c:v>
                </c:pt>
                <c:pt idx="6">
                  <c:v>1978.8837020901526</c:v>
                </c:pt>
                <c:pt idx="7">
                  <c:v>1915.9919355111131</c:v>
                </c:pt>
                <c:pt idx="8">
                  <c:v>1913.4443888173846</c:v>
                </c:pt>
                <c:pt idx="9">
                  <c:v>1984.4929547018533</c:v>
                </c:pt>
                <c:pt idx="10">
                  <c:v>2007.8610058746062</c:v>
                </c:pt>
                <c:pt idx="11">
                  <c:v>2009.4946251012366</c:v>
                </c:pt>
                <c:pt idx="12">
                  <c:v>2125.7054652512966</c:v>
                </c:pt>
                <c:pt idx="13">
                  <c:v>2128.6200211428936</c:v>
                </c:pt>
                <c:pt idx="14">
                  <c:v>2105.8944171534868</c:v>
                </c:pt>
                <c:pt idx="15">
                  <c:v>2166.351721633373</c:v>
                </c:pt>
                <c:pt idx="16">
                  <c:v>2098.3903431552917</c:v>
                </c:pt>
                <c:pt idx="17">
                  <c:v>2187.1225385715907</c:v>
                </c:pt>
                <c:pt idx="18">
                  <c:v>2127.3395053559775</c:v>
                </c:pt>
                <c:pt idx="19">
                  <c:v>2062.8162955907737</c:v>
                </c:pt>
                <c:pt idx="20">
                  <c:v>2058.6207541690933</c:v>
                </c:pt>
                <c:pt idx="21">
                  <c:v>2205.676136996381</c:v>
                </c:pt>
                <c:pt idx="22">
                  <c:v>2317.0157293651628</c:v>
                </c:pt>
                <c:pt idx="23">
                  <c:v>2282.1248538770451</c:v>
                </c:pt>
                <c:pt idx="24">
                  <c:v>2189.7561036661646</c:v>
                </c:pt>
                <c:pt idx="25">
                  <c:v>2192.3782360537143</c:v>
                </c:pt>
              </c:numCache>
            </c:numRef>
          </c:val>
          <c:smooth val="0"/>
          <c:extLst>
            <c:ext xmlns:c16="http://schemas.microsoft.com/office/drawing/2014/chart" uri="{C3380CC4-5D6E-409C-BE32-E72D297353CC}">
              <c16:uniqueId val="{0000000B-6F69-417E-9249-532CF4F7231C}"/>
            </c:ext>
          </c:extLst>
        </c:ser>
        <c:dLbls>
          <c:showLegendKey val="0"/>
          <c:showVal val="0"/>
          <c:showCatName val="0"/>
          <c:showSerName val="0"/>
          <c:showPercent val="0"/>
          <c:showBubbleSize val="0"/>
        </c:dLbls>
        <c:marker val="1"/>
        <c:smooth val="0"/>
        <c:axId val="180300416"/>
        <c:axId val="180318592"/>
      </c:lineChart>
      <c:catAx>
        <c:axId val="180300416"/>
        <c:scaling>
          <c:orientation val="minMax"/>
        </c:scaling>
        <c:delete val="0"/>
        <c:axPos val="b"/>
        <c:numFmt formatCode="General" sourceLinked="1"/>
        <c:majorTickMark val="out"/>
        <c:minorTickMark val="none"/>
        <c:tickLblPos val="nextTo"/>
        <c:spPr>
          <a:ln>
            <a:solidFill>
              <a:sysClr val="windowText" lastClr="000000"/>
            </a:solidFill>
          </a:ln>
        </c:spPr>
        <c:txPr>
          <a:bodyPr rot="-5400000" vert="horz"/>
          <a:lstStyle/>
          <a:p>
            <a:pPr>
              <a:defRPr sz="1200"/>
            </a:pPr>
            <a:endParaRPr lang="ja-JP"/>
          </a:p>
        </c:txPr>
        <c:crossAx val="180318592"/>
        <c:crosses val="autoZero"/>
        <c:auto val="1"/>
        <c:lblAlgn val="ctr"/>
        <c:lblOffset val="100"/>
        <c:noMultiLvlLbl val="0"/>
      </c:catAx>
      <c:valAx>
        <c:axId val="180318592"/>
        <c:scaling>
          <c:orientation val="minMax"/>
        </c:scaling>
        <c:delete val="0"/>
        <c:axPos val="l"/>
        <c:numFmt formatCode="#,##0_);[Red]\(#,##0\)" sourceLinked="1"/>
        <c:majorTickMark val="out"/>
        <c:minorTickMark val="none"/>
        <c:tickLblPos val="nextTo"/>
        <c:spPr>
          <a:ln>
            <a:solidFill>
              <a:sysClr val="windowText" lastClr="000000"/>
            </a:solidFill>
          </a:ln>
        </c:spPr>
        <c:txPr>
          <a:bodyPr/>
          <a:lstStyle/>
          <a:p>
            <a:pPr>
              <a:defRPr sz="1200"/>
            </a:pPr>
            <a:endParaRPr lang="ja-JP"/>
          </a:p>
        </c:txPr>
        <c:crossAx val="180300416"/>
        <c:crosses val="autoZero"/>
        <c:crossBetween val="between"/>
      </c:valAx>
    </c:plotArea>
    <c:legend>
      <c:legendPos val="r"/>
      <c:legendEntry>
        <c:idx val="10"/>
        <c:delete val="1"/>
      </c:legendEntry>
      <c:overlay val="0"/>
      <c:txPr>
        <a:bodyPr/>
        <a:lstStyle/>
        <a:p>
          <a:pPr>
            <a:defRPr sz="1100"/>
          </a:pPr>
          <a:endParaRPr lang="ja-JP"/>
        </a:p>
      </c:txPr>
    </c:legend>
    <c:plotVisOnly val="1"/>
    <c:dispBlanksAs val="gap"/>
    <c:showDLblsOverMax val="0"/>
  </c:chart>
  <c:spPr>
    <a:ln>
      <a:noFill/>
    </a:ln>
  </c:spPr>
  <c:printSettings>
    <c:headerFooter/>
    <c:pageMargins b="0.75000000000000056" l="0.70000000000000051" r="0.70000000000000051" t="0.75000000000000056" header="0.30000000000000027" footer="0.30000000000000027"/>
    <c:pageSetup/>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51611111111126"/>
          <c:y val="0.12285518518518519"/>
          <c:w val="0.62419277777777782"/>
          <c:h val="0.62419277777777782"/>
        </c:manualLayout>
      </c:layout>
      <c:doughnutChart>
        <c:varyColors val="1"/>
        <c:ser>
          <c:idx val="0"/>
          <c:order val="0"/>
          <c:spPr>
            <a:ln>
              <a:solidFill>
                <a:sysClr val="windowText" lastClr="000000"/>
              </a:solidFill>
            </a:ln>
          </c:spPr>
          <c:dLbls>
            <c:dLbl>
              <c:idx val="0"/>
              <c:layout>
                <c:manualLayout>
                  <c:x val="1.4122679109555751E-2"/>
                  <c:y val="-4.1661458984293633E-5"/>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C83-47A8-95F3-DC4389FDD468}"/>
                </c:ext>
              </c:extLst>
            </c:dLbl>
            <c:dLbl>
              <c:idx val="1"/>
              <c:layout>
                <c:manualLayout>
                  <c:x val="0.14286116958791614"/>
                  <c:y val="-7.6701391888350373E-2"/>
                </c:manualLayout>
              </c:layout>
              <c:showLegendKey val="0"/>
              <c:showVal val="1"/>
              <c:showCatName val="1"/>
              <c:showSerName val="0"/>
              <c:showPercent val="0"/>
              <c:showBubbleSize val="0"/>
              <c:extLst>
                <c:ext xmlns:c15="http://schemas.microsoft.com/office/drawing/2012/chart" uri="{CE6537A1-D6FC-4f65-9D91-7224C49458BB}">
                  <c15:layout>
                    <c:manualLayout>
                      <c:w val="0.20393366129780224"/>
                      <c:h val="3.8455623302945309E-2"/>
                    </c:manualLayout>
                  </c15:layout>
                </c:ext>
                <c:ext xmlns:c16="http://schemas.microsoft.com/office/drawing/2014/chart" uri="{C3380CC4-5D6E-409C-BE32-E72D297353CC}">
                  <c16:uniqueId val="{00000001-EC83-47A8-95F3-DC4389FDD468}"/>
                </c:ext>
              </c:extLst>
            </c:dLbl>
            <c:dLbl>
              <c:idx val="3"/>
              <c:layout>
                <c:manualLayout>
                  <c:x val="7.0144663703284775E-3"/>
                  <c:y val="0"/>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C83-47A8-95F3-DC4389FDD468}"/>
                </c:ext>
              </c:extLst>
            </c:dLbl>
            <c:dLbl>
              <c:idx val="5"/>
              <c:layout>
                <c:manualLayout>
                  <c:x val="1.8705335707573715E-2"/>
                  <c:y val="-2.5958609156156366E-2"/>
                </c:manualLayout>
              </c:layout>
              <c:showLegendKey val="0"/>
              <c:showVal val="1"/>
              <c:showCatName val="1"/>
              <c:showSerName val="0"/>
              <c:showPercent val="0"/>
              <c:showBubbleSize val="0"/>
              <c:extLst>
                <c:ext xmlns:c15="http://schemas.microsoft.com/office/drawing/2012/chart" uri="{CE6537A1-D6FC-4f65-9D91-7224C49458BB}">
                  <c15:layout>
                    <c:manualLayout>
                      <c:w val="0.17476533756336951"/>
                      <c:h val="8.9038348082595864E-2"/>
                    </c:manualLayout>
                  </c15:layout>
                </c:ext>
                <c:ext xmlns:c16="http://schemas.microsoft.com/office/drawing/2014/chart" uri="{C3380CC4-5D6E-409C-BE32-E72D297353CC}">
                  <c16:uniqueId val="{00000003-EC83-47A8-95F3-DC4389FDD468}"/>
                </c:ext>
              </c:extLst>
            </c:dLbl>
            <c:dLbl>
              <c:idx val="6"/>
              <c:layout>
                <c:manualLayout>
                  <c:x val="-9.2644347039710691E-3"/>
                  <c:y val="-1.682112744756464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C83-47A8-95F3-DC4389FDD468}"/>
                </c:ext>
              </c:extLst>
            </c:dLbl>
            <c:dLbl>
              <c:idx val="7"/>
              <c:layout>
                <c:manualLayout>
                  <c:x val="2.6347817460317488E-2"/>
                  <c:y val="-9.7431349206349202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C83-47A8-95F3-DC4389FDD468}"/>
                </c:ext>
              </c:extLst>
            </c:dLbl>
            <c:spPr>
              <a:noFill/>
              <a:ln>
                <a:noFill/>
              </a:ln>
              <a:effectLst/>
            </c:spPr>
            <c:txPr>
              <a:bodyPr/>
              <a:lstStyle/>
              <a:p>
                <a:pPr>
                  <a:defRPr sz="1100"/>
                </a:pPr>
                <a:endParaRPr lang="ja-JP"/>
              </a:p>
            </c:txPr>
            <c:showLegendKey val="0"/>
            <c:showVal val="1"/>
            <c:showCatName val="1"/>
            <c:showSerName val="0"/>
            <c:showPercent val="0"/>
            <c:showBubbleSize val="0"/>
            <c:showLeaderLines val="0"/>
            <c:extLst>
              <c:ext xmlns:c15="http://schemas.microsoft.com/office/drawing/2012/chart" uri="{CE6537A1-D6FC-4f65-9D91-7224C49458BB}"/>
            </c:extLst>
          </c:dLbls>
          <c:cat>
            <c:strRef>
              <c:f>'15.家庭におけるCO2排出量（一人あたり）'!$Z$51:$Z$58</c:f>
              <c:strCache>
                <c:ptCount val="8"/>
                <c:pt idx="0">
                  <c:v>暖房</c:v>
                </c:pt>
                <c:pt idx="1">
                  <c:v>冷房</c:v>
                </c:pt>
                <c:pt idx="2">
                  <c:v>給湯</c:v>
                </c:pt>
                <c:pt idx="3">
                  <c:v>厨房</c:v>
                </c:pt>
                <c:pt idx="4">
                  <c:v>動力他</c:v>
                </c:pt>
                <c:pt idx="5">
                  <c:v>自家用乗用車</c:v>
                </c:pt>
                <c:pt idx="6">
                  <c:v>一般廃棄物</c:v>
                </c:pt>
                <c:pt idx="7">
                  <c:v>水道</c:v>
                </c:pt>
              </c:strCache>
            </c:strRef>
          </c:cat>
          <c:val>
            <c:numRef>
              <c:f>'15.家庭におけるCO2排出量（一人あたり）'!$AZ$51:$AZ$58</c:f>
              <c:numCache>
                <c:formatCode>0.0%</c:formatCode>
                <c:ptCount val="8"/>
                <c:pt idx="0">
                  <c:v>0.11583866086190801</c:v>
                </c:pt>
                <c:pt idx="1">
                  <c:v>1.8924451674133549E-2</c:v>
                </c:pt>
                <c:pt idx="2">
                  <c:v>0.13174578983727989</c:v>
                </c:pt>
                <c:pt idx="3">
                  <c:v>4.9411312632360142E-2</c:v>
                </c:pt>
                <c:pt idx="4">
                  <c:v>0.32820720548802546</c:v>
                </c:pt>
                <c:pt idx="5">
                  <c:v>0.2857096293193182</c:v>
                </c:pt>
                <c:pt idx="6">
                  <c:v>4.7977025245046337E-2</c:v>
                </c:pt>
                <c:pt idx="7">
                  <c:v>2.2185924941928611E-2</c:v>
                </c:pt>
              </c:numCache>
            </c:numRef>
          </c:val>
          <c:extLst>
            <c:ext xmlns:c16="http://schemas.microsoft.com/office/drawing/2014/chart" uri="{C3380CC4-5D6E-409C-BE32-E72D297353CC}">
              <c16:uniqueId val="{00000006-EC83-47A8-95F3-DC4389FDD468}"/>
            </c:ext>
          </c:extLst>
        </c:ser>
        <c:dLbls>
          <c:showLegendKey val="0"/>
          <c:showVal val="0"/>
          <c:showCatName val="0"/>
          <c:showSerName val="0"/>
          <c:showPercent val="0"/>
          <c:showBubbleSize val="0"/>
          <c:showLeaderLines val="0"/>
        </c:dLbls>
        <c:firstSliceAng val="0"/>
        <c:holeSize val="50"/>
      </c:doughnutChart>
      <c:spPr>
        <a:noFill/>
        <a:ln w="25400">
          <a:noFill/>
        </a:ln>
      </c:spPr>
    </c:plotArea>
    <c:plotVisOnly val="1"/>
    <c:dispBlanksAs val="zero"/>
    <c:showDLblsOverMax val="0"/>
  </c:chart>
  <c:printSettings>
    <c:headerFooter alignWithMargins="0"/>
    <c:pageMargins b="0.98399999999999999" l="0.78700000000000003" r="0.78700000000000003" t="0.98399999999999999" header="0.51200000000000001" footer="0.51200000000000001"/>
    <c:pageSetup paperSize="9" orientation="landscape" verticalDpi="0"/>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ja-JP" sz="1600" b="1" i="0" baseline="0"/>
              <a:t>家庭からの</a:t>
            </a:r>
            <a:r>
              <a:rPr lang="en-US" altLang="ja-JP" sz="1600" b="1" i="0" baseline="0"/>
              <a:t>CO</a:t>
            </a:r>
            <a:r>
              <a:rPr lang="en-US" altLang="ja-JP" sz="1600" b="1" i="0" baseline="-25000"/>
              <a:t>2</a:t>
            </a:r>
            <a:r>
              <a:rPr lang="ja-JP" altLang="ja-JP" sz="1600" b="1" i="0" baseline="0"/>
              <a:t>排出量（</a:t>
            </a:r>
            <a:r>
              <a:rPr lang="ja-JP" altLang="en-US" sz="1600" b="1" i="0" baseline="0"/>
              <a:t>用途</a:t>
            </a:r>
            <a:r>
              <a:rPr lang="ja-JP" altLang="ja-JP" sz="1600" b="1" i="0" baseline="0"/>
              <a:t>別）</a:t>
            </a:r>
          </a:p>
        </c:rich>
      </c:tx>
      <c:overlay val="0"/>
    </c:title>
    <c:autoTitleDeleted val="0"/>
    <c:plotArea>
      <c:layout>
        <c:manualLayout>
          <c:layoutTarget val="inner"/>
          <c:xMode val="edge"/>
          <c:yMode val="edge"/>
          <c:x val="0.12124013888888893"/>
          <c:y val="0.14932407407407408"/>
          <c:w val="0.72296416666666652"/>
          <c:h val="0.66274537037037129"/>
        </c:manualLayout>
      </c:layout>
      <c:barChart>
        <c:barDir val="col"/>
        <c:grouping val="stacked"/>
        <c:varyColors val="0"/>
        <c:ser>
          <c:idx val="0"/>
          <c:order val="0"/>
          <c:tx>
            <c:strRef>
              <c:f>'15.家庭におけるCO2排出量（一人あたり）'!$Z$39</c:f>
              <c:strCache>
                <c:ptCount val="1"/>
                <c:pt idx="0">
                  <c:v>暖房</c:v>
                </c:pt>
              </c:strCache>
            </c:strRef>
          </c:tx>
          <c:spPr>
            <a:ln>
              <a:solidFill>
                <a:sysClr val="windowText" lastClr="000000"/>
              </a:solidFill>
            </a:ln>
          </c:spPr>
          <c:invertIfNegative val="0"/>
          <c:cat>
            <c:numRef>
              <c:f>'15.家庭におけるCO2排出量（一人あたり）'!$AA$37:$AZ$37</c:f>
              <c:numCache>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Cache>
            </c:numRef>
          </c:cat>
          <c:val>
            <c:numRef>
              <c:f>'15.家庭におけるCO2排出量（一人あたり）'!$AA$39:$AZ$39</c:f>
              <c:numCache>
                <c:formatCode>#,##0_);[Red]\(#,##0\)</c:formatCode>
                <c:ptCount val="26"/>
                <c:pt idx="0">
                  <c:v>211.00722399443356</c:v>
                </c:pt>
                <c:pt idx="1">
                  <c:v>209.5883758496465</c:v>
                </c:pt>
                <c:pt idx="2">
                  <c:v>223.24288605543271</c:v>
                </c:pt>
                <c:pt idx="3">
                  <c:v>242.78921830727484</c:v>
                </c:pt>
                <c:pt idx="4">
                  <c:v>246.09336842764739</c:v>
                </c:pt>
                <c:pt idx="5">
                  <c:v>270.15682910633586</c:v>
                </c:pt>
                <c:pt idx="6">
                  <c:v>251.3486513959873</c:v>
                </c:pt>
                <c:pt idx="7">
                  <c:v>231.07440170004966</c:v>
                </c:pt>
                <c:pt idx="8">
                  <c:v>245.57622229843929</c:v>
                </c:pt>
                <c:pt idx="9">
                  <c:v>265.77310814525458</c:v>
                </c:pt>
                <c:pt idx="10">
                  <c:v>275.92008915777666</c:v>
                </c:pt>
                <c:pt idx="11">
                  <c:v>249.48558414155283</c:v>
                </c:pt>
                <c:pt idx="12">
                  <c:v>283.1916048325287</c:v>
                </c:pt>
                <c:pt idx="13">
                  <c:v>251.43068065402358</c:v>
                </c:pt>
                <c:pt idx="14">
                  <c:v>269.37435051330164</c:v>
                </c:pt>
                <c:pt idx="15">
                  <c:v>305.53543377451331</c:v>
                </c:pt>
                <c:pt idx="16">
                  <c:v>252.99178718473806</c:v>
                </c:pt>
                <c:pt idx="17">
                  <c:v>276.84144739197251</c:v>
                </c:pt>
                <c:pt idx="18">
                  <c:v>258.07575421365283</c:v>
                </c:pt>
                <c:pt idx="19">
                  <c:v>251.64490919041432</c:v>
                </c:pt>
                <c:pt idx="20">
                  <c:v>290.3567046222052</c:v>
                </c:pt>
                <c:pt idx="21">
                  <c:v>296.97841671247591</c:v>
                </c:pt>
                <c:pt idx="22">
                  <c:v>298.41344610264201</c:v>
                </c:pt>
                <c:pt idx="23">
                  <c:v>285.39322658239587</c:v>
                </c:pt>
                <c:pt idx="24">
                  <c:v>269.15767739960091</c:v>
                </c:pt>
                <c:pt idx="25">
                  <c:v>253.96215896725434</c:v>
                </c:pt>
              </c:numCache>
            </c:numRef>
          </c:val>
          <c:extLst>
            <c:ext xmlns:c16="http://schemas.microsoft.com/office/drawing/2014/chart" uri="{C3380CC4-5D6E-409C-BE32-E72D297353CC}">
              <c16:uniqueId val="{00000000-E2E8-4933-A7A9-4CEC951B8DBC}"/>
            </c:ext>
          </c:extLst>
        </c:ser>
        <c:ser>
          <c:idx val="1"/>
          <c:order val="1"/>
          <c:tx>
            <c:strRef>
              <c:f>'15.家庭におけるCO2排出量（一人あたり）'!$Z$40</c:f>
              <c:strCache>
                <c:ptCount val="1"/>
                <c:pt idx="0">
                  <c:v>冷房</c:v>
                </c:pt>
              </c:strCache>
            </c:strRef>
          </c:tx>
          <c:spPr>
            <a:ln>
              <a:solidFill>
                <a:sysClr val="windowText" lastClr="000000"/>
              </a:solidFill>
            </a:ln>
          </c:spPr>
          <c:invertIfNegative val="0"/>
          <c:cat>
            <c:numRef>
              <c:f>'15.家庭におけるCO2排出量（一人あたり）'!$AA$37:$AZ$37</c:f>
              <c:numCache>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Cache>
            </c:numRef>
          </c:cat>
          <c:val>
            <c:numRef>
              <c:f>'15.家庭におけるCO2排出量（一人あたり）'!$AA$40:$AZ$40</c:f>
              <c:numCache>
                <c:formatCode>#,##0_);[Red]\(#,##0\)</c:formatCode>
                <c:ptCount val="26"/>
                <c:pt idx="0">
                  <c:v>35.061715782500521</c:v>
                </c:pt>
                <c:pt idx="1">
                  <c:v>26.853508629639077</c:v>
                </c:pt>
                <c:pt idx="2">
                  <c:v>30.431552278287871</c:v>
                </c:pt>
                <c:pt idx="3">
                  <c:v>17.690499820655145</c:v>
                </c:pt>
                <c:pt idx="4">
                  <c:v>52.668424028103992</c:v>
                </c:pt>
                <c:pt idx="5">
                  <c:v>40.412111392520089</c:v>
                </c:pt>
                <c:pt idx="6">
                  <c:v>32.045063329960421</c:v>
                </c:pt>
                <c:pt idx="7">
                  <c:v>33.385785787326959</c:v>
                </c:pt>
                <c:pt idx="8">
                  <c:v>37.669320952493202</c:v>
                </c:pt>
                <c:pt idx="9">
                  <c:v>42.599473792693693</c:v>
                </c:pt>
                <c:pt idx="10">
                  <c:v>44.722788364549075</c:v>
                </c:pt>
                <c:pt idx="11">
                  <c:v>39.617801260122882</c:v>
                </c:pt>
                <c:pt idx="12">
                  <c:v>43.805257779627929</c:v>
                </c:pt>
                <c:pt idx="13">
                  <c:v>34.684828457885523</c:v>
                </c:pt>
                <c:pt idx="14">
                  <c:v>50.473630533178309</c:v>
                </c:pt>
                <c:pt idx="15">
                  <c:v>47.830815311264395</c:v>
                </c:pt>
                <c:pt idx="16">
                  <c:v>40.552947945974118</c:v>
                </c:pt>
                <c:pt idx="17">
                  <c:v>52.276948106339567</c:v>
                </c:pt>
                <c:pt idx="18">
                  <c:v>40.570466747521579</c:v>
                </c:pt>
                <c:pt idx="19">
                  <c:v>30.418373737706062</c:v>
                </c:pt>
                <c:pt idx="20">
                  <c:v>52.230302398286582</c:v>
                </c:pt>
                <c:pt idx="21">
                  <c:v>48.670756565258728</c:v>
                </c:pt>
                <c:pt idx="22">
                  <c:v>51.879339241200476</c:v>
                </c:pt>
                <c:pt idx="23">
                  <c:v>56.689495758202263</c:v>
                </c:pt>
                <c:pt idx="24">
                  <c:v>41.567068391608089</c:v>
                </c:pt>
                <c:pt idx="25">
                  <c:v>41.489555979620675</c:v>
                </c:pt>
              </c:numCache>
            </c:numRef>
          </c:val>
          <c:extLst>
            <c:ext xmlns:c16="http://schemas.microsoft.com/office/drawing/2014/chart" uri="{C3380CC4-5D6E-409C-BE32-E72D297353CC}">
              <c16:uniqueId val="{00000001-E2E8-4933-A7A9-4CEC951B8DBC}"/>
            </c:ext>
          </c:extLst>
        </c:ser>
        <c:ser>
          <c:idx val="2"/>
          <c:order val="2"/>
          <c:tx>
            <c:strRef>
              <c:f>'15.家庭におけるCO2排出量（一人あたり）'!$Z$41</c:f>
              <c:strCache>
                <c:ptCount val="1"/>
                <c:pt idx="0">
                  <c:v>給湯</c:v>
                </c:pt>
              </c:strCache>
            </c:strRef>
          </c:tx>
          <c:spPr>
            <a:ln>
              <a:solidFill>
                <a:sysClr val="windowText" lastClr="000000"/>
              </a:solidFill>
            </a:ln>
          </c:spPr>
          <c:invertIfNegative val="0"/>
          <c:cat>
            <c:numRef>
              <c:f>'15.家庭におけるCO2排出量（一人あたり）'!$AA$37:$AZ$37</c:f>
              <c:numCache>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Cache>
            </c:numRef>
          </c:cat>
          <c:val>
            <c:numRef>
              <c:f>'15.家庭におけるCO2排出量（一人あたり）'!$AA$41:$AZ$41</c:f>
              <c:numCache>
                <c:formatCode>#,##0_);[Red]\(#,##0\)</c:formatCode>
                <c:ptCount val="26"/>
                <c:pt idx="0">
                  <c:v>270.09091562697773</c:v>
                </c:pt>
                <c:pt idx="1">
                  <c:v>274.24196656727031</c:v>
                </c:pt>
                <c:pt idx="2">
                  <c:v>293.22431458140818</c:v>
                </c:pt>
                <c:pt idx="3">
                  <c:v>316.00118136712399</c:v>
                </c:pt>
                <c:pt idx="4">
                  <c:v>283.4613190486246</c:v>
                </c:pt>
                <c:pt idx="5">
                  <c:v>298.17187380606049</c:v>
                </c:pt>
                <c:pt idx="6">
                  <c:v>307.34079384144263</c:v>
                </c:pt>
                <c:pt idx="7">
                  <c:v>312.22964724594055</c:v>
                </c:pt>
                <c:pt idx="8">
                  <c:v>282.93648231271231</c:v>
                </c:pt>
                <c:pt idx="9">
                  <c:v>284.00685304895745</c:v>
                </c:pt>
                <c:pt idx="10">
                  <c:v>297.63696394643682</c:v>
                </c:pt>
                <c:pt idx="11">
                  <c:v>297.86580126996608</c:v>
                </c:pt>
                <c:pt idx="12">
                  <c:v>296.821338434099</c:v>
                </c:pt>
                <c:pt idx="13">
                  <c:v>309.81982208117466</c:v>
                </c:pt>
                <c:pt idx="14">
                  <c:v>294.37755251484214</c:v>
                </c:pt>
                <c:pt idx="15">
                  <c:v>307.76425902547703</c:v>
                </c:pt>
                <c:pt idx="16">
                  <c:v>307.26369157436966</c:v>
                </c:pt>
                <c:pt idx="17">
                  <c:v>308.5406128645875</c:v>
                </c:pt>
                <c:pt idx="18">
                  <c:v>290.02833925324092</c:v>
                </c:pt>
                <c:pt idx="19">
                  <c:v>280.26528389547036</c:v>
                </c:pt>
                <c:pt idx="20">
                  <c:v>291.5380560971762</c:v>
                </c:pt>
                <c:pt idx="21">
                  <c:v>300.43218178016571</c:v>
                </c:pt>
                <c:pt idx="22">
                  <c:v>308.45022115581673</c:v>
                </c:pt>
                <c:pt idx="23">
                  <c:v>295.46649211977365</c:v>
                </c:pt>
                <c:pt idx="24">
                  <c:v>281.62201178928819</c:v>
                </c:pt>
                <c:pt idx="25">
                  <c:v>288.83660233095901</c:v>
                </c:pt>
              </c:numCache>
            </c:numRef>
          </c:val>
          <c:extLst>
            <c:ext xmlns:c16="http://schemas.microsoft.com/office/drawing/2014/chart" uri="{C3380CC4-5D6E-409C-BE32-E72D297353CC}">
              <c16:uniqueId val="{00000002-E2E8-4933-A7A9-4CEC951B8DBC}"/>
            </c:ext>
          </c:extLst>
        </c:ser>
        <c:ser>
          <c:idx val="3"/>
          <c:order val="3"/>
          <c:tx>
            <c:strRef>
              <c:f>'15.家庭におけるCO2排出量（一人あたり）'!$Z$42</c:f>
              <c:strCache>
                <c:ptCount val="1"/>
                <c:pt idx="0">
                  <c:v>厨房</c:v>
                </c:pt>
              </c:strCache>
            </c:strRef>
          </c:tx>
          <c:spPr>
            <a:ln>
              <a:solidFill>
                <a:sysClr val="windowText" lastClr="000000"/>
              </a:solidFill>
            </a:ln>
          </c:spPr>
          <c:invertIfNegative val="0"/>
          <c:cat>
            <c:numRef>
              <c:f>'15.家庭におけるCO2排出量（一人あたり）'!$AA$37:$AZ$37</c:f>
              <c:numCache>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Cache>
            </c:numRef>
          </c:cat>
          <c:val>
            <c:numRef>
              <c:f>'15.家庭におけるCO2排出量（一人あたり）'!$AA$42:$AZ$42</c:f>
              <c:numCache>
                <c:formatCode>#,##0_);[Red]\(#,##0\)</c:formatCode>
                <c:ptCount val="26"/>
                <c:pt idx="0">
                  <c:v>79.061085470661936</c:v>
                </c:pt>
                <c:pt idx="1">
                  <c:v>78.281502945015632</c:v>
                </c:pt>
                <c:pt idx="2">
                  <c:v>79.025397249104898</c:v>
                </c:pt>
                <c:pt idx="3">
                  <c:v>80.157787338013364</c:v>
                </c:pt>
                <c:pt idx="4">
                  <c:v>84.663787123137922</c:v>
                </c:pt>
                <c:pt idx="5">
                  <c:v>82.97103863017108</c:v>
                </c:pt>
                <c:pt idx="6">
                  <c:v>79.831786310320908</c:v>
                </c:pt>
                <c:pt idx="7">
                  <c:v>80.814969629099039</c:v>
                </c:pt>
                <c:pt idx="8">
                  <c:v>90.384272367897267</c:v>
                </c:pt>
                <c:pt idx="9">
                  <c:v>94.404400027737452</c:v>
                </c:pt>
                <c:pt idx="10">
                  <c:v>93.145473864071789</c:v>
                </c:pt>
                <c:pt idx="11">
                  <c:v>87.308875122840973</c:v>
                </c:pt>
                <c:pt idx="12">
                  <c:v>88.443825275048113</c:v>
                </c:pt>
                <c:pt idx="13">
                  <c:v>94.460760373858065</c:v>
                </c:pt>
                <c:pt idx="14">
                  <c:v>91.618256930759713</c:v>
                </c:pt>
                <c:pt idx="15">
                  <c:v>89.785799086321148</c:v>
                </c:pt>
                <c:pt idx="16">
                  <c:v>90.171228292481572</c:v>
                </c:pt>
                <c:pt idx="17">
                  <c:v>94.185078765103427</c:v>
                </c:pt>
                <c:pt idx="18">
                  <c:v>94.708266797311893</c:v>
                </c:pt>
                <c:pt idx="19">
                  <c:v>91.028935183109994</c:v>
                </c:pt>
                <c:pt idx="20">
                  <c:v>93.731533368251789</c:v>
                </c:pt>
                <c:pt idx="21">
                  <c:v>100.64769818584493</c:v>
                </c:pt>
                <c:pt idx="22">
                  <c:v>107.32205309128369</c:v>
                </c:pt>
                <c:pt idx="23">
                  <c:v>108.62618720211641</c:v>
                </c:pt>
                <c:pt idx="24">
                  <c:v>107.86877743590389</c:v>
                </c:pt>
                <c:pt idx="25">
                  <c:v>108.32828643003234</c:v>
                </c:pt>
              </c:numCache>
            </c:numRef>
          </c:val>
          <c:extLst>
            <c:ext xmlns:c16="http://schemas.microsoft.com/office/drawing/2014/chart" uri="{C3380CC4-5D6E-409C-BE32-E72D297353CC}">
              <c16:uniqueId val="{00000003-E2E8-4933-A7A9-4CEC951B8DBC}"/>
            </c:ext>
          </c:extLst>
        </c:ser>
        <c:ser>
          <c:idx val="4"/>
          <c:order val="4"/>
          <c:tx>
            <c:strRef>
              <c:f>'15.家庭におけるCO2排出量（一人あたり）'!$Z$43</c:f>
              <c:strCache>
                <c:ptCount val="1"/>
                <c:pt idx="0">
                  <c:v>動力他※</c:v>
                </c:pt>
              </c:strCache>
            </c:strRef>
          </c:tx>
          <c:spPr>
            <a:ln>
              <a:solidFill>
                <a:sysClr val="windowText" lastClr="000000"/>
              </a:solidFill>
            </a:ln>
          </c:spPr>
          <c:invertIfNegative val="0"/>
          <c:cat>
            <c:numRef>
              <c:f>'15.家庭におけるCO2排出量（一人あたり）'!$AA$37:$AZ$37</c:f>
              <c:numCache>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Cache>
            </c:numRef>
          </c:cat>
          <c:val>
            <c:numRef>
              <c:f>'15.家庭におけるCO2排出量（一人あたり）'!$AA$43:$AZ$43</c:f>
              <c:numCache>
                <c:formatCode>#,##0_);[Red]\(#,##0\)</c:formatCode>
                <c:ptCount val="26"/>
                <c:pt idx="0">
                  <c:v>461.42461466146796</c:v>
                </c:pt>
                <c:pt idx="1">
                  <c:v>478.84306367662333</c:v>
                </c:pt>
                <c:pt idx="2">
                  <c:v>496.34723448043428</c:v>
                </c:pt>
                <c:pt idx="3">
                  <c:v>471.61801076274429</c:v>
                </c:pt>
                <c:pt idx="4">
                  <c:v>517.47688330871267</c:v>
                </c:pt>
                <c:pt idx="5">
                  <c:v>517.50061857626599</c:v>
                </c:pt>
                <c:pt idx="6">
                  <c:v>532.33706736823535</c:v>
                </c:pt>
                <c:pt idx="7">
                  <c:v>513.8435348907243</c:v>
                </c:pt>
                <c:pt idx="8">
                  <c:v>512.42568588159838</c:v>
                </c:pt>
                <c:pt idx="9">
                  <c:v>546.7809146958142</c:v>
                </c:pt>
                <c:pt idx="10">
                  <c:v>559.29076495662923</c:v>
                </c:pt>
                <c:pt idx="11">
                  <c:v>563.42432384982123</c:v>
                </c:pt>
                <c:pt idx="12">
                  <c:v>613.20823973043252</c:v>
                </c:pt>
                <c:pt idx="13">
                  <c:v>649.05598954065738</c:v>
                </c:pt>
                <c:pt idx="14">
                  <c:v>625.31130478657894</c:v>
                </c:pt>
                <c:pt idx="15">
                  <c:v>657.09150023115274</c:v>
                </c:pt>
                <c:pt idx="16">
                  <c:v>624.5496202650022</c:v>
                </c:pt>
                <c:pt idx="17">
                  <c:v>703.13459722364473</c:v>
                </c:pt>
                <c:pt idx="18">
                  <c:v>672.98139979800828</c:v>
                </c:pt>
                <c:pt idx="19">
                  <c:v>622.5277521837429</c:v>
                </c:pt>
                <c:pt idx="20">
                  <c:v>631.35142561172097</c:v>
                </c:pt>
                <c:pt idx="21">
                  <c:v>753.61888362005629</c:v>
                </c:pt>
                <c:pt idx="22">
                  <c:v>834.02213942044182</c:v>
                </c:pt>
                <c:pt idx="23">
                  <c:v>834.07280530341529</c:v>
                </c:pt>
                <c:pt idx="24">
                  <c:v>786.31037707458631</c:v>
                </c:pt>
                <c:pt idx="25">
                  <c:v>719.55433422795613</c:v>
                </c:pt>
              </c:numCache>
            </c:numRef>
          </c:val>
          <c:extLst>
            <c:ext xmlns:c16="http://schemas.microsoft.com/office/drawing/2014/chart" uri="{C3380CC4-5D6E-409C-BE32-E72D297353CC}">
              <c16:uniqueId val="{00000004-E2E8-4933-A7A9-4CEC951B8DBC}"/>
            </c:ext>
          </c:extLst>
        </c:ser>
        <c:ser>
          <c:idx val="5"/>
          <c:order val="5"/>
          <c:tx>
            <c:strRef>
              <c:f>'15.家庭におけるCO2排出量（一人あたり）'!$Z$44</c:f>
              <c:strCache>
                <c:ptCount val="1"/>
                <c:pt idx="0">
                  <c:v>自家用乗用車</c:v>
                </c:pt>
              </c:strCache>
            </c:strRef>
          </c:tx>
          <c:spPr>
            <a:ln>
              <a:solidFill>
                <a:sysClr val="windowText" lastClr="000000"/>
              </a:solidFill>
            </a:ln>
          </c:spPr>
          <c:invertIfNegative val="0"/>
          <c:cat>
            <c:numRef>
              <c:f>'15.家庭におけるCO2排出量（一人あたり）'!$AA$37:$AZ$37</c:f>
              <c:numCache>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Cache>
            </c:numRef>
          </c:cat>
          <c:val>
            <c:numRef>
              <c:f>'15.家庭におけるCO2排出量（一人あたり）'!$AA$44:$AZ$44</c:f>
              <c:numCache>
                <c:formatCode>#,##0_);[Red]\(#,##0\)</c:formatCode>
                <c:ptCount val="26"/>
                <c:pt idx="0">
                  <c:v>454.31441408814578</c:v>
                </c:pt>
                <c:pt idx="1">
                  <c:v>473.7257305344869</c:v>
                </c:pt>
                <c:pt idx="2">
                  <c:v>507.38253160744546</c:v>
                </c:pt>
                <c:pt idx="3">
                  <c:v>538.75616729670242</c:v>
                </c:pt>
                <c:pt idx="4">
                  <c:v>601.07850480116394</c:v>
                </c:pt>
                <c:pt idx="5">
                  <c:v>631.13710887602861</c:v>
                </c:pt>
                <c:pt idx="6">
                  <c:v>644.56603120930743</c:v>
                </c:pt>
                <c:pt idx="7">
                  <c:v>615.91030137633015</c:v>
                </c:pt>
                <c:pt idx="8">
                  <c:v>618.45200943337545</c:v>
                </c:pt>
                <c:pt idx="9">
                  <c:v>623.72545859931961</c:v>
                </c:pt>
                <c:pt idx="10">
                  <c:v>608.25108787080399</c:v>
                </c:pt>
                <c:pt idx="11">
                  <c:v>642.53485053132113</c:v>
                </c:pt>
                <c:pt idx="12">
                  <c:v>668.83463968406397</c:v>
                </c:pt>
                <c:pt idx="13">
                  <c:v>657.76336735735026</c:v>
                </c:pt>
                <c:pt idx="14">
                  <c:v>652.82848267912073</c:v>
                </c:pt>
                <c:pt idx="15">
                  <c:v>628.82970274049217</c:v>
                </c:pt>
                <c:pt idx="16">
                  <c:v>659.37221387854834</c:v>
                </c:pt>
                <c:pt idx="17">
                  <c:v>625.59343348674201</c:v>
                </c:pt>
                <c:pt idx="18">
                  <c:v>627.18774482784352</c:v>
                </c:pt>
                <c:pt idx="19">
                  <c:v>649.85799935864623</c:v>
                </c:pt>
                <c:pt idx="20">
                  <c:v>565.31708828537876</c:v>
                </c:pt>
                <c:pt idx="21">
                  <c:v>570.07622730653316</c:v>
                </c:pt>
                <c:pt idx="22">
                  <c:v>568.872674306882</c:v>
                </c:pt>
                <c:pt idx="23">
                  <c:v>545.61308419914099</c:v>
                </c:pt>
                <c:pt idx="24">
                  <c:v>542.47665439686966</c:v>
                </c:pt>
                <c:pt idx="25">
                  <c:v>626.38357315064741</c:v>
                </c:pt>
              </c:numCache>
            </c:numRef>
          </c:val>
          <c:extLst>
            <c:ext xmlns:c16="http://schemas.microsoft.com/office/drawing/2014/chart" uri="{C3380CC4-5D6E-409C-BE32-E72D297353CC}">
              <c16:uniqueId val="{00000005-E2E8-4933-A7A9-4CEC951B8DBC}"/>
            </c:ext>
          </c:extLst>
        </c:ser>
        <c:ser>
          <c:idx val="6"/>
          <c:order val="6"/>
          <c:tx>
            <c:strRef>
              <c:f>'15.家庭におけるCO2排出量（一人あたり）'!$Z$45</c:f>
              <c:strCache>
                <c:ptCount val="1"/>
                <c:pt idx="0">
                  <c:v>一般廃棄物</c:v>
                </c:pt>
              </c:strCache>
            </c:strRef>
          </c:tx>
          <c:spPr>
            <a:ln>
              <a:solidFill>
                <a:sysClr val="windowText" lastClr="000000"/>
              </a:solidFill>
            </a:ln>
          </c:spPr>
          <c:invertIfNegative val="0"/>
          <c:cat>
            <c:numRef>
              <c:f>'15.家庭におけるCO2排出量（一人あたり）'!$AA$37:$AZ$37</c:f>
              <c:numCache>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Cache>
            </c:numRef>
          </c:cat>
          <c:val>
            <c:numRef>
              <c:f>'15.家庭におけるCO2排出量（一人あたり）'!$AA$45:$AZ$45</c:f>
              <c:numCache>
                <c:formatCode>#,##0_);[Red]\(#,##0\)</c:formatCode>
                <c:ptCount val="26"/>
                <c:pt idx="0">
                  <c:v>95.45217260615054</c:v>
                </c:pt>
                <c:pt idx="1">
                  <c:v>93.5760575472016</c:v>
                </c:pt>
                <c:pt idx="2">
                  <c:v>93.333352200318842</c:v>
                </c:pt>
                <c:pt idx="3">
                  <c:v>92.216736312932383</c:v>
                </c:pt>
                <c:pt idx="4">
                  <c:v>93.231190578611972</c:v>
                </c:pt>
                <c:pt idx="5">
                  <c:v>94.139586105103064</c:v>
                </c:pt>
                <c:pt idx="6">
                  <c:v>97.564402977386479</c:v>
                </c:pt>
                <c:pt idx="7">
                  <c:v>98.760695330648943</c:v>
                </c:pt>
                <c:pt idx="8">
                  <c:v>98.208536063207575</c:v>
                </c:pt>
                <c:pt idx="9">
                  <c:v>100.30527689298422</c:v>
                </c:pt>
                <c:pt idx="10">
                  <c:v>104.02201363158782</c:v>
                </c:pt>
                <c:pt idx="11">
                  <c:v>105.42237743240021</c:v>
                </c:pt>
                <c:pt idx="12">
                  <c:v>106.74297322273249</c:v>
                </c:pt>
                <c:pt idx="13">
                  <c:v>106.49485493436345</c:v>
                </c:pt>
                <c:pt idx="14">
                  <c:v>98.666263573346967</c:v>
                </c:pt>
                <c:pt idx="15">
                  <c:v>106.99754400211786</c:v>
                </c:pt>
                <c:pt idx="16">
                  <c:v>99.92476497424137</c:v>
                </c:pt>
                <c:pt idx="17">
                  <c:v>96.602756582560716</c:v>
                </c:pt>
                <c:pt idx="18">
                  <c:v>105.46052068386649</c:v>
                </c:pt>
                <c:pt idx="19">
                  <c:v>98.414678094525513</c:v>
                </c:pt>
                <c:pt idx="20">
                  <c:v>91.087020824643844</c:v>
                </c:pt>
                <c:pt idx="21">
                  <c:v>86.229866832953491</c:v>
                </c:pt>
                <c:pt idx="22">
                  <c:v>100.76661156158031</c:v>
                </c:pt>
                <c:pt idx="23">
                  <c:v>111.93357956497258</c:v>
                </c:pt>
                <c:pt idx="24">
                  <c:v>110.36236739688015</c:v>
                </c:pt>
                <c:pt idx="25">
                  <c:v>105.18378597783921</c:v>
                </c:pt>
              </c:numCache>
            </c:numRef>
          </c:val>
          <c:extLst>
            <c:ext xmlns:c16="http://schemas.microsoft.com/office/drawing/2014/chart" uri="{C3380CC4-5D6E-409C-BE32-E72D297353CC}">
              <c16:uniqueId val="{00000006-E2E8-4933-A7A9-4CEC951B8DBC}"/>
            </c:ext>
          </c:extLst>
        </c:ser>
        <c:ser>
          <c:idx val="7"/>
          <c:order val="7"/>
          <c:tx>
            <c:strRef>
              <c:f>'15.家庭におけるCO2排出量（一人あたり）'!$Z$46</c:f>
              <c:strCache>
                <c:ptCount val="1"/>
                <c:pt idx="0">
                  <c:v>水道</c:v>
                </c:pt>
              </c:strCache>
            </c:strRef>
          </c:tx>
          <c:spPr>
            <a:ln>
              <a:solidFill>
                <a:sysClr val="windowText" lastClr="000000"/>
              </a:solidFill>
            </a:ln>
          </c:spPr>
          <c:invertIfNegative val="0"/>
          <c:cat>
            <c:numRef>
              <c:f>'15.家庭におけるCO2排出量（一人あたり）'!$AA$37:$AZ$37</c:f>
              <c:numCache>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Cache>
            </c:numRef>
          </c:cat>
          <c:val>
            <c:numRef>
              <c:f>'15.家庭におけるCO2排出量（一人あたり）'!$AA$46:$AZ$46</c:f>
              <c:numCache>
                <c:formatCode>#,##0_);[Red]\(#,##0\)</c:formatCode>
                <c:ptCount val="26"/>
                <c:pt idx="0">
                  <c:v>16.508731825944945</c:v>
                </c:pt>
                <c:pt idx="1">
                  <c:v>21.003782396783635</c:v>
                </c:pt>
                <c:pt idx="2">
                  <c:v>25.706031015142504</c:v>
                </c:pt>
                <c:pt idx="3">
                  <c:v>27.631297651378372</c:v>
                </c:pt>
                <c:pt idx="4">
                  <c:v>34.908400518550884</c:v>
                </c:pt>
                <c:pt idx="5">
                  <c:v>36.446012797402908</c:v>
                </c:pt>
                <c:pt idx="6">
                  <c:v>33.84990565751216</c:v>
                </c:pt>
                <c:pt idx="7">
                  <c:v>29.972599550993497</c:v>
                </c:pt>
                <c:pt idx="8">
                  <c:v>27.791859507661417</c:v>
                </c:pt>
                <c:pt idx="9">
                  <c:v>26.897469499092093</c:v>
                </c:pt>
                <c:pt idx="10">
                  <c:v>24.871824082750745</c:v>
                </c:pt>
                <c:pt idx="11">
                  <c:v>23.835011493211145</c:v>
                </c:pt>
                <c:pt idx="12">
                  <c:v>24.657586292763948</c:v>
                </c:pt>
                <c:pt idx="13">
                  <c:v>24.909717743580583</c:v>
                </c:pt>
                <c:pt idx="14">
                  <c:v>23.244575622358326</c:v>
                </c:pt>
                <c:pt idx="15">
                  <c:v>22.516667462033887</c:v>
                </c:pt>
                <c:pt idx="16">
                  <c:v>23.56408903993642</c:v>
                </c:pt>
                <c:pt idx="17">
                  <c:v>29.947664150640545</c:v>
                </c:pt>
                <c:pt idx="18">
                  <c:v>38.327013034531745</c:v>
                </c:pt>
                <c:pt idx="19">
                  <c:v>38.658363947158044</c:v>
                </c:pt>
                <c:pt idx="20">
                  <c:v>43.008622961429658</c:v>
                </c:pt>
                <c:pt idx="21">
                  <c:v>49.02210599309327</c:v>
                </c:pt>
                <c:pt idx="22">
                  <c:v>47.289244485315649</c:v>
                </c:pt>
                <c:pt idx="23">
                  <c:v>44.329983147028223</c:v>
                </c:pt>
                <c:pt idx="24">
                  <c:v>50.391169781427571</c:v>
                </c:pt>
                <c:pt idx="25">
                  <c:v>48.63993898940555</c:v>
                </c:pt>
              </c:numCache>
            </c:numRef>
          </c:val>
          <c:extLst>
            <c:ext xmlns:c16="http://schemas.microsoft.com/office/drawing/2014/chart" uri="{C3380CC4-5D6E-409C-BE32-E72D297353CC}">
              <c16:uniqueId val="{00000007-E2E8-4933-A7A9-4CEC951B8DBC}"/>
            </c:ext>
          </c:extLst>
        </c:ser>
        <c:dLbls>
          <c:showLegendKey val="0"/>
          <c:showVal val="0"/>
          <c:showCatName val="0"/>
          <c:showSerName val="0"/>
          <c:showPercent val="0"/>
          <c:showBubbleSize val="0"/>
        </c:dLbls>
        <c:gapWidth val="40"/>
        <c:overlap val="100"/>
        <c:axId val="181420032"/>
        <c:axId val="181421568"/>
      </c:barChart>
      <c:lineChart>
        <c:grouping val="standard"/>
        <c:varyColors val="0"/>
        <c:ser>
          <c:idx val="10"/>
          <c:order val="8"/>
          <c:tx>
            <c:strRef>
              <c:f>'15.家庭におけるCO2排出量（一人あたり）'!$Y$38</c:f>
              <c:strCache>
                <c:ptCount val="1"/>
                <c:pt idx="0">
                  <c:v>合計</c:v>
                </c:pt>
              </c:strCache>
            </c:strRef>
          </c:tx>
          <c:spPr>
            <a:ln>
              <a:noFill/>
            </a:ln>
          </c:spPr>
          <c:marker>
            <c:symbol val="none"/>
          </c:marker>
          <c:dLbls>
            <c:spPr>
              <a:noFill/>
              <a:ln>
                <a:noFill/>
              </a:ln>
              <a:effectLst/>
            </c:spPr>
            <c:txPr>
              <a:bodyPr rot="-5400000" vert="horz"/>
              <a:lstStyle/>
              <a:p>
                <a:pPr>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'15.家庭におけるCO2排出量（一人あたり）'!$AA$38:$AZ$38</c:f>
              <c:numCache>
                <c:formatCode>#,##0_);[Red]\(#,##0\)</c:formatCode>
                <c:ptCount val="26"/>
                <c:pt idx="0">
                  <c:v>1622.9208740562831</c:v>
                </c:pt>
                <c:pt idx="1">
                  <c:v>1656.113988146667</c:v>
                </c:pt>
                <c:pt idx="2">
                  <c:v>1748.6932994675749</c:v>
                </c:pt>
                <c:pt idx="3">
                  <c:v>1786.8608988568249</c:v>
                </c:pt>
                <c:pt idx="4">
                  <c:v>1913.5818778345533</c:v>
                </c:pt>
                <c:pt idx="5">
                  <c:v>1970.9351792898883</c:v>
                </c:pt>
                <c:pt idx="6">
                  <c:v>1978.8837020901524</c:v>
                </c:pt>
                <c:pt idx="7">
                  <c:v>1915.9919355111133</c:v>
                </c:pt>
                <c:pt idx="8">
                  <c:v>1913.4443888173848</c:v>
                </c:pt>
                <c:pt idx="9">
                  <c:v>1984.4929547018533</c:v>
                </c:pt>
                <c:pt idx="10">
                  <c:v>2007.8610058746062</c:v>
                </c:pt>
                <c:pt idx="11">
                  <c:v>2009.4946251012366</c:v>
                </c:pt>
                <c:pt idx="12">
                  <c:v>2125.7054652512966</c:v>
                </c:pt>
                <c:pt idx="13">
                  <c:v>2128.6200211428936</c:v>
                </c:pt>
                <c:pt idx="14">
                  <c:v>2105.8944171534868</c:v>
                </c:pt>
                <c:pt idx="15">
                  <c:v>2166.351721633373</c:v>
                </c:pt>
                <c:pt idx="16">
                  <c:v>2098.3903431552917</c:v>
                </c:pt>
                <c:pt idx="17">
                  <c:v>2187.1225385715907</c:v>
                </c:pt>
                <c:pt idx="18">
                  <c:v>2127.3395053559775</c:v>
                </c:pt>
                <c:pt idx="19">
                  <c:v>2062.8162955907733</c:v>
                </c:pt>
                <c:pt idx="20">
                  <c:v>2058.6207541690933</c:v>
                </c:pt>
                <c:pt idx="21">
                  <c:v>2205.6761369963815</c:v>
                </c:pt>
                <c:pt idx="22">
                  <c:v>2317.0157293651623</c:v>
                </c:pt>
                <c:pt idx="23">
                  <c:v>2282.1248538770451</c:v>
                </c:pt>
                <c:pt idx="24">
                  <c:v>2189.7561036661646</c:v>
                </c:pt>
                <c:pt idx="25">
                  <c:v>2192.3782360537148</c:v>
                </c:pt>
              </c:numCache>
            </c:numRef>
          </c:val>
          <c:smooth val="0"/>
          <c:extLst>
            <c:ext xmlns:c16="http://schemas.microsoft.com/office/drawing/2014/chart" uri="{C3380CC4-5D6E-409C-BE32-E72D297353CC}">
              <c16:uniqueId val="{00000008-E2E8-4933-A7A9-4CEC951B8DBC}"/>
            </c:ext>
          </c:extLst>
        </c:ser>
        <c:dLbls>
          <c:showLegendKey val="0"/>
          <c:showVal val="0"/>
          <c:showCatName val="0"/>
          <c:showSerName val="0"/>
          <c:showPercent val="0"/>
          <c:showBubbleSize val="0"/>
        </c:dLbls>
        <c:marker val="1"/>
        <c:smooth val="0"/>
        <c:axId val="181420032"/>
        <c:axId val="181421568"/>
      </c:lineChart>
      <c:catAx>
        <c:axId val="181420032"/>
        <c:scaling>
          <c:orientation val="minMax"/>
        </c:scaling>
        <c:delete val="0"/>
        <c:axPos val="b"/>
        <c:numFmt formatCode="General" sourceLinked="1"/>
        <c:majorTickMark val="out"/>
        <c:minorTickMark val="none"/>
        <c:tickLblPos val="nextTo"/>
        <c:spPr>
          <a:ln>
            <a:solidFill>
              <a:sysClr val="windowText" lastClr="000000"/>
            </a:solidFill>
          </a:ln>
        </c:spPr>
        <c:txPr>
          <a:bodyPr rot="-5400000" vert="horz"/>
          <a:lstStyle/>
          <a:p>
            <a:pPr>
              <a:defRPr sz="1200"/>
            </a:pPr>
            <a:endParaRPr lang="ja-JP"/>
          </a:p>
        </c:txPr>
        <c:crossAx val="181421568"/>
        <c:crosses val="autoZero"/>
        <c:auto val="1"/>
        <c:lblAlgn val="ctr"/>
        <c:lblOffset val="100"/>
        <c:noMultiLvlLbl val="0"/>
      </c:catAx>
      <c:valAx>
        <c:axId val="181421568"/>
        <c:scaling>
          <c:orientation val="minMax"/>
        </c:scaling>
        <c:delete val="0"/>
        <c:axPos val="l"/>
        <c:numFmt formatCode="#,##0_);[Red]\(#,##0\)" sourceLinked="1"/>
        <c:majorTickMark val="out"/>
        <c:minorTickMark val="none"/>
        <c:tickLblPos val="nextTo"/>
        <c:spPr>
          <a:ln>
            <a:solidFill>
              <a:sysClr val="windowText" lastClr="000000"/>
            </a:solidFill>
          </a:ln>
        </c:spPr>
        <c:txPr>
          <a:bodyPr/>
          <a:lstStyle/>
          <a:p>
            <a:pPr>
              <a:defRPr sz="1200"/>
            </a:pPr>
            <a:endParaRPr lang="ja-JP"/>
          </a:p>
        </c:txPr>
        <c:crossAx val="181420032"/>
        <c:crosses val="autoZero"/>
        <c:crossBetween val="between"/>
      </c:valAx>
    </c:plotArea>
    <c:legend>
      <c:legendPos val="r"/>
      <c:legendEntry>
        <c:idx val="8"/>
        <c:delete val="1"/>
      </c:legendEntry>
      <c:layout>
        <c:manualLayout>
          <c:xMode val="edge"/>
          <c:yMode val="edge"/>
          <c:x val="0.84991584385285179"/>
          <c:y val="0.3565776500159703"/>
          <c:w val="0.1483202099737532"/>
          <c:h val="0.36304443426053234"/>
        </c:manualLayout>
      </c:layout>
      <c:overlay val="0"/>
      <c:txPr>
        <a:bodyPr/>
        <a:lstStyle/>
        <a:p>
          <a:pPr>
            <a:defRPr sz="1100"/>
          </a:pPr>
          <a:endParaRPr lang="ja-JP"/>
        </a:p>
      </c:txPr>
    </c:legend>
    <c:plotVisOnly val="1"/>
    <c:dispBlanksAs val="gap"/>
    <c:showDLblsOverMax val="0"/>
  </c:chart>
  <c:spPr>
    <a:ln>
      <a:noFill/>
    </a:ln>
  </c:spPr>
  <c:printSettings>
    <c:headerFooter/>
    <c:pageMargins b="0.75000000000000089" l="0.70000000000000062" r="0.70000000000000062" t="0.75000000000000089" header="0.30000000000000032" footer="0.30000000000000032"/>
    <c:pageSetup/>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991364421416299E-2"/>
          <c:y val="0"/>
          <c:w val="0.8773747841105356"/>
          <c:h val="0"/>
        </c:manualLayout>
      </c:layout>
      <c:lineChart>
        <c:grouping val="standard"/>
        <c:varyColors val="0"/>
        <c:ser>
          <c:idx val="1"/>
          <c:order val="0"/>
          <c:spPr>
            <a:ln w="12700">
              <a:solidFill>
                <a:srgbClr val="000000"/>
              </a:solidFill>
              <a:prstDash val="solid"/>
            </a:ln>
          </c:spPr>
          <c:marker>
            <c:symbol val="square"/>
            <c:size val="7"/>
            <c:spPr>
              <a:solidFill>
                <a:srgbClr val="000000"/>
              </a:solidFill>
              <a:ln>
                <a:solidFill>
                  <a:srgbClr val="0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0-C0C2-4791-85D0-71C666065225}"/>
            </c:ext>
          </c:extLst>
        </c:ser>
        <c:ser>
          <c:idx val="2"/>
          <c:order val="1"/>
          <c:spPr>
            <a:ln w="12700">
              <a:solidFill>
                <a:srgbClr val="000000"/>
              </a:solidFill>
              <a:prstDash val="solid"/>
            </a:ln>
          </c:spPr>
          <c:marker>
            <c:symbol val="circle"/>
            <c:size val="7"/>
            <c:spPr>
              <a:solidFill>
                <a:srgbClr val="000000"/>
              </a:solidFill>
              <a:ln>
                <a:solidFill>
                  <a:srgbClr val="0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1-C0C2-4791-85D0-71C666065225}"/>
            </c:ext>
          </c:extLst>
        </c:ser>
        <c:ser>
          <c:idx val="3"/>
          <c:order val="2"/>
          <c:spPr>
            <a:ln w="12700">
              <a:solidFill>
                <a:srgbClr val="000000"/>
              </a:solidFill>
              <a:prstDash val="solid"/>
            </a:ln>
          </c:spPr>
          <c:marker>
            <c:symbol val="triangle"/>
            <c:size val="7"/>
            <c:spPr>
              <a:solidFill>
                <a:srgbClr val="000000"/>
              </a:solidFill>
              <a:ln>
                <a:solidFill>
                  <a:srgbClr val="0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2-C0C2-4791-85D0-71C666065225}"/>
            </c:ext>
          </c:extLst>
        </c:ser>
        <c:dLbls>
          <c:showLegendKey val="0"/>
          <c:showVal val="0"/>
          <c:showCatName val="0"/>
          <c:showSerName val="0"/>
          <c:showPercent val="0"/>
          <c:showBubbleSize val="0"/>
        </c:dLbls>
        <c:marker val="1"/>
        <c:smooth val="0"/>
        <c:axId val="181657984"/>
        <c:axId val="181659904"/>
      </c:lineChart>
      <c:catAx>
        <c:axId val="181657984"/>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400" b="0" i="0" u="none" strike="noStrike" baseline="0">
                <a:solidFill>
                  <a:srgbClr val="000000"/>
                </a:solidFill>
                <a:latin typeface="Arial"/>
                <a:ea typeface="Arial"/>
                <a:cs typeface="Arial"/>
              </a:defRPr>
            </a:pPr>
            <a:endParaRPr lang="ja-JP"/>
          </a:p>
        </c:txPr>
        <c:crossAx val="181659904"/>
        <c:crosses val="autoZero"/>
        <c:auto val="1"/>
        <c:lblAlgn val="ctr"/>
        <c:lblOffset val="100"/>
        <c:tickLblSkip val="1"/>
        <c:tickMarkSkip val="1"/>
        <c:noMultiLvlLbl val="0"/>
      </c:catAx>
      <c:valAx>
        <c:axId val="181659904"/>
        <c:scaling>
          <c:orientation val="minMax"/>
          <c:min val="150"/>
        </c:scaling>
        <c:delete val="0"/>
        <c:axPos val="l"/>
        <c:majorGridlines>
          <c:spPr>
            <a:ln w="3175">
              <a:solidFill>
                <a:srgbClr val="000000"/>
              </a:solidFill>
              <a:prstDash val="sysDash"/>
            </a:ln>
          </c:spPr>
        </c:majorGridlines>
        <c:numFmt formatCode="General" sourceLinked="1"/>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ja-JP"/>
          </a:p>
        </c:txPr>
        <c:crossAx val="181657984"/>
        <c:crosses val="autoZero"/>
        <c:crossBetween val="between"/>
        <c:majorUnit val="50"/>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25" b="0" i="0" u="none" strike="noStrike" baseline="0">
          <a:solidFill>
            <a:srgbClr val="000000"/>
          </a:solidFill>
          <a:latin typeface="Century"/>
          <a:ea typeface="Century"/>
          <a:cs typeface="Century"/>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991364421416299E-2"/>
          <c:y val="0"/>
          <c:w val="0.8773747841105356"/>
          <c:h val="0"/>
        </c:manualLayout>
      </c:layout>
      <c:lineChart>
        <c:grouping val="standard"/>
        <c:varyColors val="0"/>
        <c:ser>
          <c:idx val="1"/>
          <c:order val="0"/>
          <c:spPr>
            <a:ln w="12700">
              <a:solidFill>
                <a:srgbClr val="000000"/>
              </a:solidFill>
              <a:prstDash val="solid"/>
            </a:ln>
          </c:spPr>
          <c:marker>
            <c:symbol val="square"/>
            <c:size val="7"/>
            <c:spPr>
              <a:solidFill>
                <a:srgbClr val="000000"/>
              </a:solidFill>
              <a:ln>
                <a:solidFill>
                  <a:srgbClr val="000000"/>
                </a:solidFill>
                <a:prstDash val="solid"/>
              </a:ln>
            </c:spPr>
          </c:marker>
          <c:val>
            <c:numRef>
              <c:f>'2.CO2-Sector'!#REF!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'2.CO2-Sector'!#REF!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'2.CO2-Sector'!#REF!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383E-4B3E-8976-CBAE544398F6}"/>
            </c:ext>
          </c:extLst>
        </c:ser>
        <c:ser>
          <c:idx val="2"/>
          <c:order val="1"/>
          <c:spPr>
            <a:ln w="12700">
              <a:solidFill>
                <a:srgbClr val="000000"/>
              </a:solidFill>
              <a:prstDash val="solid"/>
            </a:ln>
          </c:spPr>
          <c:marker>
            <c:symbol val="circle"/>
            <c:size val="7"/>
            <c:spPr>
              <a:solidFill>
                <a:srgbClr val="000000"/>
              </a:solidFill>
              <a:ln>
                <a:solidFill>
                  <a:srgbClr val="000000"/>
                </a:solidFill>
                <a:prstDash val="solid"/>
              </a:ln>
            </c:spPr>
          </c:marker>
          <c:val>
            <c:numRef>
              <c:f>'2.CO2-Sector'!#REF!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'2.CO2-Sector'!#REF!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'2.CO2-Sector'!#REF!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383E-4B3E-8976-CBAE544398F6}"/>
            </c:ext>
          </c:extLst>
        </c:ser>
        <c:ser>
          <c:idx val="3"/>
          <c:order val="2"/>
          <c:spPr>
            <a:ln w="12700">
              <a:solidFill>
                <a:srgbClr val="000000"/>
              </a:solidFill>
              <a:prstDash val="solid"/>
            </a:ln>
          </c:spPr>
          <c:marker>
            <c:symbol val="triangle"/>
            <c:size val="7"/>
            <c:spPr>
              <a:solidFill>
                <a:srgbClr val="000000"/>
              </a:solidFill>
              <a:ln>
                <a:solidFill>
                  <a:srgbClr val="000000"/>
                </a:solidFill>
                <a:prstDash val="solid"/>
              </a:ln>
            </c:spPr>
          </c:marker>
          <c:val>
            <c:numRef>
              <c:f>'2.CO2-Sector'!#REF!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'2.CO2-Sector'!#REF!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'2.CO2-Sector'!#REF!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383E-4B3E-8976-CBAE544398F6}"/>
            </c:ext>
          </c:extLst>
        </c:ser>
        <c:dLbls>
          <c:showLegendKey val="0"/>
          <c:showVal val="0"/>
          <c:showCatName val="0"/>
          <c:showSerName val="0"/>
          <c:showPercent val="0"/>
          <c:showBubbleSize val="0"/>
        </c:dLbls>
        <c:marker val="1"/>
        <c:smooth val="0"/>
        <c:axId val="179701632"/>
        <c:axId val="179707904"/>
      </c:lineChart>
      <c:catAx>
        <c:axId val="179701632"/>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400" b="0" i="0" u="none" strike="noStrike" baseline="0">
                <a:solidFill>
                  <a:srgbClr val="000000"/>
                </a:solidFill>
                <a:latin typeface="Arial"/>
                <a:ea typeface="Arial"/>
                <a:cs typeface="Arial"/>
              </a:defRPr>
            </a:pPr>
            <a:endParaRPr lang="ja-JP"/>
          </a:p>
        </c:txPr>
        <c:crossAx val="179707904"/>
        <c:crosses val="autoZero"/>
        <c:auto val="1"/>
        <c:lblAlgn val="ctr"/>
        <c:lblOffset val="100"/>
        <c:tickLblSkip val="1"/>
        <c:tickMarkSkip val="1"/>
        <c:noMultiLvlLbl val="0"/>
      </c:catAx>
      <c:valAx>
        <c:axId val="179707904"/>
        <c:scaling>
          <c:orientation val="minMax"/>
          <c:min val="150"/>
        </c:scaling>
        <c:delete val="0"/>
        <c:axPos val="l"/>
        <c:majorGridlines>
          <c:spPr>
            <a:ln w="3175">
              <a:solidFill>
                <a:srgbClr val="000000"/>
              </a:solidFill>
              <a:prstDash val="sysDash"/>
            </a:ln>
          </c:spPr>
        </c:majorGridlines>
        <c:numFmt formatCode="General" sourceLinked="1"/>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ja-JP"/>
          </a:p>
        </c:txPr>
        <c:crossAx val="179701632"/>
        <c:crosses val="autoZero"/>
        <c:crossBetween val="between"/>
        <c:majorUnit val="50"/>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25" b="0" i="0" u="none" strike="noStrike" baseline="0">
          <a:solidFill>
            <a:srgbClr val="000000"/>
          </a:solidFill>
          <a:latin typeface="Century"/>
          <a:ea typeface="Century"/>
          <a:cs typeface="Century"/>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ja-JP" sz="1600" b="1" i="0" baseline="0"/>
              <a:t>部門別 </a:t>
            </a:r>
            <a:r>
              <a:rPr lang="en-US" altLang="ja-JP" sz="1600" b="1" i="0" baseline="0"/>
              <a:t>CO</a:t>
            </a:r>
            <a:r>
              <a:rPr lang="en-US" altLang="ja-JP" sz="1600" b="1" i="0" baseline="-25000"/>
              <a:t>2 </a:t>
            </a:r>
            <a:r>
              <a:rPr lang="ja-JP" altLang="ja-JP" sz="1600" b="1" i="0" baseline="0"/>
              <a:t>排出量の</a:t>
            </a:r>
            <a:r>
              <a:rPr lang="ja-JP" altLang="en-US" sz="1600" b="1" i="0" baseline="0"/>
              <a:t>推移（</a:t>
            </a:r>
            <a:r>
              <a:rPr lang="en-US" altLang="ja-JP" sz="1600" b="1" i="0" baseline="0"/>
              <a:t>1990-2015</a:t>
            </a:r>
            <a:r>
              <a:rPr lang="ja-JP" altLang="ja-JP" sz="1600" b="1" i="0" baseline="0"/>
              <a:t>年度</a:t>
            </a:r>
            <a:r>
              <a:rPr lang="ja-JP" altLang="en-US" sz="1600" b="1" i="0" baseline="0"/>
              <a:t>）</a:t>
            </a:r>
            <a:endParaRPr lang="ja-JP" altLang="ja-JP" sz="1600"/>
          </a:p>
        </c:rich>
      </c:tx>
      <c:overlay val="0"/>
    </c:title>
    <c:autoTitleDeleted val="0"/>
    <c:plotArea>
      <c:layout>
        <c:manualLayout>
          <c:layoutTarget val="inner"/>
          <c:xMode val="edge"/>
          <c:yMode val="edge"/>
          <c:x val="0.1178082081218087"/>
          <c:y val="0.13302458183893284"/>
          <c:w val="0.63237573534360225"/>
          <c:h val="0.70091833333333364"/>
        </c:manualLayout>
      </c:layout>
      <c:lineChart>
        <c:grouping val="standard"/>
        <c:varyColors val="0"/>
        <c:ser>
          <c:idx val="1"/>
          <c:order val="0"/>
          <c:tx>
            <c:strRef>
              <c:f>'3.Allocated_CO2-Sector'!$Y$78</c:f>
              <c:strCache>
                <c:ptCount val="1"/>
                <c:pt idx="0">
                  <c:v>排出源</c:v>
                </c:pt>
              </c:strCache>
            </c:strRef>
          </c:tx>
          <c:dPt>
            <c:idx val="1"/>
            <c:bubble3D val="0"/>
            <c:spPr/>
            <c:extLst>
              <c:ext xmlns:c16="http://schemas.microsoft.com/office/drawing/2014/chart" uri="{C3380CC4-5D6E-409C-BE32-E72D297353CC}">
                <c16:uniqueId val="{00000001-CAA5-4E2A-B4A5-713F8A1186B8}"/>
              </c:ext>
            </c:extLst>
          </c:dPt>
          <c:dLbls>
            <c:dLbl>
              <c:idx val="0"/>
              <c:layout>
                <c:manualLayout>
                  <c:x val="-2.3330344889897946E-2"/>
                  <c:y val="-2.30571882740010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AA5-4E2A-B4A5-713F8A1186B8}"/>
                </c:ext>
              </c:extLst>
            </c:dLbl>
            <c:dLbl>
              <c:idx val="15"/>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AA5-4E2A-B4A5-713F8A1186B8}"/>
                </c:ext>
              </c:extLst>
            </c:dLbl>
            <c:dLbl>
              <c:idx val="23"/>
              <c:delete val="1"/>
              <c:extLst>
                <c:ext xmlns:c15="http://schemas.microsoft.com/office/drawing/2012/chart" uri="{CE6537A1-D6FC-4f65-9D91-7224C49458BB}"/>
                <c:ext xmlns:c16="http://schemas.microsoft.com/office/drawing/2014/chart" uri="{C3380CC4-5D6E-409C-BE32-E72D297353CC}">
                  <c16:uniqueId val="{00000004-CAA5-4E2A-B4A5-713F8A1186B8}"/>
                </c:ext>
              </c:extLst>
            </c:dLbl>
            <c:dLbl>
              <c:idx val="24"/>
              <c:layout>
                <c:manualLayout>
                  <c:x val="-2.341560493243566E-2"/>
                  <c:y val="-2.553274195155985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AA5-4E2A-B4A5-713F8A1186B8}"/>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1"/>
              </c:ext>
            </c:extLst>
          </c:dLbls>
          <c:cat>
            <c:numRef>
              <c:f>'3.Allocated_CO2-Sector'!$AA$78:$AZ$78</c:f>
              <c:numCache>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Cache>
            </c:numRef>
          </c:cat>
          <c:val>
            <c:numRef>
              <c:f>'3.Allocated_CO2-Sector'!$AA$78:$AZ$78</c:f>
              <c:numCache>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Cache>
            </c:numRef>
          </c:val>
          <c:smooth val="0"/>
          <c:extLst>
            <c:ext xmlns:c16="http://schemas.microsoft.com/office/drawing/2014/chart" uri="{C3380CC4-5D6E-409C-BE32-E72D297353CC}">
              <c16:uniqueId val="{00000006-CAA5-4E2A-B4A5-713F8A1186B8}"/>
            </c:ext>
          </c:extLst>
        </c:ser>
        <c:ser>
          <c:idx val="2"/>
          <c:order val="1"/>
          <c:tx>
            <c:strRef>
              <c:f>'3.Allocated_CO2-Sector'!$Y$79</c:f>
              <c:strCache>
                <c:ptCount val="1"/>
                <c:pt idx="0">
                  <c:v>エネルギー転換部門</c:v>
                </c:pt>
              </c:strCache>
            </c:strRef>
          </c:tx>
          <c:dLbls>
            <c:dLbl>
              <c:idx val="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AA5-4E2A-B4A5-713F8A1186B8}"/>
                </c:ext>
              </c:extLst>
            </c:dLbl>
            <c:dLbl>
              <c:idx val="15"/>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AA5-4E2A-B4A5-713F8A1186B8}"/>
                </c:ext>
              </c:extLst>
            </c:dLbl>
            <c:dLbl>
              <c:idx val="23"/>
              <c:layout>
                <c:manualLayout>
                  <c:x val="-1.8046709003803899E-2"/>
                  <c:y val="-2.08926875593542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AA5-4E2A-B4A5-713F8A1186B8}"/>
                </c:ext>
              </c:extLst>
            </c:dLbl>
            <c:dLbl>
              <c:idx val="25"/>
              <c:layout>
                <c:manualLayout>
                  <c:x val="-2.3611110946643436E-3"/>
                  <c:y val="-1.53894011111858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C2B7-4F09-8ABC-5BF8F7844CCB}"/>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0"/>
              </c:ext>
            </c:extLst>
          </c:dLbls>
          <c:cat>
            <c:numRef>
              <c:f>'3.Allocated_CO2-Sector'!$AA$78:$AZ$78</c:f>
              <c:numCache>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Cache>
            </c:numRef>
          </c:cat>
          <c:val>
            <c:numRef>
              <c:f>'3.Allocated_CO2-Sector'!$AA$79:$AZ$79</c:f>
              <c:numCache>
                <c:formatCode>#,##0_ </c:formatCode>
                <c:ptCount val="26"/>
                <c:pt idx="0">
                  <c:v>91.103403831120673</c:v>
                </c:pt>
                <c:pt idx="1">
                  <c:v>91.46284111407472</c:v>
                </c:pt>
                <c:pt idx="2">
                  <c:v>91.800109004363648</c:v>
                </c:pt>
                <c:pt idx="3">
                  <c:v>90.358873556207087</c:v>
                </c:pt>
                <c:pt idx="4">
                  <c:v>97.552500189353324</c:v>
                </c:pt>
                <c:pt idx="5">
                  <c:v>100.25027809880393</c:v>
                </c:pt>
                <c:pt idx="6">
                  <c:v>96.954674543332402</c:v>
                </c:pt>
                <c:pt idx="7">
                  <c:v>101.60371891751139</c:v>
                </c:pt>
                <c:pt idx="8">
                  <c:v>91.717007307588332</c:v>
                </c:pt>
                <c:pt idx="9">
                  <c:v>92.41367551891409</c:v>
                </c:pt>
                <c:pt idx="10">
                  <c:v>89.824472062992157</c:v>
                </c:pt>
                <c:pt idx="11">
                  <c:v>87.239622877125797</c:v>
                </c:pt>
                <c:pt idx="12">
                  <c:v>93.26906545096864</c:v>
                </c:pt>
                <c:pt idx="13">
                  <c:v>92.747021503128792</c:v>
                </c:pt>
                <c:pt idx="14">
                  <c:v>89.248852154948665</c:v>
                </c:pt>
                <c:pt idx="15">
                  <c:v>103.66058877358445</c:v>
                </c:pt>
                <c:pt idx="16">
                  <c:v>87.991061559518243</c:v>
                </c:pt>
                <c:pt idx="17">
                  <c:v>107.60444194007954</c:v>
                </c:pt>
                <c:pt idx="18">
                  <c:v>105.76448707513863</c:v>
                </c:pt>
                <c:pt idx="19">
                  <c:v>103.19946352265102</c:v>
                </c:pt>
                <c:pt idx="20">
                  <c:v>110.22929647617781</c:v>
                </c:pt>
                <c:pt idx="21">
                  <c:v>111.25065179206551</c:v>
                </c:pt>
                <c:pt idx="22">
                  <c:v>104.58671449733872</c:v>
                </c:pt>
                <c:pt idx="23">
                  <c:v>98.870621530180102</c:v>
                </c:pt>
                <c:pt idx="24">
                  <c:v>85.023104334066431</c:v>
                </c:pt>
                <c:pt idx="25">
                  <c:v>79.5486327980732</c:v>
                </c:pt>
              </c:numCache>
            </c:numRef>
          </c:val>
          <c:smooth val="0"/>
          <c:extLst>
            <c:ext xmlns:c16="http://schemas.microsoft.com/office/drawing/2014/chart" uri="{C3380CC4-5D6E-409C-BE32-E72D297353CC}">
              <c16:uniqueId val="{0000000B-CAA5-4E2A-B4A5-713F8A1186B8}"/>
            </c:ext>
          </c:extLst>
        </c:ser>
        <c:ser>
          <c:idx val="3"/>
          <c:order val="2"/>
          <c:tx>
            <c:strRef>
              <c:f>'3.Allocated_CO2-Sector'!$Y$80</c:f>
              <c:strCache>
                <c:ptCount val="1"/>
                <c:pt idx="0">
                  <c:v>産業部門</c:v>
                </c:pt>
              </c:strCache>
            </c:strRef>
          </c:tx>
          <c:dLbls>
            <c:dLbl>
              <c:idx val="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AA5-4E2A-B4A5-713F8A1186B8}"/>
                </c:ext>
              </c:extLst>
            </c:dLbl>
            <c:dLbl>
              <c:idx val="15"/>
              <c:layout>
                <c:manualLayout>
                  <c:x val="-2.1911712515451924E-2"/>
                  <c:y val="-1.92036280275092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AA5-4E2A-B4A5-713F8A1186B8}"/>
                </c:ext>
              </c:extLst>
            </c:dLbl>
            <c:dLbl>
              <c:idx val="23"/>
              <c:layout>
                <c:manualLayout>
                  <c:x val="-2.5566171088722191E-2"/>
                  <c:y val="-2.659069325735995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AA5-4E2A-B4A5-713F8A1186B8}"/>
                </c:ext>
              </c:extLst>
            </c:dLbl>
            <c:dLbl>
              <c:idx val="24"/>
              <c:delete val="1"/>
              <c:extLst>
                <c:ext xmlns:c15="http://schemas.microsoft.com/office/drawing/2012/chart" uri="{CE6537A1-D6FC-4f65-9D91-7224C49458BB}"/>
                <c:ext xmlns:c16="http://schemas.microsoft.com/office/drawing/2014/chart" uri="{C3380CC4-5D6E-409C-BE32-E72D297353CC}">
                  <c16:uniqueId val="{0000000F-CAA5-4E2A-B4A5-713F8A1186B8}"/>
                </c:ext>
              </c:extLst>
            </c:dLbl>
            <c:dLbl>
              <c:idx val="25"/>
              <c:layout>
                <c:manualLayout>
                  <c:x val="-1.579679121461575E-4"/>
                  <c:y val="-2.10874068091915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C2B7-4F09-8ABC-5BF8F7844CCB}"/>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0"/>
              </c:ext>
            </c:extLst>
          </c:dLbls>
          <c:cat>
            <c:numRef>
              <c:f>'3.Allocated_CO2-Sector'!$AA$78:$AZ$78</c:f>
              <c:numCache>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Cache>
            </c:numRef>
          </c:cat>
          <c:val>
            <c:numRef>
              <c:f>'3.Allocated_CO2-Sector'!$AA$80:$AZ$80</c:f>
              <c:numCache>
                <c:formatCode>#,##0_ </c:formatCode>
                <c:ptCount val="26"/>
                <c:pt idx="0">
                  <c:v>501.89303905101281</c:v>
                </c:pt>
                <c:pt idx="1">
                  <c:v>490.98928330030856</c:v>
                </c:pt>
                <c:pt idx="2">
                  <c:v>480.7054172110291</c:v>
                </c:pt>
                <c:pt idx="3">
                  <c:v>466.82635689475916</c:v>
                </c:pt>
                <c:pt idx="4">
                  <c:v>483.69381657956791</c:v>
                </c:pt>
                <c:pt idx="5">
                  <c:v>477.79856724495033</c:v>
                </c:pt>
                <c:pt idx="6">
                  <c:v>482.07359780739876</c:v>
                </c:pt>
                <c:pt idx="7">
                  <c:v>473.35981446267544</c:v>
                </c:pt>
                <c:pt idx="8">
                  <c:v>443.22753292698792</c:v>
                </c:pt>
                <c:pt idx="9">
                  <c:v>454.72073348264979</c:v>
                </c:pt>
                <c:pt idx="10">
                  <c:v>465.85463139645037</c:v>
                </c:pt>
                <c:pt idx="11">
                  <c:v>453.33211217035921</c:v>
                </c:pt>
                <c:pt idx="12">
                  <c:v>467.77633964418499</c:v>
                </c:pt>
                <c:pt idx="13">
                  <c:v>470.8345692362123</c:v>
                </c:pt>
                <c:pt idx="14">
                  <c:v>468.20449815293171</c:v>
                </c:pt>
                <c:pt idx="15">
                  <c:v>456.90462841954945</c:v>
                </c:pt>
                <c:pt idx="16">
                  <c:v>471.8460464294829</c:v>
                </c:pt>
                <c:pt idx="17">
                  <c:v>471.95419168740557</c:v>
                </c:pt>
                <c:pt idx="18">
                  <c:v>417.03491491295284</c:v>
                </c:pt>
                <c:pt idx="19">
                  <c:v>382.1455530551803</c:v>
                </c:pt>
                <c:pt idx="20">
                  <c:v>413.50153831734985</c:v>
                </c:pt>
                <c:pt idx="21">
                  <c:v>428.96883845650336</c:v>
                </c:pt>
                <c:pt idx="22">
                  <c:v>432.24594218474812</c:v>
                </c:pt>
                <c:pt idx="23">
                  <c:v>431.85279545867024</c:v>
                </c:pt>
                <c:pt idx="24">
                  <c:v>424.14375716874133</c:v>
                </c:pt>
                <c:pt idx="25">
                  <c:v>411.18833121817698</c:v>
                </c:pt>
              </c:numCache>
            </c:numRef>
          </c:val>
          <c:smooth val="0"/>
          <c:extLst>
            <c:ext xmlns:c16="http://schemas.microsoft.com/office/drawing/2014/chart" uri="{C3380CC4-5D6E-409C-BE32-E72D297353CC}">
              <c16:uniqueId val="{00000010-CAA5-4E2A-B4A5-713F8A1186B8}"/>
            </c:ext>
          </c:extLst>
        </c:ser>
        <c:ser>
          <c:idx val="4"/>
          <c:order val="3"/>
          <c:tx>
            <c:strRef>
              <c:f>'3.Allocated_CO2-Sector'!$Y$81</c:f>
              <c:strCache>
                <c:ptCount val="1"/>
                <c:pt idx="0">
                  <c:v>運輸部門</c:v>
                </c:pt>
              </c:strCache>
            </c:strRef>
          </c:tx>
          <c:dLbls>
            <c:dLbl>
              <c:idx val="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AA5-4E2A-B4A5-713F8A1186B8}"/>
                </c:ext>
              </c:extLst>
            </c:dLbl>
            <c:dLbl>
              <c:idx val="15"/>
              <c:layout>
                <c:manualLayout>
                  <c:x val="-2.7291406211146802E-2"/>
                  <c:y val="1.865817600057065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CAA5-4E2A-B4A5-713F8A1186B8}"/>
                </c:ext>
              </c:extLst>
            </c:dLbl>
            <c:dLbl>
              <c:idx val="23"/>
              <c:layout>
                <c:manualLayout>
                  <c:x val="-2.5566171088722191E-2"/>
                  <c:y val="-2.27920227920227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CAA5-4E2A-B4A5-713F8A1186B8}"/>
                </c:ext>
              </c:extLst>
            </c:dLbl>
            <c:dLbl>
              <c:idx val="24"/>
              <c:delete val="1"/>
              <c:extLst>
                <c:ext xmlns:c15="http://schemas.microsoft.com/office/drawing/2012/chart" uri="{CE6537A1-D6FC-4f65-9D91-7224C49458BB}"/>
                <c:ext xmlns:c16="http://schemas.microsoft.com/office/drawing/2014/chart" uri="{C3380CC4-5D6E-409C-BE32-E72D297353CC}">
                  <c16:uniqueId val="{00000014-CAA5-4E2A-B4A5-713F8A1186B8}"/>
                </c:ext>
              </c:extLst>
            </c:dLbl>
            <c:dLbl>
              <c:idx val="25"/>
              <c:layout>
                <c:manualLayout>
                  <c:x val="8.8653865897557922E-3"/>
                  <c:y val="-2.29867420418601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C2B7-4F09-8ABC-5BF8F7844CCB}"/>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0"/>
              </c:ext>
            </c:extLst>
          </c:dLbls>
          <c:cat>
            <c:numRef>
              <c:f>'3.Allocated_CO2-Sector'!$AA$78:$AZ$78</c:f>
              <c:numCache>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Cache>
            </c:numRef>
          </c:cat>
          <c:val>
            <c:numRef>
              <c:f>'3.Allocated_CO2-Sector'!$AA$81:$AZ$81</c:f>
              <c:numCache>
                <c:formatCode>#,##0_ </c:formatCode>
                <c:ptCount val="26"/>
                <c:pt idx="0">
                  <c:v>206.23676764068469</c:v>
                </c:pt>
                <c:pt idx="1">
                  <c:v>218.67368836262398</c:v>
                </c:pt>
                <c:pt idx="2">
                  <c:v>225.13709610157659</c:v>
                </c:pt>
                <c:pt idx="3">
                  <c:v>228.39631947003051</c:v>
                </c:pt>
                <c:pt idx="4">
                  <c:v>237.97186850146591</c:v>
                </c:pt>
                <c:pt idx="5">
                  <c:v>246.53668110832456</c:v>
                </c:pt>
                <c:pt idx="6">
                  <c:v>252.79826194341379</c:v>
                </c:pt>
                <c:pt idx="7">
                  <c:v>253.89772308438683</c:v>
                </c:pt>
                <c:pt idx="8">
                  <c:v>251.87421425126189</c:v>
                </c:pt>
                <c:pt idx="9">
                  <c:v>256.0075056675816</c:v>
                </c:pt>
                <c:pt idx="10">
                  <c:v>254.8458781897948</c:v>
                </c:pt>
                <c:pt idx="11">
                  <c:v>258.8763532024559</c:v>
                </c:pt>
                <c:pt idx="12">
                  <c:v>255.0848867529059</c:v>
                </c:pt>
                <c:pt idx="13">
                  <c:v>251.27707979434058</c:v>
                </c:pt>
                <c:pt idx="14">
                  <c:v>245.24405216439661</c:v>
                </c:pt>
                <c:pt idx="15">
                  <c:v>239.69457441870784</c:v>
                </c:pt>
                <c:pt idx="16">
                  <c:v>236.14811242933268</c:v>
                </c:pt>
                <c:pt idx="17">
                  <c:v>234.04952533328242</c:v>
                </c:pt>
                <c:pt idx="18">
                  <c:v>225.25093071710313</c:v>
                </c:pt>
                <c:pt idx="19">
                  <c:v>221.41699843362204</c:v>
                </c:pt>
                <c:pt idx="20">
                  <c:v>222.13802484401427</c:v>
                </c:pt>
                <c:pt idx="21">
                  <c:v>220.46118126190234</c:v>
                </c:pt>
                <c:pt idx="22">
                  <c:v>226.13817422644041</c:v>
                </c:pt>
                <c:pt idx="23">
                  <c:v>224.66196319613383</c:v>
                </c:pt>
                <c:pt idx="24">
                  <c:v>217.09583232349141</c:v>
                </c:pt>
                <c:pt idx="25">
                  <c:v>213.34799064361897</c:v>
                </c:pt>
              </c:numCache>
            </c:numRef>
          </c:val>
          <c:smooth val="0"/>
          <c:extLst>
            <c:ext xmlns:c16="http://schemas.microsoft.com/office/drawing/2014/chart" uri="{C3380CC4-5D6E-409C-BE32-E72D297353CC}">
              <c16:uniqueId val="{00000015-CAA5-4E2A-B4A5-713F8A1186B8}"/>
            </c:ext>
          </c:extLst>
        </c:ser>
        <c:ser>
          <c:idx val="5"/>
          <c:order val="4"/>
          <c:tx>
            <c:strRef>
              <c:f>'3.Allocated_CO2-Sector'!$Y$82</c:f>
              <c:strCache>
                <c:ptCount val="1"/>
                <c:pt idx="0">
                  <c:v>業務その他部門</c:v>
                </c:pt>
              </c:strCache>
            </c:strRef>
          </c:tx>
          <c:dLbls>
            <c:dLbl>
              <c:idx val="0"/>
              <c:layout>
                <c:manualLayout>
                  <c:x val="-2.2710906997516697E-2"/>
                  <c:y val="-2.73212643291383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CAA5-4E2A-B4A5-713F8A1186B8}"/>
                </c:ext>
              </c:extLst>
            </c:dLbl>
            <c:dLbl>
              <c:idx val="15"/>
              <c:layout>
                <c:manualLayout>
                  <c:x val="-2.4276620586736641E-2"/>
                  <c:y val="-2.32821831575113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CAA5-4E2A-B4A5-713F8A1186B8}"/>
                </c:ext>
              </c:extLst>
            </c:dLbl>
            <c:dLbl>
              <c:idx val="23"/>
              <c:layout>
                <c:manualLayout>
                  <c:x val="-2.7070063505705851E-2"/>
                  <c:y val="-2.84900284900284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CAA5-4E2A-B4A5-713F8A1186B8}"/>
                </c:ext>
              </c:extLst>
            </c:dLbl>
            <c:dLbl>
              <c:idx val="24"/>
              <c:delete val="1"/>
              <c:extLst>
                <c:ext xmlns:c15="http://schemas.microsoft.com/office/drawing/2012/chart" uri="{CE6537A1-D6FC-4f65-9D91-7224C49458BB}"/>
                <c:ext xmlns:c16="http://schemas.microsoft.com/office/drawing/2014/chart" uri="{C3380CC4-5D6E-409C-BE32-E72D297353CC}">
                  <c16:uniqueId val="{00000019-CAA5-4E2A-B4A5-713F8A1186B8}"/>
                </c:ext>
              </c:extLst>
            </c:dLbl>
            <c:dLbl>
              <c:idx val="25"/>
              <c:layout>
                <c:manualLayout>
                  <c:x val="8.8653865897557922E-3"/>
                  <c:y val="-2.868474773986584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C2B7-4F09-8ABC-5BF8F7844CCB}"/>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1"/>
                <c15:leaderLines>
                  <c:spPr>
                    <a:ln>
                      <a:noFill/>
                    </a:ln>
                  </c:spPr>
                </c15:leaderLines>
              </c:ext>
            </c:extLst>
          </c:dLbls>
          <c:cat>
            <c:numRef>
              <c:f>'3.Allocated_CO2-Sector'!$AA$78:$AZ$78</c:f>
              <c:numCache>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Cache>
            </c:numRef>
          </c:cat>
          <c:val>
            <c:numRef>
              <c:f>'3.Allocated_CO2-Sector'!$AA$82:$AZ$82</c:f>
              <c:numCache>
                <c:formatCode>#,##0_ </c:formatCode>
                <c:ptCount val="26"/>
                <c:pt idx="0">
                  <c:v>136.99768244072391</c:v>
                </c:pt>
                <c:pt idx="1">
                  <c:v>140.39939882368958</c:v>
                </c:pt>
                <c:pt idx="2">
                  <c:v>145.02590051006308</c:v>
                </c:pt>
                <c:pt idx="3">
                  <c:v>151.28544367558328</c:v>
                </c:pt>
                <c:pt idx="4">
                  <c:v>166.61285842248765</c:v>
                </c:pt>
                <c:pt idx="5">
                  <c:v>170.22520555813699</c:v>
                </c:pt>
                <c:pt idx="6">
                  <c:v>175.15149596099468</c:v>
                </c:pt>
                <c:pt idx="7">
                  <c:v>180.53595859337142</c:v>
                </c:pt>
                <c:pt idx="8">
                  <c:v>193.44962929310256</c:v>
                </c:pt>
                <c:pt idx="9">
                  <c:v>203.44205710491312</c:v>
                </c:pt>
                <c:pt idx="10">
                  <c:v>210.27897398530399</c:v>
                </c:pt>
                <c:pt idx="11">
                  <c:v>209.97073581865337</c:v>
                </c:pt>
                <c:pt idx="12">
                  <c:v>221.39900028241641</c:v>
                </c:pt>
                <c:pt idx="13">
                  <c:v>225.73064430089318</c:v>
                </c:pt>
                <c:pt idx="14">
                  <c:v>238.81437328940885</c:v>
                </c:pt>
                <c:pt idx="15">
                  <c:v>238.86105376565919</c:v>
                </c:pt>
                <c:pt idx="16">
                  <c:v>235.67760330322753</c:v>
                </c:pt>
                <c:pt idx="17">
                  <c:v>237.26692952316549</c:v>
                </c:pt>
                <c:pt idx="18">
                  <c:v>231.46961254580634</c:v>
                </c:pt>
                <c:pt idx="19">
                  <c:v>219.87740162707152</c:v>
                </c:pt>
                <c:pt idx="20">
                  <c:v>218.83337038249158</c:v>
                </c:pt>
                <c:pt idx="21">
                  <c:v>235.88621174643541</c:v>
                </c:pt>
                <c:pt idx="22">
                  <c:v>253.61512545242948</c:v>
                </c:pt>
                <c:pt idx="23">
                  <c:v>278.30465439931459</c:v>
                </c:pt>
                <c:pt idx="24">
                  <c:v>273.97502510684996</c:v>
                </c:pt>
                <c:pt idx="25">
                  <c:v>265.38827221958098</c:v>
                </c:pt>
              </c:numCache>
            </c:numRef>
          </c:val>
          <c:smooth val="0"/>
          <c:extLst>
            <c:ext xmlns:c16="http://schemas.microsoft.com/office/drawing/2014/chart" uri="{C3380CC4-5D6E-409C-BE32-E72D297353CC}">
              <c16:uniqueId val="{0000001A-CAA5-4E2A-B4A5-713F8A1186B8}"/>
            </c:ext>
          </c:extLst>
        </c:ser>
        <c:ser>
          <c:idx val="6"/>
          <c:order val="5"/>
          <c:tx>
            <c:strRef>
              <c:f>'3.Allocated_CO2-Sector'!$Y$83</c:f>
              <c:strCache>
                <c:ptCount val="1"/>
                <c:pt idx="0">
                  <c:v>家庭部門</c:v>
                </c:pt>
              </c:strCache>
            </c:strRef>
          </c:tx>
          <c:spPr>
            <a:ln>
              <a:solidFill>
                <a:schemeClr val="bg2">
                  <a:lumMod val="50000"/>
                </a:schemeClr>
              </a:solidFill>
            </a:ln>
          </c:spPr>
          <c:marker>
            <c:spPr>
              <a:noFill/>
              <a:ln>
                <a:solidFill>
                  <a:schemeClr val="bg2">
                    <a:lumMod val="50000"/>
                  </a:schemeClr>
                </a:solidFill>
              </a:ln>
            </c:spPr>
          </c:marker>
          <c:dLbls>
            <c:dLbl>
              <c:idx val="0"/>
              <c:layout>
                <c:manualLayout>
                  <c:x val="3.6163283875798378E-3"/>
                  <c:y val="1.90244595493939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CAA5-4E2A-B4A5-713F8A1186B8}"/>
                </c:ext>
              </c:extLst>
            </c:dLbl>
            <c:dLbl>
              <c:idx val="15"/>
              <c:layout>
                <c:manualLayout>
                  <c:x val="-1.8903927681484592E-2"/>
                  <c:y val="-1.70939233861590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CAA5-4E2A-B4A5-713F8A1186B8}"/>
                </c:ext>
              </c:extLst>
            </c:dLbl>
            <c:dLbl>
              <c:idx val="23"/>
              <c:layout>
                <c:manualLayout>
                  <c:x val="-2.7070063505705851E-2"/>
                  <c:y val="2.27920227920227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CAA5-4E2A-B4A5-713F8A1186B8}"/>
                </c:ext>
              </c:extLst>
            </c:dLbl>
            <c:dLbl>
              <c:idx val="25"/>
              <c:layout>
                <c:manualLayout>
                  <c:x val="4.3537093388048174E-3"/>
                  <c:y val="-1.9471924983736007E-4"/>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C2B7-4F09-8ABC-5BF8F7844CCB}"/>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0"/>
              </c:ext>
            </c:extLst>
          </c:dLbls>
          <c:cat>
            <c:numRef>
              <c:f>'3.Allocated_CO2-Sector'!$AA$78:$AZ$78</c:f>
              <c:numCache>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Cache>
            </c:numRef>
          </c:cat>
          <c:val>
            <c:numRef>
              <c:f>'3.Allocated_CO2-Sector'!$AA$83:$AZ$83</c:f>
              <c:numCache>
                <c:formatCode>#,##0_ </c:formatCode>
                <c:ptCount val="26"/>
                <c:pt idx="0">
                  <c:v>130.61301376536565</c:v>
                </c:pt>
                <c:pt idx="1">
                  <c:v>132.51609244104063</c:v>
                </c:pt>
                <c:pt idx="2">
                  <c:v>139.79797957103233</c:v>
                </c:pt>
                <c:pt idx="3">
                  <c:v>140.9621352842255</c:v>
                </c:pt>
                <c:pt idx="4">
                  <c:v>148.35932914424137</c:v>
                </c:pt>
                <c:pt idx="5">
                  <c:v>151.84081004768063</c:v>
                </c:pt>
                <c:pt idx="6">
                  <c:v>151.39621426891256</c:v>
                </c:pt>
                <c:pt idx="7">
                  <c:v>147.77379243515844</c:v>
                </c:pt>
                <c:pt idx="8">
                  <c:v>147.84475417681548</c:v>
                </c:pt>
                <c:pt idx="9">
                  <c:v>156.25194615157449</c:v>
                </c:pt>
                <c:pt idx="10">
                  <c:v>161.28690920682047</c:v>
                </c:pt>
                <c:pt idx="11">
                  <c:v>157.57931693069017</c:v>
                </c:pt>
                <c:pt idx="12">
                  <c:v>168.97890233787163</c:v>
                </c:pt>
                <c:pt idx="13">
                  <c:v>171.03999404495374</c:v>
                </c:pt>
                <c:pt idx="14">
                  <c:v>170.1043161603742</c:v>
                </c:pt>
                <c:pt idx="15">
                  <c:v>179.89834153955377</c:v>
                </c:pt>
                <c:pt idx="16">
                  <c:v>168.25750983535738</c:v>
                </c:pt>
                <c:pt idx="17">
                  <c:v>183.72462589359452</c:v>
                </c:pt>
                <c:pt idx="18">
                  <c:v>173.72855562669818</c:v>
                </c:pt>
                <c:pt idx="19">
                  <c:v>163.35414086451087</c:v>
                </c:pt>
                <c:pt idx="20">
                  <c:v>174.05610168575757</c:v>
                </c:pt>
                <c:pt idx="21">
                  <c:v>191.79547816104719</c:v>
                </c:pt>
                <c:pt idx="22">
                  <c:v>204.15992598345963</c:v>
                </c:pt>
                <c:pt idx="23">
                  <c:v>201.3457450423536</c:v>
                </c:pt>
                <c:pt idx="24">
                  <c:v>189.14109747672097</c:v>
                </c:pt>
                <c:pt idx="25">
                  <c:v>179.47950525336418</c:v>
                </c:pt>
              </c:numCache>
            </c:numRef>
          </c:val>
          <c:smooth val="0"/>
          <c:extLst>
            <c:ext xmlns:c16="http://schemas.microsoft.com/office/drawing/2014/chart" uri="{C3380CC4-5D6E-409C-BE32-E72D297353CC}">
              <c16:uniqueId val="{0000001F-CAA5-4E2A-B4A5-713F8A1186B8}"/>
            </c:ext>
          </c:extLst>
        </c:ser>
        <c:ser>
          <c:idx val="8"/>
          <c:order val="6"/>
          <c:tx>
            <c:strRef>
              <c:f>'3.Allocated_CO2-Sector'!$Y$84</c:f>
              <c:strCache>
                <c:ptCount val="1"/>
                <c:pt idx="0">
                  <c:v>工業プロセス</c:v>
                </c:pt>
              </c:strCache>
            </c:strRef>
          </c:tx>
          <c:spPr>
            <a:ln>
              <a:solidFill>
                <a:schemeClr val="accent1">
                  <a:lumMod val="60000"/>
                  <a:lumOff val="40000"/>
                </a:schemeClr>
              </a:solidFill>
            </a:ln>
          </c:spPr>
          <c:marker>
            <c:spPr>
              <a:solidFill>
                <a:schemeClr val="accent1">
                  <a:lumMod val="60000"/>
                  <a:lumOff val="40000"/>
                </a:schemeClr>
              </a:solidFill>
              <a:ln>
                <a:solidFill>
                  <a:schemeClr val="accent1">
                    <a:lumMod val="60000"/>
                    <a:lumOff val="40000"/>
                  </a:schemeClr>
                </a:solidFill>
              </a:ln>
            </c:spPr>
          </c:marker>
          <c:dLbls>
            <c:dLbl>
              <c:idx val="0"/>
              <c:layout>
                <c:manualLayout>
                  <c:x val="-2.1826494941330935E-2"/>
                  <c:y val="-1.67974716460435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CAA5-4E2A-B4A5-713F8A1186B8}"/>
                </c:ext>
              </c:extLst>
            </c:dLbl>
            <c:dLbl>
              <c:idx val="15"/>
              <c:layout>
                <c:manualLayout>
                  <c:x val="-2.2716827833803965E-2"/>
                  <c:y val="-2.08445311857385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CAA5-4E2A-B4A5-713F8A1186B8}"/>
                </c:ext>
              </c:extLst>
            </c:dLbl>
            <c:dLbl>
              <c:idx val="23"/>
              <c:layout>
                <c:manualLayout>
                  <c:x val="-1.5038924169836584E-2"/>
                  <c:y val="-1.70940170940170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CAA5-4E2A-B4A5-713F8A1186B8}"/>
                </c:ext>
              </c:extLst>
            </c:dLbl>
            <c:dLbl>
              <c:idx val="24"/>
              <c:delete val="1"/>
              <c:extLst>
                <c:ext xmlns:c15="http://schemas.microsoft.com/office/drawing/2012/chart" uri="{CE6537A1-D6FC-4f65-9D91-7224C49458BB}"/>
                <c:ext xmlns:c16="http://schemas.microsoft.com/office/drawing/2014/chart" uri="{C3380CC4-5D6E-409C-BE32-E72D297353CC}">
                  <c16:uniqueId val="{00000023-CAA5-4E2A-B4A5-713F8A1186B8}"/>
                </c:ext>
              </c:extLst>
            </c:dLbl>
            <c:dLbl>
              <c:idx val="25"/>
              <c:layout>
                <c:manualLayout>
                  <c:x val="6.4667373930297307E-4"/>
                  <c:y val="-7.7920601805116238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C2B7-4F09-8ABC-5BF8F7844CCB}"/>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0"/>
              </c:ext>
            </c:extLst>
          </c:dLbls>
          <c:cat>
            <c:numRef>
              <c:f>'3.Allocated_CO2-Sector'!$AA$78:$AZ$78</c:f>
              <c:numCache>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Cache>
            </c:numRef>
          </c:cat>
          <c:val>
            <c:numRef>
              <c:f>'3.Allocated_CO2-Sector'!$AA$84:$AZ$84</c:f>
              <c:numCache>
                <c:formatCode>#,##0_ </c:formatCode>
                <c:ptCount val="26"/>
                <c:pt idx="0">
                  <c:v>65.125994535528179</c:v>
                </c:pt>
                <c:pt idx="1">
                  <c:v>66.220898023044768</c:v>
                </c:pt>
                <c:pt idx="2">
                  <c:v>66.14951926019144</c:v>
                </c:pt>
                <c:pt idx="3">
                  <c:v>64.863514874937081</c:v>
                </c:pt>
                <c:pt idx="4">
                  <c:v>66.439762202855093</c:v>
                </c:pt>
                <c:pt idx="5">
                  <c:v>66.774087991480073</c:v>
                </c:pt>
                <c:pt idx="6">
                  <c:v>67.297676358663068</c:v>
                </c:pt>
                <c:pt idx="7">
                  <c:v>64.691798465169498</c:v>
                </c:pt>
                <c:pt idx="8">
                  <c:v>58.609944120293193</c:v>
                </c:pt>
                <c:pt idx="9">
                  <c:v>58.899072792361238</c:v>
                </c:pt>
                <c:pt idx="10">
                  <c:v>59.357428232750529</c:v>
                </c:pt>
                <c:pt idx="11">
                  <c:v>58.040999759272914</c:v>
                </c:pt>
                <c:pt idx="12">
                  <c:v>55.348265059446199</c:v>
                </c:pt>
                <c:pt idx="13">
                  <c:v>54.560852773661779</c:v>
                </c:pt>
                <c:pt idx="14">
                  <c:v>54.543233901614755</c:v>
                </c:pt>
                <c:pt idx="15">
                  <c:v>55.643977832797077</c:v>
                </c:pt>
                <c:pt idx="16">
                  <c:v>55.893472805397273</c:v>
                </c:pt>
                <c:pt idx="17">
                  <c:v>55.092648974189999</c:v>
                </c:pt>
                <c:pt idx="18">
                  <c:v>50.793224618314177</c:v>
                </c:pt>
                <c:pt idx="19">
                  <c:v>45.234705405729784</c:v>
                </c:pt>
                <c:pt idx="20">
                  <c:v>46.316103039967025</c:v>
                </c:pt>
                <c:pt idx="21">
                  <c:v>46.226842695961473</c:v>
                </c:pt>
                <c:pt idx="22">
                  <c:v>46.288208428078946</c:v>
                </c:pt>
                <c:pt idx="23">
                  <c:v>48.034114633908317</c:v>
                </c:pt>
                <c:pt idx="24">
                  <c:v>47.434264684650884</c:v>
                </c:pt>
                <c:pt idx="25">
                  <c:v>46.156227730441223</c:v>
                </c:pt>
              </c:numCache>
            </c:numRef>
          </c:val>
          <c:smooth val="0"/>
          <c:extLst>
            <c:ext xmlns:c16="http://schemas.microsoft.com/office/drawing/2014/chart" uri="{C3380CC4-5D6E-409C-BE32-E72D297353CC}">
              <c16:uniqueId val="{00000024-CAA5-4E2A-B4A5-713F8A1186B8}"/>
            </c:ext>
          </c:extLst>
        </c:ser>
        <c:ser>
          <c:idx val="9"/>
          <c:order val="7"/>
          <c:tx>
            <c:strRef>
              <c:f>'3.Allocated_CO2-Sector'!$Y$85</c:f>
              <c:strCache>
                <c:ptCount val="1"/>
                <c:pt idx="0">
                  <c:v>廃棄物</c:v>
                </c:pt>
              </c:strCache>
            </c:strRef>
          </c:tx>
          <c:dLbls>
            <c:dLbl>
              <c:idx val="0"/>
              <c:layout>
                <c:manualLayout>
                  <c:x val="-1.9550601420787572E-2"/>
                  <c:y val="-1.89933523266856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C2B7-4F09-8ABC-5BF8F7844CCB}"/>
                </c:ext>
              </c:extLst>
            </c:dLbl>
            <c:dLbl>
              <c:idx val="15"/>
              <c:layout>
                <c:manualLayout>
                  <c:x val="-2.2558386254754932E-2"/>
                  <c:y val="-1.51946818613486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C2B7-4F09-8ABC-5BF8F7844CCB}"/>
                </c:ext>
              </c:extLst>
            </c:dLbl>
            <c:dLbl>
              <c:idx val="23"/>
              <c:layout>
                <c:manualLayout>
                  <c:x val="-1.8046709003803899E-2"/>
                  <c:y val="-1.13960113960113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C2B7-4F09-8ABC-5BF8F7844CCB}"/>
                </c:ext>
              </c:extLst>
            </c:dLbl>
            <c:dLbl>
              <c:idx val="25"/>
              <c:layout>
                <c:manualLayout>
                  <c:x val="-1.1028416989999334E-16"/>
                  <c:y val="1.899335232668566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C2B7-4F09-8ABC-5BF8F7844CC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'3.Allocated_CO2-Sector'!$AA$78:$AZ$78</c:f>
              <c:numCache>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Cache>
            </c:numRef>
          </c:cat>
          <c:val>
            <c:numRef>
              <c:f>'3.Allocated_CO2-Sector'!$AA$85:$AZ$85</c:f>
              <c:numCache>
                <c:formatCode>#,##0_ </c:formatCode>
                <c:ptCount val="26"/>
                <c:pt idx="0">
                  <c:v>24.004789495147605</c:v>
                </c:pt>
                <c:pt idx="1">
                  <c:v>24.193303079771095</c:v>
                </c:pt>
                <c:pt idx="2">
                  <c:v>25.997784883166442</c:v>
                </c:pt>
                <c:pt idx="3">
                  <c:v>25.019816501809952</c:v>
                </c:pt>
                <c:pt idx="4">
                  <c:v>28.598436990483407</c:v>
                </c:pt>
                <c:pt idx="5">
                  <c:v>29.139666356417248</c:v>
                </c:pt>
                <c:pt idx="6">
                  <c:v>29.649884515558579</c:v>
                </c:pt>
                <c:pt idx="7">
                  <c:v>31.207113724399004</c:v>
                </c:pt>
                <c:pt idx="8">
                  <c:v>31.447885947133283</c:v>
                </c:pt>
                <c:pt idx="9">
                  <c:v>31.365707267695381</c:v>
                </c:pt>
                <c:pt idx="10">
                  <c:v>32.856496577069208</c:v>
                </c:pt>
                <c:pt idx="11">
                  <c:v>32.522541455449932</c:v>
                </c:pt>
                <c:pt idx="12">
                  <c:v>32.76772216385082</c:v>
                </c:pt>
                <c:pt idx="13">
                  <c:v>33.515749112426711</c:v>
                </c:pt>
                <c:pt idx="14">
                  <c:v>32.703600998426424</c:v>
                </c:pt>
                <c:pt idx="15">
                  <c:v>31.657635765383382</c:v>
                </c:pt>
                <c:pt idx="16">
                  <c:v>29.911656708535389</c:v>
                </c:pt>
                <c:pt idx="17">
                  <c:v>30.488157264612141</c:v>
                </c:pt>
                <c:pt idx="18">
                  <c:v>31.86148352838077</c:v>
                </c:pt>
                <c:pt idx="19">
                  <c:v>28.202776998201294</c:v>
                </c:pt>
                <c:pt idx="20">
                  <c:v>28.719830988225869</c:v>
                </c:pt>
                <c:pt idx="21">
                  <c:v>28.039636165409298</c:v>
                </c:pt>
                <c:pt idx="22">
                  <c:v>29.845585203940114</c:v>
                </c:pt>
                <c:pt idx="23">
                  <c:v>29.333357204807157</c:v>
                </c:pt>
                <c:pt idx="24">
                  <c:v>28.528100336765824</c:v>
                </c:pt>
                <c:pt idx="25">
                  <c:v>28.87070189644626</c:v>
                </c:pt>
              </c:numCache>
            </c:numRef>
          </c:val>
          <c:smooth val="0"/>
          <c:extLst>
            <c:ext xmlns:c16="http://schemas.microsoft.com/office/drawing/2014/chart" uri="{C3380CC4-5D6E-409C-BE32-E72D297353CC}">
              <c16:uniqueId val="{00000025-CAA5-4E2A-B4A5-713F8A1186B8}"/>
            </c:ext>
          </c:extLst>
        </c:ser>
        <c:ser>
          <c:idx val="0"/>
          <c:order val="8"/>
          <c:tx>
            <c:strRef>
              <c:f>'3.Allocated_CO2-Sector'!$Y$86</c:f>
              <c:strCache>
                <c:ptCount val="1"/>
                <c:pt idx="0">
                  <c:v>その他（農業・間接CO2等）</c:v>
                </c:pt>
              </c:strCache>
            </c:strRef>
          </c:tx>
          <c:dLbls>
            <c:dLbl>
              <c:idx val="0"/>
              <c:layout>
                <c:manualLayout>
                  <c:x val="-2.1054493837771231E-2"/>
                  <c:y val="-1.13960113960113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C2B7-4F09-8ABC-5BF8F7844CCB}"/>
                </c:ext>
              </c:extLst>
            </c:dLbl>
            <c:dLbl>
              <c:idx val="15"/>
              <c:layout>
                <c:manualLayout>
                  <c:x val="-2.2558386254754932E-2"/>
                  <c:y val="-1.70940170940170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C2B7-4F09-8ABC-5BF8F7844CCB}"/>
                </c:ext>
              </c:extLst>
            </c:dLbl>
            <c:dLbl>
              <c:idx val="23"/>
              <c:layout>
                <c:manualLayout>
                  <c:x val="-1.9550601420787669E-2"/>
                  <c:y val="-1.13960113960115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C2B7-4F09-8ABC-5BF8F7844CCB}"/>
                </c:ext>
              </c:extLst>
            </c:dLbl>
            <c:dLbl>
              <c:idx val="25"/>
              <c:layout>
                <c:manualLayout>
                  <c:x val="-3.0077848339674271E-3"/>
                  <c:y val="-5.698005698005837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C2B7-4F09-8ABC-5BF8F7844CC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'3.Allocated_CO2-Sector'!$AA$78:$AZ$78</c:f>
              <c:numCache>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Cache>
            </c:numRef>
          </c:cat>
          <c:val>
            <c:numRef>
              <c:f>'3.Allocated_CO2-Sector'!$AA$86:$AZ$86</c:f>
              <c:numCache>
                <c:formatCode>#,##0.0_ </c:formatCode>
                <c:ptCount val="26"/>
                <c:pt idx="0">
                  <c:v>6.4908852525847154</c:v>
                </c:pt>
                <c:pt idx="1">
                  <c:v>6.2824574959036665</c:v>
                </c:pt>
                <c:pt idx="2">
                  <c:v>6.0256449748862249</c:v>
                </c:pt>
                <c:pt idx="3">
                  <c:v>5.8038030176439213</c:v>
                </c:pt>
                <c:pt idx="4">
                  <c:v>5.6033420203765063</c:v>
                </c:pt>
                <c:pt idx="5">
                  <c:v>5.7916632149150118</c:v>
                </c:pt>
                <c:pt idx="6">
                  <c:v>5.9027988091002168</c:v>
                </c:pt>
                <c:pt idx="7">
                  <c:v>5.8640098537254941</c:v>
                </c:pt>
                <c:pt idx="8">
                  <c:v>5.4429868276799258</c:v>
                </c:pt>
                <c:pt idx="9">
                  <c:v>5.4617732226118827</c:v>
                </c:pt>
                <c:pt idx="10">
                  <c:v>5.5305044939630905</c:v>
                </c:pt>
                <c:pt idx="11">
                  <c:v>5.0787758586662912</c:v>
                </c:pt>
                <c:pt idx="12">
                  <c:v>4.8365081299754999</c:v>
                </c:pt>
                <c:pt idx="13">
                  <c:v>4.6724789726132023</c:v>
                </c:pt>
                <c:pt idx="14">
                  <c:v>4.5246936050694861</c:v>
                </c:pt>
                <c:pt idx="15">
                  <c:v>4.4645164405948972</c:v>
                </c:pt>
                <c:pt idx="16">
                  <c:v>4.3990045602344008</c:v>
                </c:pt>
                <c:pt idx="17">
                  <c:v>4.4230758854723042</c:v>
                </c:pt>
                <c:pt idx="18">
                  <c:v>4.0028765432333024</c:v>
                </c:pt>
                <c:pt idx="19">
                  <c:v>3.6645070855664326</c:v>
                </c:pt>
                <c:pt idx="20">
                  <c:v>3.55943402942111</c:v>
                </c:pt>
                <c:pt idx="21">
                  <c:v>3.4486931324486987</c:v>
                </c:pt>
                <c:pt idx="22">
                  <c:v>3.4590045085556893</c:v>
                </c:pt>
                <c:pt idx="23">
                  <c:v>3.4653787908582365</c:v>
                </c:pt>
                <c:pt idx="24">
                  <c:v>3.371028429761608</c:v>
                </c:pt>
                <c:pt idx="25">
                  <c:v>3.4097549429953564</c:v>
                </c:pt>
              </c:numCache>
            </c:numRef>
          </c:val>
          <c:smooth val="0"/>
          <c:extLst>
            <c:ext xmlns:c16="http://schemas.microsoft.com/office/drawing/2014/chart" uri="{C3380CC4-5D6E-409C-BE32-E72D297353CC}">
              <c16:uniqueId val="{00000002-C2B7-4F09-8ABC-5BF8F7844CCB}"/>
            </c:ext>
          </c:extLst>
        </c:ser>
        <c:dLbls>
          <c:showLegendKey val="0"/>
          <c:showVal val="0"/>
          <c:showCatName val="0"/>
          <c:showSerName val="0"/>
          <c:showPercent val="0"/>
          <c:showBubbleSize val="0"/>
        </c:dLbls>
        <c:marker val="1"/>
        <c:smooth val="0"/>
        <c:axId val="179901568"/>
        <c:axId val="179903104"/>
      </c:lineChart>
      <c:catAx>
        <c:axId val="179901568"/>
        <c:scaling>
          <c:orientation val="minMax"/>
        </c:scaling>
        <c:delete val="0"/>
        <c:axPos val="b"/>
        <c:numFmt formatCode="General" sourceLinked="1"/>
        <c:majorTickMark val="out"/>
        <c:minorTickMark val="none"/>
        <c:tickLblPos val="nextTo"/>
        <c:txPr>
          <a:bodyPr rot="-5400000" vert="horz"/>
          <a:lstStyle/>
          <a:p>
            <a:pPr>
              <a:defRPr sz="1200"/>
            </a:pPr>
            <a:endParaRPr lang="ja-JP"/>
          </a:p>
        </c:txPr>
        <c:crossAx val="179903104"/>
        <c:crosses val="autoZero"/>
        <c:auto val="1"/>
        <c:lblAlgn val="ctr"/>
        <c:lblOffset val="100"/>
        <c:noMultiLvlLbl val="0"/>
      </c:catAx>
      <c:valAx>
        <c:axId val="179903104"/>
        <c:scaling>
          <c:orientation val="minMax"/>
          <c:max val="510"/>
          <c:min val="0"/>
        </c:scaling>
        <c:delete val="0"/>
        <c:axPos val="l"/>
        <c:numFmt formatCode="#,##0_ " sourceLinked="0"/>
        <c:majorTickMark val="out"/>
        <c:minorTickMark val="none"/>
        <c:tickLblPos val="nextTo"/>
        <c:txPr>
          <a:bodyPr/>
          <a:lstStyle/>
          <a:p>
            <a:pPr>
              <a:defRPr sz="1200"/>
            </a:pPr>
            <a:endParaRPr lang="ja-JP"/>
          </a:p>
        </c:txPr>
        <c:crossAx val="179901568"/>
        <c:crosses val="autoZero"/>
        <c:crossBetween val="between"/>
      </c:valAx>
    </c:plotArea>
    <c:plotVisOnly val="1"/>
    <c:dispBlanksAs val="gap"/>
    <c:showDLblsOverMax val="0"/>
  </c:chart>
  <c:spPr>
    <a:solidFill>
      <a:schemeClr val="bg1"/>
    </a:solidFill>
    <a:ln>
      <a:noFill/>
    </a:ln>
  </c:spPr>
  <c:printSettings>
    <c:headerFooter/>
    <c:pageMargins b="0.75000000000000056" l="0.70000000000000051" r="0.70000000000000051" t="0.75000000000000056" header="0.30000000000000027" footer="0.30000000000000027"/>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452616295303513"/>
          <c:y val="0.20400004468514035"/>
          <c:w val="0.60086362874853405"/>
          <c:h val="0.64972586572175706"/>
        </c:manualLayout>
      </c:layout>
      <c:doughnutChart>
        <c:varyColors val="1"/>
        <c:ser>
          <c:idx val="0"/>
          <c:order val="0"/>
          <c:tx>
            <c:strRef>
              <c:f>'5.CO2-Share'!$C$5</c:f>
              <c:strCache>
                <c:ptCount val="1"/>
                <c:pt idx="0">
                  <c:v>排出量
[kt CO2]</c:v>
                </c:pt>
              </c:strCache>
            </c:strRef>
          </c:tx>
          <c:spPr>
            <a:ln>
              <a:solidFill>
                <a:sysClr val="windowText" lastClr="000000"/>
              </a:solidFill>
            </a:ln>
          </c:spPr>
          <c:dLbls>
            <c:dLbl>
              <c:idx val="0"/>
              <c:layout>
                <c:manualLayout>
                  <c:x val="0.21631205673758852"/>
                  <c:y val="-0.18022000185382947"/>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5-41FF-408D-B4B3-0D501ED84455}"/>
                </c:ext>
              </c:extLst>
            </c:dLbl>
            <c:dLbl>
              <c:idx val="1"/>
              <c:layout>
                <c:manualLayout>
                  <c:x val="0.3546099290780142"/>
                  <c:y val="4.601361749459476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41FF-408D-B4B3-0D501ED84455}"/>
                </c:ext>
              </c:extLst>
            </c:dLbl>
            <c:dLbl>
              <c:idx val="2"/>
              <c:layout>
                <c:manualLayout>
                  <c:x val="-7.0921985815602835E-3"/>
                  <c:y val="0.39878468495315456"/>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1-41FF-408D-B4B3-0D501ED84455}"/>
                </c:ext>
              </c:extLst>
            </c:dLbl>
            <c:dLbl>
              <c:idx val="3"/>
              <c:layout>
                <c:manualLayout>
                  <c:x val="-0.23404255319148937"/>
                  <c:y val="0.37961234433040675"/>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0-41FF-408D-B4B3-0D501ED84455}"/>
                </c:ext>
              </c:extLst>
            </c:dLbl>
            <c:dLbl>
              <c:idx val="4"/>
              <c:layout>
                <c:manualLayout>
                  <c:x val="-0.26595744680851063"/>
                  <c:y val="-3.451021312094607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41FF-408D-B4B3-0D501ED84455}"/>
                </c:ext>
              </c:extLst>
            </c:dLbl>
            <c:dLbl>
              <c:idx val="5"/>
              <c:layout>
                <c:manualLayout>
                  <c:x val="-0.30496453900709219"/>
                  <c:y val="-0.11119957561193737"/>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2-41FF-408D-B4B3-0D501ED84455}"/>
                </c:ext>
              </c:extLst>
            </c:dLbl>
            <c:dLbl>
              <c:idx val="6"/>
              <c:layout>
                <c:manualLayout>
                  <c:x val="-0.12765957446808518"/>
                  <c:y val="-0.1955578743520277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4-41FF-408D-B4B3-0D501ED84455}"/>
                </c:ext>
              </c:extLst>
            </c:dLbl>
            <c:dLbl>
              <c:idx val="7"/>
              <c:layout>
                <c:manualLayout>
                  <c:x val="0.14893617021276595"/>
                  <c:y val="-0.16488212935563121"/>
                </c:manualLayout>
              </c:layout>
              <c:tx>
                <c:rich>
                  <a:bodyPr vertOverflow="overflow" horzOverflow="overflow" wrap="square" lIns="0" tIns="0" rIns="0" bIns="0" anchor="ctr">
                    <a:spAutoFit/>
                  </a:bodyPr>
                  <a:lstStyle/>
                  <a:p>
                    <a:pPr>
                      <a:defRPr sz="800"/>
                    </a:pPr>
                    <a:fld id="{2C955CCB-005E-4454-AC84-0CA4D3BFD16B}" type="PERCENTAGE">
                      <a:rPr lang="en-US" altLang="ja-JP" sz="800"/>
                      <a:pPr>
                        <a:defRPr sz="800"/>
                      </a:pPr>
                      <a:t>[パーセンテージ]</a:t>
                    </a:fld>
                    <a:endParaRPr lang="ja-JP" altLang="en-US"/>
                  </a:p>
                </c:rich>
              </c:tx>
              <c:numFmt formatCode="&quot;(&quot;0.0%&quot;)&quot;" sourceLinked="0"/>
              <c:spPr>
                <a:noFill/>
                <a:ln>
                  <a:noFill/>
                </a:ln>
                <a:effectLst/>
              </c:spPr>
              <c:showLegendKey val="0"/>
              <c:showVal val="0"/>
              <c:showCatName val="0"/>
              <c:showSerName val="0"/>
              <c:showPercent val="1"/>
              <c:showBubbleSize val="0"/>
              <c:extLst>
                <c:ext xmlns:c15="http://schemas.microsoft.com/office/drawing/2012/chart" uri="{CE6537A1-D6FC-4f65-9D91-7224C49458BB}">
                  <c15:spPr xmlns:c15="http://schemas.microsoft.com/office/drawing/2012/chart">
                    <a:prstGeom prst="rect">
                      <a:avLst/>
                    </a:prstGeom>
                  </c15:spPr>
                  <c15:dlblFieldTable/>
                  <c15:showDataLabelsRange val="0"/>
                </c:ext>
                <c:ext xmlns:c16="http://schemas.microsoft.com/office/drawing/2014/chart" uri="{C3380CC4-5D6E-409C-BE32-E72D297353CC}">
                  <c16:uniqueId val="{00000013-41FF-408D-B4B3-0D501ED84455}"/>
                </c:ext>
              </c:extLst>
            </c:dLbl>
            <c:numFmt formatCode="\(0%\)" sourceLinked="0"/>
            <c:spPr>
              <a:noFill/>
              <a:ln>
                <a:noFill/>
              </a:ln>
              <a:effectLst/>
            </c:spPr>
            <c:txPr>
              <a:bodyPr vertOverflow="overflow" horzOverflow="overflow" wrap="square" lIns="0" tIns="0" rIns="0" bIns="0" anchor="ctr">
                <a:spAutoFit/>
              </a:bodyPr>
              <a:lstStyle/>
              <a:p>
                <a:pPr>
                  <a:defRPr sz="800"/>
                </a:pPr>
                <a:endParaRPr lang="ja-JP"/>
              </a:p>
            </c:txPr>
            <c:showLegendKey val="0"/>
            <c:showVal val="0"/>
            <c:showCatName val="0"/>
            <c:showSerName val="0"/>
            <c:showPercent val="1"/>
            <c:showBubbleSize val="0"/>
            <c:showLeaderLines val="0"/>
            <c:extLst>
              <c:ext xmlns:c15="http://schemas.microsoft.com/office/drawing/2012/chart" uri="{CE6537A1-D6FC-4f65-9D91-7224C49458BB}">
                <c15:spPr xmlns:c15="http://schemas.microsoft.com/office/drawing/2012/chart">
                  <a:prstGeom prst="rect">
                    <a:avLst/>
                  </a:prstGeom>
                </c15:spPr>
              </c:ext>
            </c:extLst>
          </c:dLbls>
          <c:cat>
            <c:strRef>
              <c:f>'5.CO2-Share'!$A$19:$A$26</c:f>
              <c:strCache>
                <c:ptCount val="8"/>
                <c:pt idx="0">
                  <c:v>エネルギー転換部門
（発電所等）
</c:v>
                </c:pt>
                <c:pt idx="1">
                  <c:v>産業部門（工場等）
</c:v>
                </c:pt>
                <c:pt idx="2">
                  <c:v>運輸部門
（自動車・船舶等）
</c:v>
                </c:pt>
                <c:pt idx="3">
                  <c:v>業務その他部門
（商業･ｻｰﾋﾞｽ･事業所等）
</c:v>
                </c:pt>
                <c:pt idx="4">
                  <c:v>家庭部門</c:v>
                </c:pt>
                <c:pt idx="5">
                  <c:v>工業プロセス
（石灰石消費等）
</c:v>
                </c:pt>
                <c:pt idx="6">
                  <c:v>廃棄物（ﾌﾟﾗｽﾁｯｸ、廃油の焼却）</c:v>
                </c:pt>
                <c:pt idx="7">
                  <c:v>その他（農業・間接CO2等）</c:v>
                </c:pt>
              </c:strCache>
            </c:strRef>
          </c:cat>
          <c:val>
            <c:numRef>
              <c:f>'5.CO2-Share'!$C$6:$C$13</c:f>
              <c:numCache>
                <c:formatCode>#,##0_ </c:formatCode>
                <c:ptCount val="8"/>
                <c:pt idx="0">
                  <c:v>334536.01790551911</c:v>
                </c:pt>
                <c:pt idx="1">
                  <c:v>393930.60643059947</c:v>
                </c:pt>
                <c:pt idx="2">
                  <c:v>199825.62056360435</c:v>
                </c:pt>
                <c:pt idx="3">
                  <c:v>80185.5174187886</c:v>
                </c:pt>
                <c:pt idx="4">
                  <c:v>58366.144410396344</c:v>
                </c:pt>
                <c:pt idx="5">
                  <c:v>65125.994535528182</c:v>
                </c:pt>
                <c:pt idx="6">
                  <c:v>24004.789495147605</c:v>
                </c:pt>
                <c:pt idx="7">
                  <c:v>6490.8852525847151</c:v>
                </c:pt>
              </c:numCache>
            </c:numRef>
          </c:val>
          <c:extLst>
            <c:ext xmlns:c16="http://schemas.microsoft.com/office/drawing/2014/chart" uri="{C3380CC4-5D6E-409C-BE32-E72D297353CC}">
              <c16:uniqueId val="{00000000-6908-4D76-B6DF-546D771EA720}"/>
            </c:ext>
          </c:extLst>
        </c:ser>
        <c:ser>
          <c:idx val="1"/>
          <c:order val="1"/>
          <c:tx>
            <c:strRef>
              <c:f>'5.CO2-Share'!$C$18</c:f>
              <c:strCache>
                <c:ptCount val="1"/>
                <c:pt idx="0">
                  <c:v>排出量
[kt CO2]</c:v>
                </c:pt>
              </c:strCache>
            </c:strRef>
          </c:tx>
          <c:spPr>
            <a:ln>
              <a:solidFill>
                <a:sysClr val="windowText" lastClr="000000"/>
              </a:solidFill>
            </a:ln>
          </c:spPr>
          <c:dLbls>
            <c:dLbl>
              <c:idx val="0"/>
              <c:layout>
                <c:manualLayout>
                  <c:x val="0.30496453900709219"/>
                  <c:y val="-0.13804085248378428"/>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B-41FF-408D-B4B3-0D501ED84455}"/>
                </c:ext>
              </c:extLst>
            </c:dLbl>
            <c:dLbl>
              <c:idx val="1"/>
              <c:layout>
                <c:manualLayout>
                  <c:x val="0.15957446808510625"/>
                  <c:y val="6.5186109080654489E-2"/>
                </c:manualLayout>
              </c:layout>
              <c:showLegendKey val="0"/>
              <c:showVal val="0"/>
              <c:showCatName val="1"/>
              <c:showSerName val="0"/>
              <c:showPercent val="1"/>
              <c:showBubbleSize val="0"/>
              <c:separator>, </c:separator>
              <c:extLst>
                <c:ext xmlns:c15="http://schemas.microsoft.com/office/drawing/2012/chart" uri="{CE6537A1-D6FC-4f65-9D91-7224C49458BB}">
                  <c15:layout>
                    <c:manualLayout>
                      <c:w val="0.15602836879432624"/>
                      <c:h val="0.16614750383673255"/>
                    </c:manualLayout>
                  </c15:layout>
                </c:ext>
                <c:ext xmlns:c16="http://schemas.microsoft.com/office/drawing/2014/chart" uri="{C3380CC4-5D6E-409C-BE32-E72D297353CC}">
                  <c16:uniqueId val="{00000007-41FF-408D-B4B3-0D501ED84455}"/>
                </c:ext>
              </c:extLst>
            </c:dLbl>
            <c:dLbl>
              <c:idx val="2"/>
              <c:layout>
                <c:manualLayout>
                  <c:x val="-5.4964539007092202E-2"/>
                  <c:y val="0.13804085248378428"/>
                </c:manualLayout>
              </c:layout>
              <c:spPr>
                <a:noFill/>
                <a:ln>
                  <a:noFill/>
                </a:ln>
                <a:effectLst/>
              </c:spPr>
              <c:txPr>
                <a:bodyPr wrap="square" lIns="38100" tIns="19050" rIns="38100" bIns="19050" anchor="ctr">
                  <a:noAutofit/>
                </a:bodyPr>
                <a:lstStyle/>
                <a:p>
                  <a:pPr>
                    <a:defRPr sz="800"/>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57092198581560283"/>
                      <c:h val="0.13499260128807936"/>
                    </c:manualLayout>
                  </c15:layout>
                </c:ext>
                <c:ext xmlns:c16="http://schemas.microsoft.com/office/drawing/2014/chart" uri="{C3380CC4-5D6E-409C-BE32-E72D297353CC}">
                  <c16:uniqueId val="{00000001-41FF-408D-B4B3-0D501ED84455}"/>
                </c:ext>
              </c:extLst>
            </c:dLbl>
            <c:dLbl>
              <c:idx val="3"/>
              <c:layout>
                <c:manualLayout>
                  <c:x val="-0.13475177304964539"/>
                  <c:y val="0.14187532060833383"/>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F-41FF-408D-B4B3-0D501ED84455}"/>
                </c:ext>
              </c:extLst>
            </c:dLbl>
            <c:dLbl>
              <c:idx val="4"/>
              <c:layout>
                <c:manualLayout>
                  <c:x val="-0.18085106382978725"/>
                  <c:y val="-5.7517021868243451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41FF-408D-B4B3-0D501ED84455}"/>
                </c:ext>
              </c:extLst>
            </c:dLbl>
            <c:dLbl>
              <c:idx val="5"/>
              <c:layout>
                <c:manualLayout>
                  <c:x val="-0.27659588429105936"/>
                  <c:y val="-0.11886836089772447"/>
                </c:manualLayout>
              </c:layout>
              <c:showLegendKey val="0"/>
              <c:showVal val="0"/>
              <c:showCatName val="1"/>
              <c:showSerName val="0"/>
              <c:showPercent val="1"/>
              <c:showBubbleSize val="0"/>
              <c:separator>, </c:separator>
              <c:extLst>
                <c:ext xmlns:c15="http://schemas.microsoft.com/office/drawing/2012/chart" uri="{CE6537A1-D6FC-4f65-9D91-7224C49458BB}">
                  <c15:layout>
                    <c:manualLayout>
                      <c:w val="0.25710978946780583"/>
                      <c:h val="0.16858254205913351"/>
                    </c:manualLayout>
                  </c15:layout>
                </c:ext>
                <c:ext xmlns:c16="http://schemas.microsoft.com/office/drawing/2014/chart" uri="{C3380CC4-5D6E-409C-BE32-E72D297353CC}">
                  <c16:uniqueId val="{0000000A-41FF-408D-B4B3-0D501ED84455}"/>
                </c:ext>
              </c:extLst>
            </c:dLbl>
            <c:dLbl>
              <c:idx val="6"/>
              <c:layout>
                <c:manualLayout>
                  <c:x val="-0.13829801195063388"/>
                  <c:y val="-0.18022000185382947"/>
                </c:manualLayout>
              </c:layout>
              <c:showLegendKey val="0"/>
              <c:showVal val="0"/>
              <c:showCatName val="1"/>
              <c:showSerName val="0"/>
              <c:showPercent val="1"/>
              <c:showBubbleSize val="0"/>
              <c:separator>, </c:separator>
              <c:extLst>
                <c:ext xmlns:c15="http://schemas.microsoft.com/office/drawing/2012/chart" uri="{CE6537A1-D6FC-4f65-9D91-7224C49458BB}">
                  <c15:layout>
                    <c:manualLayout>
                      <c:w val="0.28292539230468527"/>
                      <c:h val="0.13113880985959506"/>
                    </c:manualLayout>
                  </c15:layout>
                </c:ext>
                <c:ext xmlns:c16="http://schemas.microsoft.com/office/drawing/2014/chart" uri="{C3380CC4-5D6E-409C-BE32-E72D297353CC}">
                  <c16:uniqueId val="{0000000D-41FF-408D-B4B3-0D501ED84455}"/>
                </c:ext>
              </c:extLst>
            </c:dLbl>
            <c:dLbl>
              <c:idx val="7"/>
              <c:layout>
                <c:manualLayout>
                  <c:x val="0.16312056737588654"/>
                  <c:y val="-0.16488212935563121"/>
                </c:manualLayout>
              </c:layout>
              <c:numFmt formatCode="0.0%" sourceLinked="0"/>
              <c:spPr>
                <a:noFill/>
                <a:ln>
                  <a:noFill/>
                </a:ln>
                <a:effectLst/>
              </c:spPr>
              <c:txPr>
                <a:bodyPr wrap="square" lIns="38100" tIns="19050" rIns="38100" bIns="19050" anchor="ctr">
                  <a:spAutoFit/>
                </a:bodyPr>
                <a:lstStyle/>
                <a:p>
                  <a:pPr>
                    <a:defRPr sz="800"/>
                  </a:pPr>
                  <a:endParaRPr lang="ja-JP"/>
                </a:p>
              </c:txPr>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C-41FF-408D-B4B3-0D501ED84455}"/>
                </c:ext>
              </c:extLst>
            </c:dLbl>
            <c:spPr>
              <a:noFill/>
              <a:ln>
                <a:noFill/>
              </a:ln>
              <a:effectLst/>
            </c:spPr>
            <c:txPr>
              <a:bodyPr wrap="square" lIns="38100" tIns="19050" rIns="38100" bIns="19050" anchor="ctr">
                <a:spAutoFit/>
              </a:bodyPr>
              <a:lstStyle/>
              <a:p>
                <a:pPr>
                  <a:defRPr sz="800"/>
                </a:pPr>
                <a:endParaRPr lang="ja-JP"/>
              </a:p>
            </c:txPr>
            <c:showLegendKey val="0"/>
            <c:showVal val="0"/>
            <c:showCatName val="1"/>
            <c:showSerName val="0"/>
            <c:showPercent val="1"/>
            <c:showBubbleSize val="0"/>
            <c:separator>, </c:separator>
            <c:showLeaderLines val="0"/>
            <c:extLst>
              <c:ext xmlns:c15="http://schemas.microsoft.com/office/drawing/2012/chart" uri="{CE6537A1-D6FC-4f65-9D91-7224C49458BB}"/>
            </c:extLst>
          </c:dLbls>
          <c:cat>
            <c:strRef>
              <c:f>'5.CO2-Share'!$A$19:$A$26</c:f>
              <c:strCache>
                <c:ptCount val="8"/>
                <c:pt idx="0">
                  <c:v>エネルギー転換部門
（発電所等）
</c:v>
                </c:pt>
                <c:pt idx="1">
                  <c:v>産業部門（工場等）
</c:v>
                </c:pt>
                <c:pt idx="2">
                  <c:v>運輸部門
（自動車・船舶等）
</c:v>
                </c:pt>
                <c:pt idx="3">
                  <c:v>業務その他部門
（商業･ｻｰﾋﾞｽ･事業所等）
</c:v>
                </c:pt>
                <c:pt idx="4">
                  <c:v>家庭部門</c:v>
                </c:pt>
                <c:pt idx="5">
                  <c:v>工業プロセス
（石灰石消費等）
</c:v>
                </c:pt>
                <c:pt idx="6">
                  <c:v>廃棄物（ﾌﾟﾗｽﾁｯｸ、廃油の焼却）</c:v>
                </c:pt>
                <c:pt idx="7">
                  <c:v>その他（農業・間接CO2等）</c:v>
                </c:pt>
              </c:strCache>
            </c:strRef>
          </c:cat>
          <c:val>
            <c:numRef>
              <c:f>'5.CO2-Share'!$C$19:$C$26</c:f>
              <c:numCache>
                <c:formatCode>#,##0_ </c:formatCode>
                <c:ptCount val="8"/>
                <c:pt idx="0">
                  <c:v>91103.403831120668</c:v>
                </c:pt>
                <c:pt idx="1">
                  <c:v>501893.03905101283</c:v>
                </c:pt>
                <c:pt idx="2">
                  <c:v>206236.7676406847</c:v>
                </c:pt>
                <c:pt idx="3">
                  <c:v>136997.6824407239</c:v>
                </c:pt>
                <c:pt idx="4">
                  <c:v>130613.01376536566</c:v>
                </c:pt>
                <c:pt idx="5">
                  <c:v>65125.994535528182</c:v>
                </c:pt>
                <c:pt idx="6">
                  <c:v>24004.789495147605</c:v>
                </c:pt>
                <c:pt idx="7">
                  <c:v>6490.8852525847151</c:v>
                </c:pt>
              </c:numCache>
            </c:numRef>
          </c:val>
          <c:extLst>
            <c:ext xmlns:c16="http://schemas.microsoft.com/office/drawing/2014/chart" uri="{C3380CC4-5D6E-409C-BE32-E72D297353CC}">
              <c16:uniqueId val="{00000001-6908-4D76-B6DF-546D771EA720}"/>
            </c:ext>
          </c:extLst>
        </c:ser>
        <c:dLbls>
          <c:showLegendKey val="0"/>
          <c:showVal val="1"/>
          <c:showCatName val="0"/>
          <c:showSerName val="0"/>
          <c:showPercent val="0"/>
          <c:showBubbleSize val="0"/>
          <c:showLeaderLines val="0"/>
        </c:dLbls>
        <c:firstSliceAng val="0"/>
        <c:holeSize val="50"/>
      </c:doughnutChart>
      <c:spPr>
        <a:noFill/>
        <a:ln w="25400">
          <a:noFill/>
        </a:ln>
      </c:spPr>
    </c:plotArea>
    <c:plotVisOnly val="1"/>
    <c:dispBlanksAs val="zero"/>
    <c:showDLblsOverMax val="0"/>
  </c:chart>
  <c:spPr>
    <a:ln>
      <a:noFill/>
    </a:ln>
  </c:spPr>
  <c:printSettings>
    <c:headerFooter alignWithMargins="0"/>
    <c:pageMargins b="0.98399999999999999" l="0.78700000000000003" r="0.78700000000000003" t="0.98399999999999999" header="0.51200000000000001" footer="0.51200000000000001"/>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353338934121876"/>
          <c:y val="0.20400000000000001"/>
          <c:w val="0.56481961298153893"/>
          <c:h val="0.61455768618934614"/>
        </c:manualLayout>
      </c:layout>
      <c:doughnutChart>
        <c:varyColors val="1"/>
        <c:ser>
          <c:idx val="0"/>
          <c:order val="0"/>
          <c:tx>
            <c:strRef>
              <c:f>'5.CO2-Share'!$E$5</c:f>
              <c:strCache>
                <c:ptCount val="1"/>
                <c:pt idx="0">
                  <c:v>排出量
[kt CO2]</c:v>
                </c:pt>
              </c:strCache>
            </c:strRef>
          </c:tx>
          <c:spPr>
            <a:ln>
              <a:solidFill>
                <a:sysClr val="windowText" lastClr="000000"/>
              </a:solidFill>
            </a:ln>
          </c:spPr>
          <c:dLbls>
            <c:dLbl>
              <c:idx val="0"/>
              <c:layout>
                <c:manualLayout>
                  <c:x val="0.22213429504861285"/>
                  <c:y val="-0.2203293411581868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ACC9-47A9-B82F-42385754E875}"/>
                </c:ext>
              </c:extLst>
            </c:dLbl>
            <c:dLbl>
              <c:idx val="1"/>
              <c:layout>
                <c:manualLayout>
                  <c:x val="0.33320144257291939"/>
                  <c:y val="-7.4627680069708463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ACC9-47A9-B82F-42385754E875}"/>
                </c:ext>
              </c:extLst>
            </c:dLbl>
            <c:dLbl>
              <c:idx val="2"/>
              <c:layout>
                <c:manualLayout>
                  <c:x val="-9.0054443938626855E-2"/>
                  <c:y val="0.3873531965522963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ACC9-47A9-B82F-42385754E875}"/>
                </c:ext>
              </c:extLst>
            </c:dLbl>
            <c:dLbl>
              <c:idx val="3"/>
              <c:layout>
                <c:manualLayout>
                  <c:x val="-0.27916877620974317"/>
                  <c:y val="0.36247730319572685"/>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C-ACC9-47A9-B82F-42385754E875}"/>
                </c:ext>
              </c:extLst>
            </c:dLbl>
            <c:dLbl>
              <c:idx val="4"/>
              <c:layout>
                <c:manualLayout>
                  <c:x val="-0.31669122482080109"/>
                  <c:y val="2.7981882284339276E-7"/>
                </c:manualLayout>
              </c:layout>
              <c:numFmt formatCode="\(0%\)" sourceLinked="0"/>
              <c:spPr>
                <a:noFill/>
                <a:ln>
                  <a:noFill/>
                </a:ln>
                <a:effectLst/>
              </c:spPr>
              <c:txPr>
                <a:bodyPr wrap="square" lIns="38100" tIns="19050" rIns="38100" bIns="19050" anchor="ctr">
                  <a:noAutofit/>
                </a:bodyPr>
                <a:lstStyle/>
                <a:p>
                  <a:pPr>
                    <a:defRPr sz="800"/>
                  </a:pPr>
                  <a:endParaRPr lang="ja-JP"/>
                </a:p>
              </c:txPr>
              <c:showLegendKey val="0"/>
              <c:showVal val="0"/>
              <c:showCatName val="0"/>
              <c:showSerName val="0"/>
              <c:showPercent val="1"/>
              <c:showBubbleSize val="0"/>
              <c:extLst>
                <c:ext xmlns:c15="http://schemas.microsoft.com/office/drawing/2012/chart" uri="{CE6537A1-D6FC-4f65-9D91-7224C49458BB}">
                  <c15:layout>
                    <c:manualLayout>
                      <c:w val="7.9923437177216269E-2"/>
                      <c:h val="5.2470506396518381E-2"/>
                    </c:manualLayout>
                  </c15:layout>
                </c:ext>
                <c:ext xmlns:c16="http://schemas.microsoft.com/office/drawing/2014/chart" uri="{C3380CC4-5D6E-409C-BE32-E72D297353CC}">
                  <c16:uniqueId val="{0000000D-ACC9-47A9-B82F-42385754E875}"/>
                </c:ext>
              </c:extLst>
            </c:dLbl>
            <c:dLbl>
              <c:idx val="5"/>
              <c:layout>
                <c:manualLayout>
                  <c:x val="-0.34821051656269042"/>
                  <c:y val="-0.16702385539410941"/>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ACC9-47A9-B82F-42385754E875}"/>
                </c:ext>
              </c:extLst>
            </c:dLbl>
            <c:dLbl>
              <c:idx val="6"/>
              <c:layout>
                <c:manualLayout>
                  <c:x val="-0.15909618429157407"/>
                  <c:y val="-0.19900714685255594"/>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0-ACC9-47A9-B82F-42385754E875}"/>
                </c:ext>
              </c:extLst>
            </c:dLbl>
            <c:dLbl>
              <c:idx val="7"/>
              <c:layout>
                <c:manualLayout>
                  <c:x val="0.1605973280539211"/>
                  <c:y val="-0.19723029732708666"/>
                </c:manualLayout>
              </c:layout>
              <c:numFmt formatCode="&quot;(&quot;0.0%&quot;)&quot;" sourceLinked="0"/>
              <c:spPr>
                <a:noFill/>
                <a:ln>
                  <a:noFill/>
                </a:ln>
                <a:effectLst/>
              </c:spPr>
              <c:txPr>
                <a:bodyPr wrap="square" lIns="38100" tIns="19050" rIns="38100" bIns="19050" anchor="ctr">
                  <a:noAutofit/>
                </a:bodyPr>
                <a:lstStyle/>
                <a:p>
                  <a:pPr>
                    <a:defRPr sz="800"/>
                  </a:pPr>
                  <a:endParaRPr lang="ja-JP"/>
                </a:p>
              </c:txPr>
              <c:showLegendKey val="0"/>
              <c:showVal val="0"/>
              <c:showCatName val="0"/>
              <c:showSerName val="0"/>
              <c:showPercent val="1"/>
              <c:showBubbleSize val="0"/>
              <c:extLst>
                <c:ext xmlns:c15="http://schemas.microsoft.com/office/drawing/2012/chart" uri="{CE6537A1-D6FC-4f65-9D91-7224C49458BB}">
                  <c15:layout>
                    <c:manualLayout>
                      <c:w val="0.13095428874243814"/>
                      <c:h val="4.180940924370289E-2"/>
                    </c:manualLayout>
                  </c15:layout>
                </c:ext>
                <c:ext xmlns:c16="http://schemas.microsoft.com/office/drawing/2014/chart" uri="{C3380CC4-5D6E-409C-BE32-E72D297353CC}">
                  <c16:uniqueId val="{0000000F-ACC9-47A9-B82F-42385754E875}"/>
                </c:ext>
              </c:extLst>
            </c:dLbl>
            <c:numFmt formatCode="\(0%\)" sourceLinked="0"/>
            <c:spPr>
              <a:noFill/>
              <a:ln>
                <a:noFill/>
              </a:ln>
              <a:effectLst/>
            </c:spPr>
            <c:txPr>
              <a:bodyPr wrap="square" lIns="38100" tIns="19050" rIns="38100" bIns="19050" anchor="ctr">
                <a:spAutoFit/>
              </a:bodyPr>
              <a:lstStyle/>
              <a:p>
                <a:pPr>
                  <a:defRPr sz="800"/>
                </a:pPr>
                <a:endParaRPr lang="ja-JP"/>
              </a:p>
            </c:txPr>
            <c:showLegendKey val="0"/>
            <c:showVal val="0"/>
            <c:showCatName val="0"/>
            <c:showSerName val="0"/>
            <c:showPercent val="1"/>
            <c:showBubbleSize val="0"/>
            <c:showLeaderLines val="0"/>
            <c:extLst>
              <c:ext xmlns:c15="http://schemas.microsoft.com/office/drawing/2012/chart" uri="{CE6537A1-D6FC-4f65-9D91-7224C49458BB}"/>
            </c:extLst>
          </c:dLbls>
          <c:cat>
            <c:strRef>
              <c:f>'5.CO2-Share'!$A$19:$A$26</c:f>
              <c:strCache>
                <c:ptCount val="8"/>
                <c:pt idx="0">
                  <c:v>エネルギー転換部門
（発電所等）
</c:v>
                </c:pt>
                <c:pt idx="1">
                  <c:v>産業部門（工場等）
</c:v>
                </c:pt>
                <c:pt idx="2">
                  <c:v>運輸部門
（自動車・船舶等）
</c:v>
                </c:pt>
                <c:pt idx="3">
                  <c:v>業務その他部門
（商業･ｻｰﾋﾞｽ･事業所等）
</c:v>
                </c:pt>
                <c:pt idx="4">
                  <c:v>家庭部門</c:v>
                </c:pt>
                <c:pt idx="5">
                  <c:v>工業プロセス
（石灰石消費等）
</c:v>
                </c:pt>
                <c:pt idx="6">
                  <c:v>廃棄物（ﾌﾟﾗｽﾁｯｸ、廃油の焼却）</c:v>
                </c:pt>
                <c:pt idx="7">
                  <c:v>その他（農業・間接CO2等）</c:v>
                </c:pt>
              </c:strCache>
            </c:strRef>
          </c:cat>
          <c:val>
            <c:numRef>
              <c:f>'5.CO2-Share'!$E$6:$E$13</c:f>
              <c:numCache>
                <c:formatCode>#,##0_ </c:formatCode>
                <c:ptCount val="8"/>
                <c:pt idx="0">
                  <c:v>418468.59248854662</c:v>
                </c:pt>
                <c:pt idx="1">
                  <c:v>389602.76510177669</c:v>
                </c:pt>
                <c:pt idx="2">
                  <c:v>232272.79150001751</c:v>
                </c:pt>
                <c:pt idx="3">
                  <c:v>109061.25782915347</c:v>
                </c:pt>
                <c:pt idx="4">
                  <c:v>69613.779997560297</c:v>
                </c:pt>
                <c:pt idx="5">
                  <c:v>55643.977832797078</c:v>
                </c:pt>
                <c:pt idx="6">
                  <c:v>31657.635765383384</c:v>
                </c:pt>
                <c:pt idx="7">
                  <c:v>4464.5164405948972</c:v>
                </c:pt>
              </c:numCache>
            </c:numRef>
          </c:val>
          <c:extLst>
            <c:ext xmlns:c16="http://schemas.microsoft.com/office/drawing/2014/chart" uri="{C3380CC4-5D6E-409C-BE32-E72D297353CC}">
              <c16:uniqueId val="{00000000-38D6-4B2C-9716-2CD031200908}"/>
            </c:ext>
          </c:extLst>
        </c:ser>
        <c:ser>
          <c:idx val="1"/>
          <c:order val="1"/>
          <c:tx>
            <c:strRef>
              <c:f>'5.CO2-Share'!$E$18</c:f>
              <c:strCache>
                <c:ptCount val="1"/>
                <c:pt idx="0">
                  <c:v>排出量
[kt CO2]</c:v>
                </c:pt>
              </c:strCache>
            </c:strRef>
          </c:tx>
          <c:spPr>
            <a:ln>
              <a:solidFill>
                <a:sysClr val="windowText" lastClr="000000"/>
              </a:solidFill>
            </a:ln>
          </c:spPr>
          <c:dLbls>
            <c:dLbl>
              <c:idx val="0"/>
              <c:layout>
                <c:manualLayout>
                  <c:x val="0.29868045421476058"/>
                  <c:y val="-0.16347015634317091"/>
                </c:manualLayout>
              </c:layout>
              <c:showLegendKey val="0"/>
              <c:showVal val="0"/>
              <c:showCatName val="1"/>
              <c:showSerName val="0"/>
              <c:showPercent val="1"/>
              <c:showBubbleSize val="0"/>
              <c:separator>, </c:separator>
              <c:extLst>
                <c:ext xmlns:c15="http://schemas.microsoft.com/office/drawing/2012/chart" uri="{CE6537A1-D6FC-4f65-9D91-7224C49458BB}">
                  <c15:layout>
                    <c:manualLayout>
                      <c:w val="0.16784635624592567"/>
                      <c:h val="7.5356328284562318E-2"/>
                    </c:manualLayout>
                  </c15:layout>
                </c:ext>
                <c:ext xmlns:c16="http://schemas.microsoft.com/office/drawing/2014/chart" uri="{C3380CC4-5D6E-409C-BE32-E72D297353CC}">
                  <c16:uniqueId val="{00000000-ACC9-47A9-B82F-42385754E875}"/>
                </c:ext>
              </c:extLst>
            </c:dLbl>
            <c:dLbl>
              <c:idx val="1"/>
              <c:layout>
                <c:manualLayout>
                  <c:x val="0.15009073989771127"/>
                  <c:y val="2.4876033265980878E-2"/>
                </c:manualLayout>
              </c:layout>
              <c:showLegendKey val="0"/>
              <c:showVal val="0"/>
              <c:showCatName val="1"/>
              <c:showSerName val="0"/>
              <c:showPercent val="1"/>
              <c:showBubbleSize val="0"/>
              <c:separator>, </c:separator>
              <c:extLst>
                <c:ext xmlns:c15="http://schemas.microsoft.com/office/drawing/2012/chart" uri="{CE6537A1-D6FC-4f65-9D91-7224C49458BB}">
                  <c15:layout>
                    <c:manualLayout>
                      <c:w val="0.11681550468070381"/>
                      <c:h val="0.16064510550708624"/>
                    </c:manualLayout>
                  </c15:layout>
                </c:ext>
                <c:ext xmlns:c16="http://schemas.microsoft.com/office/drawing/2014/chart" uri="{C3380CC4-5D6E-409C-BE32-E72D297353CC}">
                  <c16:uniqueId val="{00000001-ACC9-47A9-B82F-42385754E875}"/>
                </c:ext>
              </c:extLst>
            </c:dLbl>
            <c:dLbl>
              <c:idx val="2"/>
              <c:layout>
                <c:manualLayout>
                  <c:x val="-0.22213429504861285"/>
                  <c:y val="0.1048341220026857"/>
                </c:manualLayout>
              </c:layout>
              <c:showLegendKey val="0"/>
              <c:showVal val="0"/>
              <c:showCatName val="1"/>
              <c:showSerName val="0"/>
              <c:showPercent val="1"/>
              <c:showBubbleSize val="0"/>
              <c:separator>, </c:separator>
              <c:extLst>
                <c:ext xmlns:c15="http://schemas.microsoft.com/office/drawing/2012/chart" uri="{CE6537A1-D6FC-4f65-9D91-7224C49458BB}">
                  <c15:layout>
                    <c:manualLayout>
                      <c:w val="0.19486268942751375"/>
                      <c:h val="5.0480434927992826E-2"/>
                    </c:manualLayout>
                  </c15:layout>
                </c:ext>
                <c:ext xmlns:c16="http://schemas.microsoft.com/office/drawing/2014/chart" uri="{C3380CC4-5D6E-409C-BE32-E72D297353CC}">
                  <c16:uniqueId val="{00000002-ACC9-47A9-B82F-42385754E875}"/>
                </c:ext>
              </c:extLst>
            </c:dLbl>
            <c:dLbl>
              <c:idx val="3"/>
              <c:layout>
                <c:manualLayout>
                  <c:x val="-0.19361705446804769"/>
                  <c:y val="7.9958228646116208E-2"/>
                </c:manualLayout>
              </c:layout>
              <c:showLegendKey val="0"/>
              <c:showVal val="0"/>
              <c:showCatName val="1"/>
              <c:showSerName val="0"/>
              <c:showPercent val="1"/>
              <c:showBubbleSize val="0"/>
              <c:separator>, </c:separator>
              <c:extLst>
                <c:ext xmlns:c15="http://schemas.microsoft.com/office/drawing/2012/chart" uri="{CE6537A1-D6FC-4f65-9D91-7224C49458BB}">
                  <c15:layout>
                    <c:manualLayout>
                      <c:w val="0.1678463562459257"/>
                      <c:h val="5.758783302986982E-2"/>
                    </c:manualLayout>
                  </c15:layout>
                </c:ext>
                <c:ext xmlns:c16="http://schemas.microsoft.com/office/drawing/2014/chart" uri="{C3380CC4-5D6E-409C-BE32-E72D297353CC}">
                  <c16:uniqueId val="{00000003-ACC9-47A9-B82F-42385754E875}"/>
                </c:ext>
              </c:extLst>
            </c:dLbl>
            <c:dLbl>
              <c:idx val="4"/>
              <c:layout>
                <c:manualLayout>
                  <c:x val="-0.23414155424042976"/>
                  <c:y val="-4.2644388611262012E-2"/>
                </c:manualLayout>
              </c:layout>
              <c:showLegendKey val="0"/>
              <c:showVal val="0"/>
              <c:showCatName val="1"/>
              <c:showSerName val="0"/>
              <c:showPercent val="1"/>
              <c:showBubbleSize val="0"/>
              <c:separator>, </c:separator>
              <c:extLst>
                <c:ext xmlns:c15="http://schemas.microsoft.com/office/drawing/2012/chart" uri="{CE6537A1-D6FC-4f65-9D91-7224C49458BB}">
                  <c15:layout>
                    <c:manualLayout>
                      <c:w val="0.11681550468070381"/>
                      <c:h val="7.5356328284562318E-2"/>
                    </c:manualLayout>
                  </c15:layout>
                </c:ext>
                <c:ext xmlns:c16="http://schemas.microsoft.com/office/drawing/2014/chart" uri="{C3380CC4-5D6E-409C-BE32-E72D297353CC}">
                  <c16:uniqueId val="{00000004-ACC9-47A9-B82F-42385754E875}"/>
                </c:ext>
              </c:extLst>
            </c:dLbl>
            <c:dLbl>
              <c:idx val="5"/>
              <c:layout>
                <c:manualLayout>
                  <c:x val="-0.33019962777496503"/>
                  <c:y val="-0.16169330681770167"/>
                </c:manualLayout>
              </c:layout>
              <c:showLegendKey val="0"/>
              <c:showVal val="0"/>
              <c:showCatName val="1"/>
              <c:showSerName val="0"/>
              <c:showPercent val="1"/>
              <c:showBubbleSize val="0"/>
              <c:separator>, </c:separator>
              <c:extLst>
                <c:ext xmlns:c15="http://schemas.microsoft.com/office/drawing/2012/chart" uri="{CE6537A1-D6FC-4f65-9D91-7224C49458BB}">
                  <c15:layout>
                    <c:manualLayout>
                      <c:w val="0.19765461355298108"/>
                      <c:h val="7.1802629233623821E-2"/>
                    </c:manualLayout>
                  </c15:layout>
                </c:ext>
                <c:ext xmlns:c16="http://schemas.microsoft.com/office/drawing/2014/chart" uri="{C3380CC4-5D6E-409C-BE32-E72D297353CC}">
                  <c16:uniqueId val="{00000005-ACC9-47A9-B82F-42385754E875}"/>
                </c:ext>
              </c:extLst>
            </c:dLbl>
            <c:dLbl>
              <c:idx val="6"/>
              <c:layout>
                <c:manualLayout>
                  <c:x val="-0.13207985110998602"/>
                  <c:y val="-0.19367659827614817"/>
                </c:manualLayout>
              </c:layout>
              <c:showLegendKey val="0"/>
              <c:showVal val="0"/>
              <c:showCatName val="1"/>
              <c:showSerName val="0"/>
              <c:showPercent val="1"/>
              <c:showBubbleSize val="0"/>
              <c:separator>, </c:separator>
              <c:extLst>
                <c:ext xmlns:c15="http://schemas.microsoft.com/office/drawing/2012/chart" uri="{CE6537A1-D6FC-4f65-9D91-7224C49458BB}">
                  <c15:layout>
                    <c:manualLayout>
                      <c:w val="0.23968002072434028"/>
                      <c:h val="7.8910027335500815E-2"/>
                    </c:manualLayout>
                  </c15:layout>
                </c:ext>
                <c:ext xmlns:c16="http://schemas.microsoft.com/office/drawing/2014/chart" uri="{C3380CC4-5D6E-409C-BE32-E72D297353CC}">
                  <c16:uniqueId val="{00000006-ACC9-47A9-B82F-42385754E875}"/>
                </c:ext>
              </c:extLst>
            </c:dLbl>
            <c:dLbl>
              <c:idx val="7"/>
              <c:layout>
                <c:manualLayout>
                  <c:x val="0.10506363611008293"/>
                  <c:y val="-0.18479235064880192"/>
                </c:manualLayout>
              </c:layout>
              <c:numFmt formatCode="0.0%" sourceLinked="0"/>
              <c:spPr>
                <a:noFill/>
                <a:ln>
                  <a:noFill/>
                </a:ln>
                <a:effectLst/>
              </c:spPr>
              <c:txPr>
                <a:bodyPr vertOverflow="overflow" horzOverflow="overflow" wrap="square" lIns="0" tIns="0" rIns="0" bIns="0" anchor="ctr">
                  <a:noAutofit/>
                </a:bodyPr>
                <a:lstStyle/>
                <a:p>
                  <a:pPr>
                    <a:defRPr sz="800"/>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0644969454761702"/>
                      <c:h val="6.8248930182685325E-2"/>
                    </c:manualLayout>
                  </c15:layout>
                </c:ext>
                <c:ext xmlns:c16="http://schemas.microsoft.com/office/drawing/2014/chart" uri="{C3380CC4-5D6E-409C-BE32-E72D297353CC}">
                  <c16:uniqueId val="{00000007-ACC9-47A9-B82F-42385754E875}"/>
                </c:ext>
              </c:extLst>
            </c:dLbl>
            <c:numFmt formatCode="#%" sourceLinked="0"/>
            <c:spPr>
              <a:noFill/>
              <a:ln>
                <a:noFill/>
              </a:ln>
              <a:effectLst/>
            </c:spPr>
            <c:txPr>
              <a:bodyPr vertOverflow="overflow" horzOverflow="overflow" wrap="square" lIns="0" tIns="0" rIns="0" bIns="0" anchor="ctr">
                <a:noAutofit/>
              </a:bodyPr>
              <a:lstStyle/>
              <a:p>
                <a:pPr>
                  <a:defRPr sz="800"/>
                </a:pPr>
                <a:endParaRPr lang="ja-JP"/>
              </a:p>
            </c:txPr>
            <c:showLegendKey val="0"/>
            <c:showVal val="0"/>
            <c:showCatName val="1"/>
            <c:showSerName val="0"/>
            <c:showPercent val="1"/>
            <c:showBubbleSize val="0"/>
            <c:separator>, </c:separator>
            <c:showLeaderLines val="0"/>
            <c:extLst>
              <c:ext xmlns:c15="http://schemas.microsoft.com/office/drawing/2012/chart" uri="{CE6537A1-D6FC-4f65-9D91-7224C49458BB}"/>
            </c:extLst>
          </c:dLbls>
          <c:cat>
            <c:strRef>
              <c:f>'5.CO2-Share'!$A$19:$A$26</c:f>
              <c:strCache>
                <c:ptCount val="8"/>
                <c:pt idx="0">
                  <c:v>エネルギー転換部門
（発電所等）
</c:v>
                </c:pt>
                <c:pt idx="1">
                  <c:v>産業部門（工場等）
</c:v>
                </c:pt>
                <c:pt idx="2">
                  <c:v>運輸部門
（自動車・船舶等）
</c:v>
                </c:pt>
                <c:pt idx="3">
                  <c:v>業務その他部門
（商業･ｻｰﾋﾞｽ･事業所等）
</c:v>
                </c:pt>
                <c:pt idx="4">
                  <c:v>家庭部門</c:v>
                </c:pt>
                <c:pt idx="5">
                  <c:v>工業プロセス
（石灰石消費等）
</c:v>
                </c:pt>
                <c:pt idx="6">
                  <c:v>廃棄物（ﾌﾟﾗｽﾁｯｸ、廃油の焼却）</c:v>
                </c:pt>
                <c:pt idx="7">
                  <c:v>その他（農業・間接CO2等）</c:v>
                </c:pt>
              </c:strCache>
            </c:strRef>
          </c:cat>
          <c:val>
            <c:numRef>
              <c:f>'5.CO2-Share'!$E$19:$E$26</c:f>
              <c:numCache>
                <c:formatCode>#,##0_ </c:formatCode>
                <c:ptCount val="8"/>
                <c:pt idx="0">
                  <c:v>103660.58877358444</c:v>
                </c:pt>
                <c:pt idx="1">
                  <c:v>456904.62841954944</c:v>
                </c:pt>
                <c:pt idx="2">
                  <c:v>239694.57441870784</c:v>
                </c:pt>
                <c:pt idx="3">
                  <c:v>238861.05376565919</c:v>
                </c:pt>
                <c:pt idx="4">
                  <c:v>179898.34153955377</c:v>
                </c:pt>
                <c:pt idx="5">
                  <c:v>55643.977832797078</c:v>
                </c:pt>
                <c:pt idx="6">
                  <c:v>31657.635765383384</c:v>
                </c:pt>
                <c:pt idx="7">
                  <c:v>4464.5164405948972</c:v>
                </c:pt>
              </c:numCache>
            </c:numRef>
          </c:val>
          <c:extLst>
            <c:ext xmlns:c16="http://schemas.microsoft.com/office/drawing/2014/chart" uri="{C3380CC4-5D6E-409C-BE32-E72D297353CC}">
              <c16:uniqueId val="{00000001-38D6-4B2C-9716-2CD031200908}"/>
            </c:ext>
          </c:extLst>
        </c:ser>
        <c:dLbls>
          <c:showLegendKey val="0"/>
          <c:showVal val="0"/>
          <c:showCatName val="0"/>
          <c:showSerName val="0"/>
          <c:showPercent val="0"/>
          <c:showBubbleSize val="0"/>
          <c:showLeaderLines val="0"/>
        </c:dLbls>
        <c:firstSliceAng val="0"/>
        <c:holeSize val="50"/>
      </c:doughnutChart>
      <c:spPr>
        <a:noFill/>
        <a:ln w="25400">
          <a:noFill/>
        </a:ln>
      </c:spPr>
    </c:plotArea>
    <c:plotVisOnly val="1"/>
    <c:dispBlanksAs val="zero"/>
    <c:showDLblsOverMax val="0"/>
  </c:chart>
  <c:spPr>
    <a:ln>
      <a:noFill/>
    </a:ln>
  </c:spPr>
  <c:printSettings>
    <c:headerFooter alignWithMargins="0"/>
    <c:pageMargins b="0.98399999999999999" l="0.78700000000000003" r="0.78700000000000003" t="0.98399999999999999" header="0.51200000000000001" footer="0.51200000000000001"/>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496190750920278"/>
          <c:y val="0.19705559109122714"/>
          <c:w val="0.50097492411957445"/>
          <c:h val="0.59589304574227753"/>
        </c:manualLayout>
      </c:layout>
      <c:doughnutChart>
        <c:varyColors val="1"/>
        <c:ser>
          <c:idx val="0"/>
          <c:order val="0"/>
          <c:tx>
            <c:strRef>
              <c:f>'5.CO2-Share'!$G$5</c:f>
              <c:strCache>
                <c:ptCount val="1"/>
                <c:pt idx="0">
                  <c:v>排出量
[kt CO2]</c:v>
                </c:pt>
              </c:strCache>
            </c:strRef>
          </c:tx>
          <c:spPr>
            <a:ln>
              <a:solidFill>
                <a:sysClr val="windowText" lastClr="000000"/>
              </a:solidFill>
            </a:ln>
          </c:spPr>
          <c:dLbls>
            <c:dLbl>
              <c:idx val="0"/>
              <c:layout>
                <c:manualLayout>
                  <c:x val="0.22769299371695126"/>
                  <c:y val="-0.1798941299298338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F4AE-48A0-BF2C-DDCC9757A7D0}"/>
                </c:ext>
              </c:extLst>
            </c:dLbl>
            <c:dLbl>
              <c:idx val="1"/>
              <c:layout>
                <c:manualLayout>
                  <c:x val="0.42911371892810052"/>
                  <c:y val="-2.469135116683993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F4AE-48A0-BF2C-DDCC9757A7D0}"/>
                </c:ext>
              </c:extLst>
            </c:dLbl>
            <c:dLbl>
              <c:idx val="2"/>
              <c:layout>
                <c:manualLayout>
                  <c:x val="-4.670625512142592E-2"/>
                  <c:y val="0.47619034393191295"/>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F4AE-48A0-BF2C-DDCC9757A7D0}"/>
                </c:ext>
              </c:extLst>
            </c:dLbl>
            <c:dLbl>
              <c:idx val="3"/>
              <c:layout>
                <c:manualLayout>
                  <c:x val="-0.25688440316784256"/>
                  <c:y val="0.38095227514553037"/>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F4AE-48A0-BF2C-DDCC9757A7D0}"/>
                </c:ext>
              </c:extLst>
            </c:dLbl>
            <c:dLbl>
              <c:idx val="4"/>
              <c:layout>
                <c:manualLayout>
                  <c:x val="-0.31526722206962499"/>
                  <c:y val="0"/>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C-F4AE-48A0-BF2C-DDCC9757A7D0}"/>
                </c:ext>
              </c:extLst>
            </c:dLbl>
            <c:dLbl>
              <c:idx val="5"/>
              <c:layout>
                <c:manualLayout>
                  <c:x val="-0.34153949057542704"/>
                  <c:y val="-0.11287474819126828"/>
                </c:manualLayout>
              </c:layout>
              <c:numFmt formatCode="\(0%\)" sourceLinked="0"/>
              <c:spPr>
                <a:noFill/>
                <a:ln>
                  <a:noFill/>
                </a:ln>
                <a:effectLst/>
              </c:spPr>
              <c:txPr>
                <a:bodyPr wrap="square" lIns="38100" tIns="19050" rIns="38100" bIns="19050" anchor="ctr">
                  <a:noAutofit/>
                </a:bodyPr>
                <a:lstStyle/>
                <a:p>
                  <a:pPr>
                    <a:defRPr sz="800"/>
                  </a:pPr>
                  <a:endParaRPr lang="ja-JP"/>
                </a:p>
              </c:txPr>
              <c:showLegendKey val="0"/>
              <c:showVal val="0"/>
              <c:showCatName val="0"/>
              <c:showSerName val="0"/>
              <c:showPercent val="1"/>
              <c:showBubbleSize val="0"/>
              <c:extLst>
                <c:ext xmlns:c15="http://schemas.microsoft.com/office/drawing/2012/chart" uri="{CE6537A1-D6FC-4f65-9D91-7224C49458BB}">
                  <c15:layout>
                    <c:manualLayout>
                      <c:w val="9.523685840672369E-2"/>
                      <c:h val="4.8553917273141609E-2"/>
                    </c:manualLayout>
                  </c15:layout>
                </c:ext>
                <c:ext xmlns:c16="http://schemas.microsoft.com/office/drawing/2014/chart" uri="{C3380CC4-5D6E-409C-BE32-E72D297353CC}">
                  <c16:uniqueId val="{0000000E-F4AE-48A0-BF2C-DDCC9757A7D0}"/>
                </c:ext>
              </c:extLst>
            </c:dLbl>
            <c:dLbl>
              <c:idx val="6"/>
              <c:layout>
                <c:manualLayout>
                  <c:x val="-0.12844220158392133"/>
                  <c:y val="-0.1728394581678795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F4AE-48A0-BF2C-DDCC9757A7D0}"/>
                </c:ext>
              </c:extLst>
            </c:dLbl>
            <c:dLbl>
              <c:idx val="7"/>
              <c:layout>
                <c:manualLayout>
                  <c:x val="0.19120384683014621"/>
                  <c:y val="-0.17813046198934523"/>
                </c:manualLayout>
              </c:layout>
              <c:numFmt formatCode="&quot;(&quot;0.0%&quot;)&quot;" sourceLinked="0"/>
              <c:spPr>
                <a:noFill/>
                <a:ln>
                  <a:noFill/>
                </a:ln>
                <a:effectLst/>
              </c:spPr>
              <c:txPr>
                <a:bodyPr wrap="square" lIns="38100" tIns="19050" rIns="38100" bIns="19050" anchor="ctr">
                  <a:noAutofit/>
                </a:bodyPr>
                <a:lstStyle/>
                <a:p>
                  <a:pPr>
                    <a:defRPr sz="800"/>
                  </a:pPr>
                  <a:endParaRPr lang="ja-JP"/>
                </a:p>
              </c:txPr>
              <c:showLegendKey val="0"/>
              <c:showVal val="0"/>
              <c:showCatName val="0"/>
              <c:showSerName val="0"/>
              <c:showPercent val="1"/>
              <c:showBubbleSize val="0"/>
              <c:extLst>
                <c:ext xmlns:c15="http://schemas.microsoft.com/office/drawing/2012/chart" uri="{CE6537A1-D6FC-4f65-9D91-7224C49458BB}">
                  <c15:layout>
                    <c:manualLayout>
                      <c:w val="0.10399428124199102"/>
                      <c:h val="5.5608589035095884E-2"/>
                    </c:manualLayout>
                  </c15:layout>
                </c:ext>
                <c:ext xmlns:c16="http://schemas.microsoft.com/office/drawing/2014/chart" uri="{C3380CC4-5D6E-409C-BE32-E72D297353CC}">
                  <c16:uniqueId val="{0000000F-F4AE-48A0-BF2C-DDCC9757A7D0}"/>
                </c:ext>
              </c:extLst>
            </c:dLbl>
            <c:numFmt formatCode="\(0%\)" sourceLinked="0"/>
            <c:spPr>
              <a:noFill/>
              <a:ln>
                <a:noFill/>
              </a:ln>
              <a:effectLst/>
            </c:spPr>
            <c:txPr>
              <a:bodyPr wrap="square" lIns="38100" tIns="19050" rIns="38100" bIns="19050" anchor="ctr">
                <a:spAutoFit/>
              </a:bodyPr>
              <a:lstStyle/>
              <a:p>
                <a:pPr>
                  <a:defRPr sz="800"/>
                </a:pPr>
                <a:endParaRPr lang="ja-JP"/>
              </a:p>
            </c:txPr>
            <c:showLegendKey val="0"/>
            <c:showVal val="0"/>
            <c:showCatName val="0"/>
            <c:showSerName val="0"/>
            <c:showPercent val="1"/>
            <c:showBubbleSize val="0"/>
            <c:showLeaderLines val="0"/>
            <c:extLst>
              <c:ext xmlns:c15="http://schemas.microsoft.com/office/drawing/2012/chart" uri="{CE6537A1-D6FC-4f65-9D91-7224C49458BB}"/>
            </c:extLst>
          </c:dLbls>
          <c:cat>
            <c:strRef>
              <c:f>'5.CO2-Share'!$A$19:$A$26</c:f>
              <c:strCache>
                <c:ptCount val="8"/>
                <c:pt idx="0">
                  <c:v>エネルギー転換部門
（発電所等）
</c:v>
                </c:pt>
                <c:pt idx="1">
                  <c:v>産業部門（工場等）
</c:v>
                </c:pt>
                <c:pt idx="2">
                  <c:v>運輸部門
（自動車・船舶等）
</c:v>
                </c:pt>
                <c:pt idx="3">
                  <c:v>業務その他部門
（商業･ｻｰﾋﾞｽ･事業所等）
</c:v>
                </c:pt>
                <c:pt idx="4">
                  <c:v>家庭部門</c:v>
                </c:pt>
                <c:pt idx="5">
                  <c:v>工業プロセス
（石灰石消費等）
</c:v>
                </c:pt>
                <c:pt idx="6">
                  <c:v>廃棄物（ﾌﾟﾗｽﾁｯｸ、廃油の焼却）</c:v>
                </c:pt>
                <c:pt idx="7">
                  <c:v>その他（農業・間接CO2等）</c:v>
                </c:pt>
              </c:strCache>
            </c:strRef>
          </c:cat>
          <c:val>
            <c:numRef>
              <c:f>'5.CO2-Share'!$G$6:$G$13</c:f>
              <c:numCache>
                <c:formatCode>#,##0_ </c:formatCode>
                <c:ptCount val="8"/>
                <c:pt idx="0">
                  <c:v>536840.2278610596</c:v>
                </c:pt>
                <c:pt idx="1">
                  <c:v>355657.07539470185</c:v>
                </c:pt>
                <c:pt idx="2">
                  <c:v>215536.59734613009</c:v>
                </c:pt>
                <c:pt idx="3">
                  <c:v>69341.832840129675</c:v>
                </c:pt>
                <c:pt idx="4">
                  <c:v>57660.046184631268</c:v>
                </c:pt>
                <c:pt idx="5">
                  <c:v>48034.114633908313</c:v>
                </c:pt>
                <c:pt idx="6">
                  <c:v>29333.357204807158</c:v>
                </c:pt>
                <c:pt idx="7">
                  <c:v>3465.3787908582367</c:v>
                </c:pt>
              </c:numCache>
            </c:numRef>
          </c:val>
          <c:extLst>
            <c:ext xmlns:c16="http://schemas.microsoft.com/office/drawing/2014/chart" uri="{C3380CC4-5D6E-409C-BE32-E72D297353CC}">
              <c16:uniqueId val="{00000000-2834-471A-9B6F-40E3E8FF6D36}"/>
            </c:ext>
          </c:extLst>
        </c:ser>
        <c:ser>
          <c:idx val="1"/>
          <c:order val="1"/>
          <c:tx>
            <c:strRef>
              <c:f>'5.CO2-Share'!$G$18</c:f>
              <c:strCache>
                <c:ptCount val="1"/>
                <c:pt idx="0">
                  <c:v>排出量
[kt CO2]</c:v>
                </c:pt>
              </c:strCache>
            </c:strRef>
          </c:tx>
          <c:spPr>
            <a:ln>
              <a:solidFill>
                <a:sysClr val="windowText" lastClr="000000"/>
              </a:solidFill>
            </a:ln>
          </c:spPr>
          <c:dLbls>
            <c:dLbl>
              <c:idx val="0"/>
              <c:layout>
                <c:manualLayout>
                  <c:x val="0.32548421537743688"/>
                  <c:y val="-6.3492184729079776E-2"/>
                </c:manualLayout>
              </c:layout>
              <c:showLegendKey val="0"/>
              <c:showVal val="0"/>
              <c:showCatName val="1"/>
              <c:showSerName val="0"/>
              <c:showPercent val="1"/>
              <c:showBubbleSize val="0"/>
              <c:separator>, </c:separator>
              <c:extLst>
                <c:ext xmlns:c15="http://schemas.microsoft.com/office/drawing/2012/chart" uri="{CE6537A1-D6FC-4f65-9D91-7224C49458BB}">
                  <c15:layout>
                    <c:manualLayout>
                      <c:w val="0.23691518056725577"/>
                      <c:h val="0.22585253902913827"/>
                    </c:manualLayout>
                  </c15:layout>
                </c:ext>
                <c:ext xmlns:c16="http://schemas.microsoft.com/office/drawing/2014/chart" uri="{C3380CC4-5D6E-409C-BE32-E72D297353CC}">
                  <c16:uniqueId val="{00000000-F4AE-48A0-BF2C-DDCC9757A7D0}"/>
                </c:ext>
              </c:extLst>
            </c:dLbl>
            <c:dLbl>
              <c:idx val="1"/>
              <c:layout>
                <c:manualLayout>
                  <c:x val="0.17660802717789176"/>
                  <c:y val="8.8183397024428331E-2"/>
                </c:manualLayout>
              </c:layout>
              <c:showLegendKey val="0"/>
              <c:showVal val="0"/>
              <c:showCatName val="1"/>
              <c:showSerName val="0"/>
              <c:showPercent val="1"/>
              <c:showBubbleSize val="0"/>
              <c:separator>, </c:separator>
              <c:extLst>
                <c:ext xmlns:c15="http://schemas.microsoft.com/office/drawing/2012/chart" uri="{CE6537A1-D6FC-4f65-9D91-7224C49458BB}">
                  <c15:layout>
                    <c:manualLayout>
                      <c:w val="0.12445699955983032"/>
                      <c:h val="0.17954945088823596"/>
                    </c:manualLayout>
                  </c15:layout>
                </c:ext>
                <c:ext xmlns:c16="http://schemas.microsoft.com/office/drawing/2014/chart" uri="{C3380CC4-5D6E-409C-BE32-E72D297353CC}">
                  <c16:uniqueId val="{00000001-F4AE-48A0-BF2C-DDCC9757A7D0}"/>
                </c:ext>
              </c:extLst>
            </c:dLbl>
            <c:dLbl>
              <c:idx val="2"/>
              <c:layout>
                <c:manualLayout>
                  <c:x val="-0.22039525628103743"/>
                  <c:y val="0.1216930878937111"/>
                </c:manualLayout>
              </c:layout>
              <c:showLegendKey val="0"/>
              <c:showVal val="0"/>
              <c:showCatName val="1"/>
              <c:showSerName val="0"/>
              <c:showPercent val="1"/>
              <c:showBubbleSize val="0"/>
              <c:separator>, </c:separator>
              <c:extLst>
                <c:ext xmlns:c15="http://schemas.microsoft.com/office/drawing/2012/chart" uri="{CE6537A1-D6FC-4f65-9D91-7224C49458BB}">
                  <c15:layout>
                    <c:manualLayout>
                      <c:w val="0.19729278409045198"/>
                      <c:h val="0.1517784855286185"/>
                    </c:manualLayout>
                  </c15:layout>
                </c:ext>
                <c:ext xmlns:c16="http://schemas.microsoft.com/office/drawing/2014/chart" uri="{C3380CC4-5D6E-409C-BE32-E72D297353CC}">
                  <c16:uniqueId val="{00000002-F4AE-48A0-BF2C-DDCC9757A7D0}"/>
                </c:ext>
              </c:extLst>
            </c:dLbl>
            <c:dLbl>
              <c:idx val="3"/>
              <c:layout>
                <c:manualLayout>
                  <c:x val="-0.17222931576025807"/>
                  <c:y val="6.7019381738565462E-2"/>
                </c:manualLayout>
              </c:layout>
              <c:showLegendKey val="0"/>
              <c:showVal val="0"/>
              <c:showCatName val="1"/>
              <c:showSerName val="0"/>
              <c:showPercent val="1"/>
              <c:showBubbleSize val="0"/>
              <c:separator>, </c:separator>
              <c:extLst>
                <c:ext xmlns:c15="http://schemas.microsoft.com/office/drawing/2012/chart" uri="{CE6537A1-D6FC-4f65-9D91-7224C49458BB}">
                  <c15:layout>
                    <c:manualLayout>
                      <c:w val="0.25539472187137624"/>
                      <c:h val="0.27215590491302338"/>
                    </c:manualLayout>
                  </c15:layout>
                </c:ext>
                <c:ext xmlns:c16="http://schemas.microsoft.com/office/drawing/2014/chart" uri="{C3380CC4-5D6E-409C-BE32-E72D297353CC}">
                  <c16:uniqueId val="{00000003-F4AE-48A0-BF2C-DDCC9757A7D0}"/>
                </c:ext>
              </c:extLst>
            </c:dLbl>
            <c:dLbl>
              <c:idx val="4"/>
              <c:layout>
                <c:manualLayout>
                  <c:x val="-0.22623342324440679"/>
                  <c:y val="-3.8800694690748497E-2"/>
                </c:manualLayout>
              </c:layout>
              <c:showLegendKey val="0"/>
              <c:showVal val="0"/>
              <c:showCatName val="1"/>
              <c:showSerName val="0"/>
              <c:showPercent val="1"/>
              <c:showBubbleSize val="0"/>
              <c:separator>, </c:separator>
              <c:extLst>
                <c:ext xmlns:c15="http://schemas.microsoft.com/office/drawing/2012/chart" uri="{CE6537A1-D6FC-4f65-9D91-7224C49458BB}">
                  <c15:layout>
                    <c:manualLayout>
                      <c:w val="0.15585477388724991"/>
                      <c:h val="8.9774864315609354E-2"/>
                    </c:manualLayout>
                  </c15:layout>
                </c:ext>
                <c:ext xmlns:c16="http://schemas.microsoft.com/office/drawing/2014/chart" uri="{C3380CC4-5D6E-409C-BE32-E72D297353CC}">
                  <c16:uniqueId val="{00000004-F4AE-48A0-BF2C-DDCC9757A7D0}"/>
                </c:ext>
              </c:extLst>
            </c:dLbl>
            <c:dLbl>
              <c:idx val="5"/>
              <c:layout>
                <c:manualLayout>
                  <c:x val="-0.3240246449048923"/>
                  <c:y val="-0.11992941995322252"/>
                </c:manualLayout>
              </c:layout>
              <c:showLegendKey val="0"/>
              <c:showVal val="0"/>
              <c:showCatName val="1"/>
              <c:showSerName val="0"/>
              <c:showPercent val="1"/>
              <c:showBubbleSize val="0"/>
              <c:separator>, </c:separator>
              <c:extLst>
                <c:ext xmlns:c15="http://schemas.microsoft.com/office/drawing/2012/chart" uri="{CE6537A1-D6FC-4f65-9D91-7224C49458BB}">
                  <c15:layout>
                    <c:manualLayout>
                      <c:w val="0.16397757088398254"/>
                      <c:h val="0.22585253902913829"/>
                    </c:manualLayout>
                  </c15:layout>
                </c:ext>
                <c:ext xmlns:c16="http://schemas.microsoft.com/office/drawing/2014/chart" uri="{C3380CC4-5D6E-409C-BE32-E72D297353CC}">
                  <c16:uniqueId val="{00000005-F4AE-48A0-BF2C-DDCC9757A7D0}"/>
                </c:ext>
              </c:extLst>
            </c:dLbl>
            <c:dLbl>
              <c:idx val="6"/>
              <c:layout>
                <c:manualLayout>
                  <c:x val="-0.1211443492211985"/>
                  <c:y val="-0.16225745052494814"/>
                </c:manualLayout>
              </c:layout>
              <c:showLegendKey val="0"/>
              <c:showVal val="0"/>
              <c:showCatName val="1"/>
              <c:showSerName val="0"/>
              <c:showPercent val="1"/>
              <c:showBubbleSize val="0"/>
              <c:separator>, </c:separator>
              <c:extLst>
                <c:ext xmlns:c15="http://schemas.microsoft.com/office/drawing/2012/chart" uri="{CE6537A1-D6FC-4f65-9D91-7224C49458BB}">
                  <c15:layout>
                    <c:manualLayout>
                      <c:w val="0.20633821350872694"/>
                      <c:h val="0.13607795245651169"/>
                    </c:manualLayout>
                  </c15:layout>
                </c:ext>
                <c:ext xmlns:c16="http://schemas.microsoft.com/office/drawing/2014/chart" uri="{C3380CC4-5D6E-409C-BE32-E72D297353CC}">
                  <c16:uniqueId val="{00000006-F4AE-48A0-BF2C-DDCC9757A7D0}"/>
                </c:ext>
              </c:extLst>
            </c:dLbl>
            <c:dLbl>
              <c:idx val="7"/>
              <c:layout>
                <c:manualLayout>
                  <c:x val="0.19558244332097091"/>
                  <c:y val="-0.18165779787032235"/>
                </c:manualLayout>
              </c:layout>
              <c:numFmt formatCode="0.0%" sourceLinked="0"/>
              <c:spPr>
                <a:noFill/>
                <a:ln>
                  <a:noFill/>
                </a:ln>
                <a:effectLst/>
              </c:spPr>
              <c:txPr>
                <a:bodyPr vertOverflow="overflow" horzOverflow="overflow" wrap="square" lIns="0" tIns="0" rIns="0" bIns="0" anchor="ctr">
                  <a:noAutofit/>
                </a:bodyPr>
                <a:lstStyle/>
                <a:p>
                  <a:pPr>
                    <a:defRPr sz="800"/>
                  </a:pPr>
                  <a:endParaRPr lang="ja-JP"/>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22126605671178307"/>
                      <c:h val="0.10433192952771748"/>
                    </c:manualLayout>
                  </c15:layout>
                </c:ext>
                <c:ext xmlns:c16="http://schemas.microsoft.com/office/drawing/2014/chart" uri="{C3380CC4-5D6E-409C-BE32-E72D297353CC}">
                  <c16:uniqueId val="{00000007-F4AE-48A0-BF2C-DDCC9757A7D0}"/>
                </c:ext>
              </c:extLst>
            </c:dLbl>
            <c:spPr>
              <a:noFill/>
              <a:ln>
                <a:noFill/>
              </a:ln>
              <a:effectLst/>
            </c:spPr>
            <c:txPr>
              <a:bodyPr vertOverflow="overflow" horzOverflow="overflow" wrap="square" lIns="0" tIns="0" rIns="0" bIns="0" anchor="ctr">
                <a:noAutofit/>
              </a:bodyPr>
              <a:lstStyle/>
              <a:p>
                <a:pPr>
                  <a:defRPr sz="800"/>
                </a:pPr>
                <a:endParaRPr lang="ja-JP"/>
              </a:p>
            </c:txPr>
            <c:showLegendKey val="0"/>
            <c:showVal val="0"/>
            <c:showCatName val="1"/>
            <c:showSerName val="0"/>
            <c:showPercent val="1"/>
            <c:showBubbleSize val="0"/>
            <c:separator>, </c:separator>
            <c:showLeaderLines val="0"/>
            <c:extLst>
              <c:ext xmlns:c15="http://schemas.microsoft.com/office/drawing/2012/chart" uri="{CE6537A1-D6FC-4f65-9D91-7224C49458BB}">
                <c15:spPr xmlns:c15="http://schemas.microsoft.com/office/drawing/2012/chart">
                  <a:prstGeom prst="rect">
                    <a:avLst/>
                  </a:prstGeom>
                </c15:spPr>
              </c:ext>
            </c:extLst>
          </c:dLbls>
          <c:cat>
            <c:strRef>
              <c:f>'5.CO2-Share'!$A$19:$A$26</c:f>
              <c:strCache>
                <c:ptCount val="8"/>
                <c:pt idx="0">
                  <c:v>エネルギー転換部門
（発電所等）
</c:v>
                </c:pt>
                <c:pt idx="1">
                  <c:v>産業部門（工場等）
</c:v>
                </c:pt>
                <c:pt idx="2">
                  <c:v>運輸部門
（自動車・船舶等）
</c:v>
                </c:pt>
                <c:pt idx="3">
                  <c:v>業務その他部門
（商業･ｻｰﾋﾞｽ･事業所等）
</c:v>
                </c:pt>
                <c:pt idx="4">
                  <c:v>家庭部門</c:v>
                </c:pt>
                <c:pt idx="5">
                  <c:v>工業プロセス
（石灰石消費等）
</c:v>
                </c:pt>
                <c:pt idx="6">
                  <c:v>廃棄物（ﾌﾟﾗｽﾁｯｸ、廃油の焼却）</c:v>
                </c:pt>
                <c:pt idx="7">
                  <c:v>その他（農業・間接CO2等）</c:v>
                </c:pt>
              </c:strCache>
            </c:strRef>
          </c:cat>
          <c:val>
            <c:numRef>
              <c:f>'5.CO2-Share'!$G$19:$G$26</c:f>
              <c:numCache>
                <c:formatCode>#,##0_ </c:formatCode>
                <c:ptCount val="8"/>
                <c:pt idx="0">
                  <c:v>98870.621530180098</c:v>
                </c:pt>
                <c:pt idx="1">
                  <c:v>431852.79545867024</c:v>
                </c:pt>
                <c:pt idx="2">
                  <c:v>224661.96319613382</c:v>
                </c:pt>
                <c:pt idx="3">
                  <c:v>278304.6543993146</c:v>
                </c:pt>
                <c:pt idx="4">
                  <c:v>201345.74504235361</c:v>
                </c:pt>
                <c:pt idx="5">
                  <c:v>48034.114633908313</c:v>
                </c:pt>
                <c:pt idx="6">
                  <c:v>29333.357204807158</c:v>
                </c:pt>
                <c:pt idx="7">
                  <c:v>3465.3787908582367</c:v>
                </c:pt>
              </c:numCache>
            </c:numRef>
          </c:val>
          <c:extLst>
            <c:ext xmlns:c16="http://schemas.microsoft.com/office/drawing/2014/chart" uri="{C3380CC4-5D6E-409C-BE32-E72D297353CC}">
              <c16:uniqueId val="{00000001-2834-471A-9B6F-40E3E8FF6D36}"/>
            </c:ext>
          </c:extLst>
        </c:ser>
        <c:dLbls>
          <c:showLegendKey val="0"/>
          <c:showVal val="0"/>
          <c:showCatName val="0"/>
          <c:showSerName val="0"/>
          <c:showPercent val="0"/>
          <c:showBubbleSize val="0"/>
          <c:showLeaderLines val="0"/>
        </c:dLbls>
        <c:firstSliceAng val="0"/>
        <c:holeSize val="50"/>
      </c:doughnutChart>
      <c:spPr>
        <a:noFill/>
        <a:ln w="25400">
          <a:noFill/>
        </a:ln>
      </c:spPr>
    </c:plotArea>
    <c:plotVisOnly val="1"/>
    <c:dispBlanksAs val="zero"/>
    <c:showDLblsOverMax val="0"/>
  </c:chart>
  <c:spPr>
    <a:ln>
      <a:noFill/>
    </a:ln>
  </c:spPr>
  <c:printSettings>
    <c:headerFooter alignWithMargins="0"/>
    <c:pageMargins b="0.98399999999999999" l="0.78700000000000003" r="0.78700000000000003" t="0.98399999999999999" header="0.51200000000000001" footer="0.51200000000000001"/>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353331334585181"/>
          <c:y val="0.20399997386845334"/>
          <c:w val="0.56361920691777256"/>
          <c:h val="0.60347382869284372"/>
        </c:manualLayout>
      </c:layout>
      <c:doughnutChart>
        <c:varyColors val="1"/>
        <c:ser>
          <c:idx val="0"/>
          <c:order val="0"/>
          <c:tx>
            <c:strRef>
              <c:f>'5.CO2-Share'!$I$5</c:f>
              <c:strCache>
                <c:ptCount val="1"/>
                <c:pt idx="0">
                  <c:v>排出量
[kt CO2]</c:v>
                </c:pt>
              </c:strCache>
            </c:strRef>
          </c:tx>
          <c:spPr>
            <a:ln>
              <a:solidFill>
                <a:sysClr val="windowText" lastClr="000000"/>
              </a:solidFill>
            </a:ln>
          </c:spPr>
          <c:dLbls>
            <c:dLbl>
              <c:idx val="0"/>
              <c:layout>
                <c:manualLayout>
                  <c:x val="0.20758483033932146"/>
                  <c:y val="-0.13677757332442425"/>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411B-41C2-A7B1-8D6E03645044}"/>
                </c:ext>
              </c:extLst>
            </c:dLbl>
            <c:dLbl>
              <c:idx val="1"/>
              <c:layout>
                <c:manualLayout>
                  <c:x val="0.42315369261477037"/>
                  <c:y val="3.4194393331106063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411B-41C2-A7B1-8D6E03645044}"/>
                </c:ext>
              </c:extLst>
            </c:dLbl>
            <c:dLbl>
              <c:idx val="2"/>
              <c:layout>
                <c:manualLayout>
                  <c:x val="-0.1197604790419162"/>
                  <c:y val="0.46162430996993181"/>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411B-41C2-A7B1-8D6E03645044}"/>
                </c:ext>
              </c:extLst>
            </c:dLbl>
            <c:dLbl>
              <c:idx val="3"/>
              <c:layout>
                <c:manualLayout>
                  <c:x val="-0.29274783765801737"/>
                  <c:y val="0.31344860553513876"/>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411B-41C2-A7B1-8D6E03645044}"/>
                </c:ext>
              </c:extLst>
            </c:dLbl>
            <c:dLbl>
              <c:idx val="4"/>
              <c:layout>
                <c:manualLayout>
                  <c:x val="-0.34065202927478377"/>
                  <c:y val="3.13448605535138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C-411B-41C2-A7B1-8D6E03645044}"/>
                </c:ext>
              </c:extLst>
            </c:dLbl>
            <c:dLbl>
              <c:idx val="5"/>
              <c:layout>
                <c:manualLayout>
                  <c:x val="-0.37258815701929482"/>
                  <c:y val="-8.833551610535735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411B-41C2-A7B1-8D6E03645044}"/>
                </c:ext>
              </c:extLst>
            </c:dLbl>
            <c:dLbl>
              <c:idx val="6"/>
              <c:layout>
                <c:manualLayout>
                  <c:x val="-0.18895542248835662"/>
                  <c:y val="-0.19661776165385986"/>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411B-41C2-A7B1-8D6E03645044}"/>
                </c:ext>
              </c:extLst>
            </c:dLbl>
            <c:dLbl>
              <c:idx val="7"/>
              <c:layout>
                <c:manualLayout>
                  <c:x val="0.17298735861610112"/>
                  <c:y val="-0.18806916332108334"/>
                </c:manualLayout>
              </c:layout>
              <c:numFmt formatCode="&quot;(&quot;0.0%&quot;)&quot;" sourceLinked="0"/>
              <c:spPr>
                <a:noFill/>
                <a:ln>
                  <a:noFill/>
                </a:ln>
                <a:effectLst/>
              </c:spPr>
              <c:txPr>
                <a:bodyPr wrap="square" lIns="38100" tIns="19050" rIns="38100" bIns="19050" anchor="ctr">
                  <a:spAutoFit/>
                </a:bodyPr>
                <a:lstStyle/>
                <a:p>
                  <a:pPr>
                    <a:defRPr/>
                  </a:pPr>
                  <a:endParaRPr lang="ja-JP"/>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411B-41C2-A7B1-8D6E03645044}"/>
                </c:ext>
              </c:extLst>
            </c:dLbl>
            <c:numFmt formatCode="\(0%\)" sourceLinked="0"/>
            <c:spPr>
              <a:noFill/>
              <a:ln>
                <a:noFill/>
              </a:ln>
              <a:effectLst/>
            </c:spPr>
            <c:showLegendKey val="0"/>
            <c:showVal val="0"/>
            <c:showCatName val="0"/>
            <c:showSerName val="0"/>
            <c:showPercent val="1"/>
            <c:showBubbleSize val="0"/>
            <c:showLeaderLines val="0"/>
            <c:extLst>
              <c:ext xmlns:c15="http://schemas.microsoft.com/office/drawing/2012/chart" uri="{CE6537A1-D6FC-4f65-9D91-7224C49458BB}"/>
            </c:extLst>
          </c:dLbls>
          <c:cat>
            <c:strRef>
              <c:f>'5.CO2-Share'!$A$19:$A$26</c:f>
              <c:strCache>
                <c:ptCount val="8"/>
                <c:pt idx="0">
                  <c:v>エネルギー転換部門
（発電所等）
</c:v>
                </c:pt>
                <c:pt idx="1">
                  <c:v>産業部門（工場等）
</c:v>
                </c:pt>
                <c:pt idx="2">
                  <c:v>運輸部門
（自動車・船舶等）
</c:v>
                </c:pt>
                <c:pt idx="3">
                  <c:v>業務その他部門
（商業･ｻｰﾋﾞｽ･事業所等）
</c:v>
                </c:pt>
                <c:pt idx="4">
                  <c:v>家庭部門</c:v>
                </c:pt>
                <c:pt idx="5">
                  <c:v>工業プロセス
（石灰石消費等）
</c:v>
                </c:pt>
                <c:pt idx="6">
                  <c:v>廃棄物（ﾌﾟﾗｽﾁｯｸ、廃油の焼却）</c:v>
                </c:pt>
                <c:pt idx="7">
                  <c:v>その他（農業・間接CO2等）</c:v>
                </c:pt>
              </c:strCache>
            </c:strRef>
          </c:cat>
          <c:val>
            <c:numRef>
              <c:f>'5.CO2-Share'!$I$6:$I$13</c:f>
              <c:numCache>
                <c:formatCode>#,##0_ </c:formatCode>
                <c:ptCount val="8"/>
                <c:pt idx="0">
                  <c:v>479992.37566929776</c:v>
                </c:pt>
                <c:pt idx="1">
                  <c:v>344326.47460620117</c:v>
                </c:pt>
                <c:pt idx="2">
                  <c:v>204713.82109188978</c:v>
                </c:pt>
                <c:pt idx="3">
                  <c:v>66719.317579365408</c:v>
                </c:pt>
                <c:pt idx="4">
                  <c:v>53200.743186060441</c:v>
                </c:pt>
                <c:pt idx="5">
                  <c:v>46156.22773044122</c:v>
                </c:pt>
                <c:pt idx="6">
                  <c:v>28870.701896446259</c:v>
                </c:pt>
                <c:pt idx="7">
                  <c:v>3409.7549429953565</c:v>
                </c:pt>
              </c:numCache>
            </c:numRef>
          </c:val>
          <c:extLst>
            <c:ext xmlns:c16="http://schemas.microsoft.com/office/drawing/2014/chart" uri="{C3380CC4-5D6E-409C-BE32-E72D297353CC}">
              <c16:uniqueId val="{00000000-8719-4AB6-8E98-AA07CB376BDB}"/>
            </c:ext>
          </c:extLst>
        </c:ser>
        <c:ser>
          <c:idx val="1"/>
          <c:order val="1"/>
          <c:tx>
            <c:strRef>
              <c:f>'5.CO2-Share'!$I$18</c:f>
              <c:strCache>
                <c:ptCount val="1"/>
                <c:pt idx="0">
                  <c:v>排出量
[kt CO2]</c:v>
                </c:pt>
              </c:strCache>
            </c:strRef>
          </c:tx>
          <c:spPr>
            <a:ln>
              <a:solidFill>
                <a:sysClr val="windowText" lastClr="000000"/>
              </a:solidFill>
            </a:ln>
          </c:spPr>
          <c:dLbls>
            <c:dLbl>
              <c:idx val="0"/>
              <c:layout>
                <c:manualLayout>
                  <c:x val="0.33000665335994667"/>
                  <c:y val="-4.2742991663882575E-2"/>
                </c:manualLayout>
              </c:layout>
              <c:showLegendKey val="0"/>
              <c:showVal val="0"/>
              <c:showCatName val="1"/>
              <c:showSerName val="0"/>
              <c:showPercent val="1"/>
              <c:showBubbleSize val="0"/>
              <c:separator>, </c:separator>
              <c:extLst>
                <c:ext xmlns:c15="http://schemas.microsoft.com/office/drawing/2012/chart" uri="{CE6537A1-D6FC-4f65-9D91-7224C49458BB}">
                  <c15:layout>
                    <c:manualLayout>
                      <c:w val="0.18139511004238243"/>
                      <c:h val="0.18245334002263022"/>
                    </c:manualLayout>
                  </c15:layout>
                </c:ext>
                <c:ext xmlns:c16="http://schemas.microsoft.com/office/drawing/2014/chart" uri="{C3380CC4-5D6E-409C-BE32-E72D297353CC}">
                  <c16:uniqueId val="{00000000-411B-41C2-A7B1-8D6E03645044}"/>
                </c:ext>
              </c:extLst>
            </c:dLbl>
            <c:dLbl>
              <c:idx val="1"/>
              <c:layout>
                <c:manualLayout>
                  <c:x val="0.1383898868928807"/>
                  <c:y val="0.16527290110034584"/>
                </c:manualLayout>
              </c:layout>
              <c:showLegendKey val="0"/>
              <c:showVal val="0"/>
              <c:showCatName val="1"/>
              <c:showSerName val="0"/>
              <c:showPercent val="1"/>
              <c:showBubbleSize val="0"/>
              <c:separator>, </c:separator>
              <c:extLst>
                <c:ext xmlns:c15="http://schemas.microsoft.com/office/drawing/2012/chart" uri="{CE6537A1-D6FC-4f65-9D91-7224C49458BB}">
                  <c15:layout>
                    <c:manualLayout>
                      <c:w val="0.17467678815597151"/>
                      <c:h val="0.13364959407620278"/>
                    </c:manualLayout>
                  </c15:layout>
                </c:ext>
                <c:ext xmlns:c16="http://schemas.microsoft.com/office/drawing/2014/chart" uri="{C3380CC4-5D6E-409C-BE32-E72D297353CC}">
                  <c16:uniqueId val="{00000001-411B-41C2-A7B1-8D6E03645044}"/>
                </c:ext>
              </c:extLst>
            </c:dLbl>
            <c:dLbl>
              <c:idx val="2"/>
              <c:layout>
                <c:manualLayout>
                  <c:x val="-0.28210246174318032"/>
                  <c:y val="0.10258317999331808"/>
                </c:manualLayout>
              </c:layout>
              <c:numFmt formatCode="General"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25477695527580013"/>
                      <c:h val="0.13934865963138712"/>
                    </c:manualLayout>
                  </c15:layout>
                </c:ext>
                <c:ext xmlns:c16="http://schemas.microsoft.com/office/drawing/2014/chart" uri="{C3380CC4-5D6E-409C-BE32-E72D297353CC}">
                  <c16:uniqueId val="{00000002-411B-41C2-A7B1-8D6E03645044}"/>
                </c:ext>
              </c:extLst>
            </c:dLbl>
            <c:dLbl>
              <c:idx val="3"/>
              <c:layout>
                <c:manualLayout>
                  <c:x val="-0.18895542248835662"/>
                  <c:y val="-1.7097196665553031E-2"/>
                </c:manualLayout>
              </c:layout>
              <c:showLegendKey val="0"/>
              <c:showVal val="0"/>
              <c:showCatName val="1"/>
              <c:showSerName val="0"/>
              <c:showPercent val="1"/>
              <c:showBubbleSize val="0"/>
              <c:separator>, </c:separator>
              <c:extLst>
                <c:ext xmlns:c15="http://schemas.microsoft.com/office/drawing/2012/chart" uri="{CE6537A1-D6FC-4f65-9D91-7224C49458BB}">
                  <c15:layout>
                    <c:manualLayout>
                      <c:w val="0.19051849057789932"/>
                      <c:h val="0.18245334002263022"/>
                    </c:manualLayout>
                  </c15:layout>
                </c:ext>
                <c:ext xmlns:c16="http://schemas.microsoft.com/office/drawing/2014/chart" uri="{C3380CC4-5D6E-409C-BE32-E72D297353CC}">
                  <c16:uniqueId val="{00000003-411B-41C2-A7B1-8D6E03645044}"/>
                </c:ext>
              </c:extLst>
            </c:dLbl>
            <c:dLbl>
              <c:idx val="4"/>
              <c:layout>
                <c:manualLayout>
                  <c:x val="-0.22887558216899534"/>
                  <c:y val="-1.7097084479223257E-2"/>
                </c:manualLayout>
              </c:layout>
              <c:showLegendKey val="0"/>
              <c:showVal val="0"/>
              <c:showCatName val="1"/>
              <c:showSerName val="0"/>
              <c:showPercent val="1"/>
              <c:showBubbleSize val="0"/>
              <c:separator>, </c:separator>
              <c:extLst>
                <c:ext xmlns:c15="http://schemas.microsoft.com/office/drawing/2012/chart" uri="{CE6537A1-D6FC-4f65-9D91-7224C49458BB}">
                  <c15:layout>
                    <c:manualLayout>
                      <c:w val="0.16072023931140342"/>
                      <c:h val="7.2523974779615558E-2"/>
                    </c:manualLayout>
                  </c15:layout>
                </c:ext>
                <c:ext xmlns:c16="http://schemas.microsoft.com/office/drawing/2014/chart" uri="{C3380CC4-5D6E-409C-BE32-E72D297353CC}">
                  <c16:uniqueId val="{00000004-411B-41C2-A7B1-8D6E03645044}"/>
                </c:ext>
              </c:extLst>
            </c:dLbl>
            <c:dLbl>
              <c:idx val="5"/>
              <c:layout>
                <c:manualLayout>
                  <c:x val="-0.34331337325349304"/>
                  <c:y val="-9.6884114438133842E-2"/>
                </c:manualLayout>
              </c:layout>
              <c:showLegendKey val="0"/>
              <c:showVal val="0"/>
              <c:showCatName val="1"/>
              <c:showSerName val="0"/>
              <c:showPercent val="1"/>
              <c:showBubbleSize val="0"/>
              <c:separator>, </c:separator>
              <c:extLst>
                <c:ext xmlns:c15="http://schemas.microsoft.com/office/drawing/2012/chart" uri="{CE6537A1-D6FC-4f65-9D91-7224C49458BB}">
                  <c15:layout>
                    <c:manualLayout>
                      <c:w val="0.18811343192879335"/>
                      <c:h val="0.14504772518657147"/>
                    </c:manualLayout>
                  </c15:layout>
                </c:ext>
                <c:ext xmlns:c16="http://schemas.microsoft.com/office/drawing/2014/chart" uri="{C3380CC4-5D6E-409C-BE32-E72D297353CC}">
                  <c16:uniqueId val="{00000005-411B-41C2-A7B1-8D6E03645044}"/>
                </c:ext>
              </c:extLst>
            </c:dLbl>
            <c:dLbl>
              <c:idx val="6"/>
              <c:layout>
                <c:manualLayout>
                  <c:x val="-0.18895552726567863"/>
                  <c:y val="-0.18521963054349116"/>
                </c:manualLayout>
              </c:layout>
              <c:showLegendKey val="0"/>
              <c:showVal val="0"/>
              <c:showCatName val="1"/>
              <c:showSerName val="0"/>
              <c:showPercent val="1"/>
              <c:showBubbleSize val="0"/>
              <c:separator>, </c:separator>
              <c:extLst>
                <c:ext xmlns:c15="http://schemas.microsoft.com/office/drawing/2012/chart" uri="{CE6537A1-D6FC-4f65-9D91-7224C49458BB}">
                  <c15:layout>
                    <c:manualLayout>
                      <c:w val="0.23335879422257841"/>
                      <c:h val="0.10992958961567431"/>
                    </c:manualLayout>
                  </c15:layout>
                </c:ext>
                <c:ext xmlns:c16="http://schemas.microsoft.com/office/drawing/2014/chart" uri="{C3380CC4-5D6E-409C-BE32-E72D297353CC}">
                  <c16:uniqueId val="{00000006-411B-41C2-A7B1-8D6E03645044}"/>
                </c:ext>
              </c:extLst>
            </c:dLbl>
            <c:dLbl>
              <c:idx val="7"/>
              <c:layout>
                <c:manualLayout>
                  <c:x val="0.17831004657351962"/>
                  <c:y val="-0.17952056498830682"/>
                </c:manualLayout>
              </c:layout>
              <c:numFmt formatCode="0.0%" sourceLinked="0"/>
              <c:spPr>
                <a:noFill/>
                <a:ln>
                  <a:noFill/>
                </a:ln>
                <a:effectLst/>
              </c:spPr>
              <c:txPr>
                <a:bodyPr vertOverflow="overflow" horzOverflow="overflow" wrap="square" lIns="0" tIns="0" rIns="0" bIns="0" anchor="ctr">
                  <a:noAutofit/>
                </a:bodyPr>
                <a:lstStyle/>
                <a:p>
                  <a:pPr>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18601725682493281"/>
                      <c:h val="0.10992958961567431"/>
                    </c:manualLayout>
                  </c15:layout>
                </c:ext>
                <c:ext xmlns:c16="http://schemas.microsoft.com/office/drawing/2014/chart" uri="{C3380CC4-5D6E-409C-BE32-E72D297353CC}">
                  <c16:uniqueId val="{00000007-411B-41C2-A7B1-8D6E03645044}"/>
                </c:ext>
              </c:extLst>
            </c:dLbl>
            <c:numFmt formatCode="General" sourceLinked="0"/>
            <c:spPr>
              <a:noFill/>
              <a:ln>
                <a:noFill/>
              </a:ln>
              <a:effectLst/>
            </c:spPr>
            <c:showLegendKey val="0"/>
            <c:showVal val="0"/>
            <c:showCatName val="1"/>
            <c:showSerName val="0"/>
            <c:showPercent val="1"/>
            <c:showBubbleSize val="0"/>
            <c:separator>, </c:separator>
            <c:showLeaderLines val="0"/>
            <c:extLst>
              <c:ext xmlns:c15="http://schemas.microsoft.com/office/drawing/2012/chart" uri="{CE6537A1-D6FC-4f65-9D91-7224C49458BB}">
                <c15:spPr xmlns:c15="http://schemas.microsoft.com/office/drawing/2012/chart">
                  <a:prstGeom prst="rect">
                    <a:avLst/>
                  </a:prstGeom>
                </c15:spPr>
              </c:ext>
            </c:extLst>
          </c:dLbls>
          <c:cat>
            <c:strRef>
              <c:f>'5.CO2-Share'!$A$19:$A$26</c:f>
              <c:strCache>
                <c:ptCount val="8"/>
                <c:pt idx="0">
                  <c:v>エネルギー転換部門
（発電所等）
</c:v>
                </c:pt>
                <c:pt idx="1">
                  <c:v>産業部門（工場等）
</c:v>
                </c:pt>
                <c:pt idx="2">
                  <c:v>運輸部門
（自動車・船舶等）
</c:v>
                </c:pt>
                <c:pt idx="3">
                  <c:v>業務その他部門
（商業･ｻｰﾋﾞｽ･事業所等）
</c:v>
                </c:pt>
                <c:pt idx="4">
                  <c:v>家庭部門</c:v>
                </c:pt>
                <c:pt idx="5">
                  <c:v>工業プロセス
（石灰石消費等）
</c:v>
                </c:pt>
                <c:pt idx="6">
                  <c:v>廃棄物（ﾌﾟﾗｽﾁｯｸ、廃油の焼却）</c:v>
                </c:pt>
                <c:pt idx="7">
                  <c:v>その他（農業・間接CO2等）</c:v>
                </c:pt>
              </c:strCache>
            </c:strRef>
          </c:cat>
          <c:val>
            <c:numRef>
              <c:f>'5.CO2-Share'!$I$19:$I$26</c:f>
              <c:numCache>
                <c:formatCode>#,##0_ </c:formatCode>
                <c:ptCount val="8"/>
                <c:pt idx="0">
                  <c:v>79548.632798073202</c:v>
                </c:pt>
                <c:pt idx="1">
                  <c:v>411188.33121817699</c:v>
                </c:pt>
                <c:pt idx="2">
                  <c:v>213347.99064361898</c:v>
                </c:pt>
                <c:pt idx="3">
                  <c:v>265388.27221958101</c:v>
                </c:pt>
                <c:pt idx="4">
                  <c:v>179479.50525336419</c:v>
                </c:pt>
                <c:pt idx="5">
                  <c:v>46156.22773044122</c:v>
                </c:pt>
                <c:pt idx="6">
                  <c:v>28870.701896446259</c:v>
                </c:pt>
                <c:pt idx="7">
                  <c:v>3409.7549429953565</c:v>
                </c:pt>
              </c:numCache>
            </c:numRef>
          </c:val>
          <c:extLst>
            <c:ext xmlns:c16="http://schemas.microsoft.com/office/drawing/2014/chart" uri="{C3380CC4-5D6E-409C-BE32-E72D297353CC}">
              <c16:uniqueId val="{00000001-8719-4AB6-8E98-AA07CB376BDB}"/>
            </c:ext>
          </c:extLst>
        </c:ser>
        <c:dLbls>
          <c:showLegendKey val="0"/>
          <c:showVal val="0"/>
          <c:showCatName val="0"/>
          <c:showSerName val="0"/>
          <c:showPercent val="0"/>
          <c:showBubbleSize val="0"/>
          <c:showLeaderLines val="0"/>
        </c:dLbls>
        <c:firstSliceAng val="0"/>
        <c:holeSize val="50"/>
      </c:doughnutChart>
      <c:spPr>
        <a:noFill/>
        <a:ln w="25400">
          <a:noFill/>
        </a:ln>
      </c:spPr>
    </c:plotArea>
    <c:plotVisOnly val="1"/>
    <c:dispBlanksAs val="zero"/>
    <c:showDLblsOverMax val="0"/>
  </c:chart>
  <c:spPr>
    <a:ln>
      <a:noFill/>
    </a:ln>
  </c:spPr>
  <c:printSettings>
    <c:headerFooter alignWithMargins="0"/>
    <c:pageMargins b="0.98399999999999999" l="0.78700000000000003" r="0.78700000000000003" t="0.98399999999999999" header="0.51200000000000001" footer="0.51200000000000001"/>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15.xml.rels><?xml version="1.0" encoding="UTF-8" standalone="yes"?>
<Relationships xmlns="http://schemas.openxmlformats.org/package/2006/relationships"><Relationship Id="rId1" Type="http://schemas.openxmlformats.org/officeDocument/2006/relationships/image" Target="../media/image1.emf"/></Relationships>
</file>

<file path=xl/drawings/_rels/drawing16.xml.rels><?xml version="1.0" encoding="UTF-8" standalone="yes"?>
<Relationships xmlns="http://schemas.openxmlformats.org/package/2006/relationships"><Relationship Id="rId1" Type="http://schemas.openxmlformats.org/officeDocument/2006/relationships/image" Target="../media/image1.emf"/></Relationships>
</file>

<file path=xl/drawings/_rels/drawing17.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20.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_rels/drawing26.xml.rels><?xml version="1.0" encoding="UTF-8" standalone="yes"?>
<Relationships xmlns="http://schemas.openxmlformats.org/package/2006/relationships"><Relationship Id="rId8" Type="http://schemas.openxmlformats.org/officeDocument/2006/relationships/chart" Target="../charts/chart25.xml"/><Relationship Id="rId3" Type="http://schemas.openxmlformats.org/officeDocument/2006/relationships/chart" Target="../charts/chart20.xml"/><Relationship Id="rId7" Type="http://schemas.openxmlformats.org/officeDocument/2006/relationships/chart" Target="../charts/chart24.xml"/><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chart" Target="../charts/chart23.xml"/><Relationship Id="rId5" Type="http://schemas.openxmlformats.org/officeDocument/2006/relationships/chart" Target="../charts/chart22.xml"/><Relationship Id="rId4" Type="http://schemas.openxmlformats.org/officeDocument/2006/relationships/chart" Target="../charts/chart21.xml"/></Relationships>
</file>

<file path=xl/drawings/_rels/drawing35.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4" Type="http://schemas.openxmlformats.org/officeDocument/2006/relationships/chart" Target="../charts/chart29.xml"/></Relationships>
</file>

<file path=xl/drawings/_rels/drawing40.xml.rels><?xml version="1.0" encoding="UTF-8" standalone="yes"?>
<Relationships xmlns="http://schemas.openxmlformats.org/package/2006/relationships"><Relationship Id="rId3" Type="http://schemas.openxmlformats.org/officeDocument/2006/relationships/chart" Target="../charts/chart32.xml"/><Relationship Id="rId2" Type="http://schemas.openxmlformats.org/officeDocument/2006/relationships/chart" Target="../charts/chart31.xml"/><Relationship Id="rId1" Type="http://schemas.openxmlformats.org/officeDocument/2006/relationships/chart" Target="../charts/chart30.xml"/><Relationship Id="rId4" Type="http://schemas.openxmlformats.org/officeDocument/2006/relationships/chart" Target="../charts/chart33.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4"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27</xdr:col>
      <xdr:colOff>731182</xdr:colOff>
      <xdr:row>90</xdr:row>
      <xdr:rowOff>108456</xdr:rowOff>
    </xdr:from>
    <xdr:to>
      <xdr:col>36</xdr:col>
      <xdr:colOff>645458</xdr:colOff>
      <xdr:row>118</xdr:row>
      <xdr:rowOff>175131</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877358" y="24862250"/>
          <a:ext cx="7175688" cy="5400675"/>
          <a:chOff x="5444937" y="16613600"/>
          <a:chExt cx="7200900" cy="5400675"/>
        </a:xfrm>
      </xdr:grpSpPr>
      <xdr:graphicFrame macro="">
        <xdr:nvGraphicFramePr>
          <xdr:cNvPr id="16811399" name="Chart 2">
            <a:extLst>
              <a:ext uri="{FF2B5EF4-FFF2-40B4-BE49-F238E27FC236}">
                <a16:creationId xmlns:a16="http://schemas.microsoft.com/office/drawing/2014/main" id="{00000000-0008-0000-0200-000087850001}"/>
              </a:ext>
            </a:extLst>
          </xdr:cNvPr>
          <xdr:cNvGraphicFramePr>
            <a:graphicFrameLocks/>
          </xdr:cNvGraphicFramePr>
        </xdr:nvGraphicFramePr>
        <xdr:xfrm>
          <a:off x="5444937" y="16613600"/>
          <a:ext cx="7200900" cy="5400675"/>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6811400" name="Line 2">
            <a:extLst>
              <a:ext uri="{FF2B5EF4-FFF2-40B4-BE49-F238E27FC236}">
                <a16:creationId xmlns:a16="http://schemas.microsoft.com/office/drawing/2014/main" id="{00000000-0008-0000-0200-000088850001}"/>
              </a:ext>
            </a:extLst>
          </xdr:cNvPr>
          <xdr:cNvSpPr>
            <a:spLocks noChangeShapeType="1"/>
          </xdr:cNvSpPr>
        </xdr:nvSpPr>
        <xdr:spPr bwMode="auto">
          <a:xfrm>
            <a:off x="6495686" y="17679831"/>
            <a:ext cx="5400676" cy="3833"/>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sp macro="" textlink="">
        <xdr:nvSpPr>
          <xdr:cNvPr id="16811402" name="Line 15">
            <a:extLst>
              <a:ext uri="{FF2B5EF4-FFF2-40B4-BE49-F238E27FC236}">
                <a16:creationId xmlns:a16="http://schemas.microsoft.com/office/drawing/2014/main" id="{00000000-0008-0000-0200-00008A850001}"/>
              </a:ext>
            </a:extLst>
          </xdr:cNvPr>
          <xdr:cNvSpPr>
            <a:spLocks noChangeShapeType="1"/>
          </xdr:cNvSpPr>
        </xdr:nvSpPr>
        <xdr:spPr bwMode="auto">
          <a:xfrm flipV="1">
            <a:off x="6502154" y="17336245"/>
            <a:ext cx="5400676"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sp macro="" textlink="">
        <xdr:nvSpPr>
          <xdr:cNvPr id="16811403" name="Line 16">
            <a:extLst>
              <a:ext uri="{FF2B5EF4-FFF2-40B4-BE49-F238E27FC236}">
                <a16:creationId xmlns:a16="http://schemas.microsoft.com/office/drawing/2014/main" id="{00000000-0008-0000-0200-00008B850001}"/>
              </a:ext>
            </a:extLst>
          </xdr:cNvPr>
          <xdr:cNvSpPr>
            <a:spLocks noChangeShapeType="1"/>
          </xdr:cNvSpPr>
        </xdr:nvSpPr>
        <xdr:spPr bwMode="auto">
          <a:xfrm flipV="1">
            <a:off x="6503682" y="18028550"/>
            <a:ext cx="5400676" cy="7614"/>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sp macro="" textlink="">
        <xdr:nvSpPr>
          <xdr:cNvPr id="9" name="Text Box 17">
            <a:extLst>
              <a:ext uri="{FF2B5EF4-FFF2-40B4-BE49-F238E27FC236}">
                <a16:creationId xmlns:a16="http://schemas.microsoft.com/office/drawing/2014/main" id="{00000000-0008-0000-0200-000009000000}"/>
              </a:ext>
            </a:extLst>
          </xdr:cNvPr>
          <xdr:cNvSpPr txBox="1">
            <a:spLocks noChangeArrowheads="1"/>
          </xdr:cNvSpPr>
        </xdr:nvSpPr>
        <xdr:spPr bwMode="auto">
          <a:xfrm>
            <a:off x="11957285" y="17187584"/>
            <a:ext cx="276225" cy="228600"/>
          </a:xfrm>
          <a:prstGeom prst="rect">
            <a:avLst/>
          </a:prstGeom>
          <a:noFill/>
          <a:ln w="38100" cmpd="dbl" algn="ctr">
            <a:noFill/>
            <a:miter lim="800000"/>
            <a:headEnd/>
            <a:tailEnd/>
          </a:ln>
          <a:effectLst/>
        </xdr:spPr>
        <xdr:txBody>
          <a:bodyPr wrap="square" lIns="27432" tIns="22860" rIns="0" bIns="0" anchor="t"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altLang="ja-JP" sz="1200" b="0" i="0" strike="noStrike">
                <a:solidFill>
                  <a:srgbClr val="000000"/>
                </a:solidFill>
                <a:latin typeface="ＭＳ Ｐゴシック"/>
                <a:ea typeface="ＭＳ Ｐゴシック"/>
              </a:rPr>
              <a:t>+5%</a:t>
            </a:r>
          </a:p>
        </xdr:txBody>
      </xdr:sp>
      <xdr:sp macro="" textlink="">
        <xdr:nvSpPr>
          <xdr:cNvPr id="10" name="Text Box 18">
            <a:extLst>
              <a:ext uri="{FF2B5EF4-FFF2-40B4-BE49-F238E27FC236}">
                <a16:creationId xmlns:a16="http://schemas.microsoft.com/office/drawing/2014/main" id="{00000000-0008-0000-0200-00000A000000}"/>
              </a:ext>
            </a:extLst>
          </xdr:cNvPr>
          <xdr:cNvSpPr txBox="1">
            <a:spLocks noChangeArrowheads="1"/>
          </xdr:cNvSpPr>
        </xdr:nvSpPr>
        <xdr:spPr bwMode="auto">
          <a:xfrm>
            <a:off x="11943853" y="17922105"/>
            <a:ext cx="371476" cy="228600"/>
          </a:xfrm>
          <a:prstGeom prst="rect">
            <a:avLst/>
          </a:prstGeom>
          <a:noFill/>
          <a:ln w="38100" cmpd="dbl" algn="ctr">
            <a:noFill/>
            <a:miter lim="800000"/>
            <a:headEnd/>
            <a:tailEnd/>
          </a:ln>
          <a:effectLst/>
        </xdr:spPr>
        <xdr:txBody>
          <a:bodyPr wrap="square" lIns="27432" tIns="22860" rIns="0" bIns="0" anchor="t"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altLang="ja-JP" sz="1200" b="0" i="0" strike="noStrike">
                <a:solidFill>
                  <a:srgbClr val="000000"/>
                </a:solidFill>
                <a:latin typeface="ＭＳ Ｐゴシック"/>
                <a:ea typeface="ＭＳ Ｐゴシック"/>
              </a:rPr>
              <a:t>-5%</a:t>
            </a:r>
          </a:p>
        </xdr:txBody>
      </xdr:sp>
    </xdr:grpSp>
    <xdr:clientData/>
  </xdr:twoCellAnchor>
  <xdr:twoCellAnchor>
    <xdr:from>
      <xdr:col>42</xdr:col>
      <xdr:colOff>403411</xdr:colOff>
      <xdr:row>92</xdr:row>
      <xdr:rowOff>56030</xdr:rowOff>
    </xdr:from>
    <xdr:to>
      <xdr:col>57</xdr:col>
      <xdr:colOff>504264</xdr:colOff>
      <xdr:row>114</xdr:row>
      <xdr:rowOff>134471</xdr:rowOff>
    </xdr:to>
    <xdr:graphicFrame macro="">
      <xdr:nvGraphicFramePr>
        <xdr:cNvPr id="4" name="グラフ 3">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36</xdr:col>
      <xdr:colOff>526673</xdr:colOff>
      <xdr:row>90</xdr:row>
      <xdr:rowOff>100854</xdr:rowOff>
    </xdr:from>
    <xdr:to>
      <xdr:col>42</xdr:col>
      <xdr:colOff>274539</xdr:colOff>
      <xdr:row>111</xdr:row>
      <xdr:rowOff>10087</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11934261" y="24854648"/>
          <a:ext cx="4588807" cy="3909733"/>
          <a:chOff x="11967881" y="20708471"/>
          <a:chExt cx="4588808" cy="3909733"/>
        </a:xfrm>
      </xdr:grpSpPr>
      <xdr:graphicFrame macro="">
        <xdr:nvGraphicFramePr>
          <xdr:cNvPr id="11" name="グラフ 10">
            <a:extLst>
              <a:ext uri="{FF2B5EF4-FFF2-40B4-BE49-F238E27FC236}">
                <a16:creationId xmlns:a16="http://schemas.microsoft.com/office/drawing/2014/main" id="{00000000-0008-0000-0200-00000B000000}"/>
              </a:ext>
            </a:extLst>
          </xdr:cNvPr>
          <xdr:cNvGraphicFramePr>
            <a:graphicFrameLocks/>
          </xdr:cNvGraphicFramePr>
        </xdr:nvGraphicFramePr>
        <xdr:xfrm>
          <a:off x="11967881" y="20708471"/>
          <a:ext cx="4588808" cy="3909733"/>
        </xdr:xfrm>
        <a:graphic>
          <a:graphicData uri="http://schemas.openxmlformats.org/drawingml/2006/chart">
            <c:chart xmlns:c="http://schemas.openxmlformats.org/drawingml/2006/chart" xmlns:r="http://schemas.openxmlformats.org/officeDocument/2006/relationships" r:id="rId3"/>
          </a:graphicData>
        </a:graphic>
      </xdr:graphicFrame>
      <xdr:sp macro="" textlink="$BF$30">
        <xdr:nvSpPr>
          <xdr:cNvPr id="13" name="テキスト ボックス 1">
            <a:extLst>
              <a:ext uri="{FF2B5EF4-FFF2-40B4-BE49-F238E27FC236}">
                <a16:creationId xmlns:a16="http://schemas.microsoft.com/office/drawing/2014/main" id="{00000000-0008-0000-0200-00000D000000}"/>
              </a:ext>
            </a:extLst>
          </xdr:cNvPr>
          <xdr:cNvSpPr txBox="1"/>
        </xdr:nvSpPr>
        <xdr:spPr>
          <a:xfrm>
            <a:off x="13805646" y="22725531"/>
            <a:ext cx="1070211" cy="302559"/>
          </a:xfrm>
          <a:prstGeom prst="rect">
            <a:avLst/>
          </a:prstGeom>
          <a:noFill/>
        </xdr:spPr>
        <xdr:txBody>
          <a:bodyPr wrap="square" lIns="0" rtlCol="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fld id="{CF63360A-70ED-4946-AF8D-A11E412C9FBF}" type="TxLink">
              <a:rPr lang="en-US" altLang="en-US" sz="1600" b="0" i="0" u="none" strike="noStrike">
                <a:solidFill>
                  <a:sysClr val="windowText" lastClr="000000"/>
                </a:solidFill>
                <a:effectLst/>
                <a:latin typeface="+mn-lt"/>
                <a:ea typeface="+mn-ea"/>
                <a:cs typeface="+mn-cs"/>
              </a:rPr>
              <a:pPr algn="ctr"/>
              <a:t>(2015年度)</a:t>
            </a:fld>
            <a:endParaRPr lang="ja-JP" altLang="ja-JP" sz="1600">
              <a:solidFill>
                <a:sysClr val="windowText" lastClr="000000"/>
              </a:solidFill>
              <a:effectLst/>
              <a:latin typeface="+mn-lt"/>
              <a:ea typeface="+mn-ea"/>
            </a:endParaRPr>
          </a:p>
        </xdr:txBody>
      </xdr:sp>
    </xdr:grpSp>
    <xdr:clientData/>
  </xdr:twoCellAnchor>
  <xdr:twoCellAnchor>
    <xdr:from>
      <xdr:col>38</xdr:col>
      <xdr:colOff>593912</xdr:colOff>
      <xdr:row>102</xdr:row>
      <xdr:rowOff>100853</xdr:rowOff>
    </xdr:from>
    <xdr:to>
      <xdr:col>40</xdr:col>
      <xdr:colOff>381000</xdr:colOff>
      <xdr:row>104</xdr:row>
      <xdr:rowOff>22412</xdr:rowOff>
    </xdr:to>
    <xdr:sp macro="" textlink="$BG$30">
      <xdr:nvSpPr>
        <xdr:cNvPr id="12" name="テキスト ボックス 1">
          <a:extLst>
            <a:ext uri="{FF2B5EF4-FFF2-40B4-BE49-F238E27FC236}">
              <a16:creationId xmlns:a16="http://schemas.microsoft.com/office/drawing/2014/main" id="{00000000-0008-0000-0200-00000C000000}"/>
            </a:ext>
          </a:extLst>
        </xdr:cNvPr>
        <xdr:cNvSpPr txBox="1"/>
      </xdr:nvSpPr>
      <xdr:spPr>
        <a:xfrm>
          <a:off x="16114059" y="23823706"/>
          <a:ext cx="1400735" cy="302559"/>
        </a:xfrm>
        <a:prstGeom prst="rect">
          <a:avLst/>
        </a:prstGeom>
        <a:noFill/>
      </xdr:spPr>
      <xdr:txBody>
        <a:bodyPr wrap="square" lIns="0" rtlCol="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fld id="{CB6C620A-D15A-4D89-9F65-C2204D9EA1A9}" type="TxLink">
            <a:rPr lang="en-US" altLang="en-US" sz="1600" b="0" i="0" u="none" strike="noStrike">
              <a:solidFill>
                <a:sysClr val="windowText" lastClr="000000"/>
              </a:solidFill>
              <a:effectLst/>
              <a:latin typeface="Calibri 本文"/>
              <a:ea typeface="+mn-ea"/>
              <a:cs typeface="+mn-cs"/>
            </a:rPr>
            <a:pPr algn="ctr"/>
            <a:t>13億</a:t>
          </a:fld>
          <a:r>
            <a:rPr lang="en-US" altLang="ja-JP" sz="1600" b="0" i="0" u="none" strike="noStrike">
              <a:solidFill>
                <a:sysClr val="windowText" lastClr="000000"/>
              </a:solidFill>
              <a:effectLst/>
              <a:latin typeface="Calibri 本文"/>
              <a:ea typeface="+mn-ea"/>
              <a:cs typeface="+mn-cs"/>
            </a:rPr>
            <a:t>2,500</a:t>
          </a:r>
          <a:r>
            <a:rPr lang="ja-JP" altLang="en-US" sz="1600" b="0" i="0" u="none" strike="noStrike">
              <a:solidFill>
                <a:sysClr val="windowText" lastClr="000000"/>
              </a:solidFill>
              <a:effectLst/>
              <a:latin typeface="Calibri 本文"/>
              <a:ea typeface="+mn-ea"/>
              <a:cs typeface="+mn-cs"/>
            </a:rPr>
            <a:t>万</a:t>
          </a:r>
          <a:r>
            <a:rPr lang="en-US" altLang="ja-JP" sz="1600" b="0" i="0" u="none" strike="noStrike">
              <a:solidFill>
                <a:sysClr val="windowText" lastClr="000000"/>
              </a:solidFill>
              <a:effectLst/>
              <a:latin typeface="Calibri 本文"/>
              <a:ea typeface="+mn-ea"/>
              <a:cs typeface="+mn-cs"/>
            </a:rPr>
            <a:t>t</a:t>
          </a:r>
          <a:endParaRPr lang="ja-JP" altLang="ja-JP" sz="4800">
            <a:solidFill>
              <a:sysClr val="windowText" lastClr="000000"/>
            </a:solidFill>
            <a:effectLst/>
            <a:latin typeface="Calibri 本文"/>
            <a:ea typeface="+mn-ea"/>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0.6095</cdr:x>
      <cdr:y>0.18022</cdr:y>
    </cdr:from>
    <cdr:to>
      <cdr:x>0.78989</cdr:x>
      <cdr:y>0.22292</cdr:y>
    </cdr:to>
    <cdr:sp macro="" textlink="">
      <cdr:nvSpPr>
        <cdr:cNvPr id="387082" name="Line 10">
          <a:extLst xmlns:a="http://schemas.openxmlformats.org/drawingml/2006/main">
            <a:ext uri="{FF2B5EF4-FFF2-40B4-BE49-F238E27FC236}">
              <a16:creationId xmlns:a16="http://schemas.microsoft.com/office/drawing/2014/main" id="{D0C7E859-EC9B-420E-B6A3-7C282B594DCA}"/>
            </a:ext>
          </a:extLst>
        </cdr:cNvPr>
        <cdr:cNvSpPr>
          <a:spLocks xmlns:a="http://schemas.openxmlformats.org/drawingml/2006/main" noChangeShapeType="1"/>
        </cdr:cNvSpPr>
      </cdr:nvSpPr>
      <cdr:spPr bwMode="auto">
        <a:xfrm xmlns:a="http://schemas.openxmlformats.org/drawingml/2006/main" flipV="1">
          <a:off x="2182878" y="596907"/>
          <a:ext cx="646047" cy="141416"/>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0.48936</cdr:x>
      <cdr:y>0.12649</cdr:y>
    </cdr:from>
    <cdr:to>
      <cdr:x>0.59439</cdr:x>
      <cdr:y>0.20035</cdr:y>
    </cdr:to>
    <cdr:sp macro="" textlink="">
      <cdr:nvSpPr>
        <cdr:cNvPr id="387083" name="Line 11">
          <a:extLst xmlns:a="http://schemas.openxmlformats.org/drawingml/2006/main">
            <a:ext uri="{FF2B5EF4-FFF2-40B4-BE49-F238E27FC236}">
              <a16:creationId xmlns:a16="http://schemas.microsoft.com/office/drawing/2014/main" id="{4550A753-5B44-4637-8C1D-CA729198C895}"/>
            </a:ext>
          </a:extLst>
        </cdr:cNvPr>
        <cdr:cNvSpPr>
          <a:spLocks xmlns:a="http://schemas.openxmlformats.org/drawingml/2006/main" noChangeShapeType="1"/>
        </cdr:cNvSpPr>
      </cdr:nvSpPr>
      <cdr:spPr bwMode="auto">
        <a:xfrm xmlns:a="http://schemas.openxmlformats.org/drawingml/2006/main" flipV="1">
          <a:off x="1752601" y="418943"/>
          <a:ext cx="376148" cy="24463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0.39362</cdr:x>
      <cdr:y>0.11408</cdr:y>
    </cdr:from>
    <cdr:to>
      <cdr:x>0.45479</cdr:x>
      <cdr:y>0.20035</cdr:y>
    </cdr:to>
    <cdr:sp macro="" textlink="">
      <cdr:nvSpPr>
        <cdr:cNvPr id="387084" name="Line 12">
          <a:extLst xmlns:a="http://schemas.openxmlformats.org/drawingml/2006/main">
            <a:ext uri="{FF2B5EF4-FFF2-40B4-BE49-F238E27FC236}">
              <a16:creationId xmlns:a16="http://schemas.microsoft.com/office/drawing/2014/main" id="{DF3B43EF-8663-4F22-A5D4-E1C31DD38D14}"/>
            </a:ext>
          </a:extLst>
        </cdr:cNvPr>
        <cdr:cNvSpPr>
          <a:spLocks xmlns:a="http://schemas.openxmlformats.org/drawingml/2006/main" noChangeShapeType="1"/>
        </cdr:cNvSpPr>
      </cdr:nvSpPr>
      <cdr:spPr bwMode="auto">
        <a:xfrm xmlns:a="http://schemas.openxmlformats.org/drawingml/2006/main" flipH="1" flipV="1">
          <a:off x="1409700" y="377832"/>
          <a:ext cx="219075" cy="28575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0.20212</cdr:x>
      <cdr:y>0.1831</cdr:y>
    </cdr:from>
    <cdr:to>
      <cdr:x>0.38298</cdr:x>
      <cdr:y>0.22624</cdr:y>
    </cdr:to>
    <cdr:sp macro="" textlink="">
      <cdr:nvSpPr>
        <cdr:cNvPr id="387085" name="Line 13">
          <a:extLst xmlns:a="http://schemas.openxmlformats.org/drawingml/2006/main">
            <a:ext uri="{FF2B5EF4-FFF2-40B4-BE49-F238E27FC236}">
              <a16:creationId xmlns:a16="http://schemas.microsoft.com/office/drawing/2014/main" id="{EF14C674-BC20-46EE-85B4-9BC7F8BFF20F}"/>
            </a:ext>
          </a:extLst>
        </cdr:cNvPr>
        <cdr:cNvSpPr>
          <a:spLocks xmlns:a="http://schemas.openxmlformats.org/drawingml/2006/main" noChangeShapeType="1"/>
        </cdr:cNvSpPr>
      </cdr:nvSpPr>
      <cdr:spPr bwMode="auto">
        <a:xfrm xmlns:a="http://schemas.openxmlformats.org/drawingml/2006/main" flipH="1" flipV="1">
          <a:off x="723882" y="606441"/>
          <a:ext cx="647718" cy="142866"/>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0.16275</cdr:x>
      <cdr:y>0.33026</cdr:y>
    </cdr:from>
    <cdr:to>
      <cdr:x>0.25241</cdr:x>
      <cdr:y>0.33497</cdr:y>
    </cdr:to>
    <cdr:sp macro="" textlink="">
      <cdr:nvSpPr>
        <cdr:cNvPr id="387086" name="Line 14">
          <a:extLst xmlns:a="http://schemas.openxmlformats.org/drawingml/2006/main">
            <a:ext uri="{FF2B5EF4-FFF2-40B4-BE49-F238E27FC236}">
              <a16:creationId xmlns:a16="http://schemas.microsoft.com/office/drawing/2014/main" id="{E4154A7B-51EC-4B40-8258-520ECB49E207}"/>
            </a:ext>
          </a:extLst>
        </cdr:cNvPr>
        <cdr:cNvSpPr>
          <a:spLocks xmlns:a="http://schemas.openxmlformats.org/drawingml/2006/main" noChangeShapeType="1"/>
        </cdr:cNvSpPr>
      </cdr:nvSpPr>
      <cdr:spPr bwMode="auto">
        <a:xfrm xmlns:a="http://schemas.openxmlformats.org/drawingml/2006/main" flipH="1" flipV="1">
          <a:off x="582858" y="1093848"/>
          <a:ext cx="321109" cy="1559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0.10948</cdr:x>
      <cdr:y>0.5342</cdr:y>
    </cdr:from>
    <cdr:to>
      <cdr:x>0.19252</cdr:x>
      <cdr:y>0.56937</cdr:y>
    </cdr:to>
    <cdr:sp macro="" textlink="">
      <cdr:nvSpPr>
        <cdr:cNvPr id="387087" name="Line 15">
          <a:extLst xmlns:a="http://schemas.openxmlformats.org/drawingml/2006/main">
            <a:ext uri="{FF2B5EF4-FFF2-40B4-BE49-F238E27FC236}">
              <a16:creationId xmlns:a16="http://schemas.microsoft.com/office/drawing/2014/main" id="{C653E2A8-ED69-40EE-A51E-43B6EB8AEEA5}"/>
            </a:ext>
          </a:extLst>
        </cdr:cNvPr>
        <cdr:cNvSpPr>
          <a:spLocks xmlns:a="http://schemas.openxmlformats.org/drawingml/2006/main" noChangeShapeType="1"/>
        </cdr:cNvSpPr>
      </cdr:nvSpPr>
      <cdr:spPr bwMode="auto">
        <a:xfrm xmlns:a="http://schemas.openxmlformats.org/drawingml/2006/main" flipH="1">
          <a:off x="392080" y="1769319"/>
          <a:ext cx="297400" cy="11648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0.24468</cdr:x>
      <cdr:y>0.78127</cdr:y>
    </cdr:from>
    <cdr:to>
      <cdr:x>0.30851</cdr:x>
      <cdr:y>0.82729</cdr:y>
    </cdr:to>
    <cdr:sp macro="" textlink="">
      <cdr:nvSpPr>
        <cdr:cNvPr id="387088" name="Line 16">
          <a:extLst xmlns:a="http://schemas.openxmlformats.org/drawingml/2006/main">
            <a:ext uri="{FF2B5EF4-FFF2-40B4-BE49-F238E27FC236}">
              <a16:creationId xmlns:a16="http://schemas.microsoft.com/office/drawing/2014/main" id="{29D540CA-07A9-44D1-A42B-C32A174C6177}"/>
            </a:ext>
          </a:extLst>
        </cdr:cNvPr>
        <cdr:cNvSpPr>
          <a:spLocks xmlns:a="http://schemas.openxmlformats.org/drawingml/2006/main" noChangeShapeType="1"/>
        </cdr:cNvSpPr>
      </cdr:nvSpPr>
      <cdr:spPr bwMode="auto">
        <a:xfrm xmlns:a="http://schemas.openxmlformats.org/drawingml/2006/main" flipH="1">
          <a:off x="876300" y="2587624"/>
          <a:ext cx="228601" cy="152408"/>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0.77447</cdr:x>
      <cdr:y>0.64749</cdr:y>
    </cdr:from>
    <cdr:to>
      <cdr:x>0.82902</cdr:x>
      <cdr:y>0.66848</cdr:y>
    </cdr:to>
    <cdr:sp macro="" textlink="">
      <cdr:nvSpPr>
        <cdr:cNvPr id="387089" name="Line 17">
          <a:extLst xmlns:a="http://schemas.openxmlformats.org/drawingml/2006/main">
            <a:ext uri="{FF2B5EF4-FFF2-40B4-BE49-F238E27FC236}">
              <a16:creationId xmlns:a16="http://schemas.microsoft.com/office/drawing/2014/main" id="{632AF264-A3D6-43FB-8D3C-CCB700C8EED5}"/>
            </a:ext>
          </a:extLst>
        </cdr:cNvPr>
        <cdr:cNvSpPr>
          <a:spLocks xmlns:a="http://schemas.openxmlformats.org/drawingml/2006/main" noChangeShapeType="1"/>
        </cdr:cNvSpPr>
      </cdr:nvSpPr>
      <cdr:spPr bwMode="auto">
        <a:xfrm xmlns:a="http://schemas.openxmlformats.org/drawingml/2006/main" flipH="1" flipV="1">
          <a:off x="2773686" y="2144512"/>
          <a:ext cx="195365" cy="6952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0.62289</cdr:x>
      <cdr:y>0.87162</cdr:y>
    </cdr:from>
    <cdr:to>
      <cdr:x>0.94681</cdr:x>
      <cdr:y>0.9452</cdr:y>
    </cdr:to>
    <cdr:sp macro="" textlink="">
      <cdr:nvSpPr>
        <cdr:cNvPr id="19" name="テキスト ボックス 1">
          <a:extLst xmlns:a="http://schemas.openxmlformats.org/drawingml/2006/main">
            <a:ext uri="{FF2B5EF4-FFF2-40B4-BE49-F238E27FC236}">
              <a16:creationId xmlns:a16="http://schemas.microsoft.com/office/drawing/2014/main" id="{0D6782BE-DD2A-4E17-A071-E34441F3F1B0}"/>
            </a:ext>
          </a:extLst>
        </cdr:cNvPr>
        <cdr:cNvSpPr txBox="1"/>
      </cdr:nvSpPr>
      <cdr:spPr>
        <a:xfrm xmlns:a="http://schemas.openxmlformats.org/drawingml/2006/main">
          <a:off x="2230815" y="2886844"/>
          <a:ext cx="1160087" cy="243702"/>
        </a:xfrm>
        <a:prstGeom xmlns:a="http://schemas.openxmlformats.org/drawingml/2006/main" prst="rect">
          <a:avLst/>
        </a:prstGeom>
        <a:ln xmlns:a="http://schemas.openxmlformats.org/drawingml/2006/main">
          <a:solidFill>
            <a:sysClr val="windowText" lastClr="000000"/>
          </a:solidFill>
        </a:ln>
      </cdr:spPr>
      <cdr:txBody>
        <a:bodyPr xmlns:a="http://schemas.openxmlformats.org/drawingml/2006/main" wrap="none" rtlCol="0" anchor="ctr" anchorCtr="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ja-JP" altLang="en-US" sz="800"/>
            <a:t>（　）：電気・熱配分前</a:t>
          </a:r>
        </a:p>
      </cdr:txBody>
    </cdr:sp>
  </cdr:relSizeAnchor>
  <cdr:relSizeAnchor xmlns:cdr="http://schemas.openxmlformats.org/drawingml/2006/chartDrawing">
    <cdr:from>
      <cdr:x>0.35159</cdr:x>
      <cdr:y>0.29322</cdr:y>
    </cdr:from>
    <cdr:to>
      <cdr:x>0.63298</cdr:x>
      <cdr:y>0.33839</cdr:y>
    </cdr:to>
    <cdr:sp macro="" textlink="">
      <cdr:nvSpPr>
        <cdr:cNvPr id="20" name="テキスト ボックス 1">
          <a:extLst xmlns:a="http://schemas.openxmlformats.org/drawingml/2006/main">
            <a:ext uri="{FF2B5EF4-FFF2-40B4-BE49-F238E27FC236}">
              <a16:creationId xmlns:a16="http://schemas.microsoft.com/office/drawing/2014/main" id="{6D1E0F4B-3230-4A8E-9C46-5DD376F44877}"/>
            </a:ext>
          </a:extLst>
        </cdr:cNvPr>
        <cdr:cNvSpPr txBox="1"/>
      </cdr:nvSpPr>
      <cdr:spPr>
        <a:xfrm xmlns:a="http://schemas.openxmlformats.org/drawingml/2006/main">
          <a:off x="1259202" y="971148"/>
          <a:ext cx="1007748" cy="14963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1200">
              <a:latin typeface="HGP創英角ｺﾞｼｯｸUB" pitchFamily="50" charset="-128"/>
              <a:ea typeface="HGP創英角ｺﾞｼｯｸUB" pitchFamily="50" charset="-128"/>
            </a:rPr>
            <a:t>電気・熱配分前</a:t>
          </a:r>
        </a:p>
      </cdr:txBody>
    </cdr:sp>
  </cdr:relSizeAnchor>
  <cdr:relSizeAnchor xmlns:cdr="http://schemas.openxmlformats.org/drawingml/2006/chartDrawing">
    <cdr:from>
      <cdr:x>0.35932</cdr:x>
      <cdr:y>0.20854</cdr:y>
    </cdr:from>
    <cdr:to>
      <cdr:x>0.64362</cdr:x>
      <cdr:y>0.25212</cdr:y>
    </cdr:to>
    <cdr:sp macro="" textlink="">
      <cdr:nvSpPr>
        <cdr:cNvPr id="21" name="テキスト ボックス 1">
          <a:extLst xmlns:a="http://schemas.openxmlformats.org/drawingml/2006/main">
            <a:ext uri="{FF2B5EF4-FFF2-40B4-BE49-F238E27FC236}">
              <a16:creationId xmlns:a16="http://schemas.microsoft.com/office/drawing/2014/main" id="{FA562635-8B5B-4075-B5DA-66B85C39BEA7}"/>
            </a:ext>
          </a:extLst>
        </cdr:cNvPr>
        <cdr:cNvSpPr txBox="1"/>
      </cdr:nvSpPr>
      <cdr:spPr>
        <a:xfrm xmlns:a="http://schemas.openxmlformats.org/drawingml/2006/main">
          <a:off x="1286882" y="690686"/>
          <a:ext cx="1018168" cy="14434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1200">
              <a:latin typeface="HGP創英角ｺﾞｼｯｸUB" pitchFamily="50" charset="-128"/>
              <a:ea typeface="HGP創英角ｺﾞｼｯｸUB" pitchFamily="50" charset="-128"/>
            </a:rPr>
            <a:t>電気・熱配分後</a:t>
          </a:r>
        </a:p>
      </cdr:txBody>
    </cdr:sp>
  </cdr:relSizeAnchor>
  <cdr:relSizeAnchor xmlns:cdr="http://schemas.openxmlformats.org/drawingml/2006/chartDrawing">
    <cdr:from>
      <cdr:x>0.32911</cdr:x>
      <cdr:y>0.44931</cdr:y>
    </cdr:from>
    <cdr:to>
      <cdr:x>0.67071</cdr:x>
      <cdr:y>0.70093</cdr:y>
    </cdr:to>
    <cdr:sp macro="" textlink="">
      <cdr:nvSpPr>
        <cdr:cNvPr id="22" name="テキスト ボックス 2">
          <a:extLst xmlns:a="http://schemas.openxmlformats.org/drawingml/2006/main">
            <a:ext uri="{FF2B5EF4-FFF2-40B4-BE49-F238E27FC236}">
              <a16:creationId xmlns:a16="http://schemas.microsoft.com/office/drawing/2014/main" id="{0E85A9E2-C1DB-4F94-8407-FB28EA390659}"/>
            </a:ext>
          </a:extLst>
        </cdr:cNvPr>
        <cdr:cNvSpPr txBox="1"/>
      </cdr:nvSpPr>
      <cdr:spPr>
        <a:xfrm xmlns:a="http://schemas.openxmlformats.org/drawingml/2006/main">
          <a:off x="1178662" y="1488132"/>
          <a:ext cx="1223406" cy="83338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900"/>
            <a:t>二酸化炭素総排出量</a:t>
          </a:r>
        </a:p>
        <a:p xmlns:a="http://schemas.openxmlformats.org/drawingml/2006/main">
          <a:pPr algn="ctr"/>
          <a:r>
            <a:rPr kumimoji="1" lang="en-US" altLang="ja-JP" sz="900"/>
            <a:t>1990</a:t>
          </a:r>
          <a:r>
            <a:rPr kumimoji="1" lang="ja-JP" altLang="en-US" sz="900"/>
            <a:t>年度</a:t>
          </a:r>
        </a:p>
        <a:p xmlns:a="http://schemas.openxmlformats.org/drawingml/2006/main">
          <a:pPr algn="ctr"/>
          <a:r>
            <a:rPr kumimoji="1" lang="ja-JP" altLang="en-US" sz="900"/>
            <a:t>（平成</a:t>
          </a:r>
          <a:r>
            <a:rPr kumimoji="1" lang="en-US" altLang="ja-JP" sz="900"/>
            <a:t>2</a:t>
          </a:r>
          <a:r>
            <a:rPr kumimoji="1" lang="ja-JP" altLang="en-US" sz="900"/>
            <a:t>年度）</a:t>
          </a:r>
        </a:p>
        <a:p xmlns:a="http://schemas.openxmlformats.org/drawingml/2006/main">
          <a:pPr algn="ctr"/>
          <a:r>
            <a:rPr kumimoji="1" lang="en-US" altLang="ja-JP" sz="900"/>
            <a:t>11</a:t>
          </a:r>
          <a:r>
            <a:rPr kumimoji="1" lang="ja-JP" altLang="en-US" sz="900"/>
            <a:t>億</a:t>
          </a:r>
          <a:r>
            <a:rPr kumimoji="1" lang="en-US" altLang="ja-JP" sz="900"/>
            <a:t>6,200</a:t>
          </a:r>
          <a:r>
            <a:rPr kumimoji="1" lang="ja-JP" altLang="en-US" sz="900"/>
            <a:t>万トン</a:t>
          </a:r>
        </a:p>
        <a:p xmlns:a="http://schemas.openxmlformats.org/drawingml/2006/main">
          <a:pPr algn="ctr"/>
          <a:endParaRPr kumimoji="1" lang="ja-JP" altLang="en-US" sz="900"/>
        </a:p>
      </cdr:txBody>
    </cdr:sp>
  </cdr:relSizeAnchor>
</c:userShapes>
</file>

<file path=xl/drawings/drawing11.xml><?xml version="1.0" encoding="utf-8"?>
<c:userShapes xmlns:c="http://schemas.openxmlformats.org/drawingml/2006/chart">
  <cdr:relSizeAnchor xmlns:cdr="http://schemas.openxmlformats.org/drawingml/2006/chartDrawing">
    <cdr:from>
      <cdr:x>0.60826</cdr:x>
      <cdr:y>0.14711</cdr:y>
    </cdr:from>
    <cdr:to>
      <cdr:x>0.80413</cdr:x>
      <cdr:y>0.21907</cdr:y>
    </cdr:to>
    <cdr:sp macro="" textlink="">
      <cdr:nvSpPr>
        <cdr:cNvPr id="387082" name="Line 10">
          <a:extLst xmlns:a="http://schemas.openxmlformats.org/drawingml/2006/main">
            <a:ext uri="{FF2B5EF4-FFF2-40B4-BE49-F238E27FC236}">
              <a16:creationId xmlns:a16="http://schemas.microsoft.com/office/drawing/2014/main" id="{D0C7E859-EC9B-420E-B6A3-7C282B594DCA}"/>
            </a:ext>
          </a:extLst>
        </cdr:cNvPr>
        <cdr:cNvSpPr>
          <a:spLocks xmlns:a="http://schemas.openxmlformats.org/drawingml/2006/main" noChangeShapeType="1"/>
        </cdr:cNvSpPr>
      </cdr:nvSpPr>
      <cdr:spPr bwMode="auto">
        <a:xfrm xmlns:a="http://schemas.openxmlformats.org/drawingml/2006/main" flipV="1">
          <a:off x="2573423" y="525740"/>
          <a:ext cx="828675" cy="25717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0.50983</cdr:x>
      <cdr:y>0.12649</cdr:y>
    </cdr:from>
    <cdr:to>
      <cdr:x>0.59439</cdr:x>
      <cdr:y>0.20191</cdr:y>
    </cdr:to>
    <cdr:sp macro="" textlink="">
      <cdr:nvSpPr>
        <cdr:cNvPr id="387083" name="Line 11">
          <a:extLst xmlns:a="http://schemas.openxmlformats.org/drawingml/2006/main">
            <a:ext uri="{FF2B5EF4-FFF2-40B4-BE49-F238E27FC236}">
              <a16:creationId xmlns:a16="http://schemas.microsoft.com/office/drawing/2014/main" id="{4550A753-5B44-4637-8C1D-CA729198C895}"/>
            </a:ext>
          </a:extLst>
        </cdr:cNvPr>
        <cdr:cNvSpPr>
          <a:spLocks xmlns:a="http://schemas.openxmlformats.org/drawingml/2006/main" noChangeShapeType="1"/>
        </cdr:cNvSpPr>
      </cdr:nvSpPr>
      <cdr:spPr bwMode="auto">
        <a:xfrm xmlns:a="http://schemas.openxmlformats.org/drawingml/2006/main" flipV="1">
          <a:off x="2868309" y="650518"/>
          <a:ext cx="479517" cy="382012"/>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0.4214</cdr:x>
      <cdr:y>0.14445</cdr:y>
    </cdr:from>
    <cdr:to>
      <cdr:x>0.48206</cdr:x>
      <cdr:y>0.20854</cdr:y>
    </cdr:to>
    <cdr:sp macro="" textlink="">
      <cdr:nvSpPr>
        <cdr:cNvPr id="387084" name="Line 12">
          <a:extLst xmlns:a="http://schemas.openxmlformats.org/drawingml/2006/main">
            <a:ext uri="{FF2B5EF4-FFF2-40B4-BE49-F238E27FC236}">
              <a16:creationId xmlns:a16="http://schemas.microsoft.com/office/drawing/2014/main" id="{DF3B43EF-8663-4F22-A5D4-E1C31DD38D14}"/>
            </a:ext>
          </a:extLst>
        </cdr:cNvPr>
        <cdr:cNvSpPr>
          <a:spLocks xmlns:a="http://schemas.openxmlformats.org/drawingml/2006/main" noChangeShapeType="1"/>
        </cdr:cNvSpPr>
      </cdr:nvSpPr>
      <cdr:spPr bwMode="auto">
        <a:xfrm xmlns:a="http://schemas.openxmlformats.org/drawingml/2006/main" flipH="1" flipV="1">
          <a:off x="1782848" y="516216"/>
          <a:ext cx="256638" cy="229052"/>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0.23679</cdr:x>
      <cdr:y>0.16843</cdr:y>
    </cdr:from>
    <cdr:to>
      <cdr:x>0.42176</cdr:x>
      <cdr:y>0.21907</cdr:y>
    </cdr:to>
    <cdr:sp macro="" textlink="">
      <cdr:nvSpPr>
        <cdr:cNvPr id="387085" name="Line 13">
          <a:extLst xmlns:a="http://schemas.openxmlformats.org/drawingml/2006/main">
            <a:ext uri="{FF2B5EF4-FFF2-40B4-BE49-F238E27FC236}">
              <a16:creationId xmlns:a16="http://schemas.microsoft.com/office/drawing/2014/main" id="{EF14C674-BC20-46EE-85B4-9BC7F8BFF20F}"/>
            </a:ext>
          </a:extLst>
        </cdr:cNvPr>
        <cdr:cNvSpPr>
          <a:spLocks xmlns:a="http://schemas.openxmlformats.org/drawingml/2006/main" noChangeShapeType="1"/>
        </cdr:cNvSpPr>
      </cdr:nvSpPr>
      <cdr:spPr bwMode="auto">
        <a:xfrm xmlns:a="http://schemas.openxmlformats.org/drawingml/2006/main" flipH="1" flipV="1">
          <a:off x="1001799" y="601941"/>
          <a:ext cx="782572" cy="180958"/>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0.20845</cdr:x>
      <cdr:y>0.32789</cdr:y>
    </cdr:from>
    <cdr:to>
      <cdr:x>0.28849</cdr:x>
      <cdr:y>0.355</cdr:y>
    </cdr:to>
    <cdr:sp macro="" textlink="">
      <cdr:nvSpPr>
        <cdr:cNvPr id="387086" name="Line 14">
          <a:extLst xmlns:a="http://schemas.openxmlformats.org/drawingml/2006/main">
            <a:ext uri="{FF2B5EF4-FFF2-40B4-BE49-F238E27FC236}">
              <a16:creationId xmlns:a16="http://schemas.microsoft.com/office/drawing/2014/main" id="{E4154A7B-51EC-4B40-8258-520ECB49E207}"/>
            </a:ext>
          </a:extLst>
        </cdr:cNvPr>
        <cdr:cNvSpPr>
          <a:spLocks xmlns:a="http://schemas.openxmlformats.org/drawingml/2006/main" noChangeShapeType="1"/>
        </cdr:cNvSpPr>
      </cdr:nvSpPr>
      <cdr:spPr bwMode="auto">
        <a:xfrm xmlns:a="http://schemas.openxmlformats.org/drawingml/2006/main" flipH="1" flipV="1">
          <a:off x="881891" y="1171796"/>
          <a:ext cx="338631" cy="96884"/>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0.19296</cdr:x>
      <cdr:y>0.63811</cdr:y>
    </cdr:from>
    <cdr:to>
      <cdr:x>0.2755</cdr:x>
      <cdr:y>0.66417</cdr:y>
    </cdr:to>
    <cdr:sp macro="" textlink="">
      <cdr:nvSpPr>
        <cdr:cNvPr id="387087" name="Line 15">
          <a:extLst xmlns:a="http://schemas.openxmlformats.org/drawingml/2006/main">
            <a:ext uri="{FF2B5EF4-FFF2-40B4-BE49-F238E27FC236}">
              <a16:creationId xmlns:a16="http://schemas.microsoft.com/office/drawing/2014/main" id="{C653E2A8-ED69-40EE-A51E-43B6EB8AEEA5}"/>
            </a:ext>
          </a:extLst>
        </cdr:cNvPr>
        <cdr:cNvSpPr>
          <a:spLocks xmlns:a="http://schemas.openxmlformats.org/drawingml/2006/main" noChangeShapeType="1"/>
        </cdr:cNvSpPr>
      </cdr:nvSpPr>
      <cdr:spPr bwMode="auto">
        <a:xfrm xmlns:a="http://schemas.openxmlformats.org/drawingml/2006/main" flipH="1">
          <a:off x="816357" y="2280455"/>
          <a:ext cx="349208" cy="9313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0.35386</cdr:x>
      <cdr:y>0.78411</cdr:y>
    </cdr:from>
    <cdr:to>
      <cdr:x>0.39888</cdr:x>
      <cdr:y>0.82676</cdr:y>
    </cdr:to>
    <cdr:sp macro="" textlink="">
      <cdr:nvSpPr>
        <cdr:cNvPr id="387088" name="Line 16">
          <a:extLst xmlns:a="http://schemas.openxmlformats.org/drawingml/2006/main">
            <a:ext uri="{FF2B5EF4-FFF2-40B4-BE49-F238E27FC236}">
              <a16:creationId xmlns:a16="http://schemas.microsoft.com/office/drawing/2014/main" id="{29D540CA-07A9-44D1-A42B-C32A174C6177}"/>
            </a:ext>
          </a:extLst>
        </cdr:cNvPr>
        <cdr:cNvSpPr>
          <a:spLocks xmlns:a="http://schemas.openxmlformats.org/drawingml/2006/main" noChangeShapeType="1"/>
        </cdr:cNvSpPr>
      </cdr:nvSpPr>
      <cdr:spPr bwMode="auto">
        <a:xfrm xmlns:a="http://schemas.openxmlformats.org/drawingml/2006/main" flipH="1">
          <a:off x="1497099" y="2802204"/>
          <a:ext cx="190489" cy="152412"/>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0.77261</cdr:x>
      <cdr:y>0.5469</cdr:y>
    </cdr:from>
    <cdr:to>
      <cdr:x>0.82016</cdr:x>
      <cdr:y>0.55078</cdr:y>
    </cdr:to>
    <cdr:sp macro="" textlink="">
      <cdr:nvSpPr>
        <cdr:cNvPr id="387089" name="Line 17">
          <a:extLst xmlns:a="http://schemas.openxmlformats.org/drawingml/2006/main">
            <a:ext uri="{FF2B5EF4-FFF2-40B4-BE49-F238E27FC236}">
              <a16:creationId xmlns:a16="http://schemas.microsoft.com/office/drawing/2014/main" id="{632AF264-A3D6-43FB-8D3C-CCB700C8EED5}"/>
            </a:ext>
          </a:extLst>
        </cdr:cNvPr>
        <cdr:cNvSpPr>
          <a:spLocks xmlns:a="http://schemas.openxmlformats.org/drawingml/2006/main" noChangeShapeType="1"/>
        </cdr:cNvSpPr>
      </cdr:nvSpPr>
      <cdr:spPr bwMode="auto">
        <a:xfrm xmlns:a="http://schemas.openxmlformats.org/drawingml/2006/main" flipH="1" flipV="1">
          <a:off x="3268748" y="1954491"/>
          <a:ext cx="201163" cy="13854"/>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0.63977</cdr:x>
      <cdr:y>0.82848</cdr:y>
    </cdr:from>
    <cdr:to>
      <cdr:x>0.94028</cdr:x>
      <cdr:y>0.90138</cdr:y>
    </cdr:to>
    <cdr:sp macro="" textlink="">
      <cdr:nvSpPr>
        <cdr:cNvPr id="19" name="テキスト ボックス 1">
          <a:extLst xmlns:a="http://schemas.openxmlformats.org/drawingml/2006/main">
            <a:ext uri="{FF2B5EF4-FFF2-40B4-BE49-F238E27FC236}">
              <a16:creationId xmlns:a16="http://schemas.microsoft.com/office/drawing/2014/main" id="{0D6782BE-DD2A-4E17-A071-E34441F3F1B0}"/>
            </a:ext>
          </a:extLst>
        </cdr:cNvPr>
        <cdr:cNvSpPr txBox="1"/>
      </cdr:nvSpPr>
      <cdr:spPr>
        <a:xfrm xmlns:a="http://schemas.openxmlformats.org/drawingml/2006/main">
          <a:off x="2487699" y="2960773"/>
          <a:ext cx="1168528" cy="260543"/>
        </a:xfrm>
        <a:prstGeom xmlns:a="http://schemas.openxmlformats.org/drawingml/2006/main" prst="rect">
          <a:avLst/>
        </a:prstGeom>
        <a:ln xmlns:a="http://schemas.openxmlformats.org/drawingml/2006/main">
          <a:solidFill>
            <a:sysClr val="windowText" lastClr="000000"/>
          </a:solidFill>
        </a:ln>
      </cdr:spPr>
      <cdr:txBody>
        <a:bodyPr xmlns:a="http://schemas.openxmlformats.org/drawingml/2006/main" wrap="none" rtlCol="0" anchor="ctr" anchorCtr="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ja-JP" altLang="en-US" sz="800"/>
            <a:t>（　）：電気・熱配分前</a:t>
          </a:r>
        </a:p>
      </cdr:txBody>
    </cdr:sp>
  </cdr:relSizeAnchor>
  <cdr:relSizeAnchor xmlns:cdr="http://schemas.openxmlformats.org/drawingml/2006/chartDrawing">
    <cdr:from>
      <cdr:x>0.39314</cdr:x>
      <cdr:y>0.21322</cdr:y>
    </cdr:from>
    <cdr:to>
      <cdr:x>0.63463</cdr:x>
      <cdr:y>0.256</cdr:y>
    </cdr:to>
    <cdr:sp macro="" textlink="">
      <cdr:nvSpPr>
        <cdr:cNvPr id="20" name="テキスト ボックス 1">
          <a:extLst xmlns:a="http://schemas.openxmlformats.org/drawingml/2006/main">
            <a:ext uri="{FF2B5EF4-FFF2-40B4-BE49-F238E27FC236}">
              <a16:creationId xmlns:a16="http://schemas.microsoft.com/office/drawing/2014/main" id="{6D1E0F4B-3230-4A8E-9C46-5DD376F44877}"/>
            </a:ext>
          </a:extLst>
        </cdr:cNvPr>
        <cdr:cNvSpPr txBox="1"/>
      </cdr:nvSpPr>
      <cdr:spPr>
        <a:xfrm xmlns:a="http://schemas.openxmlformats.org/drawingml/2006/main">
          <a:off x="1663292" y="762000"/>
          <a:ext cx="1021690" cy="15288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1200">
              <a:latin typeface="HGP創英角ｺﾞｼｯｸUB" pitchFamily="50" charset="-128"/>
              <a:ea typeface="HGP創英角ｺﾞｼｯｸUB" pitchFamily="50" charset="-128"/>
            </a:rPr>
            <a:t>電気・熱配分前</a:t>
          </a:r>
        </a:p>
      </cdr:txBody>
    </cdr:sp>
  </cdr:relSizeAnchor>
  <cdr:relSizeAnchor xmlns:cdr="http://schemas.openxmlformats.org/drawingml/2006/chartDrawing">
    <cdr:from>
      <cdr:x>0.39851</cdr:x>
      <cdr:y>0.29467</cdr:y>
    </cdr:from>
    <cdr:to>
      <cdr:x>0.64025</cdr:x>
      <cdr:y>0.3382</cdr:y>
    </cdr:to>
    <cdr:sp macro="" textlink="">
      <cdr:nvSpPr>
        <cdr:cNvPr id="21" name="テキスト ボックス 1">
          <a:extLst xmlns:a="http://schemas.openxmlformats.org/drawingml/2006/main">
            <a:ext uri="{FF2B5EF4-FFF2-40B4-BE49-F238E27FC236}">
              <a16:creationId xmlns:a16="http://schemas.microsoft.com/office/drawing/2014/main" id="{FA562635-8B5B-4075-B5DA-66B85C39BEA7}"/>
            </a:ext>
          </a:extLst>
        </cdr:cNvPr>
        <cdr:cNvSpPr txBox="1"/>
      </cdr:nvSpPr>
      <cdr:spPr>
        <a:xfrm xmlns:a="http://schemas.openxmlformats.org/drawingml/2006/main">
          <a:off x="1685992" y="1053066"/>
          <a:ext cx="1022748" cy="15556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1200">
              <a:latin typeface="HGP創英角ｺﾞｼｯｸUB" pitchFamily="50" charset="-128"/>
              <a:ea typeface="HGP創英角ｺﾞｼｯｸUB" pitchFamily="50" charset="-128"/>
            </a:rPr>
            <a:t>電気・熱配分後</a:t>
          </a:r>
        </a:p>
      </cdr:txBody>
    </cdr:sp>
  </cdr:relSizeAnchor>
  <cdr:relSizeAnchor xmlns:cdr="http://schemas.openxmlformats.org/drawingml/2006/chartDrawing">
    <cdr:from>
      <cdr:x>0.37047</cdr:x>
      <cdr:y>0.43497</cdr:y>
    </cdr:from>
    <cdr:to>
      <cdr:x>0.65964</cdr:x>
      <cdr:y>0.66816</cdr:y>
    </cdr:to>
    <cdr:sp macro="" textlink="">
      <cdr:nvSpPr>
        <cdr:cNvPr id="22" name="テキスト ボックス 2">
          <a:extLst xmlns:a="http://schemas.openxmlformats.org/drawingml/2006/main">
            <a:ext uri="{FF2B5EF4-FFF2-40B4-BE49-F238E27FC236}">
              <a16:creationId xmlns:a16="http://schemas.microsoft.com/office/drawing/2014/main" id="{0E85A9E2-C1DB-4F94-8407-FB28EA390659}"/>
            </a:ext>
          </a:extLst>
        </cdr:cNvPr>
        <cdr:cNvSpPr txBox="1"/>
      </cdr:nvSpPr>
      <cdr:spPr>
        <a:xfrm xmlns:a="http://schemas.openxmlformats.org/drawingml/2006/main">
          <a:off x="1567369" y="1554485"/>
          <a:ext cx="1223413" cy="83336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ctr">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ja-JP" sz="900">
              <a:solidFill>
                <a:schemeClr val="tx1"/>
              </a:solidFill>
              <a:effectLst/>
              <a:latin typeface="+mn-lt"/>
              <a:ea typeface="+mn-ea"/>
              <a:cs typeface="+mn-cs"/>
            </a:rPr>
            <a:t>二酸化炭素総排出量</a:t>
          </a:r>
          <a:endParaRPr lang="ja-JP" altLang="ja-JP" sz="900">
            <a:effectLst/>
          </a:endParaRPr>
        </a:p>
        <a:p xmlns:a="http://schemas.openxmlformats.org/drawingml/2006/main">
          <a:pPr algn="ctr"/>
          <a:r>
            <a:rPr kumimoji="1" lang="en-US" altLang="ja-JP" sz="900">
              <a:solidFill>
                <a:schemeClr val="tx1"/>
              </a:solidFill>
              <a:effectLst/>
              <a:latin typeface="+mn-lt"/>
              <a:ea typeface="+mn-ea"/>
              <a:cs typeface="+mn-cs"/>
            </a:rPr>
            <a:t>2005</a:t>
          </a:r>
          <a:r>
            <a:rPr kumimoji="1" lang="ja-JP" altLang="ja-JP" sz="900">
              <a:solidFill>
                <a:schemeClr val="tx1"/>
              </a:solidFill>
              <a:effectLst/>
              <a:latin typeface="+mn-lt"/>
              <a:ea typeface="+mn-ea"/>
              <a:cs typeface="+mn-cs"/>
            </a:rPr>
            <a:t>年度</a:t>
          </a:r>
          <a:endParaRPr lang="ja-JP" altLang="ja-JP" sz="900">
            <a:effectLst/>
          </a:endParaRPr>
        </a:p>
        <a:p xmlns:a="http://schemas.openxmlformats.org/drawingml/2006/main">
          <a:pPr algn="ctr"/>
          <a:r>
            <a:rPr kumimoji="1" lang="ja-JP" altLang="ja-JP" sz="900">
              <a:solidFill>
                <a:schemeClr val="tx1"/>
              </a:solidFill>
              <a:effectLst/>
              <a:latin typeface="+mn-lt"/>
              <a:ea typeface="+mn-ea"/>
              <a:cs typeface="+mn-cs"/>
            </a:rPr>
            <a:t>（平成</a:t>
          </a:r>
          <a:r>
            <a:rPr kumimoji="1" lang="en-US" altLang="ja-JP" sz="900">
              <a:solidFill>
                <a:schemeClr val="tx1"/>
              </a:solidFill>
              <a:effectLst/>
              <a:latin typeface="+mn-lt"/>
              <a:ea typeface="+mn-ea"/>
              <a:cs typeface="+mn-cs"/>
            </a:rPr>
            <a:t>17</a:t>
          </a:r>
          <a:r>
            <a:rPr kumimoji="1" lang="ja-JP" altLang="ja-JP" sz="900">
              <a:solidFill>
                <a:schemeClr val="tx1"/>
              </a:solidFill>
              <a:effectLst/>
              <a:latin typeface="+mn-lt"/>
              <a:ea typeface="+mn-ea"/>
              <a:cs typeface="+mn-cs"/>
            </a:rPr>
            <a:t>年度）</a:t>
          </a:r>
          <a:endParaRPr lang="ja-JP" altLang="ja-JP" sz="900">
            <a:effectLst/>
          </a:endParaRPr>
        </a:p>
        <a:p xmlns:a="http://schemas.openxmlformats.org/drawingml/2006/main">
          <a:pPr algn="ctr"/>
          <a:r>
            <a:rPr kumimoji="1" lang="en-US" altLang="ja-JP" sz="900">
              <a:solidFill>
                <a:schemeClr val="tx1"/>
              </a:solidFill>
              <a:effectLst/>
              <a:latin typeface="+mn-lt"/>
              <a:ea typeface="+mn-ea"/>
              <a:cs typeface="+mn-cs"/>
            </a:rPr>
            <a:t>13</a:t>
          </a:r>
          <a:r>
            <a:rPr kumimoji="1" lang="ja-JP" altLang="ja-JP" sz="900">
              <a:solidFill>
                <a:schemeClr val="tx1"/>
              </a:solidFill>
              <a:effectLst/>
              <a:latin typeface="+mn-lt"/>
              <a:ea typeface="+mn-ea"/>
              <a:cs typeface="+mn-cs"/>
            </a:rPr>
            <a:t>億</a:t>
          </a:r>
          <a:r>
            <a:rPr kumimoji="1" lang="en-US" altLang="ja-JP" sz="900">
              <a:solidFill>
                <a:schemeClr val="tx1"/>
              </a:solidFill>
              <a:effectLst/>
              <a:latin typeface="+mn-lt"/>
              <a:ea typeface="+mn-ea"/>
              <a:cs typeface="+mn-cs"/>
            </a:rPr>
            <a:t>1,100</a:t>
          </a:r>
          <a:r>
            <a:rPr kumimoji="1" lang="ja-JP" altLang="ja-JP" sz="900">
              <a:solidFill>
                <a:schemeClr val="tx1"/>
              </a:solidFill>
              <a:effectLst/>
              <a:latin typeface="+mn-lt"/>
              <a:ea typeface="+mn-ea"/>
              <a:cs typeface="+mn-cs"/>
            </a:rPr>
            <a:t>万トン</a:t>
          </a:r>
          <a:endParaRPr lang="ja-JP" altLang="ja-JP" sz="900">
            <a:effectLst/>
          </a:endParaRPr>
        </a:p>
        <a:p xmlns:a="http://schemas.openxmlformats.org/drawingml/2006/main">
          <a:pPr algn="ctr"/>
          <a:endParaRPr kumimoji="1" lang="ja-JP" altLang="en-US" sz="900"/>
        </a:p>
      </cdr:txBody>
    </cdr:sp>
  </cdr:relSizeAnchor>
</c:userShapes>
</file>

<file path=xl/drawings/drawing12.xml><?xml version="1.0" encoding="utf-8"?>
<c:userShapes xmlns:c="http://schemas.openxmlformats.org/drawingml/2006/chart">
  <cdr:relSizeAnchor xmlns:cdr="http://schemas.openxmlformats.org/drawingml/2006/chartDrawing">
    <cdr:from>
      <cdr:x>0.59497</cdr:x>
      <cdr:y>0.18783</cdr:y>
    </cdr:from>
    <cdr:to>
      <cdr:x>0.7526</cdr:x>
      <cdr:y>0.21354</cdr:y>
    </cdr:to>
    <cdr:sp macro="" textlink="">
      <cdr:nvSpPr>
        <cdr:cNvPr id="387082" name="Line 10">
          <a:extLst xmlns:a="http://schemas.openxmlformats.org/drawingml/2006/main">
            <a:ext uri="{FF2B5EF4-FFF2-40B4-BE49-F238E27FC236}">
              <a16:creationId xmlns:a16="http://schemas.microsoft.com/office/drawing/2014/main" id="{D0C7E859-EC9B-420E-B6A3-7C282B594DCA}"/>
            </a:ext>
          </a:extLst>
        </cdr:cNvPr>
        <cdr:cNvSpPr>
          <a:spLocks xmlns:a="http://schemas.openxmlformats.org/drawingml/2006/main" noChangeShapeType="1"/>
        </cdr:cNvSpPr>
      </cdr:nvSpPr>
      <cdr:spPr bwMode="auto">
        <a:xfrm xmlns:a="http://schemas.openxmlformats.org/drawingml/2006/main" flipV="1">
          <a:off x="2588489" y="676275"/>
          <a:ext cx="685781" cy="9256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0.50302</cdr:x>
      <cdr:y>0.10661</cdr:y>
    </cdr:from>
    <cdr:to>
      <cdr:x>0.63</cdr:x>
      <cdr:y>0.19841</cdr:y>
    </cdr:to>
    <cdr:sp macro="" textlink="">
      <cdr:nvSpPr>
        <cdr:cNvPr id="387083" name="Line 11">
          <a:extLst xmlns:a="http://schemas.openxmlformats.org/drawingml/2006/main">
            <a:ext uri="{FF2B5EF4-FFF2-40B4-BE49-F238E27FC236}">
              <a16:creationId xmlns:a16="http://schemas.microsoft.com/office/drawing/2014/main" id="{4550A753-5B44-4637-8C1D-CA729198C895}"/>
            </a:ext>
          </a:extLst>
        </cdr:cNvPr>
        <cdr:cNvSpPr>
          <a:spLocks xmlns:a="http://schemas.openxmlformats.org/drawingml/2006/main" noChangeShapeType="1"/>
        </cdr:cNvSpPr>
      </cdr:nvSpPr>
      <cdr:spPr bwMode="auto">
        <a:xfrm xmlns:a="http://schemas.openxmlformats.org/drawingml/2006/main" flipV="1">
          <a:off x="2188420" y="383837"/>
          <a:ext cx="552459" cy="330538"/>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0.41325</cdr:x>
      <cdr:y>0.12698</cdr:y>
    </cdr:from>
    <cdr:to>
      <cdr:x>0.47455</cdr:x>
      <cdr:y>0.19531</cdr:y>
    </cdr:to>
    <cdr:sp macro="" textlink="">
      <cdr:nvSpPr>
        <cdr:cNvPr id="387084" name="Line 12">
          <a:extLst xmlns:a="http://schemas.openxmlformats.org/drawingml/2006/main">
            <a:ext uri="{FF2B5EF4-FFF2-40B4-BE49-F238E27FC236}">
              <a16:creationId xmlns:a16="http://schemas.microsoft.com/office/drawing/2014/main" id="{DF3B43EF-8663-4F22-A5D4-E1C31DD38D14}"/>
            </a:ext>
          </a:extLst>
        </cdr:cNvPr>
        <cdr:cNvSpPr>
          <a:spLocks xmlns:a="http://schemas.openxmlformats.org/drawingml/2006/main" noChangeShapeType="1"/>
        </cdr:cNvSpPr>
      </cdr:nvSpPr>
      <cdr:spPr bwMode="auto">
        <a:xfrm xmlns:a="http://schemas.openxmlformats.org/drawingml/2006/main" flipH="1" flipV="1">
          <a:off x="1797895" y="457199"/>
          <a:ext cx="266680" cy="246004"/>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0.26438</cdr:x>
      <cdr:y>0.15604</cdr:y>
    </cdr:from>
    <cdr:to>
      <cdr:x>0.43077</cdr:x>
      <cdr:y>0.20635</cdr:y>
    </cdr:to>
    <cdr:sp macro="" textlink="">
      <cdr:nvSpPr>
        <cdr:cNvPr id="387085" name="Line 13">
          <a:extLst xmlns:a="http://schemas.openxmlformats.org/drawingml/2006/main">
            <a:ext uri="{FF2B5EF4-FFF2-40B4-BE49-F238E27FC236}">
              <a16:creationId xmlns:a16="http://schemas.microsoft.com/office/drawing/2014/main" id="{EF14C674-BC20-46EE-85B4-9BC7F8BFF20F}"/>
            </a:ext>
          </a:extLst>
        </cdr:cNvPr>
        <cdr:cNvSpPr>
          <a:spLocks xmlns:a="http://schemas.openxmlformats.org/drawingml/2006/main" noChangeShapeType="1"/>
        </cdr:cNvSpPr>
      </cdr:nvSpPr>
      <cdr:spPr bwMode="auto">
        <a:xfrm xmlns:a="http://schemas.openxmlformats.org/drawingml/2006/main" flipH="1" flipV="1">
          <a:off x="1150193" y="561822"/>
          <a:ext cx="723902" cy="181128"/>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0.21621</cdr:x>
      <cdr:y>0.30159</cdr:y>
    </cdr:from>
    <cdr:to>
      <cdr:x>0.29941</cdr:x>
      <cdr:y>0.32552</cdr:y>
    </cdr:to>
    <cdr:sp macro="" textlink="">
      <cdr:nvSpPr>
        <cdr:cNvPr id="387086" name="Line 14">
          <a:extLst xmlns:a="http://schemas.openxmlformats.org/drawingml/2006/main">
            <a:ext uri="{FF2B5EF4-FFF2-40B4-BE49-F238E27FC236}">
              <a16:creationId xmlns:a16="http://schemas.microsoft.com/office/drawing/2014/main" id="{E4154A7B-51EC-4B40-8258-520ECB49E207}"/>
            </a:ext>
          </a:extLst>
        </cdr:cNvPr>
        <cdr:cNvSpPr>
          <a:spLocks xmlns:a="http://schemas.openxmlformats.org/drawingml/2006/main" noChangeShapeType="1"/>
        </cdr:cNvSpPr>
      </cdr:nvSpPr>
      <cdr:spPr bwMode="auto">
        <a:xfrm xmlns:a="http://schemas.openxmlformats.org/drawingml/2006/main" flipH="1" flipV="1">
          <a:off x="940645" y="1085850"/>
          <a:ext cx="361958" cy="8616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0.22382</cdr:x>
      <cdr:y>0.66824</cdr:y>
    </cdr:from>
    <cdr:to>
      <cdr:x>0.30379</cdr:x>
      <cdr:y>0.70853</cdr:y>
    </cdr:to>
    <cdr:sp macro="" textlink="">
      <cdr:nvSpPr>
        <cdr:cNvPr id="387087" name="Line 15">
          <a:extLst xmlns:a="http://schemas.openxmlformats.org/drawingml/2006/main">
            <a:ext uri="{FF2B5EF4-FFF2-40B4-BE49-F238E27FC236}">
              <a16:creationId xmlns:a16="http://schemas.microsoft.com/office/drawing/2014/main" id="{C653E2A8-ED69-40EE-A51E-43B6EB8AEEA5}"/>
            </a:ext>
          </a:extLst>
        </cdr:cNvPr>
        <cdr:cNvSpPr>
          <a:spLocks xmlns:a="http://schemas.openxmlformats.org/drawingml/2006/main" noChangeShapeType="1"/>
        </cdr:cNvSpPr>
      </cdr:nvSpPr>
      <cdr:spPr bwMode="auto">
        <a:xfrm xmlns:a="http://schemas.openxmlformats.org/drawingml/2006/main" flipH="1">
          <a:off x="973735" y="2405962"/>
          <a:ext cx="347917" cy="145062"/>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0.38698</cdr:x>
      <cdr:y>0.77596</cdr:y>
    </cdr:from>
    <cdr:to>
      <cdr:x>0.4242</cdr:x>
      <cdr:y>0.83069</cdr:y>
    </cdr:to>
    <cdr:sp macro="" textlink="">
      <cdr:nvSpPr>
        <cdr:cNvPr id="387088" name="Line 16">
          <a:extLst xmlns:a="http://schemas.openxmlformats.org/drawingml/2006/main">
            <a:ext uri="{FF2B5EF4-FFF2-40B4-BE49-F238E27FC236}">
              <a16:creationId xmlns:a16="http://schemas.microsoft.com/office/drawing/2014/main" id="{29D540CA-07A9-44D1-A42B-C32A174C6177}"/>
            </a:ext>
          </a:extLst>
        </cdr:cNvPr>
        <cdr:cNvSpPr>
          <a:spLocks xmlns:a="http://schemas.openxmlformats.org/drawingml/2006/main" noChangeShapeType="1"/>
        </cdr:cNvSpPr>
      </cdr:nvSpPr>
      <cdr:spPr bwMode="auto">
        <a:xfrm xmlns:a="http://schemas.openxmlformats.org/drawingml/2006/main" flipH="1">
          <a:off x="1683595" y="2793801"/>
          <a:ext cx="161921" cy="19704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0.74591</cdr:x>
      <cdr:y>0.5376</cdr:y>
    </cdr:from>
    <cdr:to>
      <cdr:x>0.80046</cdr:x>
      <cdr:y>0.55859</cdr:y>
    </cdr:to>
    <cdr:sp macro="" textlink="">
      <cdr:nvSpPr>
        <cdr:cNvPr id="387089" name="Line 17">
          <a:extLst xmlns:a="http://schemas.openxmlformats.org/drawingml/2006/main">
            <a:ext uri="{FF2B5EF4-FFF2-40B4-BE49-F238E27FC236}">
              <a16:creationId xmlns:a16="http://schemas.microsoft.com/office/drawing/2014/main" id="{632AF264-A3D6-43FB-8D3C-CCB700C8EED5}"/>
            </a:ext>
          </a:extLst>
        </cdr:cNvPr>
        <cdr:cNvSpPr>
          <a:spLocks xmlns:a="http://schemas.openxmlformats.org/drawingml/2006/main" noChangeShapeType="1"/>
        </cdr:cNvSpPr>
      </cdr:nvSpPr>
      <cdr:spPr bwMode="auto">
        <a:xfrm xmlns:a="http://schemas.openxmlformats.org/drawingml/2006/main" flipH="1" flipV="1">
          <a:off x="3245134" y="1966335"/>
          <a:ext cx="237325" cy="76773"/>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0.67153</cdr:x>
      <cdr:y>0.86045</cdr:y>
    </cdr:from>
    <cdr:to>
      <cdr:x>0.97811</cdr:x>
      <cdr:y>0.93252</cdr:y>
    </cdr:to>
    <cdr:sp macro="" textlink="">
      <cdr:nvSpPr>
        <cdr:cNvPr id="19" name="テキスト ボックス 1">
          <a:extLst xmlns:a="http://schemas.openxmlformats.org/drawingml/2006/main">
            <a:ext uri="{FF2B5EF4-FFF2-40B4-BE49-F238E27FC236}">
              <a16:creationId xmlns:a16="http://schemas.microsoft.com/office/drawing/2014/main" id="{0D6782BE-DD2A-4E17-A071-E34441F3F1B0}"/>
            </a:ext>
          </a:extLst>
        </cdr:cNvPr>
        <cdr:cNvSpPr txBox="1"/>
      </cdr:nvSpPr>
      <cdr:spPr>
        <a:xfrm xmlns:a="http://schemas.openxmlformats.org/drawingml/2006/main">
          <a:off x="2921566" y="3147179"/>
          <a:ext cx="1333779" cy="263612"/>
        </a:xfrm>
        <a:prstGeom xmlns:a="http://schemas.openxmlformats.org/drawingml/2006/main" prst="rect">
          <a:avLst/>
        </a:prstGeom>
        <a:ln xmlns:a="http://schemas.openxmlformats.org/drawingml/2006/main">
          <a:solidFill>
            <a:sysClr val="windowText" lastClr="000000"/>
          </a:solidFill>
        </a:ln>
      </cdr:spPr>
      <cdr:txBody>
        <a:bodyPr xmlns:a="http://schemas.openxmlformats.org/drawingml/2006/main" wrap="none" rtlCol="0" anchor="ctr" anchorCtr="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ja-JP" altLang="en-US" sz="800"/>
            <a:t>（　）：電気・熱配分前</a:t>
          </a:r>
        </a:p>
      </cdr:txBody>
    </cdr:sp>
  </cdr:relSizeAnchor>
  <cdr:relSizeAnchor xmlns:cdr="http://schemas.openxmlformats.org/drawingml/2006/chartDrawing">
    <cdr:from>
      <cdr:x>0.39508</cdr:x>
      <cdr:y>0.28769</cdr:y>
    </cdr:from>
    <cdr:to>
      <cdr:x>0.63657</cdr:x>
      <cdr:y>0.35152</cdr:y>
    </cdr:to>
    <cdr:sp macro="" textlink="">
      <cdr:nvSpPr>
        <cdr:cNvPr id="20" name="テキスト ボックス 1">
          <a:extLst xmlns:a="http://schemas.openxmlformats.org/drawingml/2006/main">
            <a:ext uri="{FF2B5EF4-FFF2-40B4-BE49-F238E27FC236}">
              <a16:creationId xmlns:a16="http://schemas.microsoft.com/office/drawing/2014/main" id="{6D1E0F4B-3230-4A8E-9C46-5DD376F44877}"/>
            </a:ext>
          </a:extLst>
        </cdr:cNvPr>
        <cdr:cNvSpPr txBox="1"/>
      </cdr:nvSpPr>
      <cdr:spPr>
        <a:xfrm xmlns:a="http://schemas.openxmlformats.org/drawingml/2006/main">
          <a:off x="1718820" y="1035830"/>
          <a:ext cx="1050625" cy="22981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1200">
              <a:latin typeface="HGP創英角ｺﾞｼｯｸUB" pitchFamily="50" charset="-128"/>
              <a:ea typeface="HGP創英角ｺﾞｼｯｸUB" pitchFamily="50" charset="-128"/>
            </a:rPr>
            <a:t>電気・熱配分前</a:t>
          </a:r>
        </a:p>
      </cdr:txBody>
    </cdr:sp>
  </cdr:relSizeAnchor>
  <cdr:relSizeAnchor xmlns:cdr="http://schemas.openxmlformats.org/drawingml/2006/chartDrawing">
    <cdr:from>
      <cdr:x>0.38607</cdr:x>
      <cdr:y>0.20697</cdr:y>
    </cdr:from>
    <cdr:to>
      <cdr:x>0.62781</cdr:x>
      <cdr:y>0.2505</cdr:y>
    </cdr:to>
    <cdr:sp macro="" textlink="">
      <cdr:nvSpPr>
        <cdr:cNvPr id="21" name="テキスト ボックス 1">
          <a:extLst xmlns:a="http://schemas.openxmlformats.org/drawingml/2006/main">
            <a:ext uri="{FF2B5EF4-FFF2-40B4-BE49-F238E27FC236}">
              <a16:creationId xmlns:a16="http://schemas.microsoft.com/office/drawing/2014/main" id="{FA562635-8B5B-4075-B5DA-66B85C39BEA7}"/>
            </a:ext>
          </a:extLst>
        </cdr:cNvPr>
        <cdr:cNvSpPr txBox="1"/>
      </cdr:nvSpPr>
      <cdr:spPr>
        <a:xfrm xmlns:a="http://schemas.openxmlformats.org/drawingml/2006/main">
          <a:off x="1679632" y="745202"/>
          <a:ext cx="1051713" cy="15672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1200">
              <a:latin typeface="HGP創英角ｺﾞｼｯｸUB" pitchFamily="50" charset="-128"/>
              <a:ea typeface="HGP創英角ｺﾞｼｯｸUB" pitchFamily="50" charset="-128"/>
            </a:rPr>
            <a:t>電気・熱配分後</a:t>
          </a:r>
        </a:p>
      </cdr:txBody>
    </cdr:sp>
  </cdr:relSizeAnchor>
  <cdr:relSizeAnchor xmlns:cdr="http://schemas.openxmlformats.org/drawingml/2006/chartDrawing">
    <cdr:from>
      <cdr:x>0.36859</cdr:x>
      <cdr:y>0.43145</cdr:y>
    </cdr:from>
    <cdr:to>
      <cdr:x>0.64979</cdr:x>
      <cdr:y>0.66291</cdr:y>
    </cdr:to>
    <cdr:sp macro="" textlink="">
      <cdr:nvSpPr>
        <cdr:cNvPr id="22" name="テキスト ボックス 2">
          <a:extLst xmlns:a="http://schemas.openxmlformats.org/drawingml/2006/main">
            <a:ext uri="{FF2B5EF4-FFF2-40B4-BE49-F238E27FC236}">
              <a16:creationId xmlns:a16="http://schemas.microsoft.com/office/drawing/2014/main" id="{0E85A9E2-C1DB-4F94-8407-FB28EA390659}"/>
            </a:ext>
          </a:extLst>
        </cdr:cNvPr>
        <cdr:cNvSpPr txBox="1"/>
      </cdr:nvSpPr>
      <cdr:spPr>
        <a:xfrm xmlns:a="http://schemas.openxmlformats.org/drawingml/2006/main">
          <a:off x="1603580" y="1553431"/>
          <a:ext cx="1223388" cy="83336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ctr">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ja-JP" sz="900">
              <a:solidFill>
                <a:schemeClr val="tx1"/>
              </a:solidFill>
              <a:effectLst/>
              <a:latin typeface="+mn-lt"/>
              <a:ea typeface="+mn-ea"/>
              <a:cs typeface="+mn-cs"/>
            </a:rPr>
            <a:t>二酸化炭素総排出量</a:t>
          </a:r>
          <a:endParaRPr lang="ja-JP" altLang="ja-JP" sz="900">
            <a:effectLst/>
          </a:endParaRPr>
        </a:p>
        <a:p xmlns:a="http://schemas.openxmlformats.org/drawingml/2006/main">
          <a:pPr algn="ctr"/>
          <a:r>
            <a:rPr kumimoji="1" lang="en-US" altLang="ja-JP" sz="900">
              <a:solidFill>
                <a:schemeClr val="tx1"/>
              </a:solidFill>
              <a:effectLst/>
              <a:latin typeface="+mn-lt"/>
              <a:ea typeface="+mn-ea"/>
              <a:cs typeface="+mn-cs"/>
            </a:rPr>
            <a:t>2013</a:t>
          </a:r>
          <a:r>
            <a:rPr kumimoji="1" lang="ja-JP" altLang="ja-JP" sz="900">
              <a:solidFill>
                <a:schemeClr val="tx1"/>
              </a:solidFill>
              <a:effectLst/>
              <a:latin typeface="+mn-lt"/>
              <a:ea typeface="+mn-ea"/>
              <a:cs typeface="+mn-cs"/>
            </a:rPr>
            <a:t>年度</a:t>
          </a:r>
          <a:endParaRPr lang="ja-JP" altLang="ja-JP" sz="900">
            <a:effectLst/>
          </a:endParaRPr>
        </a:p>
        <a:p xmlns:a="http://schemas.openxmlformats.org/drawingml/2006/main">
          <a:pPr algn="ctr"/>
          <a:r>
            <a:rPr kumimoji="1" lang="ja-JP" altLang="ja-JP" sz="900">
              <a:solidFill>
                <a:schemeClr val="tx1"/>
              </a:solidFill>
              <a:effectLst/>
              <a:latin typeface="+mn-lt"/>
              <a:ea typeface="+mn-ea"/>
              <a:cs typeface="+mn-cs"/>
            </a:rPr>
            <a:t>（平成</a:t>
          </a:r>
          <a:r>
            <a:rPr kumimoji="1" lang="en-US" altLang="ja-JP" sz="900">
              <a:solidFill>
                <a:schemeClr val="tx1"/>
              </a:solidFill>
              <a:effectLst/>
              <a:latin typeface="+mn-lt"/>
              <a:ea typeface="+mn-ea"/>
              <a:cs typeface="+mn-cs"/>
            </a:rPr>
            <a:t>25</a:t>
          </a:r>
          <a:r>
            <a:rPr kumimoji="1" lang="ja-JP" altLang="ja-JP" sz="900">
              <a:solidFill>
                <a:schemeClr val="tx1"/>
              </a:solidFill>
              <a:effectLst/>
              <a:latin typeface="+mn-lt"/>
              <a:ea typeface="+mn-ea"/>
              <a:cs typeface="+mn-cs"/>
            </a:rPr>
            <a:t>年度）</a:t>
          </a:r>
          <a:endParaRPr lang="ja-JP" altLang="ja-JP" sz="900">
            <a:effectLst/>
          </a:endParaRPr>
        </a:p>
        <a:p xmlns:a="http://schemas.openxmlformats.org/drawingml/2006/main">
          <a:pPr algn="ctr"/>
          <a:r>
            <a:rPr kumimoji="1" lang="en-US" altLang="ja-JP" sz="900">
              <a:solidFill>
                <a:schemeClr val="tx1"/>
              </a:solidFill>
              <a:effectLst/>
              <a:latin typeface="+mn-lt"/>
              <a:ea typeface="+mn-ea"/>
              <a:cs typeface="+mn-cs"/>
            </a:rPr>
            <a:t>13</a:t>
          </a:r>
          <a:r>
            <a:rPr kumimoji="1" lang="ja-JP" altLang="ja-JP" sz="900">
              <a:solidFill>
                <a:schemeClr val="tx1"/>
              </a:solidFill>
              <a:effectLst/>
              <a:latin typeface="+mn-lt"/>
              <a:ea typeface="+mn-ea"/>
              <a:cs typeface="+mn-cs"/>
            </a:rPr>
            <a:t>億</a:t>
          </a:r>
          <a:r>
            <a:rPr kumimoji="1" lang="en-US" altLang="ja-JP" sz="900">
              <a:solidFill>
                <a:schemeClr val="tx1"/>
              </a:solidFill>
              <a:effectLst/>
              <a:latin typeface="+mn-lt"/>
              <a:ea typeface="+mn-ea"/>
              <a:cs typeface="+mn-cs"/>
            </a:rPr>
            <a:t>1,600</a:t>
          </a:r>
          <a:r>
            <a:rPr kumimoji="1" lang="ja-JP" altLang="ja-JP" sz="900">
              <a:solidFill>
                <a:schemeClr val="tx1"/>
              </a:solidFill>
              <a:effectLst/>
              <a:latin typeface="+mn-lt"/>
              <a:ea typeface="+mn-ea"/>
              <a:cs typeface="+mn-cs"/>
            </a:rPr>
            <a:t>万トン</a:t>
          </a:r>
          <a:endParaRPr lang="ja-JP" altLang="ja-JP" sz="900">
            <a:effectLst/>
          </a:endParaRPr>
        </a:p>
        <a:p xmlns:a="http://schemas.openxmlformats.org/drawingml/2006/main">
          <a:pPr algn="ctr"/>
          <a:endParaRPr kumimoji="1" lang="ja-JP" altLang="en-US" sz="900"/>
        </a:p>
      </cdr:txBody>
    </cdr:sp>
  </cdr:relSizeAnchor>
</c:userShapes>
</file>

<file path=xl/drawings/drawing13.xml><?xml version="1.0" encoding="utf-8"?>
<c:userShapes xmlns:c="http://schemas.openxmlformats.org/drawingml/2006/chart">
  <cdr:relSizeAnchor xmlns:cdr="http://schemas.openxmlformats.org/drawingml/2006/chartDrawing">
    <cdr:from>
      <cdr:x>0.58824</cdr:x>
      <cdr:y>0.19671</cdr:y>
    </cdr:from>
    <cdr:to>
      <cdr:x>0.76048</cdr:x>
      <cdr:y>0.21068</cdr:y>
    </cdr:to>
    <cdr:sp macro="" textlink="">
      <cdr:nvSpPr>
        <cdr:cNvPr id="387082" name="Line 10">
          <a:extLst xmlns:a="http://schemas.openxmlformats.org/drawingml/2006/main">
            <a:ext uri="{FF2B5EF4-FFF2-40B4-BE49-F238E27FC236}">
              <a16:creationId xmlns:a16="http://schemas.microsoft.com/office/drawing/2014/main" id="{D0C7E859-EC9B-420E-B6A3-7C282B594DCA}"/>
            </a:ext>
          </a:extLst>
        </cdr:cNvPr>
        <cdr:cNvSpPr>
          <a:spLocks xmlns:a="http://schemas.openxmlformats.org/drawingml/2006/main" noChangeShapeType="1"/>
        </cdr:cNvSpPr>
      </cdr:nvSpPr>
      <cdr:spPr bwMode="auto">
        <a:xfrm xmlns:a="http://schemas.openxmlformats.org/drawingml/2006/main" flipV="1">
          <a:off x="2807087" y="876730"/>
          <a:ext cx="821938" cy="62232"/>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0.51382</cdr:x>
      <cdr:y>0.12649</cdr:y>
    </cdr:from>
    <cdr:to>
      <cdr:x>0.59838</cdr:x>
      <cdr:y>0.20191</cdr:y>
    </cdr:to>
    <cdr:sp macro="" textlink="">
      <cdr:nvSpPr>
        <cdr:cNvPr id="387083" name="Line 11">
          <a:extLst xmlns:a="http://schemas.openxmlformats.org/drawingml/2006/main">
            <a:ext uri="{FF2B5EF4-FFF2-40B4-BE49-F238E27FC236}">
              <a16:creationId xmlns:a16="http://schemas.microsoft.com/office/drawing/2014/main" id="{4550A753-5B44-4637-8C1D-CA729198C895}"/>
            </a:ext>
          </a:extLst>
        </cdr:cNvPr>
        <cdr:cNvSpPr>
          <a:spLocks xmlns:a="http://schemas.openxmlformats.org/drawingml/2006/main" noChangeShapeType="1"/>
        </cdr:cNvSpPr>
      </cdr:nvSpPr>
      <cdr:spPr bwMode="auto">
        <a:xfrm xmlns:a="http://schemas.openxmlformats.org/drawingml/2006/main" flipV="1">
          <a:off x="2451972" y="563750"/>
          <a:ext cx="403522" cy="33613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0.38124</cdr:x>
      <cdr:y>0.11764</cdr:y>
    </cdr:from>
    <cdr:to>
      <cdr:x>0.47807</cdr:x>
      <cdr:y>0.20427</cdr:y>
    </cdr:to>
    <cdr:sp macro="" textlink="">
      <cdr:nvSpPr>
        <cdr:cNvPr id="387084" name="Line 12">
          <a:extLst xmlns:a="http://schemas.openxmlformats.org/drawingml/2006/main">
            <a:ext uri="{FF2B5EF4-FFF2-40B4-BE49-F238E27FC236}">
              <a16:creationId xmlns:a16="http://schemas.microsoft.com/office/drawing/2014/main" id="{DF3B43EF-8663-4F22-A5D4-E1C31DD38D14}"/>
            </a:ext>
          </a:extLst>
        </cdr:cNvPr>
        <cdr:cNvSpPr>
          <a:spLocks xmlns:a="http://schemas.openxmlformats.org/drawingml/2006/main" noChangeShapeType="1"/>
        </cdr:cNvSpPr>
      </cdr:nvSpPr>
      <cdr:spPr bwMode="auto">
        <a:xfrm xmlns:a="http://schemas.openxmlformats.org/drawingml/2006/main" flipH="1" flipV="1">
          <a:off x="1819274" y="524303"/>
          <a:ext cx="462077" cy="386082"/>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0.19768</cdr:x>
      <cdr:y>0.16874</cdr:y>
    </cdr:from>
    <cdr:to>
      <cdr:x>0.44162</cdr:x>
      <cdr:y>0.21233</cdr:y>
    </cdr:to>
    <cdr:sp macro="" textlink="">
      <cdr:nvSpPr>
        <cdr:cNvPr id="387085" name="Line 13">
          <a:extLst xmlns:a="http://schemas.openxmlformats.org/drawingml/2006/main">
            <a:ext uri="{FF2B5EF4-FFF2-40B4-BE49-F238E27FC236}">
              <a16:creationId xmlns:a16="http://schemas.microsoft.com/office/drawing/2014/main" id="{EF14C674-BC20-46EE-85B4-9BC7F8BFF20F}"/>
            </a:ext>
          </a:extLst>
        </cdr:cNvPr>
        <cdr:cNvSpPr>
          <a:spLocks xmlns:a="http://schemas.openxmlformats.org/drawingml/2006/main" noChangeShapeType="1"/>
        </cdr:cNvSpPr>
      </cdr:nvSpPr>
      <cdr:spPr bwMode="auto">
        <a:xfrm xmlns:a="http://schemas.openxmlformats.org/drawingml/2006/main" flipH="1" flipV="1">
          <a:off x="1112795" y="938632"/>
          <a:ext cx="1373230" cy="24246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0.18322</cdr:x>
      <cdr:y>0.32256</cdr:y>
    </cdr:from>
    <cdr:to>
      <cdr:x>0.28682</cdr:x>
      <cdr:y>0.32727</cdr:y>
    </cdr:to>
    <cdr:sp macro="" textlink="">
      <cdr:nvSpPr>
        <cdr:cNvPr id="387086" name="Line 14">
          <a:extLst xmlns:a="http://schemas.openxmlformats.org/drawingml/2006/main">
            <a:ext uri="{FF2B5EF4-FFF2-40B4-BE49-F238E27FC236}">
              <a16:creationId xmlns:a16="http://schemas.microsoft.com/office/drawing/2014/main" id="{E4154A7B-51EC-4B40-8258-520ECB49E207}"/>
            </a:ext>
          </a:extLst>
        </cdr:cNvPr>
        <cdr:cNvSpPr>
          <a:spLocks xmlns:a="http://schemas.openxmlformats.org/drawingml/2006/main" noChangeShapeType="1"/>
        </cdr:cNvSpPr>
      </cdr:nvSpPr>
      <cdr:spPr bwMode="auto">
        <a:xfrm xmlns:a="http://schemas.openxmlformats.org/drawingml/2006/main" flipH="1" flipV="1">
          <a:off x="874321" y="1437608"/>
          <a:ext cx="494381" cy="20992"/>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0.18461</cdr:x>
      <cdr:y>0.62076</cdr:y>
    </cdr:from>
    <cdr:to>
      <cdr:x>0.2598</cdr:x>
      <cdr:y>0.62985</cdr:y>
    </cdr:to>
    <cdr:sp macro="" textlink="">
      <cdr:nvSpPr>
        <cdr:cNvPr id="387087" name="Line 15">
          <a:extLst xmlns:a="http://schemas.openxmlformats.org/drawingml/2006/main">
            <a:ext uri="{FF2B5EF4-FFF2-40B4-BE49-F238E27FC236}">
              <a16:creationId xmlns:a16="http://schemas.microsoft.com/office/drawing/2014/main" id="{C653E2A8-ED69-40EE-A51E-43B6EB8AEEA5}"/>
            </a:ext>
          </a:extLst>
        </cdr:cNvPr>
        <cdr:cNvSpPr>
          <a:spLocks xmlns:a="http://schemas.openxmlformats.org/drawingml/2006/main" noChangeShapeType="1"/>
        </cdr:cNvSpPr>
      </cdr:nvSpPr>
      <cdr:spPr bwMode="auto">
        <a:xfrm xmlns:a="http://schemas.openxmlformats.org/drawingml/2006/main" flipH="1">
          <a:off x="880945" y="2766667"/>
          <a:ext cx="358808" cy="40513"/>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0.33134</cdr:x>
      <cdr:y>0.7887</cdr:y>
    </cdr:from>
    <cdr:to>
      <cdr:x>0.41317</cdr:x>
      <cdr:y>0.85282</cdr:y>
    </cdr:to>
    <cdr:sp macro="" textlink="">
      <cdr:nvSpPr>
        <cdr:cNvPr id="387088" name="Line 16">
          <a:extLst xmlns:a="http://schemas.openxmlformats.org/drawingml/2006/main">
            <a:ext uri="{FF2B5EF4-FFF2-40B4-BE49-F238E27FC236}">
              <a16:creationId xmlns:a16="http://schemas.microsoft.com/office/drawing/2014/main" id="{29D540CA-07A9-44D1-A42B-C32A174C6177}"/>
            </a:ext>
          </a:extLst>
        </cdr:cNvPr>
        <cdr:cNvSpPr>
          <a:spLocks xmlns:a="http://schemas.openxmlformats.org/drawingml/2006/main" noChangeShapeType="1"/>
        </cdr:cNvSpPr>
      </cdr:nvSpPr>
      <cdr:spPr bwMode="auto">
        <a:xfrm xmlns:a="http://schemas.openxmlformats.org/drawingml/2006/main" flipH="1">
          <a:off x="1581149" y="3515154"/>
          <a:ext cx="390526" cy="28575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0.78956</cdr:x>
      <cdr:y>0.55116</cdr:y>
    </cdr:from>
    <cdr:to>
      <cdr:x>0.84411</cdr:x>
      <cdr:y>0.57215</cdr:y>
    </cdr:to>
    <cdr:sp macro="" textlink="">
      <cdr:nvSpPr>
        <cdr:cNvPr id="387089" name="Line 17">
          <a:extLst xmlns:a="http://schemas.openxmlformats.org/drawingml/2006/main">
            <a:ext uri="{FF2B5EF4-FFF2-40B4-BE49-F238E27FC236}">
              <a16:creationId xmlns:a16="http://schemas.microsoft.com/office/drawing/2014/main" id="{632AF264-A3D6-43FB-8D3C-CCB700C8EED5}"/>
            </a:ext>
          </a:extLst>
        </cdr:cNvPr>
        <cdr:cNvSpPr>
          <a:spLocks xmlns:a="http://schemas.openxmlformats.org/drawingml/2006/main" noChangeShapeType="1"/>
        </cdr:cNvSpPr>
      </cdr:nvSpPr>
      <cdr:spPr bwMode="auto">
        <a:xfrm xmlns:a="http://schemas.openxmlformats.org/drawingml/2006/main" flipH="1" flipV="1">
          <a:off x="3767810" y="2456456"/>
          <a:ext cx="260314" cy="9354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0.66549</cdr:x>
      <cdr:y>0.87336</cdr:y>
    </cdr:from>
    <cdr:to>
      <cdr:x>0.96607</cdr:x>
      <cdr:y>0.93369</cdr:y>
    </cdr:to>
    <cdr:sp macro="" textlink="">
      <cdr:nvSpPr>
        <cdr:cNvPr id="19" name="テキスト ボックス 1">
          <a:extLst xmlns:a="http://schemas.openxmlformats.org/drawingml/2006/main">
            <a:ext uri="{FF2B5EF4-FFF2-40B4-BE49-F238E27FC236}">
              <a16:creationId xmlns:a16="http://schemas.microsoft.com/office/drawing/2014/main" id="{0D6782BE-DD2A-4E17-A071-E34441F3F1B0}"/>
            </a:ext>
          </a:extLst>
        </cdr:cNvPr>
        <cdr:cNvSpPr txBox="1"/>
      </cdr:nvSpPr>
      <cdr:spPr>
        <a:xfrm xmlns:a="http://schemas.openxmlformats.org/drawingml/2006/main">
          <a:off x="3175717" y="3892453"/>
          <a:ext cx="1434375" cy="268884"/>
        </a:xfrm>
        <a:prstGeom xmlns:a="http://schemas.openxmlformats.org/drawingml/2006/main" prst="rect">
          <a:avLst/>
        </a:prstGeom>
        <a:ln xmlns:a="http://schemas.openxmlformats.org/drawingml/2006/main">
          <a:solidFill>
            <a:sysClr val="windowText" lastClr="000000"/>
          </a:solidFill>
        </a:ln>
      </cdr:spPr>
      <cdr:txBody>
        <a:bodyPr xmlns:a="http://schemas.openxmlformats.org/drawingml/2006/main" wrap="none" rtlCol="0" anchor="ctr" anchorCtr="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ja-JP" altLang="en-US" sz="1000"/>
            <a:t>（　）：電気・熱配分前</a:t>
          </a:r>
        </a:p>
      </cdr:txBody>
    </cdr:sp>
  </cdr:relSizeAnchor>
  <cdr:relSizeAnchor xmlns:cdr="http://schemas.openxmlformats.org/drawingml/2006/chartDrawing">
    <cdr:from>
      <cdr:x>0.39137</cdr:x>
      <cdr:y>0.29706</cdr:y>
    </cdr:from>
    <cdr:to>
      <cdr:x>0.63639</cdr:x>
      <cdr:y>0.36195</cdr:y>
    </cdr:to>
    <cdr:sp macro="" textlink="">
      <cdr:nvSpPr>
        <cdr:cNvPr id="20" name="テキスト ボックス 1">
          <a:extLst xmlns:a="http://schemas.openxmlformats.org/drawingml/2006/main">
            <a:ext uri="{FF2B5EF4-FFF2-40B4-BE49-F238E27FC236}">
              <a16:creationId xmlns:a16="http://schemas.microsoft.com/office/drawing/2014/main" id="{6D1E0F4B-3230-4A8E-9C46-5DD376F44877}"/>
            </a:ext>
          </a:extLst>
        </cdr:cNvPr>
        <cdr:cNvSpPr txBox="1"/>
      </cdr:nvSpPr>
      <cdr:spPr>
        <a:xfrm xmlns:a="http://schemas.openxmlformats.org/drawingml/2006/main">
          <a:off x="1867627" y="1323975"/>
          <a:ext cx="1169242" cy="28920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1200">
              <a:latin typeface="HGP創英角ｺﾞｼｯｸUB" pitchFamily="50" charset="-128"/>
              <a:ea typeface="HGP創英角ｺﾞｼｯｸUB" pitchFamily="50" charset="-128"/>
            </a:rPr>
            <a:t>電気・熱配分前</a:t>
          </a:r>
        </a:p>
      </cdr:txBody>
    </cdr:sp>
  </cdr:relSizeAnchor>
  <cdr:relSizeAnchor xmlns:cdr="http://schemas.openxmlformats.org/drawingml/2006/chartDrawing">
    <cdr:from>
      <cdr:x>0.37824</cdr:x>
      <cdr:y>0.21905</cdr:y>
    </cdr:from>
    <cdr:to>
      <cdr:x>0.63977</cdr:x>
      <cdr:y>0.29454</cdr:y>
    </cdr:to>
    <cdr:sp macro="" textlink="">
      <cdr:nvSpPr>
        <cdr:cNvPr id="21" name="テキスト ボックス 1">
          <a:extLst xmlns:a="http://schemas.openxmlformats.org/drawingml/2006/main">
            <a:ext uri="{FF2B5EF4-FFF2-40B4-BE49-F238E27FC236}">
              <a16:creationId xmlns:a16="http://schemas.microsoft.com/office/drawing/2014/main" id="{FA562635-8B5B-4075-B5DA-66B85C39BEA7}"/>
            </a:ext>
          </a:extLst>
        </cdr:cNvPr>
        <cdr:cNvSpPr txBox="1"/>
      </cdr:nvSpPr>
      <cdr:spPr>
        <a:xfrm xmlns:a="http://schemas.openxmlformats.org/drawingml/2006/main">
          <a:off x="1804961" y="976278"/>
          <a:ext cx="1248028" cy="33644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1200">
              <a:latin typeface="HGP創英角ｺﾞｼｯｸUB" pitchFamily="50" charset="-128"/>
              <a:ea typeface="HGP創英角ｺﾞｼｯｸUB" pitchFamily="50" charset="-128"/>
            </a:rPr>
            <a:t>電気・熱配分後</a:t>
          </a:r>
        </a:p>
      </cdr:txBody>
    </cdr:sp>
  </cdr:relSizeAnchor>
  <cdr:relSizeAnchor xmlns:cdr="http://schemas.openxmlformats.org/drawingml/2006/chartDrawing">
    <cdr:from>
      <cdr:x>0.33353</cdr:x>
      <cdr:y>0.43579</cdr:y>
    </cdr:from>
    <cdr:to>
      <cdr:x>0.70542</cdr:x>
      <cdr:y>0.65136</cdr:y>
    </cdr:to>
    <cdr:sp macro="" textlink="">
      <cdr:nvSpPr>
        <cdr:cNvPr id="22" name="テキスト ボックス 2">
          <a:extLst xmlns:a="http://schemas.openxmlformats.org/drawingml/2006/main">
            <a:ext uri="{FF2B5EF4-FFF2-40B4-BE49-F238E27FC236}">
              <a16:creationId xmlns:a16="http://schemas.microsoft.com/office/drawing/2014/main" id="{0E85A9E2-C1DB-4F94-8407-FB28EA390659}"/>
            </a:ext>
          </a:extLst>
        </cdr:cNvPr>
        <cdr:cNvSpPr txBox="1"/>
      </cdr:nvSpPr>
      <cdr:spPr>
        <a:xfrm xmlns:a="http://schemas.openxmlformats.org/drawingml/2006/main">
          <a:off x="1591633" y="1942273"/>
          <a:ext cx="1774668" cy="96076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ja-JP" sz="1050">
              <a:solidFill>
                <a:schemeClr val="tx1"/>
              </a:solidFill>
              <a:effectLst/>
              <a:latin typeface="+mn-lt"/>
              <a:ea typeface="+mn-ea"/>
              <a:cs typeface="+mn-cs"/>
            </a:rPr>
            <a:t>二酸化炭素総排出量</a:t>
          </a:r>
          <a:endParaRPr lang="ja-JP" altLang="ja-JP" sz="1050">
            <a:effectLst/>
          </a:endParaRPr>
        </a:p>
        <a:p xmlns:a="http://schemas.openxmlformats.org/drawingml/2006/main">
          <a:pPr algn="ctr"/>
          <a:r>
            <a:rPr kumimoji="1" lang="en-US" altLang="ja-JP" sz="1050">
              <a:solidFill>
                <a:schemeClr val="tx1"/>
              </a:solidFill>
              <a:effectLst/>
              <a:latin typeface="+mn-lt"/>
              <a:ea typeface="+mn-ea"/>
              <a:cs typeface="+mn-cs"/>
            </a:rPr>
            <a:t>2015</a:t>
          </a:r>
          <a:r>
            <a:rPr kumimoji="1" lang="ja-JP" altLang="ja-JP" sz="1050">
              <a:solidFill>
                <a:schemeClr val="tx1"/>
              </a:solidFill>
              <a:effectLst/>
              <a:latin typeface="+mn-lt"/>
              <a:ea typeface="+mn-ea"/>
              <a:cs typeface="+mn-cs"/>
            </a:rPr>
            <a:t>年度</a:t>
          </a:r>
          <a:endParaRPr lang="ja-JP" altLang="ja-JP" sz="1050">
            <a:effectLst/>
          </a:endParaRPr>
        </a:p>
        <a:p xmlns:a="http://schemas.openxmlformats.org/drawingml/2006/main">
          <a:pPr algn="ctr"/>
          <a:r>
            <a:rPr kumimoji="1" lang="ja-JP" altLang="ja-JP" sz="1050">
              <a:solidFill>
                <a:schemeClr val="tx1"/>
              </a:solidFill>
              <a:effectLst/>
              <a:latin typeface="+mn-lt"/>
              <a:ea typeface="+mn-ea"/>
              <a:cs typeface="+mn-cs"/>
            </a:rPr>
            <a:t>（平成</a:t>
          </a:r>
          <a:r>
            <a:rPr kumimoji="1" lang="en-US" altLang="ja-JP" sz="1050">
              <a:solidFill>
                <a:schemeClr val="tx1"/>
              </a:solidFill>
              <a:effectLst/>
              <a:latin typeface="+mn-lt"/>
              <a:ea typeface="+mn-ea"/>
              <a:cs typeface="+mn-cs"/>
            </a:rPr>
            <a:t>27</a:t>
          </a:r>
          <a:r>
            <a:rPr kumimoji="1" lang="ja-JP" altLang="ja-JP" sz="1050">
              <a:solidFill>
                <a:schemeClr val="tx1"/>
              </a:solidFill>
              <a:effectLst/>
              <a:latin typeface="+mn-lt"/>
              <a:ea typeface="+mn-ea"/>
              <a:cs typeface="+mn-cs"/>
            </a:rPr>
            <a:t>年度）</a:t>
          </a:r>
          <a:endParaRPr lang="ja-JP" altLang="ja-JP" sz="1050">
            <a:effectLst/>
          </a:endParaRPr>
        </a:p>
        <a:p xmlns:a="http://schemas.openxmlformats.org/drawingml/2006/main">
          <a:pPr algn="ctr"/>
          <a:r>
            <a:rPr kumimoji="1" lang="en-US" altLang="ja-JP" sz="1050">
              <a:solidFill>
                <a:schemeClr val="tx1"/>
              </a:solidFill>
              <a:effectLst/>
              <a:latin typeface="+mn-lt"/>
              <a:ea typeface="+mn-ea"/>
              <a:cs typeface="+mn-cs"/>
            </a:rPr>
            <a:t>12</a:t>
          </a:r>
          <a:r>
            <a:rPr kumimoji="1" lang="ja-JP" altLang="ja-JP" sz="1050">
              <a:solidFill>
                <a:schemeClr val="tx1"/>
              </a:solidFill>
              <a:effectLst/>
              <a:latin typeface="+mn-lt"/>
              <a:ea typeface="+mn-ea"/>
              <a:cs typeface="+mn-cs"/>
            </a:rPr>
            <a:t>億</a:t>
          </a:r>
          <a:r>
            <a:rPr kumimoji="1" lang="en-US" altLang="ja-JP" sz="1050">
              <a:solidFill>
                <a:schemeClr val="tx1"/>
              </a:solidFill>
              <a:effectLst/>
              <a:latin typeface="+mn-lt"/>
              <a:ea typeface="+mn-ea"/>
              <a:cs typeface="+mn-cs"/>
            </a:rPr>
            <a:t>2,700</a:t>
          </a:r>
          <a:r>
            <a:rPr kumimoji="1" lang="ja-JP" altLang="ja-JP" sz="1050">
              <a:solidFill>
                <a:schemeClr val="tx1"/>
              </a:solidFill>
              <a:effectLst/>
              <a:latin typeface="+mn-lt"/>
              <a:ea typeface="+mn-ea"/>
              <a:cs typeface="+mn-cs"/>
            </a:rPr>
            <a:t>万トン</a:t>
          </a:r>
          <a:endParaRPr lang="ja-JP" altLang="ja-JP" sz="1050">
            <a:effectLst/>
          </a:endParaRPr>
        </a:p>
        <a:p xmlns:a="http://schemas.openxmlformats.org/drawingml/2006/main">
          <a:pPr algn="ctr"/>
          <a:endParaRPr kumimoji="1" lang="ja-JP" altLang="en-US" sz="1050"/>
        </a:p>
      </cdr:txBody>
    </cdr:sp>
  </cdr:relSizeAnchor>
</c:userShapes>
</file>

<file path=xl/drawings/drawing14.xml><?xml version="1.0" encoding="utf-8"?>
<xdr:wsDr xmlns:xdr="http://schemas.openxmlformats.org/drawingml/2006/spreadsheetDrawing" xmlns:a="http://schemas.openxmlformats.org/drawingml/2006/main">
  <xdr:twoCellAnchor>
    <xdr:from>
      <xdr:col>26</xdr:col>
      <xdr:colOff>71438</xdr:colOff>
      <xdr:row>44</xdr:row>
      <xdr:rowOff>78581</xdr:rowOff>
    </xdr:from>
    <xdr:to>
      <xdr:col>34</xdr:col>
      <xdr:colOff>369094</xdr:colOff>
      <xdr:row>75</xdr:row>
      <xdr:rowOff>159543</xdr:rowOff>
    </xdr:to>
    <xdr:graphicFrame macro="">
      <xdr:nvGraphicFramePr>
        <xdr:cNvPr id="14503175" name="グラフ 2">
          <a:extLst>
            <a:ext uri="{FF2B5EF4-FFF2-40B4-BE49-F238E27FC236}">
              <a16:creationId xmlns:a16="http://schemas.microsoft.com/office/drawing/2014/main" id="{00000000-0008-0000-0600-0000074DD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36</xdr:col>
      <xdr:colOff>9525</xdr:colOff>
      <xdr:row>44</xdr:row>
      <xdr:rowOff>104775</xdr:rowOff>
    </xdr:from>
    <xdr:to>
      <xdr:col>45</xdr:col>
      <xdr:colOff>0</xdr:colOff>
      <xdr:row>76</xdr:row>
      <xdr:rowOff>19050</xdr:rowOff>
    </xdr:to>
    <xdr:graphicFrame macro="">
      <xdr:nvGraphicFramePr>
        <xdr:cNvPr id="14503176" name="グラフ 2">
          <a:extLst>
            <a:ext uri="{FF2B5EF4-FFF2-40B4-BE49-F238E27FC236}">
              <a16:creationId xmlns:a16="http://schemas.microsoft.com/office/drawing/2014/main" id="{00000000-0008-0000-0600-0000084DD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0.24669</cdr:x>
      <cdr:y>0.01686</cdr:y>
    </cdr:from>
    <cdr:to>
      <cdr:x>0.74412</cdr:x>
      <cdr:y>0.0831</cdr:y>
    </cdr:to>
    <cdr:sp macro="" textlink="">
      <cdr:nvSpPr>
        <cdr:cNvPr id="3" name="テキスト ボックス 3">
          <a:extLst xmlns:a="http://schemas.openxmlformats.org/drawingml/2006/main">
            <a:ext uri="{FF2B5EF4-FFF2-40B4-BE49-F238E27FC236}">
              <a16:creationId xmlns:a16="http://schemas.microsoft.com/office/drawing/2014/main" id="{D5ED7AE6-8263-4808-B5EB-9C7E78CD13BE}"/>
            </a:ext>
          </a:extLst>
        </cdr:cNvPr>
        <cdr:cNvSpPr txBox="1"/>
      </cdr:nvSpPr>
      <cdr:spPr>
        <a:xfrm xmlns:a="http://schemas.openxmlformats.org/drawingml/2006/main">
          <a:off x="1868802" y="91020"/>
          <a:ext cx="3586879" cy="35907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1600" b="1">
              <a:solidFill>
                <a:sysClr val="windowText" lastClr="000000"/>
              </a:solidFill>
            </a:rPr>
            <a:t>一人あたり</a:t>
          </a:r>
          <a:r>
            <a:rPr kumimoji="1" lang="en-US" altLang="ja-JP" sz="1600" b="1">
              <a:solidFill>
                <a:sysClr val="windowText" lastClr="000000"/>
              </a:solidFill>
            </a:rPr>
            <a:t>CO</a:t>
          </a:r>
          <a:r>
            <a:rPr kumimoji="1" lang="en-US" altLang="ja-JP" sz="1600" b="1" baseline="-25000">
              <a:solidFill>
                <a:sysClr val="windowText" lastClr="000000"/>
              </a:solidFill>
            </a:rPr>
            <a:t>2</a:t>
          </a:r>
          <a:r>
            <a:rPr kumimoji="1" lang="en-US" altLang="ja-JP" sz="1600" b="1">
              <a:solidFill>
                <a:sysClr val="windowText" lastClr="000000"/>
              </a:solidFill>
            </a:rPr>
            <a:t> </a:t>
          </a:r>
          <a:r>
            <a:rPr kumimoji="1" lang="ja-JP" altLang="en-US" sz="1600" b="1">
              <a:solidFill>
                <a:sysClr val="windowText" lastClr="000000"/>
              </a:solidFill>
            </a:rPr>
            <a:t>排出量 （</a:t>
          </a:r>
          <a:r>
            <a:rPr kumimoji="1" lang="en-US" altLang="ja-JP" sz="1600" b="1">
              <a:solidFill>
                <a:sysClr val="windowText" lastClr="000000"/>
              </a:solidFill>
            </a:rPr>
            <a:t>CO</a:t>
          </a:r>
          <a:r>
            <a:rPr kumimoji="1" lang="en-US" altLang="ja-JP" sz="1600" b="1" baseline="-25000">
              <a:solidFill>
                <a:sysClr val="windowText" lastClr="000000"/>
              </a:solidFill>
            </a:rPr>
            <a:t>2 </a:t>
          </a:r>
          <a:r>
            <a:rPr kumimoji="1" lang="ja-JP" altLang="en-US" sz="1600" b="1">
              <a:solidFill>
                <a:sysClr val="windowText" lastClr="000000"/>
              </a:solidFill>
            </a:rPr>
            <a:t>総排出量）</a:t>
          </a:r>
          <a:r>
            <a:rPr kumimoji="1" lang="en-US" altLang="ja-JP" sz="1600" b="1">
              <a:solidFill>
                <a:sysClr val="windowText" lastClr="000000"/>
              </a:solidFill>
            </a:rPr>
            <a:t> </a:t>
          </a:r>
        </a:p>
      </cdr:txBody>
    </cdr:sp>
  </cdr:relSizeAnchor>
  <cdr:relSizeAnchor xmlns:cdr="http://schemas.openxmlformats.org/drawingml/2006/chartDrawing">
    <cdr:from>
      <cdr:x>0.9358</cdr:x>
      <cdr:y>0.13127</cdr:y>
    </cdr:from>
    <cdr:to>
      <cdr:x>0.97642</cdr:x>
      <cdr:y>0.81751</cdr:y>
    </cdr:to>
    <cdr:sp macro="" textlink="">
      <cdr:nvSpPr>
        <cdr:cNvPr id="6" name="テキスト ボックス 3">
          <a:extLst xmlns:a="http://schemas.openxmlformats.org/drawingml/2006/main">
            <a:ext uri="{FF2B5EF4-FFF2-40B4-BE49-F238E27FC236}">
              <a16:creationId xmlns:a16="http://schemas.microsoft.com/office/drawing/2014/main" id="{4271F9D2-EF8F-4257-A4A1-DD82683762CB}"/>
            </a:ext>
          </a:extLst>
        </cdr:cNvPr>
        <cdr:cNvSpPr txBox="1"/>
      </cdr:nvSpPr>
      <cdr:spPr>
        <a:xfrm xmlns:a="http://schemas.openxmlformats.org/drawingml/2006/main" rot="5400000">
          <a:off x="5082443" y="2345740"/>
          <a:ext cx="3604844" cy="29250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1200"/>
            <a:t>一人あたり</a:t>
          </a:r>
          <a:r>
            <a:rPr kumimoji="1" lang="en-US" altLang="ja-JP" sz="1200"/>
            <a:t>CO</a:t>
          </a:r>
          <a:r>
            <a:rPr kumimoji="1" lang="en-US" altLang="ja-JP" sz="1200" baseline="-25000"/>
            <a:t>2</a:t>
          </a:r>
          <a:r>
            <a:rPr kumimoji="1" lang="en-US" altLang="ja-JP" sz="1200"/>
            <a:t> </a:t>
          </a:r>
          <a:r>
            <a:rPr kumimoji="1" lang="ja-JP" altLang="en-US" sz="1200"/>
            <a:t>排出量　（トン</a:t>
          </a:r>
          <a:r>
            <a:rPr kumimoji="1" lang="en-US" altLang="ja-JP" sz="1200"/>
            <a:t>CO</a:t>
          </a:r>
          <a:r>
            <a:rPr kumimoji="1" lang="en-US" altLang="ja-JP" sz="1200" baseline="-25000"/>
            <a:t>2</a:t>
          </a:r>
          <a:r>
            <a:rPr kumimoji="1" lang="en-US" altLang="ja-JP" sz="1200"/>
            <a:t> /</a:t>
          </a:r>
          <a:r>
            <a:rPr kumimoji="1" lang="ja-JP" altLang="en-US" sz="1200"/>
            <a:t>人、折れ線グラフ）</a:t>
          </a:r>
        </a:p>
      </cdr:txBody>
    </cdr:sp>
  </cdr:relSizeAnchor>
  <cdr:relSizeAnchor xmlns:cdr="http://schemas.openxmlformats.org/drawingml/2006/chartDrawing">
    <cdr:from>
      <cdr:x>0.02211</cdr:x>
      <cdr:y>0.19188</cdr:y>
    </cdr:from>
    <cdr:to>
      <cdr:x>0.06482</cdr:x>
      <cdr:y>0.73392</cdr:y>
    </cdr:to>
    <cdr:sp macro="" textlink="">
      <cdr:nvSpPr>
        <cdr:cNvPr id="7" name="テキスト ボックス 4">
          <a:extLst xmlns:a="http://schemas.openxmlformats.org/drawingml/2006/main">
            <a:ext uri="{FF2B5EF4-FFF2-40B4-BE49-F238E27FC236}">
              <a16:creationId xmlns:a16="http://schemas.microsoft.com/office/drawing/2014/main" id="{358C58A5-C9A0-406C-B24B-6B1C077AD507}"/>
            </a:ext>
          </a:extLst>
        </cdr:cNvPr>
        <cdr:cNvSpPr txBox="1"/>
      </cdr:nvSpPr>
      <cdr:spPr>
        <a:xfrm xmlns:a="http://schemas.openxmlformats.org/drawingml/2006/main" rot="16200000">
          <a:off x="-1150549" y="2345893"/>
          <a:ext cx="2927016" cy="30753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en-US" altLang="ja-JP" sz="1200"/>
            <a:t>CO</a:t>
          </a:r>
          <a:r>
            <a:rPr kumimoji="1" lang="en-US" altLang="ja-JP" sz="1200" baseline="-25000"/>
            <a:t>2</a:t>
          </a:r>
          <a:r>
            <a:rPr kumimoji="1" lang="en-US" altLang="ja-JP" sz="1200"/>
            <a:t> </a:t>
          </a:r>
          <a:r>
            <a:rPr kumimoji="1" lang="ja-JP" altLang="en-US" sz="1200"/>
            <a:t>総排出量　（百万トン</a:t>
          </a:r>
          <a:r>
            <a:rPr kumimoji="1" lang="en-US" altLang="ja-JP" sz="1200"/>
            <a:t>CO</a:t>
          </a:r>
          <a:r>
            <a:rPr kumimoji="1" lang="en-US" altLang="ja-JP" sz="1200" baseline="-25000"/>
            <a:t>2</a:t>
          </a:r>
          <a:r>
            <a:rPr kumimoji="1" lang="en-US" altLang="ja-JP" sz="1200"/>
            <a:t> </a:t>
          </a:r>
          <a:r>
            <a:rPr kumimoji="1" lang="ja-JP" altLang="en-US" sz="1200"/>
            <a:t>、棒グラフ） </a:t>
          </a:r>
        </a:p>
      </cdr:txBody>
    </cdr:sp>
  </cdr:relSizeAnchor>
  <cdr:relSizeAnchor xmlns:cdr="http://schemas.openxmlformats.org/drawingml/2006/chartDrawing">
    <cdr:from>
      <cdr:x>0.06437</cdr:x>
      <cdr:y>0.80143</cdr:y>
    </cdr:from>
    <cdr:to>
      <cdr:x>0.14395</cdr:x>
      <cdr:y>0.86061</cdr:y>
    </cdr:to>
    <cdr:sp macro="" textlink="">
      <cdr:nvSpPr>
        <cdr:cNvPr id="12" name="テキスト ボックス 11">
          <a:extLst xmlns:a="http://schemas.openxmlformats.org/drawingml/2006/main">
            <a:ext uri="{FF2B5EF4-FFF2-40B4-BE49-F238E27FC236}">
              <a16:creationId xmlns:a16="http://schemas.microsoft.com/office/drawing/2014/main" id="{80252E63-8612-404F-8FED-EE5B8655CCC5}"/>
            </a:ext>
          </a:extLst>
        </cdr:cNvPr>
        <cdr:cNvSpPr txBox="1"/>
      </cdr:nvSpPr>
      <cdr:spPr>
        <a:xfrm xmlns:a="http://schemas.openxmlformats.org/drawingml/2006/main">
          <a:off x="465234" y="3887794"/>
          <a:ext cx="572976" cy="288830"/>
        </a:xfrm>
        <a:prstGeom xmlns:a="http://schemas.openxmlformats.org/drawingml/2006/main" prst="rect">
          <a:avLst/>
        </a:prstGeom>
        <a:solidFill xmlns:a="http://schemas.openxmlformats.org/drawingml/2006/main">
          <a:schemeClr val="bg1"/>
        </a:solidFill>
      </cdr:spPr>
      <cdr:txBody>
        <a:bodyPr xmlns:a="http://schemas.openxmlformats.org/drawingml/2006/main" wrap="none" rtlCol="0"/>
        <a:lstStyle xmlns:a="http://schemas.openxmlformats.org/drawingml/2006/main"/>
        <a:p xmlns:a="http://schemas.openxmlformats.org/drawingml/2006/main">
          <a:pPr algn="r"/>
          <a:r>
            <a:rPr lang="en-US" altLang="ja-JP" sz="1200"/>
            <a:t>0</a:t>
          </a:r>
          <a:endParaRPr lang="ja-JP" altLang="en-US" sz="1200"/>
        </a:p>
      </cdr:txBody>
    </cdr:sp>
  </cdr:relSizeAnchor>
  <cdr:relSizeAnchor xmlns:cdr="http://schemas.openxmlformats.org/drawingml/2006/chartDrawing">
    <cdr:from>
      <cdr:x>0.88209</cdr:x>
      <cdr:y>0.80252</cdr:y>
    </cdr:from>
    <cdr:to>
      <cdr:x>0.93314</cdr:x>
      <cdr:y>0.85016</cdr:y>
    </cdr:to>
    <cdr:sp macro="" textlink="">
      <cdr:nvSpPr>
        <cdr:cNvPr id="13" name="テキスト ボックス 1">
          <a:extLst xmlns:a="http://schemas.openxmlformats.org/drawingml/2006/main">
            <a:ext uri="{FF2B5EF4-FFF2-40B4-BE49-F238E27FC236}">
              <a16:creationId xmlns:a16="http://schemas.microsoft.com/office/drawing/2014/main" id="{66F7A358-1F79-4000-8164-8A0C0671B66B}"/>
            </a:ext>
          </a:extLst>
        </cdr:cNvPr>
        <cdr:cNvSpPr txBox="1"/>
      </cdr:nvSpPr>
      <cdr:spPr>
        <a:xfrm xmlns:a="http://schemas.openxmlformats.org/drawingml/2006/main">
          <a:off x="6351836" y="4215685"/>
          <a:ext cx="367606" cy="250254"/>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a:r>
            <a:rPr lang="en-US" altLang="ja-JP" sz="1200"/>
            <a:t>0</a:t>
          </a:r>
          <a:endParaRPr lang="ja-JP" altLang="en-US" sz="1200"/>
        </a:p>
      </cdr:txBody>
    </cdr:sp>
  </cdr:relSizeAnchor>
  <cdr:relSizeAnchor xmlns:cdr="http://schemas.openxmlformats.org/drawingml/2006/chartDrawing">
    <cdr:from>
      <cdr:x>0.45807</cdr:x>
      <cdr:y>0.9253</cdr:y>
    </cdr:from>
    <cdr:to>
      <cdr:x>0.54784</cdr:x>
      <cdr:y>0.97946</cdr:y>
    </cdr:to>
    <cdr:sp macro="" textlink="">
      <cdr:nvSpPr>
        <cdr:cNvPr id="14" name="テキスト ボックス 3">
          <a:extLst xmlns:a="http://schemas.openxmlformats.org/drawingml/2006/main">
            <a:ext uri="{FF2B5EF4-FFF2-40B4-BE49-F238E27FC236}">
              <a16:creationId xmlns:a16="http://schemas.microsoft.com/office/drawing/2014/main" id="{86450B6C-5E73-4D39-916F-1035624E6D8A}"/>
            </a:ext>
          </a:extLst>
        </cdr:cNvPr>
        <cdr:cNvSpPr txBox="1"/>
      </cdr:nvSpPr>
      <cdr:spPr>
        <a:xfrm xmlns:a="http://schemas.openxmlformats.org/drawingml/2006/main">
          <a:off x="3298487" y="4860615"/>
          <a:ext cx="646425" cy="28450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ctr">
          <a:sp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1200" b="0">
              <a:solidFill>
                <a:sysClr val="windowText" lastClr="000000"/>
              </a:solidFill>
            </a:rPr>
            <a:t>（年度）</a:t>
          </a:r>
          <a:endParaRPr kumimoji="1" lang="en-US" altLang="ja-JP" sz="1200" b="0">
            <a:solidFill>
              <a:sysClr val="windowText" lastClr="000000"/>
            </a:solidFill>
          </a:endParaRPr>
        </a:p>
      </cdr:txBody>
    </cdr:sp>
  </cdr:relSizeAnchor>
  <cdr:relSizeAnchor xmlns:cdr="http://schemas.openxmlformats.org/drawingml/2006/chartDrawing">
    <cdr:from>
      <cdr:x>0.15413</cdr:x>
      <cdr:y>0.78332</cdr:y>
    </cdr:from>
    <cdr:to>
      <cdr:x>0.87235</cdr:x>
      <cdr:y>0.83328</cdr:y>
    </cdr:to>
    <cdr:grpSp>
      <cdr:nvGrpSpPr>
        <cdr:cNvPr id="16" name="Group 14">
          <a:extLst xmlns:a="http://schemas.openxmlformats.org/drawingml/2006/main">
            <a:ext uri="{FF2B5EF4-FFF2-40B4-BE49-F238E27FC236}">
              <a16:creationId xmlns:a16="http://schemas.microsoft.com/office/drawing/2014/main" id="{5057074F-8290-4A8E-8D24-ED6294C6CEB7}"/>
            </a:ext>
          </a:extLst>
        </cdr:cNvPr>
        <cdr:cNvGrpSpPr>
          <a:grpSpLocks xmlns:a="http://schemas.openxmlformats.org/drawingml/2006/main"/>
        </cdr:cNvGrpSpPr>
      </cdr:nvGrpSpPr>
      <cdr:grpSpPr bwMode="auto">
        <a:xfrm xmlns:a="http://schemas.openxmlformats.org/drawingml/2006/main">
          <a:off x="1044178" y="4111079"/>
          <a:ext cx="4865693" cy="262204"/>
          <a:chOff x="309354" y="1254171"/>
          <a:chExt cx="3413749" cy="58352"/>
        </a:xfrm>
      </cdr:grpSpPr>
      <cdr:pic>
        <cdr:nvPicPr>
          <cdr:cNvPr id="9" name="Picture 10">
            <a:extLst xmlns:a="http://schemas.openxmlformats.org/drawingml/2006/main">
              <a:ext uri="{FF2B5EF4-FFF2-40B4-BE49-F238E27FC236}">
                <a16:creationId xmlns:a16="http://schemas.microsoft.com/office/drawing/2014/main" id="{8400B852-389B-419A-9A71-17A8AB3B08E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309354" y="1254172"/>
            <a:ext cx="1516708" cy="58351"/>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pic>
      <cdr:pic>
        <cdr:nvPicPr>
          <cdr:cNvPr id="10" name="Picture 12">
            <a:extLst xmlns:a="http://schemas.openxmlformats.org/drawingml/2006/main">
              <a:ext uri="{FF2B5EF4-FFF2-40B4-BE49-F238E27FC236}">
                <a16:creationId xmlns:a16="http://schemas.microsoft.com/office/drawing/2014/main" id="{8CCE028B-2B98-4DAC-A0E2-5B05D93BB3FF}"/>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1826062" y="1254171"/>
            <a:ext cx="1516708" cy="58351"/>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pic>
      <cdr:pic>
        <cdr:nvPicPr>
          <cdr:cNvPr id="11" name="Picture 13">
            <a:extLst xmlns:a="http://schemas.openxmlformats.org/drawingml/2006/main">
              <a:ext uri="{FF2B5EF4-FFF2-40B4-BE49-F238E27FC236}">
                <a16:creationId xmlns:a16="http://schemas.microsoft.com/office/drawing/2014/main" id="{A3A6E8ED-581D-493F-BA6E-22E8C4843878}"/>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2207551" y="1254172"/>
            <a:ext cx="1515552" cy="58351"/>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pic>
    </cdr:grpSp>
  </cdr:relSizeAnchor>
</c:userShapes>
</file>

<file path=xl/drawings/drawing16.xml><?xml version="1.0" encoding="utf-8"?>
<c:userShapes xmlns:c="http://schemas.openxmlformats.org/drawingml/2006/chart">
  <cdr:relSizeAnchor xmlns:cdr="http://schemas.openxmlformats.org/drawingml/2006/chartDrawing">
    <cdr:from>
      <cdr:x>0.17359</cdr:x>
      <cdr:y>0.0257</cdr:y>
    </cdr:from>
    <cdr:to>
      <cdr:x>0.84351</cdr:x>
      <cdr:y>0.09219</cdr:y>
    </cdr:to>
    <cdr:sp macro="" textlink="">
      <cdr:nvSpPr>
        <cdr:cNvPr id="3" name="テキスト ボックス 3">
          <a:extLst xmlns:a="http://schemas.openxmlformats.org/drawingml/2006/main">
            <a:ext uri="{FF2B5EF4-FFF2-40B4-BE49-F238E27FC236}">
              <a16:creationId xmlns:a16="http://schemas.microsoft.com/office/drawing/2014/main" id="{9A2B5B01-B36A-4F3C-A7F2-A7F26C5319FA}"/>
            </a:ext>
          </a:extLst>
        </cdr:cNvPr>
        <cdr:cNvSpPr txBox="1"/>
      </cdr:nvSpPr>
      <cdr:spPr>
        <a:xfrm xmlns:a="http://schemas.openxmlformats.org/drawingml/2006/main">
          <a:off x="1248078" y="138762"/>
          <a:ext cx="4818050" cy="35907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1600" b="1">
              <a:solidFill>
                <a:sysClr val="windowText" lastClr="000000"/>
              </a:solidFill>
              <a:latin typeface="+mn-lt"/>
            </a:rPr>
            <a:t>一人あたり</a:t>
          </a:r>
          <a:r>
            <a:rPr kumimoji="1" lang="en-US" altLang="ja-JP" sz="1600" b="1">
              <a:solidFill>
                <a:sysClr val="windowText" lastClr="000000"/>
              </a:solidFill>
              <a:latin typeface="+mn-lt"/>
            </a:rPr>
            <a:t>CO</a:t>
          </a:r>
          <a:r>
            <a:rPr kumimoji="1" lang="en-US" altLang="ja-JP" sz="1600" b="1" baseline="-25000">
              <a:solidFill>
                <a:sysClr val="windowText" lastClr="000000"/>
              </a:solidFill>
              <a:latin typeface="+mn-lt"/>
            </a:rPr>
            <a:t>2 </a:t>
          </a:r>
          <a:r>
            <a:rPr kumimoji="1" lang="ja-JP" altLang="en-US" sz="1600" b="1">
              <a:solidFill>
                <a:sysClr val="windowText" lastClr="000000"/>
              </a:solidFill>
              <a:latin typeface="+mn-lt"/>
            </a:rPr>
            <a:t>排出量 　</a:t>
          </a:r>
          <a:r>
            <a:rPr kumimoji="1" lang="en-US" altLang="ja-JP" sz="1600" b="1">
              <a:solidFill>
                <a:sysClr val="windowText" lastClr="000000"/>
              </a:solidFill>
              <a:latin typeface="+mn-lt"/>
            </a:rPr>
            <a:t>(</a:t>
          </a:r>
          <a:r>
            <a:rPr kumimoji="1" lang="ja-JP" altLang="en-US" sz="1600" b="1">
              <a:solidFill>
                <a:sysClr val="windowText" lastClr="000000"/>
              </a:solidFill>
              <a:latin typeface="+mn-lt"/>
            </a:rPr>
            <a:t>エネルギー起源</a:t>
          </a:r>
          <a:r>
            <a:rPr kumimoji="1" lang="en-US" altLang="ja-JP" sz="1600" b="1">
              <a:solidFill>
                <a:sysClr val="windowText" lastClr="000000"/>
              </a:solidFill>
              <a:latin typeface="+mn-lt"/>
            </a:rPr>
            <a:t>CO</a:t>
          </a:r>
          <a:r>
            <a:rPr kumimoji="1" lang="en-US" altLang="ja-JP" sz="1600" b="1" baseline="-25000">
              <a:solidFill>
                <a:sysClr val="windowText" lastClr="000000"/>
              </a:solidFill>
              <a:latin typeface="+mn-lt"/>
            </a:rPr>
            <a:t>2</a:t>
          </a:r>
          <a:r>
            <a:rPr kumimoji="1" lang="en-US" altLang="ja-JP" sz="1600" b="1">
              <a:solidFill>
                <a:sysClr val="windowText" lastClr="000000"/>
              </a:solidFill>
              <a:latin typeface="+mn-lt"/>
            </a:rPr>
            <a:t> </a:t>
          </a:r>
          <a:r>
            <a:rPr kumimoji="1" lang="ja-JP" altLang="en-US" sz="1600" b="1">
              <a:solidFill>
                <a:sysClr val="windowText" lastClr="000000"/>
              </a:solidFill>
              <a:latin typeface="+mn-lt"/>
            </a:rPr>
            <a:t>排出量</a:t>
          </a:r>
          <a:r>
            <a:rPr kumimoji="1" lang="en-US" altLang="ja-JP" sz="1600" b="1">
              <a:solidFill>
                <a:sysClr val="windowText" lastClr="000000"/>
              </a:solidFill>
              <a:latin typeface="+mn-lt"/>
            </a:rPr>
            <a:t>)</a:t>
          </a:r>
        </a:p>
      </cdr:txBody>
    </cdr:sp>
  </cdr:relSizeAnchor>
  <cdr:relSizeAnchor xmlns:cdr="http://schemas.openxmlformats.org/drawingml/2006/chartDrawing">
    <cdr:from>
      <cdr:x>0</cdr:x>
      <cdr:y>0.14075</cdr:y>
    </cdr:from>
    <cdr:to>
      <cdr:x>0</cdr:x>
      <cdr:y>0.14662</cdr:y>
    </cdr:to>
    <cdr:sp macro="" textlink="">
      <cdr:nvSpPr>
        <cdr:cNvPr id="7" name="テキスト ボックス 4">
          <a:extLst xmlns:a="http://schemas.openxmlformats.org/drawingml/2006/main">
            <a:ext uri="{FF2B5EF4-FFF2-40B4-BE49-F238E27FC236}">
              <a16:creationId xmlns:a16="http://schemas.microsoft.com/office/drawing/2014/main" id="{64F64F3B-FB67-42FA-B04A-FD5218A890E2}"/>
            </a:ext>
          </a:extLst>
        </cdr:cNvPr>
        <cdr:cNvSpPr txBox="1"/>
      </cdr:nvSpPr>
      <cdr:spPr>
        <a:xfrm xmlns:a="http://schemas.openxmlformats.org/drawingml/2006/main" rot="16200000">
          <a:off x="-1317440" y="1988292"/>
          <a:ext cx="2955373" cy="32049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1100"/>
            <a:t>エネルギー起源</a:t>
          </a:r>
          <a:r>
            <a:rPr kumimoji="1" lang="en-US" altLang="ja-JP" sz="1100"/>
            <a:t>CO</a:t>
          </a:r>
          <a:r>
            <a:rPr kumimoji="1" lang="en-US" altLang="ja-JP" sz="700"/>
            <a:t>2</a:t>
          </a:r>
          <a:r>
            <a:rPr kumimoji="1" lang="ja-JP" altLang="en-US" sz="1100"/>
            <a:t>排出量</a:t>
          </a:r>
          <a:r>
            <a:rPr kumimoji="1" lang="en-US" altLang="ja-JP" sz="1100"/>
            <a:t>(Mt-CO</a:t>
          </a:r>
          <a:r>
            <a:rPr kumimoji="1" lang="en-US" altLang="ja-JP" sz="700"/>
            <a:t>2</a:t>
          </a:r>
          <a:r>
            <a:rPr kumimoji="1" lang="ja-JP" altLang="en-US" sz="1100"/>
            <a:t>、棒グラフ</a:t>
          </a:r>
          <a:r>
            <a:rPr kumimoji="1" lang="en-US" altLang="ja-JP" sz="1100"/>
            <a:t>)</a:t>
          </a:r>
          <a:r>
            <a:rPr kumimoji="1" lang="ja-JP" altLang="en-US" sz="1100"/>
            <a:t> </a:t>
          </a:r>
        </a:p>
      </cdr:txBody>
    </cdr:sp>
  </cdr:relSizeAnchor>
  <cdr:relSizeAnchor xmlns:cdr="http://schemas.openxmlformats.org/drawingml/2006/chartDrawing">
    <cdr:from>
      <cdr:x>0.0595</cdr:x>
      <cdr:y>0.80746</cdr:y>
    </cdr:from>
    <cdr:to>
      <cdr:x>0.14154</cdr:x>
      <cdr:y>0.87644</cdr:y>
    </cdr:to>
    <cdr:sp macro="" textlink="">
      <cdr:nvSpPr>
        <cdr:cNvPr id="11" name="テキスト ボックス 1">
          <a:extLst xmlns:a="http://schemas.openxmlformats.org/drawingml/2006/main">
            <a:ext uri="{FF2B5EF4-FFF2-40B4-BE49-F238E27FC236}">
              <a16:creationId xmlns:a16="http://schemas.microsoft.com/office/drawing/2014/main" id="{A7C39F4E-6DEB-4DC7-BF03-3B104E079F06}"/>
            </a:ext>
          </a:extLst>
        </cdr:cNvPr>
        <cdr:cNvSpPr txBox="1"/>
      </cdr:nvSpPr>
      <cdr:spPr>
        <a:xfrm xmlns:a="http://schemas.openxmlformats.org/drawingml/2006/main">
          <a:off x="424902" y="4357644"/>
          <a:ext cx="585360" cy="373788"/>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r"/>
          <a:r>
            <a:rPr lang="en-US" altLang="ja-JP" sz="1200"/>
            <a:t>0</a:t>
          </a:r>
          <a:endParaRPr lang="ja-JP" altLang="en-US" sz="1200"/>
        </a:p>
      </cdr:txBody>
    </cdr:sp>
  </cdr:relSizeAnchor>
  <cdr:relSizeAnchor xmlns:cdr="http://schemas.openxmlformats.org/drawingml/2006/chartDrawing">
    <cdr:from>
      <cdr:x>0.88257</cdr:x>
      <cdr:y>0.80564</cdr:y>
    </cdr:from>
    <cdr:to>
      <cdr:x>0.94734</cdr:x>
      <cdr:y>0.87056</cdr:y>
    </cdr:to>
    <cdr:sp macro="" textlink="">
      <cdr:nvSpPr>
        <cdr:cNvPr id="12" name="テキスト ボックス 1">
          <a:extLst xmlns:a="http://schemas.openxmlformats.org/drawingml/2006/main">
            <a:ext uri="{FF2B5EF4-FFF2-40B4-BE49-F238E27FC236}">
              <a16:creationId xmlns:a16="http://schemas.microsoft.com/office/drawing/2014/main" id="{48098125-F767-45EE-BFF7-FF627DF07622}"/>
            </a:ext>
          </a:extLst>
        </cdr:cNvPr>
        <cdr:cNvSpPr txBox="1"/>
      </cdr:nvSpPr>
      <cdr:spPr>
        <a:xfrm xmlns:a="http://schemas.openxmlformats.org/drawingml/2006/main">
          <a:off x="6426726" y="4232075"/>
          <a:ext cx="471647" cy="341027"/>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a:r>
            <a:rPr lang="en-US" altLang="ja-JP" sz="1200"/>
            <a:t>0</a:t>
          </a:r>
          <a:endParaRPr lang="ja-JP" altLang="en-US" sz="1200"/>
        </a:p>
      </cdr:txBody>
    </cdr:sp>
  </cdr:relSizeAnchor>
  <cdr:relSizeAnchor xmlns:cdr="http://schemas.openxmlformats.org/drawingml/2006/chartDrawing">
    <cdr:from>
      <cdr:x>0.48097</cdr:x>
      <cdr:y>0.9264</cdr:y>
    </cdr:from>
    <cdr:to>
      <cdr:x>0.57074</cdr:x>
      <cdr:y>0.98056</cdr:y>
    </cdr:to>
    <cdr:sp macro="" textlink="">
      <cdr:nvSpPr>
        <cdr:cNvPr id="13" name="テキスト ボックス 3">
          <a:extLst xmlns:a="http://schemas.openxmlformats.org/drawingml/2006/main">
            <a:ext uri="{FF2B5EF4-FFF2-40B4-BE49-F238E27FC236}">
              <a16:creationId xmlns:a16="http://schemas.microsoft.com/office/drawing/2014/main" id="{2FCC34FA-058C-4AF2-9C71-F48AF9876231}"/>
            </a:ext>
          </a:extLst>
        </cdr:cNvPr>
        <cdr:cNvSpPr txBox="1"/>
      </cdr:nvSpPr>
      <cdr:spPr>
        <a:xfrm xmlns:a="http://schemas.openxmlformats.org/drawingml/2006/main">
          <a:off x="3502388" y="4866429"/>
          <a:ext cx="653693" cy="28450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ctr">
          <a:sp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1200" b="0">
              <a:solidFill>
                <a:sysClr val="windowText" lastClr="000000"/>
              </a:solidFill>
            </a:rPr>
            <a:t>（年度）</a:t>
          </a:r>
          <a:endParaRPr kumimoji="1" lang="en-US" altLang="ja-JP" sz="1200" b="0">
            <a:solidFill>
              <a:sysClr val="windowText" lastClr="000000"/>
            </a:solidFill>
          </a:endParaRPr>
        </a:p>
      </cdr:txBody>
    </cdr:sp>
  </cdr:relSizeAnchor>
  <cdr:relSizeAnchor xmlns:cdr="http://schemas.openxmlformats.org/drawingml/2006/chartDrawing">
    <cdr:from>
      <cdr:x>0.89509</cdr:x>
      <cdr:y>0.13708</cdr:y>
    </cdr:from>
    <cdr:to>
      <cdr:x>0.97727</cdr:x>
      <cdr:y>0.82042</cdr:y>
    </cdr:to>
    <cdr:sp macro="" textlink="">
      <cdr:nvSpPr>
        <cdr:cNvPr id="14" name="テキスト ボックス 3">
          <a:extLst xmlns:a="http://schemas.openxmlformats.org/drawingml/2006/main">
            <a:ext uri="{FF2B5EF4-FFF2-40B4-BE49-F238E27FC236}">
              <a16:creationId xmlns:a16="http://schemas.microsoft.com/office/drawing/2014/main" id="{46F19E27-55D3-4C43-BACB-6D91EFAC9013}"/>
            </a:ext>
          </a:extLst>
        </cdr:cNvPr>
        <cdr:cNvSpPr txBox="1"/>
      </cdr:nvSpPr>
      <cdr:spPr>
        <a:xfrm xmlns:a="http://schemas.openxmlformats.org/drawingml/2006/main" rot="5400000">
          <a:off x="5022307" y="2215698"/>
          <a:ext cx="3589610" cy="59842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1200"/>
            <a:t>一人あたり</a:t>
          </a:r>
          <a:r>
            <a:rPr kumimoji="1" lang="en-US" altLang="ja-JP" sz="1200"/>
            <a:t>CO</a:t>
          </a:r>
          <a:r>
            <a:rPr kumimoji="1" lang="en-US" altLang="ja-JP" sz="1200" baseline="-25000"/>
            <a:t>2</a:t>
          </a:r>
          <a:r>
            <a:rPr kumimoji="1" lang="en-US" altLang="ja-JP" sz="1200"/>
            <a:t> </a:t>
          </a:r>
          <a:r>
            <a:rPr kumimoji="1" lang="ja-JP" altLang="en-US" sz="1200"/>
            <a:t>排出量　（トン</a:t>
          </a:r>
          <a:r>
            <a:rPr kumimoji="1" lang="en-US" altLang="ja-JP" sz="1200"/>
            <a:t>CO</a:t>
          </a:r>
          <a:r>
            <a:rPr kumimoji="1" lang="en-US" altLang="ja-JP" sz="1200" baseline="-25000"/>
            <a:t>2</a:t>
          </a:r>
          <a:r>
            <a:rPr kumimoji="1" lang="en-US" altLang="ja-JP" sz="1200"/>
            <a:t> /</a:t>
          </a:r>
          <a:r>
            <a:rPr kumimoji="1" lang="ja-JP" altLang="en-US" sz="1200"/>
            <a:t>人、折れ線グラフ） </a:t>
          </a:r>
        </a:p>
      </cdr:txBody>
    </cdr:sp>
  </cdr:relSizeAnchor>
  <cdr:relSizeAnchor xmlns:cdr="http://schemas.openxmlformats.org/drawingml/2006/chartDrawing">
    <cdr:from>
      <cdr:x>0.01672</cdr:x>
      <cdr:y>0.09837</cdr:y>
    </cdr:from>
    <cdr:to>
      <cdr:x>0.06422</cdr:x>
      <cdr:y>0.80445</cdr:y>
    </cdr:to>
    <cdr:sp macro="" textlink="">
      <cdr:nvSpPr>
        <cdr:cNvPr id="17" name="テキスト ボックス 4">
          <a:extLst xmlns:a="http://schemas.openxmlformats.org/drawingml/2006/main">
            <a:ext uri="{FF2B5EF4-FFF2-40B4-BE49-F238E27FC236}">
              <a16:creationId xmlns:a16="http://schemas.microsoft.com/office/drawing/2014/main" id="{99F7C339-AF89-4900-86BA-87FBEA1F06AE}"/>
            </a:ext>
          </a:extLst>
        </cdr:cNvPr>
        <cdr:cNvSpPr txBox="1"/>
      </cdr:nvSpPr>
      <cdr:spPr>
        <a:xfrm xmlns:a="http://schemas.openxmlformats.org/drawingml/2006/main" rot="16200000">
          <a:off x="-1559841" y="2198325"/>
          <a:ext cx="3709076" cy="34588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1200"/>
            <a:t>エネルギー起源</a:t>
          </a:r>
          <a:r>
            <a:rPr kumimoji="1" lang="en-US" altLang="ja-JP" sz="1200"/>
            <a:t>CO</a:t>
          </a:r>
          <a:r>
            <a:rPr kumimoji="1" lang="en-US" altLang="ja-JP" sz="1200" baseline="-25000"/>
            <a:t>2</a:t>
          </a:r>
          <a:r>
            <a:rPr kumimoji="1" lang="en-US" altLang="ja-JP" sz="1200"/>
            <a:t> </a:t>
          </a:r>
          <a:r>
            <a:rPr kumimoji="1" lang="ja-JP" altLang="en-US" sz="1200"/>
            <a:t>排出量　（百万トン</a:t>
          </a:r>
          <a:r>
            <a:rPr kumimoji="1" lang="en-US" altLang="ja-JP" sz="1200"/>
            <a:t>CO</a:t>
          </a:r>
          <a:r>
            <a:rPr kumimoji="1" lang="en-US" altLang="ja-JP" sz="1200" baseline="-25000"/>
            <a:t>2</a:t>
          </a:r>
          <a:r>
            <a:rPr kumimoji="1" lang="en-US" altLang="ja-JP" sz="1200"/>
            <a:t> </a:t>
          </a:r>
          <a:r>
            <a:rPr kumimoji="1" lang="ja-JP" altLang="en-US" sz="1200"/>
            <a:t>、棒グラフ） </a:t>
          </a:r>
        </a:p>
      </cdr:txBody>
    </cdr:sp>
  </cdr:relSizeAnchor>
  <cdr:relSizeAnchor xmlns:cdr="http://schemas.openxmlformats.org/drawingml/2006/chartDrawing">
    <cdr:from>
      <cdr:x>0.15061</cdr:x>
      <cdr:y>0.77153</cdr:y>
    </cdr:from>
    <cdr:to>
      <cdr:x>0.86756</cdr:x>
      <cdr:y>0.81859</cdr:y>
    </cdr:to>
    <cdr:grpSp>
      <cdr:nvGrpSpPr>
        <cdr:cNvPr id="16" name="Group 14">
          <a:extLst xmlns:a="http://schemas.openxmlformats.org/drawingml/2006/main">
            <a:ext uri="{FF2B5EF4-FFF2-40B4-BE49-F238E27FC236}">
              <a16:creationId xmlns:a16="http://schemas.microsoft.com/office/drawing/2014/main" id="{449865AC-D388-45BB-AE11-7D40FE66CF5B}"/>
            </a:ext>
          </a:extLst>
        </cdr:cNvPr>
        <cdr:cNvGrpSpPr>
          <a:grpSpLocks xmlns:a="http://schemas.openxmlformats.org/drawingml/2006/main"/>
        </cdr:cNvGrpSpPr>
      </cdr:nvGrpSpPr>
      <cdr:grpSpPr bwMode="auto">
        <a:xfrm xmlns:a="http://schemas.openxmlformats.org/drawingml/2006/main">
          <a:off x="1096004" y="4049202"/>
          <a:ext cx="5217317" cy="246983"/>
          <a:chOff x="0" y="0"/>
          <a:chExt cx="5326872" cy="103532"/>
        </a:xfrm>
      </cdr:grpSpPr>
      <cdr:pic>
        <cdr:nvPicPr>
          <cdr:cNvPr id="8" name="Picture 10">
            <a:extLst xmlns:a="http://schemas.openxmlformats.org/drawingml/2006/main">
              <a:ext uri="{FF2B5EF4-FFF2-40B4-BE49-F238E27FC236}">
                <a16:creationId xmlns:a16="http://schemas.microsoft.com/office/drawing/2014/main" id="{58763F0B-D6EF-4222-9BCC-732F6496506A}"/>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0" y="0"/>
            <a:ext cx="2366697" cy="103532"/>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pic>
      <cdr:pic>
        <cdr:nvPicPr>
          <cdr:cNvPr id="9" name="Picture 12">
            <a:extLst xmlns:a="http://schemas.openxmlformats.org/drawingml/2006/main">
              <a:ext uri="{FF2B5EF4-FFF2-40B4-BE49-F238E27FC236}">
                <a16:creationId xmlns:a16="http://schemas.microsoft.com/office/drawing/2014/main" id="{73CA4512-3286-4C99-A36A-2855DEB21E2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2366697" y="0"/>
            <a:ext cx="2366697" cy="103532"/>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pic>
      <cdr:pic>
        <cdr:nvPicPr>
          <cdr:cNvPr id="10" name="Picture 13">
            <a:extLst xmlns:a="http://schemas.openxmlformats.org/drawingml/2006/main">
              <a:ext uri="{FF2B5EF4-FFF2-40B4-BE49-F238E27FC236}">
                <a16:creationId xmlns:a16="http://schemas.microsoft.com/office/drawing/2014/main" id="{9A6EFB73-D9B8-4A3B-825A-36150160B4B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2961979" y="0"/>
            <a:ext cx="2364893" cy="103532"/>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pic>
    </cdr:grpSp>
  </cdr:relSizeAnchor>
</c:userShapes>
</file>

<file path=xl/drawings/drawing17.xml><?xml version="1.0" encoding="utf-8"?>
<xdr:wsDr xmlns:xdr="http://schemas.openxmlformats.org/drawingml/2006/spreadsheetDrawing" xmlns:a="http://schemas.openxmlformats.org/drawingml/2006/main">
  <xdr:twoCellAnchor>
    <xdr:from>
      <xdr:col>25</xdr:col>
      <xdr:colOff>-1</xdr:colOff>
      <xdr:row>46</xdr:row>
      <xdr:rowOff>76200</xdr:rowOff>
    </xdr:from>
    <xdr:to>
      <xdr:col>34</xdr:col>
      <xdr:colOff>154780</xdr:colOff>
      <xdr:row>77</xdr:row>
      <xdr:rowOff>59531</xdr:rowOff>
    </xdr:to>
    <xdr:graphicFrame macro="">
      <xdr:nvGraphicFramePr>
        <xdr:cNvPr id="12617124" name="グラフ 2">
          <a:extLst>
            <a:ext uri="{FF2B5EF4-FFF2-40B4-BE49-F238E27FC236}">
              <a16:creationId xmlns:a16="http://schemas.microsoft.com/office/drawing/2014/main" id="{00000000-0008-0000-0700-0000A485C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34</xdr:col>
      <xdr:colOff>438150</xdr:colOff>
      <xdr:row>46</xdr:row>
      <xdr:rowOff>76200</xdr:rowOff>
    </xdr:from>
    <xdr:to>
      <xdr:col>43</xdr:col>
      <xdr:colOff>352425</xdr:colOff>
      <xdr:row>77</xdr:row>
      <xdr:rowOff>161925</xdr:rowOff>
    </xdr:to>
    <xdr:graphicFrame macro="">
      <xdr:nvGraphicFramePr>
        <xdr:cNvPr id="12617125" name="グラフ 4">
          <a:extLst>
            <a:ext uri="{FF2B5EF4-FFF2-40B4-BE49-F238E27FC236}">
              <a16:creationId xmlns:a16="http://schemas.microsoft.com/office/drawing/2014/main" id="{00000000-0008-0000-0700-0000A585C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0.02861</cdr:x>
      <cdr:y>0.18697</cdr:y>
    </cdr:from>
    <cdr:to>
      <cdr:x>0.06998</cdr:x>
      <cdr:y>0.79866</cdr:y>
    </cdr:to>
    <cdr:sp macro="" textlink="">
      <cdr:nvSpPr>
        <cdr:cNvPr id="6" name="テキスト ボックス 3">
          <a:extLst xmlns:a="http://schemas.openxmlformats.org/drawingml/2006/main">
            <a:ext uri="{FF2B5EF4-FFF2-40B4-BE49-F238E27FC236}">
              <a16:creationId xmlns:a16="http://schemas.microsoft.com/office/drawing/2014/main" id="{B4BC787B-2B83-4ACF-B66C-81E4D212C2E9}"/>
            </a:ext>
          </a:extLst>
        </cdr:cNvPr>
        <cdr:cNvSpPr txBox="1"/>
      </cdr:nvSpPr>
      <cdr:spPr>
        <a:xfrm xmlns:a="http://schemas.openxmlformats.org/drawingml/2006/main" rot="16200000">
          <a:off x="-1296626" y="2512270"/>
          <a:ext cx="3303108" cy="29787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en-US" altLang="ja-JP" sz="1200"/>
            <a:t>GDP</a:t>
          </a:r>
          <a:r>
            <a:rPr kumimoji="1" lang="ja-JP" altLang="en-US" sz="1200"/>
            <a:t>あたり</a:t>
          </a:r>
          <a:r>
            <a:rPr kumimoji="1" lang="en-US" altLang="ja-JP" sz="1200"/>
            <a:t>CO</a:t>
          </a:r>
          <a:r>
            <a:rPr kumimoji="1" lang="en-US" altLang="ja-JP" sz="1200" baseline="-25000"/>
            <a:t>2</a:t>
          </a:r>
          <a:r>
            <a:rPr kumimoji="1" lang="en-US" altLang="ja-JP" sz="1200"/>
            <a:t> </a:t>
          </a:r>
          <a:r>
            <a:rPr kumimoji="1" lang="ja-JP" altLang="en-US" sz="1200"/>
            <a:t>排出量　（トン</a:t>
          </a:r>
          <a:r>
            <a:rPr kumimoji="1" lang="en-US" altLang="ja-JP" sz="1200"/>
            <a:t>CO</a:t>
          </a:r>
          <a:r>
            <a:rPr kumimoji="1" lang="en-US" altLang="ja-JP" sz="1200" baseline="-25000"/>
            <a:t>2</a:t>
          </a:r>
          <a:r>
            <a:rPr kumimoji="1" lang="en-US" altLang="ja-JP" sz="1200"/>
            <a:t> / </a:t>
          </a:r>
          <a:r>
            <a:rPr kumimoji="1" lang="ja-JP" altLang="en-US" sz="1200"/>
            <a:t>百万円） </a:t>
          </a:r>
        </a:p>
      </cdr:txBody>
    </cdr:sp>
  </cdr:relSizeAnchor>
  <cdr:relSizeAnchor xmlns:cdr="http://schemas.openxmlformats.org/drawingml/2006/chartDrawing">
    <cdr:from>
      <cdr:x>0.47399</cdr:x>
      <cdr:y>0.93503</cdr:y>
    </cdr:from>
    <cdr:to>
      <cdr:x>0.56376</cdr:x>
      <cdr:y>0.98919</cdr:y>
    </cdr:to>
    <cdr:sp macro="" textlink="">
      <cdr:nvSpPr>
        <cdr:cNvPr id="8" name="テキスト ボックス 3">
          <a:extLst xmlns:a="http://schemas.openxmlformats.org/drawingml/2006/main">
            <a:ext uri="{FF2B5EF4-FFF2-40B4-BE49-F238E27FC236}">
              <a16:creationId xmlns:a16="http://schemas.microsoft.com/office/drawing/2014/main" id="{F40D1178-0A32-442F-8588-4991967EF9D4}"/>
            </a:ext>
          </a:extLst>
        </cdr:cNvPr>
        <cdr:cNvSpPr txBox="1"/>
      </cdr:nvSpPr>
      <cdr:spPr>
        <a:xfrm xmlns:a="http://schemas.openxmlformats.org/drawingml/2006/main">
          <a:off x="3412725" y="5049150"/>
          <a:ext cx="646331" cy="29245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1200" b="0">
              <a:solidFill>
                <a:sysClr val="windowText" lastClr="000000"/>
              </a:solidFill>
            </a:rPr>
            <a:t>（年度）</a:t>
          </a:r>
          <a:endParaRPr kumimoji="1" lang="en-US" altLang="ja-JP" sz="1200" b="0">
            <a:solidFill>
              <a:sysClr val="windowText" lastClr="000000"/>
            </a:solidFill>
          </a:endParaRPr>
        </a:p>
      </cdr:txBody>
    </cdr:sp>
  </cdr:relSizeAnchor>
</c:userShapes>
</file>

<file path=xl/drawings/drawing19.xml><?xml version="1.0" encoding="utf-8"?>
<c:userShapes xmlns:c="http://schemas.openxmlformats.org/drawingml/2006/chart">
  <cdr:relSizeAnchor xmlns:cdr="http://schemas.openxmlformats.org/drawingml/2006/chartDrawing">
    <cdr:from>
      <cdr:x>0.02265</cdr:x>
      <cdr:y>0.19579</cdr:y>
    </cdr:from>
    <cdr:to>
      <cdr:x>0.078</cdr:x>
      <cdr:y>0.79061</cdr:y>
    </cdr:to>
    <cdr:sp macro="" textlink="">
      <cdr:nvSpPr>
        <cdr:cNvPr id="6" name="テキスト ボックス 3">
          <a:extLst xmlns:a="http://schemas.openxmlformats.org/drawingml/2006/main">
            <a:ext uri="{FF2B5EF4-FFF2-40B4-BE49-F238E27FC236}">
              <a16:creationId xmlns:a16="http://schemas.microsoft.com/office/drawing/2014/main" id="{E4BE1F5B-C14C-452F-96A4-5CE5495BDB7E}"/>
            </a:ext>
          </a:extLst>
        </cdr:cNvPr>
        <cdr:cNvSpPr txBox="1"/>
      </cdr:nvSpPr>
      <cdr:spPr>
        <a:xfrm xmlns:a="http://schemas.openxmlformats.org/drawingml/2006/main" rot="16200000">
          <a:off x="-1243669" y="2464000"/>
          <a:ext cx="3212023" cy="39857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en-US" altLang="ja-JP" sz="1200"/>
            <a:t>GDP</a:t>
          </a:r>
          <a:r>
            <a:rPr kumimoji="1" lang="ja-JP" altLang="en-US" sz="1200"/>
            <a:t>あたり</a:t>
          </a:r>
          <a:r>
            <a:rPr kumimoji="1" lang="en-US" altLang="ja-JP" sz="1200"/>
            <a:t>CO</a:t>
          </a:r>
          <a:r>
            <a:rPr kumimoji="1" lang="en-US" altLang="ja-JP" sz="1200" baseline="-25000"/>
            <a:t>2</a:t>
          </a:r>
          <a:r>
            <a:rPr kumimoji="1" lang="en-US" altLang="ja-JP" sz="1200"/>
            <a:t> </a:t>
          </a:r>
          <a:r>
            <a:rPr kumimoji="1" lang="ja-JP" altLang="en-US" sz="1200"/>
            <a:t>排出量　（トン</a:t>
          </a:r>
          <a:r>
            <a:rPr kumimoji="1" lang="en-US" altLang="ja-JP" sz="1200"/>
            <a:t>CO</a:t>
          </a:r>
          <a:r>
            <a:rPr kumimoji="1" lang="en-US" altLang="ja-JP" sz="1200" baseline="-25000"/>
            <a:t>2</a:t>
          </a:r>
          <a:r>
            <a:rPr kumimoji="1" lang="en-US" altLang="ja-JP" sz="1200"/>
            <a:t> / </a:t>
          </a:r>
          <a:r>
            <a:rPr kumimoji="1" lang="ja-JP" altLang="en-US" sz="1200"/>
            <a:t>百万円） </a:t>
          </a:r>
        </a:p>
      </cdr:txBody>
    </cdr:sp>
  </cdr:relSizeAnchor>
  <cdr:relSizeAnchor xmlns:cdr="http://schemas.openxmlformats.org/drawingml/2006/chartDrawing">
    <cdr:from>
      <cdr:x>0.4515</cdr:x>
      <cdr:y>0.9315</cdr:y>
    </cdr:from>
    <cdr:to>
      <cdr:x>0.54127</cdr:x>
      <cdr:y>0.98566</cdr:y>
    </cdr:to>
    <cdr:sp macro="" textlink="">
      <cdr:nvSpPr>
        <cdr:cNvPr id="3" name="テキスト ボックス 3">
          <a:extLst xmlns:a="http://schemas.openxmlformats.org/drawingml/2006/main">
            <a:ext uri="{FF2B5EF4-FFF2-40B4-BE49-F238E27FC236}">
              <a16:creationId xmlns:a16="http://schemas.microsoft.com/office/drawing/2014/main" id="{69A82A07-3EDD-4B4B-B5AE-5E69FE3ED247}"/>
            </a:ext>
          </a:extLst>
        </cdr:cNvPr>
        <cdr:cNvSpPr txBox="1"/>
      </cdr:nvSpPr>
      <cdr:spPr>
        <a:xfrm xmlns:a="http://schemas.openxmlformats.org/drawingml/2006/main">
          <a:off x="3250800" y="5030100"/>
          <a:ext cx="646331" cy="29245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1200" b="0">
              <a:solidFill>
                <a:sysClr val="windowText" lastClr="000000"/>
              </a:solidFill>
            </a:rPr>
            <a:t>（年度）</a:t>
          </a:r>
          <a:endParaRPr kumimoji="1" lang="en-US" altLang="ja-JP" sz="1200" b="0">
            <a:solidFill>
              <a:sysClr val="windowText" lastClr="000000"/>
            </a:solidFill>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0.04951</cdr:x>
      <cdr:y>0.70357</cdr:y>
    </cdr:from>
    <cdr:to>
      <cdr:x>0.12421</cdr:x>
      <cdr:y>0.76539</cdr:y>
    </cdr:to>
    <cdr:sp macro="" textlink="">
      <cdr:nvSpPr>
        <cdr:cNvPr id="373770" name="Rectangle 10">
          <a:extLst xmlns:a="http://schemas.openxmlformats.org/drawingml/2006/main">
            <a:ext uri="{FF2B5EF4-FFF2-40B4-BE49-F238E27FC236}">
              <a16:creationId xmlns:a16="http://schemas.microsoft.com/office/drawing/2014/main" id="{12E96877-2478-4484-BA21-22E65814F55A}"/>
            </a:ext>
          </a:extLst>
        </cdr:cNvPr>
        <cdr:cNvSpPr>
          <a:spLocks xmlns:a="http://schemas.openxmlformats.org/drawingml/2006/main" noChangeArrowheads="1"/>
        </cdr:cNvSpPr>
      </cdr:nvSpPr>
      <cdr:spPr bwMode="auto">
        <a:xfrm xmlns:a="http://schemas.openxmlformats.org/drawingml/2006/main">
          <a:off x="355269" y="3799752"/>
          <a:ext cx="536024" cy="333870"/>
        </a:xfrm>
        <a:prstGeom xmlns:a="http://schemas.openxmlformats.org/drawingml/2006/main" prst="rect">
          <a:avLst/>
        </a:prstGeom>
        <a:solidFill xmlns:a="http://schemas.openxmlformats.org/drawingml/2006/main">
          <a:srgbClr val="FFFFFF"/>
        </a:solidFill>
        <a:ln xmlns:a="http://schemas.openxmlformats.org/drawingml/2006/main" w="38100" cmpd="dbl" algn="ctr">
          <a:noFill/>
          <a:miter lim="800000"/>
          <a:headEnd/>
          <a:tailEnd/>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r" rtl="1">
            <a:defRPr sz="1000"/>
          </a:pPr>
          <a:r>
            <a:rPr lang="ja-JP" altLang="en-US" sz="1050" b="0" i="0" strike="noStrike">
              <a:solidFill>
                <a:srgbClr val="000000"/>
              </a:solidFill>
              <a:latin typeface="ＭＳ Ｐゴシック"/>
              <a:ea typeface="ＭＳ Ｐゴシック"/>
            </a:rPr>
            <a:t>　</a:t>
          </a:r>
          <a:r>
            <a:rPr lang="en-US" altLang="ja-JP" sz="1050" b="0" i="0" strike="noStrike">
              <a:solidFill>
                <a:srgbClr val="000000"/>
              </a:solidFill>
              <a:latin typeface="Arial"/>
              <a:cs typeface="Arial"/>
            </a:rPr>
            <a:t>0</a:t>
          </a:r>
        </a:p>
      </cdr:txBody>
    </cdr:sp>
  </cdr:relSizeAnchor>
  <cdr:relSizeAnchor xmlns:cdr="http://schemas.openxmlformats.org/drawingml/2006/chartDrawing">
    <cdr:from>
      <cdr:x>0.02026</cdr:x>
      <cdr:y>0.12811</cdr:y>
    </cdr:from>
    <cdr:to>
      <cdr:x>0.07031</cdr:x>
      <cdr:y>0.71354</cdr:y>
    </cdr:to>
    <cdr:sp macro="" textlink="">
      <cdr:nvSpPr>
        <cdr:cNvPr id="4" name="テキスト ボックス 1">
          <a:extLst xmlns:a="http://schemas.openxmlformats.org/drawingml/2006/main">
            <a:ext uri="{FF2B5EF4-FFF2-40B4-BE49-F238E27FC236}">
              <a16:creationId xmlns:a16="http://schemas.microsoft.com/office/drawing/2014/main" id="{1B1FD0C8-110D-42D3-8A96-0A503D4737DF}"/>
            </a:ext>
          </a:extLst>
        </cdr:cNvPr>
        <cdr:cNvSpPr txBox="1"/>
      </cdr:nvSpPr>
      <cdr:spPr>
        <a:xfrm xmlns:a="http://schemas.openxmlformats.org/drawingml/2006/main" rot="16200000">
          <a:off x="-1194126" y="2004782"/>
          <a:ext cx="3036883" cy="35683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1200"/>
            <a:t>温室効果ガス排出量（百万トン</a:t>
          </a:r>
          <a:r>
            <a:rPr lang="en-US" altLang="ja-JP" sz="1200"/>
            <a:t>CO</a:t>
          </a:r>
          <a:r>
            <a:rPr lang="en-US" altLang="ja-JP" sz="1200" baseline="-25000"/>
            <a:t>2 </a:t>
          </a:r>
          <a:r>
            <a:rPr lang="ja-JP" altLang="en-US" sz="1200" baseline="0"/>
            <a:t>換算</a:t>
          </a:r>
          <a:r>
            <a:rPr lang="ja-JP" altLang="en-US" sz="1200"/>
            <a:t>）</a:t>
          </a:r>
        </a:p>
      </cdr:txBody>
    </cdr:sp>
  </cdr:relSizeAnchor>
  <cdr:relSizeAnchor xmlns:cdr="http://schemas.openxmlformats.org/drawingml/2006/chartDrawing">
    <cdr:from>
      <cdr:x>0.83909</cdr:x>
      <cdr:y>0.06841</cdr:y>
    </cdr:from>
    <cdr:to>
      <cdr:x>0.99782</cdr:x>
      <cdr:y>0.10898</cdr:y>
    </cdr:to>
    <cdr:sp macro="" textlink="">
      <cdr:nvSpPr>
        <cdr:cNvPr id="2" name="テキスト ボックス 1">
          <a:extLst xmlns:a="http://schemas.openxmlformats.org/drawingml/2006/main">
            <a:ext uri="{FF2B5EF4-FFF2-40B4-BE49-F238E27FC236}">
              <a16:creationId xmlns:a16="http://schemas.microsoft.com/office/drawing/2014/main" id="{2669177A-9281-4D1B-ABA1-A2E9BDDD375D}"/>
            </a:ext>
          </a:extLst>
        </cdr:cNvPr>
        <cdr:cNvSpPr txBox="1"/>
      </cdr:nvSpPr>
      <cdr:spPr>
        <a:xfrm xmlns:a="http://schemas.openxmlformats.org/drawingml/2006/main">
          <a:off x="6042213" y="369475"/>
          <a:ext cx="1143000" cy="2190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altLang="ja-JP" sz="1000"/>
            <a:t>※2005</a:t>
          </a:r>
          <a:r>
            <a:rPr lang="ja-JP" altLang="en-US" sz="1000"/>
            <a:t>年度比</a:t>
          </a:r>
        </a:p>
      </cdr:txBody>
    </cdr:sp>
  </cdr:relSizeAnchor>
  <cdr:relSizeAnchor xmlns:cdr="http://schemas.openxmlformats.org/drawingml/2006/chartDrawing">
    <cdr:from>
      <cdr:x>0.12264</cdr:x>
      <cdr:y>0.67086</cdr:y>
    </cdr:from>
    <cdr:to>
      <cdr:x>0.87413</cdr:x>
      <cdr:y>0.70493</cdr:y>
    </cdr:to>
    <cdr:grpSp>
      <cdr:nvGrpSpPr>
        <cdr:cNvPr id="6" name="Group 14">
          <a:extLst xmlns:a="http://schemas.openxmlformats.org/drawingml/2006/main">
            <a:ext uri="{FF2B5EF4-FFF2-40B4-BE49-F238E27FC236}">
              <a16:creationId xmlns:a16="http://schemas.microsoft.com/office/drawing/2014/main" id="{5B5DBAAD-0FFF-43FB-8EF3-BFEEE3C93AC7}"/>
            </a:ext>
          </a:extLst>
        </cdr:cNvPr>
        <cdr:cNvGrpSpPr>
          <a:grpSpLocks xmlns:a="http://schemas.openxmlformats.org/drawingml/2006/main"/>
        </cdr:cNvGrpSpPr>
      </cdr:nvGrpSpPr>
      <cdr:grpSpPr bwMode="auto">
        <a:xfrm xmlns:a="http://schemas.openxmlformats.org/drawingml/2006/main">
          <a:off x="880026" y="3623097"/>
          <a:ext cx="5392458" cy="184001"/>
          <a:chOff x="0" y="0"/>
          <a:chExt cx="2253299" cy="12986"/>
        </a:xfrm>
      </cdr:grpSpPr>
      <cdr:pic>
        <cdr:nvPicPr>
          <cdr:cNvPr id="7" name="Picture 10">
            <a:extLst xmlns:a="http://schemas.openxmlformats.org/drawingml/2006/main">
              <a:ext uri="{FF2B5EF4-FFF2-40B4-BE49-F238E27FC236}">
                <a16:creationId xmlns:a16="http://schemas.microsoft.com/office/drawing/2014/main" id="{7D5F9F36-CDEF-44DD-8C07-415840B448FC}"/>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0" y="0"/>
            <a:ext cx="1001127" cy="12986"/>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pic>
      <cdr:pic>
        <cdr:nvPicPr>
          <cdr:cNvPr id="8" name="Picture 12">
            <a:extLst xmlns:a="http://schemas.openxmlformats.org/drawingml/2006/main">
              <a:ext uri="{FF2B5EF4-FFF2-40B4-BE49-F238E27FC236}">
                <a16:creationId xmlns:a16="http://schemas.microsoft.com/office/drawing/2014/main" id="{613F73AC-B8C6-4A42-9885-318054B5A76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1001127" y="0"/>
            <a:ext cx="1001127" cy="12986"/>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pic>
      <cdr:pic>
        <cdr:nvPicPr>
          <cdr:cNvPr id="9" name="Picture 13">
            <a:extLst xmlns:a="http://schemas.openxmlformats.org/drawingml/2006/main">
              <a:ext uri="{FF2B5EF4-FFF2-40B4-BE49-F238E27FC236}">
                <a16:creationId xmlns:a16="http://schemas.microsoft.com/office/drawing/2014/main" id="{677DAA05-2C9C-433D-9783-8C7BE8C64E52}"/>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1252935" y="0"/>
            <a:ext cx="1000364" cy="12986"/>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pic>
    </cdr:grpSp>
  </cdr:relSizeAnchor>
  <cdr:relSizeAnchor xmlns:cdr="http://schemas.openxmlformats.org/drawingml/2006/chartDrawing">
    <cdr:from>
      <cdr:x>0.91283</cdr:x>
      <cdr:y>0.1754</cdr:y>
    </cdr:from>
    <cdr:to>
      <cdr:x>0.9512</cdr:x>
      <cdr:y>0.21773</cdr:y>
    </cdr:to>
    <cdr:sp macro="" textlink="">
      <cdr:nvSpPr>
        <cdr:cNvPr id="10" name="Text Box 17">
          <a:extLst xmlns:a="http://schemas.openxmlformats.org/drawingml/2006/main">
            <a:ext uri="{FF2B5EF4-FFF2-40B4-BE49-F238E27FC236}">
              <a16:creationId xmlns:a16="http://schemas.microsoft.com/office/drawing/2014/main" id="{057FD380-55F9-430E-BCD0-EB4C4EC8B857}"/>
            </a:ext>
          </a:extLst>
        </cdr:cNvPr>
        <cdr:cNvSpPr txBox="1">
          <a:spLocks xmlns:a="http://schemas.openxmlformats.org/drawingml/2006/main" noChangeArrowheads="1"/>
        </cdr:cNvSpPr>
      </cdr:nvSpPr>
      <cdr:spPr bwMode="auto">
        <a:xfrm xmlns:a="http://schemas.openxmlformats.org/drawingml/2006/main">
          <a:off x="6550218" y="947273"/>
          <a:ext cx="275260" cy="228611"/>
        </a:xfrm>
        <a:prstGeom xmlns:a="http://schemas.openxmlformats.org/drawingml/2006/main" prst="rect">
          <a:avLst/>
        </a:prstGeom>
        <a:noFill xmlns:a="http://schemas.openxmlformats.org/drawingml/2006/main"/>
        <a:ln xmlns:a="http://schemas.openxmlformats.org/drawingml/2006/main" w="38100" cmpd="dbl" algn="ctr">
          <a:noFill/>
          <a:miter lim="800000"/>
          <a:headEnd/>
          <a:tailEnd/>
        </a:ln>
        <a:effectLst xmlns:a="http://schemas.openxmlformats.org/drawingml/2006/main"/>
      </cdr:spPr>
      <cdr:txBody>
        <a:bodyPr xmlns:a="http://schemas.openxmlformats.org/drawingml/2006/main" wrap="square" lIns="27432" tIns="22860" rIns="0" bIns="0" anchor="t"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altLang="ja-JP" sz="1200" b="0" i="0" strike="noStrike">
              <a:solidFill>
                <a:srgbClr val="000000"/>
              </a:solidFill>
              <a:latin typeface="ＭＳ Ｐゴシック"/>
              <a:ea typeface="ＭＳ Ｐゴシック"/>
            </a:rPr>
            <a:t>0%</a:t>
          </a:r>
        </a:p>
      </cdr:txBody>
    </cdr:sp>
  </cdr:relSizeAnchor>
</c:userShapes>
</file>

<file path=xl/drawings/drawing20.xml><?xml version="1.0" encoding="utf-8"?>
<xdr:wsDr xmlns:xdr="http://schemas.openxmlformats.org/drawingml/2006/spreadsheetDrawing" xmlns:a="http://schemas.openxmlformats.org/drawingml/2006/main">
  <xdr:twoCellAnchor editAs="oneCell">
    <xdr:from>
      <xdr:col>63</xdr:col>
      <xdr:colOff>514350</xdr:colOff>
      <xdr:row>3</xdr:row>
      <xdr:rowOff>85725</xdr:rowOff>
    </xdr:from>
    <xdr:to>
      <xdr:col>69</xdr:col>
      <xdr:colOff>523875</xdr:colOff>
      <xdr:row>27</xdr:row>
      <xdr:rowOff>19050</xdr:rowOff>
    </xdr:to>
    <xdr:graphicFrame macro="">
      <xdr:nvGraphicFramePr>
        <xdr:cNvPr id="388892" name="Chart 1">
          <a:extLst>
            <a:ext uri="{FF2B5EF4-FFF2-40B4-BE49-F238E27FC236}">
              <a16:creationId xmlns:a16="http://schemas.microsoft.com/office/drawing/2014/main" id="{00000000-0008-0000-0C00-00001CEF0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57</xdr:col>
      <xdr:colOff>247649</xdr:colOff>
      <xdr:row>3</xdr:row>
      <xdr:rowOff>66674</xdr:rowOff>
    </xdr:from>
    <xdr:to>
      <xdr:col>63</xdr:col>
      <xdr:colOff>447675</xdr:colOff>
      <xdr:row>26</xdr:row>
      <xdr:rowOff>19050</xdr:rowOff>
    </xdr:to>
    <xdr:graphicFrame macro="">
      <xdr:nvGraphicFramePr>
        <xdr:cNvPr id="3" name="Chart 1">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68</xdr:col>
      <xdr:colOff>400051</xdr:colOff>
      <xdr:row>20</xdr:row>
      <xdr:rowOff>66675</xdr:rowOff>
    </xdr:from>
    <xdr:to>
      <xdr:col>68</xdr:col>
      <xdr:colOff>587382</xdr:colOff>
      <xdr:row>21</xdr:row>
      <xdr:rowOff>149226</xdr:rowOff>
    </xdr:to>
    <xdr:cxnSp macro="">
      <xdr:nvCxnSpPr>
        <xdr:cNvPr id="4" name="直線コネクタ 3">
          <a:extLst>
            <a:ext uri="{FF2B5EF4-FFF2-40B4-BE49-F238E27FC236}">
              <a16:creationId xmlns:a16="http://schemas.microsoft.com/office/drawing/2014/main" id="{00000000-0008-0000-0C00-000004000000}"/>
            </a:ext>
          </a:extLst>
        </xdr:cNvPr>
        <xdr:cNvCxnSpPr/>
      </xdr:nvCxnSpPr>
      <xdr:spPr bwMode="auto">
        <a:xfrm flipH="1" flipV="1">
          <a:off x="24631651" y="3895725"/>
          <a:ext cx="187331" cy="263526"/>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68</xdr:col>
      <xdr:colOff>228600</xdr:colOff>
      <xdr:row>21</xdr:row>
      <xdr:rowOff>171450</xdr:rowOff>
    </xdr:from>
    <xdr:to>
      <xdr:col>69</xdr:col>
      <xdr:colOff>524692</xdr:colOff>
      <xdr:row>24</xdr:row>
      <xdr:rowOff>109300</xdr:rowOff>
    </xdr:to>
    <xdr:sp macro="" textlink="">
      <xdr:nvSpPr>
        <xdr:cNvPr id="5" name="テキスト ボックス 1">
          <a:extLst>
            <a:ext uri="{FF2B5EF4-FFF2-40B4-BE49-F238E27FC236}">
              <a16:creationId xmlns:a16="http://schemas.microsoft.com/office/drawing/2014/main" id="{00000000-0008-0000-0C00-000005000000}"/>
            </a:ext>
          </a:extLst>
        </xdr:cNvPr>
        <xdr:cNvSpPr txBox="1"/>
      </xdr:nvSpPr>
      <xdr:spPr>
        <a:xfrm>
          <a:off x="24460200" y="4181475"/>
          <a:ext cx="1029517" cy="480775"/>
        </a:xfrm>
        <a:prstGeom prst="rect">
          <a:avLst/>
        </a:prstGeom>
      </xdr:spPr>
      <xdr:txBody>
        <a:bodyPr wrap="square" lIns="0" rIns="0"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rtl="0"/>
          <a:r>
            <a:rPr lang="ja-JP" altLang="ja-JP" sz="1000" b="0" i="0" baseline="0">
              <a:effectLst/>
              <a:latin typeface="+mn-lt"/>
              <a:ea typeface="+mn-ea"/>
              <a:cs typeface="+mn-cs"/>
            </a:rPr>
            <a:t>農業</a:t>
          </a:r>
          <a:r>
            <a:rPr lang="en-US" altLang="ja-JP" sz="1000" b="0" i="0" baseline="0">
              <a:effectLst/>
              <a:latin typeface="+mn-lt"/>
              <a:ea typeface="+mn-ea"/>
              <a:cs typeface="+mn-cs"/>
            </a:rPr>
            <a:t>(</a:t>
          </a:r>
          <a:r>
            <a:rPr lang="ja-JP" altLang="ja-JP" sz="1000" b="0" i="0" baseline="0">
              <a:effectLst/>
              <a:latin typeface="+mn-lt"/>
              <a:ea typeface="+mn-ea"/>
              <a:cs typeface="+mn-cs"/>
            </a:rPr>
            <a:t>家畜の消化管内発酵、稲作等</a:t>
          </a:r>
          <a:r>
            <a:rPr lang="en-US" altLang="ja-JP" sz="1000" b="0" i="0" baseline="0">
              <a:effectLst/>
              <a:latin typeface="+mn-lt"/>
              <a:ea typeface="+mn-ea"/>
              <a:cs typeface="+mn-cs"/>
            </a:rPr>
            <a:t>)</a:t>
          </a:r>
          <a:endParaRPr lang="ja-JP" altLang="ja-JP" sz="1000" baseline="0">
            <a:effectLst/>
          </a:endParaRPr>
        </a:p>
      </xdr:txBody>
    </xdr:sp>
    <xdr:clientData/>
  </xdr:twoCellAnchor>
</xdr:wsDr>
</file>

<file path=xl/drawings/drawing21.xml><?xml version="1.0" encoding="utf-8"?>
<c:userShapes xmlns:c="http://schemas.openxmlformats.org/drawingml/2006/chart">
  <cdr:relSizeAnchor xmlns:cdr="http://schemas.openxmlformats.org/drawingml/2006/chartDrawing">
    <cdr:from>
      <cdr:x>0</cdr:x>
      <cdr:y>0.27125</cdr:y>
    </cdr:from>
    <cdr:to>
      <cdr:x>0</cdr:x>
      <cdr:y>0.28272</cdr:y>
    </cdr:to>
    <cdr:sp macro="" textlink="">
      <cdr:nvSpPr>
        <cdr:cNvPr id="389123" name="Text Box 3">
          <a:extLst xmlns:a="http://schemas.openxmlformats.org/drawingml/2006/main">
            <a:ext uri="{FF2B5EF4-FFF2-40B4-BE49-F238E27FC236}">
              <a16:creationId xmlns:a16="http://schemas.microsoft.com/office/drawing/2014/main" id="{5C15CC34-5110-4604-AB0D-9D015A12CA28}"/>
            </a:ext>
          </a:extLst>
        </cdr:cNvPr>
        <cdr:cNvSpPr txBox="1">
          <a:spLocks xmlns:a="http://schemas.openxmlformats.org/drawingml/2006/main" noChangeArrowheads="1"/>
        </cdr:cNvSpPr>
      </cdr:nvSpPr>
      <cdr:spPr bwMode="auto">
        <a:xfrm xmlns:a="http://schemas.openxmlformats.org/drawingml/2006/main">
          <a:off x="0" y="1028487"/>
          <a:ext cx="1167665" cy="65687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1">
            <a:defRPr sz="1000"/>
          </a:pPr>
          <a:r>
            <a:rPr lang="ja-JP" altLang="en-US" sz="1000" b="0" i="0" strike="noStrike">
              <a:solidFill>
                <a:srgbClr val="000000"/>
              </a:solidFill>
              <a:latin typeface="ＭＳ ゴシック"/>
              <a:ea typeface="ＭＳ ゴシック"/>
            </a:rPr>
            <a:t>廃棄物</a:t>
          </a:r>
        </a:p>
        <a:p xmlns:a="http://schemas.openxmlformats.org/drawingml/2006/main">
          <a:pPr algn="ctr" rtl="1">
            <a:defRPr sz="1000"/>
          </a:pPr>
          <a:r>
            <a:rPr lang="ja-JP" altLang="en-US" sz="1000" b="0" i="0" strike="noStrike">
              <a:solidFill>
                <a:srgbClr val="000000"/>
              </a:solidFill>
              <a:latin typeface="ＭＳ ゴシック"/>
              <a:ea typeface="ＭＳ ゴシック"/>
            </a:rPr>
            <a:t>（埋立、</a:t>
          </a:r>
        </a:p>
        <a:p xmlns:a="http://schemas.openxmlformats.org/drawingml/2006/main">
          <a:pPr algn="ctr" rtl="1">
            <a:defRPr sz="1000"/>
          </a:pPr>
          <a:r>
            <a:rPr lang="ja-JP" altLang="en-US" sz="1000" b="0" i="0" strike="noStrike">
              <a:solidFill>
                <a:srgbClr val="000000"/>
              </a:solidFill>
              <a:latin typeface="ＭＳ ゴシック"/>
              <a:ea typeface="ＭＳ ゴシック"/>
            </a:rPr>
            <a:t>排水処理等）</a:t>
          </a:r>
        </a:p>
      </cdr:txBody>
    </cdr:sp>
  </cdr:relSizeAnchor>
  <cdr:relSizeAnchor xmlns:cdr="http://schemas.openxmlformats.org/drawingml/2006/chartDrawing">
    <cdr:from>
      <cdr:x>0.4978</cdr:x>
      <cdr:y>0.17621</cdr:y>
    </cdr:from>
    <cdr:to>
      <cdr:x>0.55286</cdr:x>
      <cdr:y>0.2511</cdr:y>
    </cdr:to>
    <cdr:cxnSp macro="">
      <cdr:nvCxnSpPr>
        <cdr:cNvPr id="5" name="直線コネクタ 4">
          <a:extLst xmlns:a="http://schemas.openxmlformats.org/drawingml/2006/main">
            <a:ext uri="{FF2B5EF4-FFF2-40B4-BE49-F238E27FC236}">
              <a16:creationId xmlns:a16="http://schemas.microsoft.com/office/drawing/2014/main" id="{CE7C741C-91E2-4CCA-935D-4F05212BB99C}"/>
            </a:ext>
          </a:extLst>
        </cdr:cNvPr>
        <cdr:cNvCxnSpPr/>
      </cdr:nvCxnSpPr>
      <cdr:spPr bwMode="auto">
        <a:xfrm xmlns:a="http://schemas.openxmlformats.org/drawingml/2006/main" flipH="1">
          <a:off x="2152650" y="762000"/>
          <a:ext cx="238126" cy="323850"/>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0.41189</cdr:x>
      <cdr:y>0.18062</cdr:y>
    </cdr:from>
    <cdr:to>
      <cdr:x>0.46916</cdr:x>
      <cdr:y>0.2511</cdr:y>
    </cdr:to>
    <cdr:cxnSp macro="">
      <cdr:nvCxnSpPr>
        <cdr:cNvPr id="14" name="直線コネクタ 13">
          <a:extLst xmlns:a="http://schemas.openxmlformats.org/drawingml/2006/main">
            <a:ext uri="{FF2B5EF4-FFF2-40B4-BE49-F238E27FC236}">
              <a16:creationId xmlns:a16="http://schemas.microsoft.com/office/drawing/2014/main" id="{B7E2B755-922A-437C-AAFC-71AB869FB406}"/>
            </a:ext>
          </a:extLst>
        </cdr:cNvPr>
        <cdr:cNvCxnSpPr/>
      </cdr:nvCxnSpPr>
      <cdr:spPr bwMode="auto">
        <a:xfrm xmlns:a="http://schemas.openxmlformats.org/drawingml/2006/main" flipH="1" flipV="1">
          <a:off x="1781175" y="781050"/>
          <a:ext cx="247650" cy="304801"/>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0.25771</cdr:x>
      <cdr:y>0.26211</cdr:y>
    </cdr:from>
    <cdr:to>
      <cdr:x>0.41043</cdr:x>
      <cdr:y>0.26285</cdr:y>
    </cdr:to>
    <cdr:cxnSp macro="">
      <cdr:nvCxnSpPr>
        <cdr:cNvPr id="16" name="直線コネクタ 15">
          <a:extLst xmlns:a="http://schemas.openxmlformats.org/drawingml/2006/main">
            <a:ext uri="{FF2B5EF4-FFF2-40B4-BE49-F238E27FC236}">
              <a16:creationId xmlns:a16="http://schemas.microsoft.com/office/drawing/2014/main" id="{5C18E573-9FB7-40BB-BA67-3B225A2B2A58}"/>
            </a:ext>
          </a:extLst>
        </cdr:cNvPr>
        <cdr:cNvCxnSpPr/>
      </cdr:nvCxnSpPr>
      <cdr:spPr bwMode="auto">
        <a:xfrm xmlns:a="http://schemas.openxmlformats.org/drawingml/2006/main" flipH="1" flipV="1">
          <a:off x="1114425" y="1133475"/>
          <a:ext cx="660400" cy="3177"/>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0.15272</cdr:x>
      <cdr:y>0.39941</cdr:y>
    </cdr:from>
    <cdr:to>
      <cdr:x>0.21806</cdr:x>
      <cdr:y>0.40969</cdr:y>
    </cdr:to>
    <cdr:cxnSp macro="">
      <cdr:nvCxnSpPr>
        <cdr:cNvPr id="18" name="直線コネクタ 17">
          <a:extLst xmlns:a="http://schemas.openxmlformats.org/drawingml/2006/main">
            <a:ext uri="{FF2B5EF4-FFF2-40B4-BE49-F238E27FC236}">
              <a16:creationId xmlns:a16="http://schemas.microsoft.com/office/drawing/2014/main" id="{3042A795-6F46-4776-996E-A43E418EE386}"/>
            </a:ext>
          </a:extLst>
        </cdr:cNvPr>
        <cdr:cNvCxnSpPr/>
      </cdr:nvCxnSpPr>
      <cdr:spPr bwMode="auto">
        <a:xfrm xmlns:a="http://schemas.openxmlformats.org/drawingml/2006/main" flipH="1" flipV="1">
          <a:off x="660416" y="1727189"/>
          <a:ext cx="282559" cy="44461"/>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0.3766</cdr:x>
      <cdr:y>0.46109</cdr:y>
    </cdr:from>
    <cdr:to>
      <cdr:x>0.62636</cdr:x>
      <cdr:y>0.69447</cdr:y>
    </cdr:to>
    <cdr:sp macro="" textlink="">
      <cdr:nvSpPr>
        <cdr:cNvPr id="9" name="テキスト ボックス 2">
          <a:extLst xmlns:a="http://schemas.openxmlformats.org/drawingml/2006/main">
            <a:ext uri="{FF2B5EF4-FFF2-40B4-BE49-F238E27FC236}">
              <a16:creationId xmlns:a16="http://schemas.microsoft.com/office/drawing/2014/main" id="{C63D35D5-4195-4218-86F6-BB53744F26F3}"/>
            </a:ext>
          </a:extLst>
        </cdr:cNvPr>
        <cdr:cNvSpPr txBox="1"/>
      </cdr:nvSpPr>
      <cdr:spPr>
        <a:xfrm xmlns:a="http://schemas.openxmlformats.org/drawingml/2006/main">
          <a:off x="1628552" y="1993900"/>
          <a:ext cx="1080039" cy="100925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1100"/>
            <a:t>メタン総排出量</a:t>
          </a:r>
        </a:p>
        <a:p xmlns:a="http://schemas.openxmlformats.org/drawingml/2006/main">
          <a:pPr algn="ctr"/>
          <a:r>
            <a:rPr kumimoji="1" lang="en-US" altLang="ja-JP" sz="1100"/>
            <a:t>2015</a:t>
          </a:r>
          <a:r>
            <a:rPr kumimoji="1" lang="ja-JP" altLang="en-US" sz="1100"/>
            <a:t>年度</a:t>
          </a:r>
        </a:p>
        <a:p xmlns:a="http://schemas.openxmlformats.org/drawingml/2006/main">
          <a:pPr algn="ctr"/>
          <a:r>
            <a:rPr kumimoji="1" lang="ja-JP" altLang="en-US" sz="1100"/>
            <a:t>（平成</a:t>
          </a:r>
          <a:r>
            <a:rPr kumimoji="1" lang="en-US" altLang="ja-JP" sz="1100"/>
            <a:t>27</a:t>
          </a:r>
          <a:r>
            <a:rPr kumimoji="1" lang="ja-JP" altLang="en-US" sz="1100"/>
            <a:t>年度）</a:t>
          </a:r>
        </a:p>
        <a:p xmlns:a="http://schemas.openxmlformats.org/drawingml/2006/main">
          <a:pPr algn="ctr"/>
          <a:r>
            <a:rPr kumimoji="1" lang="en-US" altLang="ja-JP" sz="1100"/>
            <a:t>3,130</a:t>
          </a:r>
          <a:r>
            <a:rPr kumimoji="1" lang="ja-JP" altLang="en-US" sz="1100"/>
            <a:t>万トン</a:t>
          </a:r>
          <a:endParaRPr kumimoji="1" lang="en-US" altLang="ja-JP" sz="1100"/>
        </a:p>
        <a:p xmlns:a="http://schemas.openxmlformats.org/drawingml/2006/main">
          <a:pPr algn="ctr"/>
          <a:r>
            <a:rPr kumimoji="1" lang="en-US" altLang="ja-JP" sz="1100"/>
            <a:t>(CO</a:t>
          </a:r>
          <a:r>
            <a:rPr kumimoji="1" lang="en-US" altLang="ja-JP" sz="800"/>
            <a:t>2</a:t>
          </a:r>
          <a:r>
            <a:rPr kumimoji="1" lang="ja-JP" altLang="en-US" sz="1100"/>
            <a:t>換算</a:t>
          </a:r>
          <a:r>
            <a:rPr kumimoji="1" lang="en-US" altLang="ja-JP" sz="1100"/>
            <a:t>)</a:t>
          </a:r>
          <a:endParaRPr kumimoji="1" lang="ja-JP" altLang="en-US" sz="1100"/>
        </a:p>
      </cdr:txBody>
    </cdr:sp>
  </cdr:relSizeAnchor>
  <cdr:relSizeAnchor xmlns:cdr="http://schemas.openxmlformats.org/drawingml/2006/chartDrawing">
    <cdr:from>
      <cdr:x>0.27533</cdr:x>
      <cdr:y>0.04626</cdr:y>
    </cdr:from>
    <cdr:to>
      <cdr:x>0.56608</cdr:x>
      <cdr:y>0.20705</cdr:y>
    </cdr:to>
    <cdr:sp macro="" textlink="">
      <cdr:nvSpPr>
        <cdr:cNvPr id="2" name="テキスト ボックス 1">
          <a:extLst xmlns:a="http://schemas.openxmlformats.org/drawingml/2006/main">
            <a:ext uri="{FF2B5EF4-FFF2-40B4-BE49-F238E27FC236}">
              <a16:creationId xmlns:a16="http://schemas.microsoft.com/office/drawing/2014/main" id="{4B746966-DD08-4E9C-826D-16008FE3B7C0}"/>
            </a:ext>
          </a:extLst>
        </cdr:cNvPr>
        <cdr:cNvSpPr txBox="1"/>
      </cdr:nvSpPr>
      <cdr:spPr>
        <a:xfrm xmlns:a="http://schemas.openxmlformats.org/drawingml/2006/main">
          <a:off x="1190625" y="200025"/>
          <a:ext cx="1257300" cy="695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ja-JP" sz="1000" baseline="0">
              <a:effectLst/>
              <a:latin typeface="+mn-lt"/>
              <a:ea typeface="+mn-ea"/>
              <a:cs typeface="+mn-cs"/>
            </a:rPr>
            <a:t>燃</a:t>
          </a:r>
          <a:r>
            <a:rPr lang="ja-JP" altLang="ja-JP" sz="1000">
              <a:effectLst/>
              <a:latin typeface="+mn-lt"/>
              <a:ea typeface="+mn-ea"/>
              <a:cs typeface="+mn-cs"/>
            </a:rPr>
            <a:t>料からの漏出</a:t>
          </a:r>
          <a:endParaRPr lang="en-US" altLang="ja-JP" sz="1000">
            <a:effectLst/>
            <a:latin typeface="+mn-lt"/>
            <a:ea typeface="+mn-ea"/>
            <a:cs typeface="+mn-cs"/>
          </a:endParaRPr>
        </a:p>
        <a:p xmlns:a="http://schemas.openxmlformats.org/drawingml/2006/main">
          <a:r>
            <a:rPr lang="ja-JP" altLang="ja-JP" sz="1000">
              <a:effectLst/>
              <a:latin typeface="+mn-lt"/>
              <a:ea typeface="+mn-ea"/>
              <a:cs typeface="+mn-cs"/>
            </a:rPr>
            <a:t>（天然ガス・石炭生産時の漏出等</a:t>
          </a:r>
          <a:endParaRPr lang="ja-JP" altLang="en-US" sz="1000"/>
        </a:p>
      </cdr:txBody>
    </cdr:sp>
  </cdr:relSizeAnchor>
</c:userShapes>
</file>

<file path=xl/drawings/drawing22.xml><?xml version="1.0" encoding="utf-8"?>
<c:userShapes xmlns:c="http://schemas.openxmlformats.org/drawingml/2006/chart">
  <cdr:relSizeAnchor xmlns:cdr="http://schemas.openxmlformats.org/drawingml/2006/chartDrawing">
    <cdr:from>
      <cdr:x>0</cdr:x>
      <cdr:y>0.27125</cdr:y>
    </cdr:from>
    <cdr:to>
      <cdr:x>0</cdr:x>
      <cdr:y>0.28272</cdr:y>
    </cdr:to>
    <cdr:sp macro="" textlink="">
      <cdr:nvSpPr>
        <cdr:cNvPr id="389123" name="Text Box 3">
          <a:extLst xmlns:a="http://schemas.openxmlformats.org/drawingml/2006/main">
            <a:ext uri="{FF2B5EF4-FFF2-40B4-BE49-F238E27FC236}">
              <a16:creationId xmlns:a16="http://schemas.microsoft.com/office/drawing/2014/main" id="{5320ACE6-2AFF-4F9E-AA08-C01768DD3665}"/>
            </a:ext>
          </a:extLst>
        </cdr:cNvPr>
        <cdr:cNvSpPr txBox="1">
          <a:spLocks xmlns:a="http://schemas.openxmlformats.org/drawingml/2006/main" noChangeArrowheads="1"/>
        </cdr:cNvSpPr>
      </cdr:nvSpPr>
      <cdr:spPr bwMode="auto">
        <a:xfrm xmlns:a="http://schemas.openxmlformats.org/drawingml/2006/main">
          <a:off x="0" y="1028487"/>
          <a:ext cx="1167665" cy="65687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1">
            <a:defRPr sz="1000"/>
          </a:pPr>
          <a:r>
            <a:rPr lang="ja-JP" altLang="en-US" sz="1000" b="0" i="0" strike="noStrike">
              <a:solidFill>
                <a:srgbClr val="000000"/>
              </a:solidFill>
              <a:latin typeface="ＭＳ ゴシック"/>
              <a:ea typeface="ＭＳ ゴシック"/>
            </a:rPr>
            <a:t>廃棄物</a:t>
          </a:r>
        </a:p>
        <a:p xmlns:a="http://schemas.openxmlformats.org/drawingml/2006/main">
          <a:pPr algn="ctr" rtl="1">
            <a:defRPr sz="1000"/>
          </a:pPr>
          <a:r>
            <a:rPr lang="ja-JP" altLang="en-US" sz="1000" b="0" i="0" strike="noStrike">
              <a:solidFill>
                <a:srgbClr val="000000"/>
              </a:solidFill>
              <a:latin typeface="ＭＳ ゴシック"/>
              <a:ea typeface="ＭＳ ゴシック"/>
            </a:rPr>
            <a:t>（埋立、</a:t>
          </a:r>
        </a:p>
        <a:p xmlns:a="http://schemas.openxmlformats.org/drawingml/2006/main">
          <a:pPr algn="ctr" rtl="1">
            <a:defRPr sz="1000"/>
          </a:pPr>
          <a:r>
            <a:rPr lang="ja-JP" altLang="en-US" sz="1000" b="0" i="0" strike="noStrike">
              <a:solidFill>
                <a:srgbClr val="000000"/>
              </a:solidFill>
              <a:latin typeface="ＭＳ ゴシック"/>
              <a:ea typeface="ＭＳ ゴシック"/>
            </a:rPr>
            <a:t>排水処理等）</a:t>
          </a:r>
        </a:p>
      </cdr:txBody>
    </cdr:sp>
  </cdr:relSizeAnchor>
  <cdr:relSizeAnchor xmlns:cdr="http://schemas.openxmlformats.org/drawingml/2006/chartDrawing">
    <cdr:from>
      <cdr:x>0.4978</cdr:x>
      <cdr:y>0.17621</cdr:y>
    </cdr:from>
    <cdr:to>
      <cdr:x>0.55286</cdr:x>
      <cdr:y>0.2511</cdr:y>
    </cdr:to>
    <cdr:cxnSp macro="">
      <cdr:nvCxnSpPr>
        <cdr:cNvPr id="5" name="直線コネクタ 4">
          <a:extLst xmlns:a="http://schemas.openxmlformats.org/drawingml/2006/main">
            <a:ext uri="{FF2B5EF4-FFF2-40B4-BE49-F238E27FC236}">
              <a16:creationId xmlns:a16="http://schemas.microsoft.com/office/drawing/2014/main" id="{D17F4758-2FF3-4031-9B04-47BB98A3146E}"/>
            </a:ext>
          </a:extLst>
        </cdr:cNvPr>
        <cdr:cNvCxnSpPr/>
      </cdr:nvCxnSpPr>
      <cdr:spPr bwMode="auto">
        <a:xfrm xmlns:a="http://schemas.openxmlformats.org/drawingml/2006/main" flipH="1">
          <a:off x="2152650" y="762000"/>
          <a:ext cx="238126" cy="323850"/>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0.79245</cdr:x>
      <cdr:y>0.65712</cdr:y>
    </cdr:from>
    <cdr:to>
      <cdr:x>0.83797</cdr:x>
      <cdr:y>0.76652</cdr:y>
    </cdr:to>
    <cdr:cxnSp macro="">
      <cdr:nvCxnSpPr>
        <cdr:cNvPr id="12" name="直線コネクタ 11">
          <a:extLst xmlns:a="http://schemas.openxmlformats.org/drawingml/2006/main">
            <a:ext uri="{FF2B5EF4-FFF2-40B4-BE49-F238E27FC236}">
              <a16:creationId xmlns:a16="http://schemas.microsoft.com/office/drawing/2014/main" id="{8416A1B8-6020-4FBA-B1C3-498A3078EA6E}"/>
            </a:ext>
          </a:extLst>
        </cdr:cNvPr>
        <cdr:cNvCxnSpPr/>
      </cdr:nvCxnSpPr>
      <cdr:spPr bwMode="auto">
        <a:xfrm xmlns:a="http://schemas.openxmlformats.org/drawingml/2006/main" flipH="1" flipV="1">
          <a:off x="3570264" y="2728954"/>
          <a:ext cx="205083" cy="454328"/>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0.41189</cdr:x>
      <cdr:y>0.18062</cdr:y>
    </cdr:from>
    <cdr:to>
      <cdr:x>0.46916</cdr:x>
      <cdr:y>0.2511</cdr:y>
    </cdr:to>
    <cdr:cxnSp macro="">
      <cdr:nvCxnSpPr>
        <cdr:cNvPr id="14" name="直線コネクタ 13">
          <a:extLst xmlns:a="http://schemas.openxmlformats.org/drawingml/2006/main">
            <a:ext uri="{FF2B5EF4-FFF2-40B4-BE49-F238E27FC236}">
              <a16:creationId xmlns:a16="http://schemas.microsoft.com/office/drawing/2014/main" id="{08FD7F19-AF0E-41D0-9076-B994DA247CBD}"/>
            </a:ext>
          </a:extLst>
        </cdr:cNvPr>
        <cdr:cNvCxnSpPr/>
      </cdr:nvCxnSpPr>
      <cdr:spPr bwMode="auto">
        <a:xfrm xmlns:a="http://schemas.openxmlformats.org/drawingml/2006/main" flipH="1" flipV="1">
          <a:off x="1781175" y="781050"/>
          <a:ext cx="247650" cy="304801"/>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0.25771</cdr:x>
      <cdr:y>0.26211</cdr:y>
    </cdr:from>
    <cdr:to>
      <cdr:x>0.41043</cdr:x>
      <cdr:y>0.26285</cdr:y>
    </cdr:to>
    <cdr:cxnSp macro="">
      <cdr:nvCxnSpPr>
        <cdr:cNvPr id="16" name="直線コネクタ 15">
          <a:extLst xmlns:a="http://schemas.openxmlformats.org/drawingml/2006/main">
            <a:ext uri="{FF2B5EF4-FFF2-40B4-BE49-F238E27FC236}">
              <a16:creationId xmlns:a16="http://schemas.microsoft.com/office/drawing/2014/main" id="{26DF6D2C-C6B5-4A43-99AE-ECE2E39C6CA9}"/>
            </a:ext>
          </a:extLst>
        </cdr:cNvPr>
        <cdr:cNvCxnSpPr/>
      </cdr:nvCxnSpPr>
      <cdr:spPr bwMode="auto">
        <a:xfrm xmlns:a="http://schemas.openxmlformats.org/drawingml/2006/main" flipH="1" flipV="1">
          <a:off x="1114425" y="1133475"/>
          <a:ext cx="660400" cy="3177"/>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0.17548</cdr:x>
      <cdr:y>0.43971</cdr:y>
    </cdr:from>
    <cdr:to>
      <cdr:x>0.22987</cdr:x>
      <cdr:y>0.44037</cdr:y>
    </cdr:to>
    <cdr:cxnSp macro="">
      <cdr:nvCxnSpPr>
        <cdr:cNvPr id="18" name="直線コネクタ 17">
          <a:extLst xmlns:a="http://schemas.openxmlformats.org/drawingml/2006/main">
            <a:ext uri="{FF2B5EF4-FFF2-40B4-BE49-F238E27FC236}">
              <a16:creationId xmlns:a16="http://schemas.microsoft.com/office/drawing/2014/main" id="{42D1B4F5-2610-4463-8F19-AABEAAEB3695}"/>
            </a:ext>
          </a:extLst>
        </cdr:cNvPr>
        <cdr:cNvCxnSpPr/>
      </cdr:nvCxnSpPr>
      <cdr:spPr bwMode="auto">
        <a:xfrm xmlns:a="http://schemas.openxmlformats.org/drawingml/2006/main" flipH="1">
          <a:off x="790576" y="1826064"/>
          <a:ext cx="245050" cy="2737"/>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0.38162</cdr:x>
      <cdr:y>0.46109</cdr:y>
    </cdr:from>
    <cdr:to>
      <cdr:x>0.62134</cdr:x>
      <cdr:y>0.70411</cdr:y>
    </cdr:to>
    <cdr:sp macro="" textlink="">
      <cdr:nvSpPr>
        <cdr:cNvPr id="9" name="テキスト ボックス 2">
          <a:extLst xmlns:a="http://schemas.openxmlformats.org/drawingml/2006/main">
            <a:ext uri="{FF2B5EF4-FFF2-40B4-BE49-F238E27FC236}">
              <a16:creationId xmlns:a16="http://schemas.microsoft.com/office/drawing/2014/main" id="{F639B6DF-7460-46E9-9778-CDBC48DB7354}"/>
            </a:ext>
          </a:extLst>
        </cdr:cNvPr>
        <cdr:cNvSpPr txBox="1"/>
      </cdr:nvSpPr>
      <cdr:spPr>
        <a:xfrm xmlns:a="http://schemas.openxmlformats.org/drawingml/2006/main">
          <a:off x="1719311" y="1914861"/>
          <a:ext cx="1080039" cy="100925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1100"/>
            <a:t>メタン総排出量</a:t>
          </a:r>
        </a:p>
        <a:p xmlns:a="http://schemas.openxmlformats.org/drawingml/2006/main">
          <a:pPr algn="ctr"/>
          <a:r>
            <a:rPr kumimoji="1" lang="en-US" altLang="ja-JP" sz="1100"/>
            <a:t>2005</a:t>
          </a:r>
          <a:r>
            <a:rPr kumimoji="1" lang="ja-JP" altLang="en-US" sz="1100"/>
            <a:t>年度</a:t>
          </a:r>
        </a:p>
        <a:p xmlns:a="http://schemas.openxmlformats.org/drawingml/2006/main">
          <a:pPr algn="ctr"/>
          <a:r>
            <a:rPr kumimoji="1" lang="ja-JP" altLang="en-US" sz="1100"/>
            <a:t>（平成</a:t>
          </a:r>
          <a:r>
            <a:rPr kumimoji="1" lang="en-US" altLang="ja-JP" sz="1100"/>
            <a:t>17</a:t>
          </a:r>
          <a:r>
            <a:rPr kumimoji="1" lang="ja-JP" altLang="en-US" sz="1100"/>
            <a:t>年度）</a:t>
          </a:r>
        </a:p>
        <a:p xmlns:a="http://schemas.openxmlformats.org/drawingml/2006/main">
          <a:pPr algn="ctr"/>
          <a:r>
            <a:rPr kumimoji="1" lang="en-US" altLang="ja-JP" sz="1100"/>
            <a:t>3,530</a:t>
          </a:r>
          <a:r>
            <a:rPr kumimoji="1" lang="ja-JP" altLang="en-US" sz="1100"/>
            <a:t>万トン</a:t>
          </a:r>
          <a:endParaRPr kumimoji="1" lang="en-US" altLang="ja-JP" sz="1100"/>
        </a:p>
        <a:p xmlns:a="http://schemas.openxmlformats.org/drawingml/2006/main">
          <a:pPr algn="ctr"/>
          <a:r>
            <a:rPr kumimoji="1" lang="en-US" altLang="ja-JP" sz="1100"/>
            <a:t>(CO</a:t>
          </a:r>
          <a:r>
            <a:rPr kumimoji="1" lang="en-US" altLang="ja-JP" sz="800"/>
            <a:t>2</a:t>
          </a:r>
          <a:r>
            <a:rPr kumimoji="1" lang="ja-JP" altLang="en-US" sz="1100"/>
            <a:t>換算</a:t>
          </a:r>
          <a:r>
            <a:rPr kumimoji="1" lang="en-US" altLang="ja-JP" sz="1100"/>
            <a:t>)</a:t>
          </a:r>
          <a:endParaRPr kumimoji="1" lang="ja-JP" altLang="en-US" sz="1100"/>
        </a:p>
      </cdr:txBody>
    </cdr:sp>
  </cdr:relSizeAnchor>
  <cdr:relSizeAnchor xmlns:cdr="http://schemas.openxmlformats.org/drawingml/2006/chartDrawing">
    <cdr:from>
      <cdr:x>0.75891</cdr:x>
      <cdr:y>0.76218</cdr:y>
    </cdr:from>
    <cdr:to>
      <cdr:x>0.98742</cdr:x>
      <cdr:y>0.87794</cdr:y>
    </cdr:to>
    <cdr:sp macro="" textlink="">
      <cdr:nvSpPr>
        <cdr:cNvPr id="3" name="テキスト ボックス 2">
          <a:extLst xmlns:a="http://schemas.openxmlformats.org/drawingml/2006/main">
            <a:ext uri="{FF2B5EF4-FFF2-40B4-BE49-F238E27FC236}">
              <a16:creationId xmlns:a16="http://schemas.microsoft.com/office/drawing/2014/main" id="{4A10D02E-A8BE-4243-AEDF-4C3F61F9C3D6}"/>
            </a:ext>
          </a:extLst>
        </cdr:cNvPr>
        <cdr:cNvSpPr txBox="1"/>
      </cdr:nvSpPr>
      <cdr:spPr>
        <a:xfrm xmlns:a="http://schemas.openxmlformats.org/drawingml/2006/main">
          <a:off x="3448050" y="3390293"/>
          <a:ext cx="1038223" cy="514958"/>
        </a:xfrm>
        <a:prstGeom xmlns:a="http://schemas.openxmlformats.org/drawingml/2006/main" prst="rect">
          <a:avLst/>
        </a:prstGeom>
      </cdr:spPr>
      <cdr:txBody>
        <a:bodyPr xmlns:a="http://schemas.openxmlformats.org/drawingml/2006/main" vertOverflow="clip" wrap="square" lIns="0" rIns="0" rtlCol="0"/>
        <a:lstStyle xmlns:a="http://schemas.openxmlformats.org/drawingml/2006/main"/>
        <a:p xmlns:a="http://schemas.openxmlformats.org/drawingml/2006/main">
          <a:pPr rtl="0"/>
          <a:r>
            <a:rPr lang="ja-JP" altLang="ja-JP" sz="1000" b="0" i="0" baseline="0">
              <a:effectLst/>
              <a:latin typeface="+mn-lt"/>
              <a:ea typeface="+mn-ea"/>
              <a:cs typeface="+mn-cs"/>
            </a:rPr>
            <a:t>農業</a:t>
          </a:r>
          <a:r>
            <a:rPr lang="en-US" altLang="ja-JP" sz="1000" b="0" i="0" baseline="0">
              <a:effectLst/>
              <a:latin typeface="+mn-lt"/>
              <a:ea typeface="+mn-ea"/>
              <a:cs typeface="+mn-cs"/>
            </a:rPr>
            <a:t>(</a:t>
          </a:r>
          <a:r>
            <a:rPr lang="ja-JP" altLang="ja-JP" sz="1000" b="0" i="0" baseline="0">
              <a:effectLst/>
              <a:latin typeface="+mn-lt"/>
              <a:ea typeface="+mn-ea"/>
              <a:cs typeface="+mn-cs"/>
            </a:rPr>
            <a:t>家畜の消化管内発酵、稲作等</a:t>
          </a:r>
          <a:r>
            <a:rPr lang="en-US" altLang="ja-JP" sz="1000" b="0" i="0" baseline="0">
              <a:effectLst/>
              <a:latin typeface="+mn-lt"/>
              <a:ea typeface="+mn-ea"/>
              <a:cs typeface="+mn-cs"/>
            </a:rPr>
            <a:t>)</a:t>
          </a:r>
          <a:endParaRPr lang="ja-JP" altLang="ja-JP" sz="1000" baseline="0">
            <a:effectLst/>
          </a:endParaRPr>
        </a:p>
      </cdr:txBody>
    </cdr:sp>
  </cdr:relSizeAnchor>
  <cdr:relSizeAnchor xmlns:cdr="http://schemas.openxmlformats.org/drawingml/2006/chartDrawing">
    <cdr:from>
      <cdr:x>0.25793</cdr:x>
      <cdr:y>0.04128</cdr:y>
    </cdr:from>
    <cdr:to>
      <cdr:x>0.51797</cdr:x>
      <cdr:y>0.18578</cdr:y>
    </cdr:to>
    <cdr:sp macro="" textlink="">
      <cdr:nvSpPr>
        <cdr:cNvPr id="6" name="テキスト ボックス 5">
          <a:extLst xmlns:a="http://schemas.openxmlformats.org/drawingml/2006/main">
            <a:ext uri="{FF2B5EF4-FFF2-40B4-BE49-F238E27FC236}">
              <a16:creationId xmlns:a16="http://schemas.microsoft.com/office/drawing/2014/main" id="{646F2406-B70F-4520-9896-E5BB30EBCA22}"/>
            </a:ext>
          </a:extLst>
        </cdr:cNvPr>
        <cdr:cNvSpPr txBox="1"/>
      </cdr:nvSpPr>
      <cdr:spPr>
        <a:xfrm xmlns:a="http://schemas.openxmlformats.org/drawingml/2006/main">
          <a:off x="1162051" y="171452"/>
          <a:ext cx="1171575" cy="6000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ja-JP" sz="1000" baseline="0">
              <a:effectLst/>
              <a:latin typeface="+mn-lt"/>
              <a:ea typeface="+mn-ea"/>
              <a:cs typeface="+mn-cs"/>
            </a:rPr>
            <a:t>燃</a:t>
          </a:r>
          <a:r>
            <a:rPr lang="ja-JP" altLang="ja-JP" sz="1000">
              <a:effectLst/>
              <a:latin typeface="+mn-lt"/>
              <a:ea typeface="+mn-ea"/>
              <a:cs typeface="+mn-cs"/>
            </a:rPr>
            <a:t>料からの漏出（天然ガス・石炭生産時の漏出等）</a:t>
          </a:r>
          <a:endParaRPr lang="ja-JP" altLang="ja-JP" sz="1000">
            <a:effectLst/>
          </a:endParaRPr>
        </a:p>
      </cdr:txBody>
    </cdr:sp>
  </cdr:relSizeAnchor>
</c:userShapes>
</file>

<file path=xl/drawings/drawing23.xml><?xml version="1.0" encoding="utf-8"?>
<xdr:wsDr xmlns:xdr="http://schemas.openxmlformats.org/drawingml/2006/spreadsheetDrawing" xmlns:a="http://schemas.openxmlformats.org/drawingml/2006/main">
  <xdr:twoCellAnchor editAs="oneCell">
    <xdr:from>
      <xdr:col>63</xdr:col>
      <xdr:colOff>638175</xdr:colOff>
      <xdr:row>3</xdr:row>
      <xdr:rowOff>135466</xdr:rowOff>
    </xdr:from>
    <xdr:to>
      <xdr:col>69</xdr:col>
      <xdr:colOff>572559</xdr:colOff>
      <xdr:row>27</xdr:row>
      <xdr:rowOff>111124</xdr:rowOff>
    </xdr:to>
    <xdr:graphicFrame macro="">
      <xdr:nvGraphicFramePr>
        <xdr:cNvPr id="391964" name="Chart 1">
          <a:extLst>
            <a:ext uri="{FF2B5EF4-FFF2-40B4-BE49-F238E27FC236}">
              <a16:creationId xmlns:a16="http://schemas.microsoft.com/office/drawing/2014/main" id="{00000000-0008-0000-0E00-00001CFB0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57</xdr:col>
      <xdr:colOff>190499</xdr:colOff>
      <xdr:row>3</xdr:row>
      <xdr:rowOff>158750</xdr:rowOff>
    </xdr:from>
    <xdr:to>
      <xdr:col>63</xdr:col>
      <xdr:colOff>601133</xdr:colOff>
      <xdr:row>27</xdr:row>
      <xdr:rowOff>134408</xdr:rowOff>
    </xdr:to>
    <xdr:graphicFrame macro="">
      <xdr:nvGraphicFramePr>
        <xdr:cNvPr id="3" name="Chart 1">
          <a:extLst>
            <a:ext uri="{FF2B5EF4-FFF2-40B4-BE49-F238E27FC236}">
              <a16:creationId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65</xdr:col>
      <xdr:colOff>158750</xdr:colOff>
      <xdr:row>4</xdr:row>
      <xdr:rowOff>31750</xdr:rowOff>
    </xdr:from>
    <xdr:to>
      <xdr:col>67</xdr:col>
      <xdr:colOff>412778</xdr:colOff>
      <xdr:row>6</xdr:row>
      <xdr:rowOff>158759</xdr:rowOff>
    </xdr:to>
    <xdr:sp macro="" textlink="">
      <xdr:nvSpPr>
        <xdr:cNvPr id="4" name="テキスト ボックス 1">
          <a:extLst>
            <a:ext uri="{FF2B5EF4-FFF2-40B4-BE49-F238E27FC236}">
              <a16:creationId xmlns:a16="http://schemas.microsoft.com/office/drawing/2014/main" id="{00000000-0008-0000-0E00-000004000000}"/>
            </a:ext>
          </a:extLst>
        </xdr:cNvPr>
        <xdr:cNvSpPr txBox="1"/>
      </xdr:nvSpPr>
      <xdr:spPr>
        <a:xfrm>
          <a:off x="24151167" y="941917"/>
          <a:ext cx="1714528" cy="486842"/>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ja-JP" sz="1000">
              <a:effectLst/>
            </a:rPr>
            <a:t>工業プロセス</a:t>
          </a:r>
          <a:endParaRPr lang="en-US" altLang="ja-JP" sz="1000">
            <a:effectLst/>
          </a:endParaRPr>
        </a:p>
        <a:p>
          <a:r>
            <a:rPr lang="ja-JP" altLang="ja-JP" sz="1000" baseline="0">
              <a:effectLst/>
            </a:rPr>
            <a:t>（</a:t>
          </a:r>
          <a:r>
            <a:rPr lang="ja-JP" altLang="en-US" sz="1000" baseline="0">
              <a:effectLst/>
            </a:rPr>
            <a:t>化学産業等</a:t>
          </a:r>
          <a:r>
            <a:rPr lang="ja-JP" altLang="ja-JP" sz="1000" b="0" i="0" baseline="0">
              <a:effectLst/>
            </a:rPr>
            <a:t>）</a:t>
          </a:r>
          <a:endParaRPr lang="ja-JP" altLang="en-US" sz="1000"/>
        </a:p>
      </xdr:txBody>
    </xdr:sp>
    <xdr:clientData/>
  </xdr:twoCellAnchor>
  <xdr:twoCellAnchor>
    <xdr:from>
      <xdr:col>68</xdr:col>
      <xdr:colOff>338666</xdr:colOff>
      <xdr:row>7</xdr:row>
      <xdr:rowOff>42333</xdr:rowOff>
    </xdr:from>
    <xdr:to>
      <xdr:col>70</xdr:col>
      <xdr:colOff>63524</xdr:colOff>
      <xdr:row>11</xdr:row>
      <xdr:rowOff>10580</xdr:rowOff>
    </xdr:to>
    <xdr:sp macro="" textlink="">
      <xdr:nvSpPr>
        <xdr:cNvPr id="6" name="テキスト ボックス 1">
          <a:extLst>
            <a:ext uri="{FF2B5EF4-FFF2-40B4-BE49-F238E27FC236}">
              <a16:creationId xmlns:a16="http://schemas.microsoft.com/office/drawing/2014/main" id="{00000000-0008-0000-0E00-000006000000}"/>
            </a:ext>
          </a:extLst>
        </xdr:cNvPr>
        <xdr:cNvSpPr txBox="1"/>
      </xdr:nvSpPr>
      <xdr:spPr>
        <a:xfrm>
          <a:off x="27082749" y="1492250"/>
          <a:ext cx="1185358" cy="687913"/>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effectLst/>
            </a:rPr>
            <a:t>農業</a:t>
          </a:r>
          <a:r>
            <a:rPr lang="en-US" altLang="ja-JP" sz="1000" baseline="0">
              <a:effectLst/>
            </a:rPr>
            <a:t>(</a:t>
          </a:r>
          <a:r>
            <a:rPr lang="ja-JP" altLang="ja-JP" sz="1000" baseline="0">
              <a:effectLst/>
            </a:rPr>
            <a:t>家畜排せつ物の管理、農用地の土壌等</a:t>
          </a:r>
          <a:r>
            <a:rPr lang="en-US" altLang="ja-JP" sz="1000" baseline="0">
              <a:effectLst/>
            </a:rPr>
            <a:t>)</a:t>
          </a:r>
          <a:endParaRPr lang="ja-JP" altLang="en-US" sz="1000"/>
        </a:p>
      </xdr:txBody>
    </xdr:sp>
    <xdr:clientData/>
  </xdr:twoCellAnchor>
</xdr:wsDr>
</file>

<file path=xl/drawings/drawing24.xml><?xml version="1.0" encoding="utf-8"?>
<c:userShapes xmlns:c="http://schemas.openxmlformats.org/drawingml/2006/chart">
  <cdr:relSizeAnchor xmlns:cdr="http://schemas.openxmlformats.org/drawingml/2006/chartDrawing">
    <cdr:from>
      <cdr:x>0</cdr:x>
      <cdr:y>0.21975</cdr:y>
    </cdr:from>
    <cdr:to>
      <cdr:x>0</cdr:x>
      <cdr:y>0.2322</cdr:y>
    </cdr:to>
    <cdr:sp macro="" textlink="">
      <cdr:nvSpPr>
        <cdr:cNvPr id="392195" name="Text Box 3">
          <a:extLst xmlns:a="http://schemas.openxmlformats.org/drawingml/2006/main">
            <a:ext uri="{FF2B5EF4-FFF2-40B4-BE49-F238E27FC236}">
              <a16:creationId xmlns:a16="http://schemas.microsoft.com/office/drawing/2014/main" id="{F980CCAE-2554-445C-9714-D4B68A28B0CB}"/>
            </a:ext>
          </a:extLst>
        </cdr:cNvPr>
        <cdr:cNvSpPr txBox="1">
          <a:spLocks xmlns:a="http://schemas.openxmlformats.org/drawingml/2006/main" noChangeArrowheads="1"/>
        </cdr:cNvSpPr>
      </cdr:nvSpPr>
      <cdr:spPr bwMode="auto">
        <a:xfrm xmlns:a="http://schemas.openxmlformats.org/drawingml/2006/main">
          <a:off x="1" y="791135"/>
          <a:ext cx="1257860" cy="53893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1">
            <a:defRPr sz="1000"/>
          </a:pPr>
          <a:r>
            <a:rPr lang="ja-JP" altLang="en-US" sz="1000" b="0" i="0" strike="noStrike">
              <a:solidFill>
                <a:srgbClr val="000000"/>
              </a:solidFill>
              <a:latin typeface="ＭＳ ゴシック"/>
              <a:ea typeface="ＭＳ ゴシック"/>
            </a:rPr>
            <a:t>廃棄物</a:t>
          </a:r>
        </a:p>
        <a:p xmlns:a="http://schemas.openxmlformats.org/drawingml/2006/main">
          <a:pPr algn="ctr" rtl="1">
            <a:defRPr sz="1000"/>
          </a:pPr>
          <a:r>
            <a:rPr lang="ja-JP" altLang="en-US" sz="1000" b="0" i="0" strike="noStrike">
              <a:solidFill>
                <a:srgbClr val="000000"/>
              </a:solidFill>
              <a:latin typeface="ＭＳ ゴシック"/>
              <a:ea typeface="ＭＳ ゴシック"/>
            </a:rPr>
            <a:t>（排水処理、焼却）</a:t>
          </a:r>
        </a:p>
      </cdr:txBody>
    </cdr:sp>
  </cdr:relSizeAnchor>
  <cdr:relSizeAnchor xmlns:cdr="http://schemas.openxmlformats.org/drawingml/2006/chartDrawing">
    <cdr:from>
      <cdr:x>0.82232</cdr:x>
      <cdr:y>0.34879</cdr:y>
    </cdr:from>
    <cdr:to>
      <cdr:x>0.8845</cdr:x>
      <cdr:y>0.44787</cdr:y>
    </cdr:to>
    <cdr:cxnSp macro="">
      <cdr:nvCxnSpPr>
        <cdr:cNvPr id="4" name="直線コネクタ 3">
          <a:extLst xmlns:a="http://schemas.openxmlformats.org/drawingml/2006/main">
            <a:ext uri="{FF2B5EF4-FFF2-40B4-BE49-F238E27FC236}">
              <a16:creationId xmlns:a16="http://schemas.microsoft.com/office/drawing/2014/main" id="{4BB6E965-A52A-4FA4-B21A-598A9F14E79D}"/>
            </a:ext>
          </a:extLst>
        </cdr:cNvPr>
        <cdr:cNvCxnSpPr/>
      </cdr:nvCxnSpPr>
      <cdr:spPr bwMode="auto">
        <a:xfrm xmlns:a="http://schemas.openxmlformats.org/drawingml/2006/main" flipH="1">
          <a:off x="3549039" y="1504950"/>
          <a:ext cx="268369" cy="427531"/>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0.36709</cdr:x>
      <cdr:y>0.16237</cdr:y>
    </cdr:from>
    <cdr:to>
      <cdr:x>0.40498</cdr:x>
      <cdr:y>0.20388</cdr:y>
    </cdr:to>
    <cdr:cxnSp macro="">
      <cdr:nvCxnSpPr>
        <cdr:cNvPr id="6" name="直線コネクタ 5">
          <a:extLst xmlns:a="http://schemas.openxmlformats.org/drawingml/2006/main">
            <a:ext uri="{FF2B5EF4-FFF2-40B4-BE49-F238E27FC236}">
              <a16:creationId xmlns:a16="http://schemas.microsoft.com/office/drawing/2014/main" id="{53481FFC-0134-4578-8BCD-78AB23CDDF01}"/>
            </a:ext>
          </a:extLst>
        </cdr:cNvPr>
        <cdr:cNvCxnSpPr/>
      </cdr:nvCxnSpPr>
      <cdr:spPr bwMode="auto">
        <a:xfrm xmlns:a="http://schemas.openxmlformats.org/drawingml/2006/main">
          <a:off x="1584325" y="700617"/>
          <a:ext cx="163522" cy="179090"/>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0.16091</cdr:x>
      <cdr:y>0.27573</cdr:y>
    </cdr:from>
    <cdr:to>
      <cdr:x>0.20863</cdr:x>
      <cdr:y>0.33226</cdr:y>
    </cdr:to>
    <cdr:cxnSp macro="">
      <cdr:nvCxnSpPr>
        <cdr:cNvPr id="8" name="直線コネクタ 7">
          <a:extLst xmlns:a="http://schemas.openxmlformats.org/drawingml/2006/main">
            <a:ext uri="{FF2B5EF4-FFF2-40B4-BE49-F238E27FC236}">
              <a16:creationId xmlns:a16="http://schemas.microsoft.com/office/drawing/2014/main" id="{4A5D1C6A-CA52-4F35-B3D3-8DD2B24A2A2B}"/>
            </a:ext>
          </a:extLst>
        </cdr:cNvPr>
        <cdr:cNvCxnSpPr/>
      </cdr:nvCxnSpPr>
      <cdr:spPr bwMode="auto">
        <a:xfrm xmlns:a="http://schemas.openxmlformats.org/drawingml/2006/main">
          <a:off x="694483" y="1189718"/>
          <a:ext cx="205954" cy="243917"/>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0.14862</cdr:x>
      <cdr:y>0.71801</cdr:y>
    </cdr:from>
    <cdr:to>
      <cdr:x>0.18386</cdr:x>
      <cdr:y>0.78189</cdr:y>
    </cdr:to>
    <cdr:cxnSp macro="">
      <cdr:nvCxnSpPr>
        <cdr:cNvPr id="10" name="直線コネクタ 9">
          <a:extLst xmlns:a="http://schemas.openxmlformats.org/drawingml/2006/main">
            <a:ext uri="{FF2B5EF4-FFF2-40B4-BE49-F238E27FC236}">
              <a16:creationId xmlns:a16="http://schemas.microsoft.com/office/drawing/2014/main" id="{3E5319E5-B1F6-48B8-862D-D898A3FB154C}"/>
            </a:ext>
          </a:extLst>
        </cdr:cNvPr>
        <cdr:cNvCxnSpPr/>
      </cdr:nvCxnSpPr>
      <cdr:spPr bwMode="auto">
        <a:xfrm xmlns:a="http://schemas.openxmlformats.org/drawingml/2006/main" flipV="1">
          <a:off x="641420" y="3098076"/>
          <a:ext cx="152092" cy="275631"/>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0.37211</cdr:x>
      <cdr:y>0.41044</cdr:y>
    </cdr:from>
    <cdr:to>
      <cdr:x>0.61146</cdr:x>
      <cdr:y>0.68685</cdr:y>
    </cdr:to>
    <cdr:sp macro="" textlink="">
      <cdr:nvSpPr>
        <cdr:cNvPr id="9" name="テキスト ボックス 2">
          <a:extLst xmlns:a="http://schemas.openxmlformats.org/drawingml/2006/main">
            <a:ext uri="{FF2B5EF4-FFF2-40B4-BE49-F238E27FC236}">
              <a16:creationId xmlns:a16="http://schemas.microsoft.com/office/drawing/2014/main" id="{6D18F79B-7A99-4969-A748-80D90590D0B0}"/>
            </a:ext>
          </a:extLst>
        </cdr:cNvPr>
        <cdr:cNvSpPr txBox="1"/>
      </cdr:nvSpPr>
      <cdr:spPr>
        <a:xfrm xmlns:a="http://schemas.openxmlformats.org/drawingml/2006/main">
          <a:off x="1606003" y="1770990"/>
          <a:ext cx="1032975" cy="1192634"/>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1100"/>
            <a:t>一酸化二窒素</a:t>
          </a:r>
          <a:endParaRPr kumimoji="1" lang="en-US" altLang="ja-JP" sz="1100"/>
        </a:p>
        <a:p xmlns:a="http://schemas.openxmlformats.org/drawingml/2006/main">
          <a:pPr algn="ctr"/>
          <a:r>
            <a:rPr kumimoji="1" lang="ja-JP" altLang="en-US" sz="1100"/>
            <a:t>総排出量</a:t>
          </a:r>
        </a:p>
        <a:p xmlns:a="http://schemas.openxmlformats.org/drawingml/2006/main">
          <a:pPr algn="ctr"/>
          <a:r>
            <a:rPr kumimoji="1" lang="en-US" altLang="ja-JP" sz="1100"/>
            <a:t>2015</a:t>
          </a:r>
          <a:r>
            <a:rPr kumimoji="1" lang="ja-JP" altLang="en-US" sz="1100"/>
            <a:t>年度</a:t>
          </a:r>
        </a:p>
        <a:p xmlns:a="http://schemas.openxmlformats.org/drawingml/2006/main">
          <a:pPr algn="ctr"/>
          <a:r>
            <a:rPr kumimoji="1" lang="ja-JP" altLang="en-US" sz="1100"/>
            <a:t>（平成</a:t>
          </a:r>
          <a:r>
            <a:rPr kumimoji="1" lang="en-US" altLang="ja-JP" sz="1100"/>
            <a:t>27</a:t>
          </a:r>
          <a:r>
            <a:rPr kumimoji="1" lang="ja-JP" altLang="en-US" sz="1100"/>
            <a:t>年度）</a:t>
          </a:r>
        </a:p>
        <a:p xmlns:a="http://schemas.openxmlformats.org/drawingml/2006/main">
          <a:pPr algn="ctr"/>
          <a:r>
            <a:rPr kumimoji="1" lang="en-US" altLang="ja-JP" sz="1100"/>
            <a:t>2,080</a:t>
          </a:r>
          <a:r>
            <a:rPr kumimoji="1" lang="ja-JP" altLang="en-US" sz="1100"/>
            <a:t>万トン</a:t>
          </a:r>
          <a:endParaRPr kumimoji="1" lang="en-US" altLang="ja-JP" sz="1100"/>
        </a:p>
        <a:p xmlns:a="http://schemas.openxmlformats.org/drawingml/2006/main">
          <a:pPr algn="ctr"/>
          <a:r>
            <a:rPr kumimoji="1" lang="en-US" altLang="ja-JP" sz="1100"/>
            <a:t>(CO</a:t>
          </a:r>
          <a:r>
            <a:rPr kumimoji="1" lang="en-US" altLang="ja-JP" sz="800"/>
            <a:t>2</a:t>
          </a:r>
          <a:r>
            <a:rPr kumimoji="1" lang="ja-JP" altLang="en-US" sz="1100"/>
            <a:t>換算</a:t>
          </a:r>
          <a:r>
            <a:rPr kumimoji="1" lang="en-US" altLang="ja-JP" sz="1100"/>
            <a:t>)</a:t>
          </a:r>
          <a:endParaRPr kumimoji="1" lang="ja-JP" altLang="en-US" sz="1100"/>
        </a:p>
      </cdr:txBody>
    </cdr:sp>
  </cdr:relSizeAnchor>
</c:userShapes>
</file>

<file path=xl/drawings/drawing25.xml><?xml version="1.0" encoding="utf-8"?>
<c:userShapes xmlns:c="http://schemas.openxmlformats.org/drawingml/2006/chart">
  <cdr:relSizeAnchor xmlns:cdr="http://schemas.openxmlformats.org/drawingml/2006/chartDrawing">
    <cdr:from>
      <cdr:x>0</cdr:x>
      <cdr:y>0.21975</cdr:y>
    </cdr:from>
    <cdr:to>
      <cdr:x>0</cdr:x>
      <cdr:y>0.2322</cdr:y>
    </cdr:to>
    <cdr:sp macro="" textlink="">
      <cdr:nvSpPr>
        <cdr:cNvPr id="392195" name="Text Box 3">
          <a:extLst xmlns:a="http://schemas.openxmlformats.org/drawingml/2006/main">
            <a:ext uri="{FF2B5EF4-FFF2-40B4-BE49-F238E27FC236}">
              <a16:creationId xmlns:a16="http://schemas.microsoft.com/office/drawing/2014/main" id="{CAF635AE-06F7-40A1-AEEC-AC7AA7C974E9}"/>
            </a:ext>
          </a:extLst>
        </cdr:cNvPr>
        <cdr:cNvSpPr txBox="1">
          <a:spLocks xmlns:a="http://schemas.openxmlformats.org/drawingml/2006/main" noChangeArrowheads="1"/>
        </cdr:cNvSpPr>
      </cdr:nvSpPr>
      <cdr:spPr bwMode="auto">
        <a:xfrm xmlns:a="http://schemas.openxmlformats.org/drawingml/2006/main">
          <a:off x="1" y="791135"/>
          <a:ext cx="1257860" cy="53893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1">
            <a:defRPr sz="1000"/>
          </a:pPr>
          <a:r>
            <a:rPr lang="ja-JP" altLang="en-US" sz="1000" b="0" i="0" strike="noStrike">
              <a:solidFill>
                <a:srgbClr val="000000"/>
              </a:solidFill>
              <a:latin typeface="ＭＳ ゴシック"/>
              <a:ea typeface="ＭＳ ゴシック"/>
            </a:rPr>
            <a:t>廃棄物</a:t>
          </a:r>
        </a:p>
        <a:p xmlns:a="http://schemas.openxmlformats.org/drawingml/2006/main">
          <a:pPr algn="ctr" rtl="1">
            <a:defRPr sz="1000"/>
          </a:pPr>
          <a:r>
            <a:rPr lang="ja-JP" altLang="en-US" sz="1000" b="0" i="0" strike="noStrike">
              <a:solidFill>
                <a:srgbClr val="000000"/>
              </a:solidFill>
              <a:latin typeface="ＭＳ ゴシック"/>
              <a:ea typeface="ＭＳ ゴシック"/>
            </a:rPr>
            <a:t>（排水処理、焼却）</a:t>
          </a:r>
        </a:p>
      </cdr:txBody>
    </cdr:sp>
  </cdr:relSizeAnchor>
  <cdr:relSizeAnchor xmlns:cdr="http://schemas.openxmlformats.org/drawingml/2006/chartDrawing">
    <cdr:from>
      <cdr:x>0.82232</cdr:x>
      <cdr:y>0.34879</cdr:y>
    </cdr:from>
    <cdr:to>
      <cdr:x>0.8845</cdr:x>
      <cdr:y>0.44787</cdr:y>
    </cdr:to>
    <cdr:cxnSp macro="">
      <cdr:nvCxnSpPr>
        <cdr:cNvPr id="4" name="直線コネクタ 3">
          <a:extLst xmlns:a="http://schemas.openxmlformats.org/drawingml/2006/main">
            <a:ext uri="{FF2B5EF4-FFF2-40B4-BE49-F238E27FC236}">
              <a16:creationId xmlns:a16="http://schemas.microsoft.com/office/drawing/2014/main" id="{891E99FB-CB2F-4238-AF3A-39620DDD7D90}"/>
            </a:ext>
          </a:extLst>
        </cdr:cNvPr>
        <cdr:cNvCxnSpPr/>
      </cdr:nvCxnSpPr>
      <cdr:spPr bwMode="auto">
        <a:xfrm xmlns:a="http://schemas.openxmlformats.org/drawingml/2006/main" flipH="1">
          <a:off x="3549039" y="1504950"/>
          <a:ext cx="268369" cy="427531"/>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0.33104</cdr:x>
      <cdr:y>0.18641</cdr:y>
    </cdr:from>
    <cdr:to>
      <cdr:x>0.3682</cdr:x>
      <cdr:y>0.21614</cdr:y>
    </cdr:to>
    <cdr:cxnSp macro="">
      <cdr:nvCxnSpPr>
        <cdr:cNvPr id="6" name="直線コネクタ 5">
          <a:extLst xmlns:a="http://schemas.openxmlformats.org/drawingml/2006/main">
            <a:ext uri="{FF2B5EF4-FFF2-40B4-BE49-F238E27FC236}">
              <a16:creationId xmlns:a16="http://schemas.microsoft.com/office/drawing/2014/main" id="{9A78746F-E706-4F6B-BADA-53CBBF90D4EF}"/>
            </a:ext>
          </a:extLst>
        </cdr:cNvPr>
        <cdr:cNvCxnSpPr/>
      </cdr:nvCxnSpPr>
      <cdr:spPr bwMode="auto">
        <a:xfrm xmlns:a="http://schemas.openxmlformats.org/drawingml/2006/main">
          <a:off x="1428751" y="804333"/>
          <a:ext cx="160357" cy="128273"/>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0.10942</cdr:x>
      <cdr:y>0.35912</cdr:y>
    </cdr:from>
    <cdr:to>
      <cdr:x>0.15714</cdr:x>
      <cdr:y>0.41565</cdr:y>
    </cdr:to>
    <cdr:cxnSp macro="">
      <cdr:nvCxnSpPr>
        <cdr:cNvPr id="8" name="直線コネクタ 7">
          <a:extLst xmlns:a="http://schemas.openxmlformats.org/drawingml/2006/main">
            <a:ext uri="{FF2B5EF4-FFF2-40B4-BE49-F238E27FC236}">
              <a16:creationId xmlns:a16="http://schemas.microsoft.com/office/drawing/2014/main" id="{B5249785-2E66-4C55-A4B1-B63487889FF1}"/>
            </a:ext>
          </a:extLst>
        </cdr:cNvPr>
        <cdr:cNvCxnSpPr/>
      </cdr:nvCxnSpPr>
      <cdr:spPr bwMode="auto">
        <a:xfrm xmlns:a="http://schemas.openxmlformats.org/drawingml/2006/main">
          <a:off x="472234" y="1549552"/>
          <a:ext cx="205954" cy="243917"/>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0.21089</cdr:x>
      <cdr:y>0.80631</cdr:y>
    </cdr:from>
    <cdr:to>
      <cdr:x>0.25988</cdr:x>
      <cdr:y>0.84376</cdr:y>
    </cdr:to>
    <cdr:cxnSp macro="">
      <cdr:nvCxnSpPr>
        <cdr:cNvPr id="10" name="直線コネクタ 9">
          <a:extLst xmlns:a="http://schemas.openxmlformats.org/drawingml/2006/main">
            <a:ext uri="{FF2B5EF4-FFF2-40B4-BE49-F238E27FC236}">
              <a16:creationId xmlns:a16="http://schemas.microsoft.com/office/drawing/2014/main" id="{DCAB384D-D508-4392-8AAD-F97CD9938FB8}"/>
            </a:ext>
          </a:extLst>
        </cdr:cNvPr>
        <cdr:cNvCxnSpPr/>
      </cdr:nvCxnSpPr>
      <cdr:spPr bwMode="auto">
        <a:xfrm xmlns:a="http://schemas.openxmlformats.org/drawingml/2006/main" flipV="1">
          <a:off x="910168" y="3479077"/>
          <a:ext cx="211426" cy="161590"/>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0.37211</cdr:x>
      <cdr:y>0.41044</cdr:y>
    </cdr:from>
    <cdr:to>
      <cdr:x>0.61146</cdr:x>
      <cdr:y>0.68684</cdr:y>
    </cdr:to>
    <cdr:sp macro="" textlink="">
      <cdr:nvSpPr>
        <cdr:cNvPr id="9" name="テキスト ボックス 2">
          <a:extLst xmlns:a="http://schemas.openxmlformats.org/drawingml/2006/main">
            <a:ext uri="{FF2B5EF4-FFF2-40B4-BE49-F238E27FC236}">
              <a16:creationId xmlns:a16="http://schemas.microsoft.com/office/drawing/2014/main" id="{B3C1D6F8-CAFA-44F3-BC9D-DFE1F031DDAF}"/>
            </a:ext>
          </a:extLst>
        </cdr:cNvPr>
        <cdr:cNvSpPr txBox="1"/>
      </cdr:nvSpPr>
      <cdr:spPr>
        <a:xfrm xmlns:a="http://schemas.openxmlformats.org/drawingml/2006/main">
          <a:off x="1606000" y="1770977"/>
          <a:ext cx="1032975" cy="1192634"/>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1100"/>
            <a:t>一酸化二窒素</a:t>
          </a:r>
          <a:endParaRPr kumimoji="1" lang="en-US" altLang="ja-JP" sz="1100"/>
        </a:p>
        <a:p xmlns:a="http://schemas.openxmlformats.org/drawingml/2006/main">
          <a:pPr algn="ctr"/>
          <a:r>
            <a:rPr kumimoji="1" lang="ja-JP" altLang="en-US" sz="1100"/>
            <a:t>総排出量</a:t>
          </a:r>
        </a:p>
        <a:p xmlns:a="http://schemas.openxmlformats.org/drawingml/2006/main">
          <a:pPr algn="ctr"/>
          <a:r>
            <a:rPr kumimoji="1" lang="en-US" altLang="ja-JP" sz="1100"/>
            <a:t>2005</a:t>
          </a:r>
          <a:r>
            <a:rPr kumimoji="1" lang="ja-JP" altLang="en-US" sz="1100"/>
            <a:t>年度</a:t>
          </a:r>
        </a:p>
        <a:p xmlns:a="http://schemas.openxmlformats.org/drawingml/2006/main">
          <a:pPr algn="ctr"/>
          <a:r>
            <a:rPr kumimoji="1" lang="ja-JP" altLang="en-US" sz="1100"/>
            <a:t>（平成</a:t>
          </a:r>
          <a:r>
            <a:rPr kumimoji="1" lang="en-US" altLang="ja-JP" sz="1100"/>
            <a:t>17</a:t>
          </a:r>
          <a:r>
            <a:rPr kumimoji="1" lang="ja-JP" altLang="en-US" sz="1100"/>
            <a:t>年度）</a:t>
          </a:r>
        </a:p>
        <a:p xmlns:a="http://schemas.openxmlformats.org/drawingml/2006/main">
          <a:pPr algn="ctr"/>
          <a:r>
            <a:rPr kumimoji="1" lang="en-US" altLang="ja-JP" sz="1100"/>
            <a:t>2,480</a:t>
          </a:r>
          <a:r>
            <a:rPr kumimoji="1" lang="ja-JP" altLang="en-US" sz="1100"/>
            <a:t>万トン</a:t>
          </a:r>
          <a:endParaRPr kumimoji="1" lang="en-US" altLang="ja-JP" sz="1100"/>
        </a:p>
        <a:p xmlns:a="http://schemas.openxmlformats.org/drawingml/2006/main">
          <a:pPr algn="ctr"/>
          <a:r>
            <a:rPr kumimoji="1" lang="en-US" altLang="ja-JP" sz="1100"/>
            <a:t>(CO</a:t>
          </a:r>
          <a:r>
            <a:rPr kumimoji="1" lang="en-US" altLang="ja-JP" sz="800"/>
            <a:t>2</a:t>
          </a:r>
          <a:r>
            <a:rPr kumimoji="1" lang="ja-JP" altLang="en-US" sz="1100"/>
            <a:t>換算</a:t>
          </a:r>
          <a:r>
            <a:rPr kumimoji="1" lang="en-US" altLang="ja-JP" sz="1100"/>
            <a:t>)</a:t>
          </a:r>
          <a:endParaRPr kumimoji="1" lang="ja-JP" altLang="en-US" sz="1100"/>
        </a:p>
      </cdr:txBody>
    </cdr:sp>
  </cdr:relSizeAnchor>
  <cdr:relSizeAnchor xmlns:cdr="http://schemas.openxmlformats.org/drawingml/2006/chartDrawing">
    <cdr:from>
      <cdr:x>0.18146</cdr:x>
      <cdr:y>0.06377</cdr:y>
    </cdr:from>
    <cdr:to>
      <cdr:x>0.4978</cdr:x>
      <cdr:y>0.1766</cdr:y>
    </cdr:to>
    <cdr:sp macro="" textlink="">
      <cdr:nvSpPr>
        <cdr:cNvPr id="5" name="テキスト ボックス 4">
          <a:extLst xmlns:a="http://schemas.openxmlformats.org/drawingml/2006/main">
            <a:ext uri="{FF2B5EF4-FFF2-40B4-BE49-F238E27FC236}">
              <a16:creationId xmlns:a16="http://schemas.microsoft.com/office/drawing/2014/main" id="{AA0A7172-7EC8-4B3F-8164-0EEFF6620451}"/>
            </a:ext>
          </a:extLst>
        </cdr:cNvPr>
        <cdr:cNvSpPr txBox="1"/>
      </cdr:nvSpPr>
      <cdr:spPr>
        <a:xfrm xmlns:a="http://schemas.openxmlformats.org/drawingml/2006/main">
          <a:off x="783167" y="275156"/>
          <a:ext cx="1365280" cy="48684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ja-JP" sz="1000">
              <a:effectLst/>
            </a:rPr>
            <a:t>工業プロセス</a:t>
          </a:r>
          <a:endParaRPr lang="en-US" altLang="ja-JP" sz="1000">
            <a:effectLst/>
          </a:endParaRPr>
        </a:p>
        <a:p xmlns:a="http://schemas.openxmlformats.org/drawingml/2006/main">
          <a:r>
            <a:rPr lang="ja-JP" altLang="ja-JP" sz="1000" baseline="0">
              <a:effectLst/>
            </a:rPr>
            <a:t>（</a:t>
          </a:r>
          <a:r>
            <a:rPr lang="ja-JP" altLang="en-US" sz="1000" baseline="0">
              <a:effectLst/>
            </a:rPr>
            <a:t>化学産業等</a:t>
          </a:r>
          <a:r>
            <a:rPr lang="ja-JP" altLang="ja-JP" sz="1000" b="0" i="0" baseline="0">
              <a:effectLst/>
            </a:rPr>
            <a:t>）</a:t>
          </a:r>
          <a:endParaRPr lang="ja-JP" altLang="en-US" sz="1000"/>
        </a:p>
      </cdr:txBody>
    </cdr:sp>
  </cdr:relSizeAnchor>
  <cdr:relSizeAnchor xmlns:cdr="http://schemas.openxmlformats.org/drawingml/2006/chartDrawing">
    <cdr:from>
      <cdr:x>0.72535</cdr:x>
      <cdr:y>0.17169</cdr:y>
    </cdr:from>
    <cdr:to>
      <cdr:x>1</cdr:x>
      <cdr:y>0.33112</cdr:y>
    </cdr:to>
    <cdr:sp macro="" textlink="">
      <cdr:nvSpPr>
        <cdr:cNvPr id="12" name="テキスト ボックス 1">
          <a:extLst xmlns:a="http://schemas.openxmlformats.org/drawingml/2006/main">
            <a:ext uri="{FF2B5EF4-FFF2-40B4-BE49-F238E27FC236}">
              <a16:creationId xmlns:a16="http://schemas.microsoft.com/office/drawing/2014/main" id="{037B5A07-FA9A-4D0F-9FAE-F54CE02FD046}"/>
            </a:ext>
          </a:extLst>
        </cdr:cNvPr>
        <cdr:cNvSpPr txBox="1"/>
      </cdr:nvSpPr>
      <cdr:spPr>
        <a:xfrm xmlns:a="http://schemas.openxmlformats.org/drawingml/2006/main">
          <a:off x="3130526" y="740808"/>
          <a:ext cx="1185358" cy="6879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1000">
              <a:effectLst/>
            </a:rPr>
            <a:t>農業</a:t>
          </a:r>
          <a:r>
            <a:rPr lang="en-US" altLang="ja-JP" sz="1000" baseline="0">
              <a:effectLst/>
            </a:rPr>
            <a:t>(</a:t>
          </a:r>
          <a:r>
            <a:rPr lang="ja-JP" altLang="ja-JP" sz="1000" baseline="0">
              <a:effectLst/>
            </a:rPr>
            <a:t>家畜排せつ物の管理、農用地の土壌等</a:t>
          </a:r>
          <a:r>
            <a:rPr lang="en-US" altLang="ja-JP" sz="1000" baseline="0">
              <a:effectLst/>
            </a:rPr>
            <a:t>)</a:t>
          </a:r>
          <a:endParaRPr lang="ja-JP" altLang="en-US" sz="1000"/>
        </a:p>
      </cdr:txBody>
    </cdr:sp>
  </cdr:relSizeAnchor>
</c:userShapes>
</file>

<file path=xl/drawings/drawing26.xml><?xml version="1.0" encoding="utf-8"?>
<xdr:wsDr xmlns:xdr="http://schemas.openxmlformats.org/drawingml/2006/spreadsheetDrawing" xmlns:a="http://schemas.openxmlformats.org/drawingml/2006/main">
  <xdr:twoCellAnchor>
    <xdr:from>
      <xdr:col>64</xdr:col>
      <xdr:colOff>181535</xdr:colOff>
      <xdr:row>8</xdr:row>
      <xdr:rowOff>67936</xdr:rowOff>
    </xdr:from>
    <xdr:to>
      <xdr:col>70</xdr:col>
      <xdr:colOff>105616</xdr:colOff>
      <xdr:row>28</xdr:row>
      <xdr:rowOff>91746</xdr:rowOff>
    </xdr:to>
    <xdr:grpSp>
      <xdr:nvGrpSpPr>
        <xdr:cNvPr id="16656739" name="グループ化 5">
          <a:extLst>
            <a:ext uri="{FF2B5EF4-FFF2-40B4-BE49-F238E27FC236}">
              <a16:creationId xmlns:a16="http://schemas.microsoft.com/office/drawing/2014/main" id="{00000000-0008-0000-1000-00006329FE00}"/>
            </a:ext>
          </a:extLst>
        </xdr:cNvPr>
        <xdr:cNvGrpSpPr>
          <a:grpSpLocks/>
        </xdr:cNvGrpSpPr>
      </xdr:nvGrpSpPr>
      <xdr:grpSpPr bwMode="auto">
        <a:xfrm>
          <a:off x="29396071" y="1755222"/>
          <a:ext cx="4332795" cy="4105953"/>
          <a:chOff x="17075765" y="1304965"/>
          <a:chExt cx="4255994" cy="3482474"/>
        </a:xfrm>
      </xdr:grpSpPr>
      <xdr:graphicFrame macro="">
        <xdr:nvGraphicFramePr>
          <xdr:cNvPr id="16656746" name="Chart 1">
            <a:extLst>
              <a:ext uri="{FF2B5EF4-FFF2-40B4-BE49-F238E27FC236}">
                <a16:creationId xmlns:a16="http://schemas.microsoft.com/office/drawing/2014/main" id="{00000000-0008-0000-1000-00006A29FE00}"/>
              </a:ext>
            </a:extLst>
          </xdr:cNvPr>
          <xdr:cNvGraphicFramePr>
            <a:graphicFrameLocks/>
          </xdr:cNvGraphicFramePr>
        </xdr:nvGraphicFramePr>
        <xdr:xfrm>
          <a:off x="17075765" y="1304965"/>
          <a:ext cx="4255994" cy="3482474"/>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5" name="テキスト ボックス 1">
            <a:extLst>
              <a:ext uri="{FF2B5EF4-FFF2-40B4-BE49-F238E27FC236}">
                <a16:creationId xmlns:a16="http://schemas.microsoft.com/office/drawing/2014/main" id="{00000000-0008-0000-1000-000005000000}"/>
              </a:ext>
            </a:extLst>
          </xdr:cNvPr>
          <xdr:cNvSpPr txBox="1"/>
        </xdr:nvSpPr>
        <xdr:spPr>
          <a:xfrm>
            <a:off x="18201275" y="3093035"/>
            <a:ext cx="1856138" cy="559685"/>
          </a:xfrm>
          <a:prstGeom prst="rect">
            <a:avLst/>
          </a:prstGeom>
          <a:ln>
            <a:noFill/>
          </a:ln>
        </xdr:spPr>
        <xdr:txBody>
          <a:bodyPr wrap="square" rtlCol="0">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altLang="ja-JP" sz="1200"/>
              <a:t>HFCs </a:t>
            </a:r>
            <a:r>
              <a:rPr lang="ja-JP" altLang="en-US" sz="1200"/>
              <a:t>排出量</a:t>
            </a:r>
            <a:endParaRPr lang="en-US" altLang="ja-JP" sz="1200"/>
          </a:p>
          <a:p>
            <a:pPr algn="ctr"/>
            <a:r>
              <a:rPr lang="en-US" altLang="ja-JP" sz="1200"/>
              <a:t>2015</a:t>
            </a:r>
            <a:r>
              <a:rPr lang="ja-JP" altLang="en-US" sz="1200"/>
              <a:t>年（平成</a:t>
            </a:r>
            <a:r>
              <a:rPr lang="en-US" altLang="ja-JP" sz="1200"/>
              <a:t>27</a:t>
            </a:r>
            <a:r>
              <a:rPr lang="ja-JP" altLang="en-US" sz="1200"/>
              <a:t>年）</a:t>
            </a:r>
            <a:endParaRPr lang="en-US" altLang="ja-JP" sz="1200"/>
          </a:p>
          <a:p>
            <a:pPr algn="ctr"/>
            <a:r>
              <a:rPr lang="en-US" altLang="ja-JP" sz="1200">
                <a:solidFill>
                  <a:sysClr val="windowText" lastClr="000000"/>
                </a:solidFill>
              </a:rPr>
              <a:t>3,920</a:t>
            </a:r>
            <a:r>
              <a:rPr lang="ja-JP" altLang="en-US" sz="1200">
                <a:solidFill>
                  <a:sysClr val="windowText" lastClr="000000"/>
                </a:solidFill>
              </a:rPr>
              <a:t>万トン</a:t>
            </a:r>
            <a:r>
              <a:rPr lang="ja-JP" altLang="en-US" sz="1200"/>
              <a:t>（</a:t>
            </a:r>
            <a:r>
              <a:rPr lang="en-US" altLang="ja-JP" sz="1200"/>
              <a:t>CO</a:t>
            </a:r>
            <a:r>
              <a:rPr lang="en-US" altLang="ja-JP" sz="1200" baseline="-25000"/>
              <a:t>2</a:t>
            </a:r>
            <a:r>
              <a:rPr lang="ja-JP" altLang="en-US" sz="1200"/>
              <a:t>換算）</a:t>
            </a:r>
          </a:p>
        </xdr:txBody>
      </xdr:sp>
    </xdr:grpSp>
    <xdr:clientData/>
  </xdr:twoCellAnchor>
  <xdr:twoCellAnchor>
    <xdr:from>
      <xdr:col>64</xdr:col>
      <xdr:colOff>268941</xdr:colOff>
      <xdr:row>31</xdr:row>
      <xdr:rowOff>20171</xdr:rowOff>
    </xdr:from>
    <xdr:to>
      <xdr:col>70</xdr:col>
      <xdr:colOff>195263</xdr:colOff>
      <xdr:row>51</xdr:row>
      <xdr:rowOff>129705</xdr:rowOff>
    </xdr:to>
    <xdr:grpSp>
      <xdr:nvGrpSpPr>
        <xdr:cNvPr id="20" name="グループ化 5">
          <a:extLst>
            <a:ext uri="{FF2B5EF4-FFF2-40B4-BE49-F238E27FC236}">
              <a16:creationId xmlns:a16="http://schemas.microsoft.com/office/drawing/2014/main" id="{00000000-0008-0000-1000-000014000000}"/>
            </a:ext>
          </a:extLst>
        </xdr:cNvPr>
        <xdr:cNvGrpSpPr>
          <a:grpSpLocks/>
        </xdr:cNvGrpSpPr>
      </xdr:nvGrpSpPr>
      <xdr:grpSpPr bwMode="auto">
        <a:xfrm>
          <a:off x="29483477" y="6401921"/>
          <a:ext cx="4335036" cy="4110034"/>
          <a:chOff x="16994282" y="1276104"/>
          <a:chExt cx="4255994" cy="3482474"/>
        </a:xfrm>
      </xdr:grpSpPr>
      <xdr:graphicFrame macro="">
        <xdr:nvGraphicFramePr>
          <xdr:cNvPr id="21" name="Chart 1">
            <a:extLst>
              <a:ext uri="{FF2B5EF4-FFF2-40B4-BE49-F238E27FC236}">
                <a16:creationId xmlns:a16="http://schemas.microsoft.com/office/drawing/2014/main" id="{00000000-0008-0000-1000-000015000000}"/>
              </a:ext>
            </a:extLst>
          </xdr:cNvPr>
          <xdr:cNvGraphicFramePr>
            <a:graphicFrameLocks/>
          </xdr:cNvGraphicFramePr>
        </xdr:nvGraphicFramePr>
        <xdr:xfrm>
          <a:off x="16994282" y="1276104"/>
          <a:ext cx="4255994" cy="3482474"/>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22" name="テキスト ボックス 1">
            <a:extLst>
              <a:ext uri="{FF2B5EF4-FFF2-40B4-BE49-F238E27FC236}">
                <a16:creationId xmlns:a16="http://schemas.microsoft.com/office/drawing/2014/main" id="{00000000-0008-0000-1000-000016000000}"/>
              </a:ext>
            </a:extLst>
          </xdr:cNvPr>
          <xdr:cNvSpPr txBox="1"/>
        </xdr:nvSpPr>
        <xdr:spPr>
          <a:xfrm>
            <a:off x="18166354" y="3083415"/>
            <a:ext cx="1856138" cy="586923"/>
          </a:xfrm>
          <a:prstGeom prst="rect">
            <a:avLst/>
          </a:prstGeom>
          <a:ln>
            <a:noFill/>
          </a:ln>
        </xdr:spPr>
        <xdr:txBody>
          <a:bodyPr wrap="square" rtlCol="0">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altLang="ja-JP" sz="1200"/>
              <a:t>PFCs </a:t>
            </a:r>
            <a:r>
              <a:rPr lang="ja-JP" altLang="en-US" sz="1200"/>
              <a:t>排出量</a:t>
            </a:r>
            <a:endParaRPr lang="en-US" altLang="ja-JP" sz="1200"/>
          </a:p>
          <a:p>
            <a:pPr algn="ctr"/>
            <a:r>
              <a:rPr lang="en-US" altLang="ja-JP" sz="1200"/>
              <a:t>2015</a:t>
            </a:r>
            <a:r>
              <a:rPr lang="ja-JP" altLang="en-US" sz="1200"/>
              <a:t>年（平成</a:t>
            </a:r>
            <a:r>
              <a:rPr lang="en-US" altLang="ja-JP" sz="1200"/>
              <a:t>27</a:t>
            </a:r>
            <a:r>
              <a:rPr lang="ja-JP" altLang="en-US" sz="1200"/>
              <a:t>年）</a:t>
            </a:r>
            <a:endParaRPr lang="en-US" altLang="ja-JP" sz="1200"/>
          </a:p>
          <a:p>
            <a:pPr algn="ctr"/>
            <a:r>
              <a:rPr lang="en-US" altLang="ja-JP" sz="1200">
                <a:solidFill>
                  <a:sysClr val="windowText" lastClr="000000"/>
                </a:solidFill>
              </a:rPr>
              <a:t>331</a:t>
            </a:r>
            <a:r>
              <a:rPr lang="ja-JP" altLang="en-US" sz="1200">
                <a:solidFill>
                  <a:sysClr val="windowText" lastClr="000000"/>
                </a:solidFill>
              </a:rPr>
              <a:t>万トン</a:t>
            </a:r>
            <a:r>
              <a:rPr lang="ja-JP" altLang="en-US" sz="1200"/>
              <a:t>（</a:t>
            </a:r>
            <a:r>
              <a:rPr lang="en-US" altLang="ja-JP" sz="1200"/>
              <a:t>CO</a:t>
            </a:r>
            <a:r>
              <a:rPr lang="en-US" altLang="ja-JP" sz="1200" baseline="-25000"/>
              <a:t>2</a:t>
            </a:r>
            <a:r>
              <a:rPr lang="ja-JP" altLang="en-US" sz="1200"/>
              <a:t>換算）</a:t>
            </a:r>
          </a:p>
        </xdr:txBody>
      </xdr:sp>
    </xdr:grpSp>
    <xdr:clientData/>
  </xdr:twoCellAnchor>
  <xdr:twoCellAnchor>
    <xdr:from>
      <xdr:col>64</xdr:col>
      <xdr:colOff>227480</xdr:colOff>
      <xdr:row>76</xdr:row>
      <xdr:rowOff>36980</xdr:rowOff>
    </xdr:from>
    <xdr:to>
      <xdr:col>70</xdr:col>
      <xdr:colOff>153802</xdr:colOff>
      <xdr:row>96</xdr:row>
      <xdr:rowOff>60791</xdr:rowOff>
    </xdr:to>
    <xdr:grpSp>
      <xdr:nvGrpSpPr>
        <xdr:cNvPr id="26" name="グループ化 5">
          <a:extLst>
            <a:ext uri="{FF2B5EF4-FFF2-40B4-BE49-F238E27FC236}">
              <a16:creationId xmlns:a16="http://schemas.microsoft.com/office/drawing/2014/main" id="{00000000-0008-0000-1000-00001A000000}"/>
            </a:ext>
          </a:extLst>
        </xdr:cNvPr>
        <xdr:cNvGrpSpPr>
          <a:grpSpLocks/>
        </xdr:cNvGrpSpPr>
      </xdr:nvGrpSpPr>
      <xdr:grpSpPr bwMode="auto">
        <a:xfrm>
          <a:off x="29442016" y="15440266"/>
          <a:ext cx="4335036" cy="4105954"/>
          <a:chOff x="16994282" y="1276104"/>
          <a:chExt cx="4255994" cy="3482474"/>
        </a:xfrm>
      </xdr:grpSpPr>
      <xdr:graphicFrame macro="">
        <xdr:nvGraphicFramePr>
          <xdr:cNvPr id="27" name="Chart 1">
            <a:extLst>
              <a:ext uri="{FF2B5EF4-FFF2-40B4-BE49-F238E27FC236}">
                <a16:creationId xmlns:a16="http://schemas.microsoft.com/office/drawing/2014/main" id="{00000000-0008-0000-1000-00001B000000}"/>
              </a:ext>
            </a:extLst>
          </xdr:cNvPr>
          <xdr:cNvGraphicFramePr>
            <a:graphicFrameLocks/>
          </xdr:cNvGraphicFramePr>
        </xdr:nvGraphicFramePr>
        <xdr:xfrm>
          <a:off x="16994282" y="1276104"/>
          <a:ext cx="4255994" cy="3482474"/>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28" name="テキスト ボックス 1">
            <a:extLst>
              <a:ext uri="{FF2B5EF4-FFF2-40B4-BE49-F238E27FC236}">
                <a16:creationId xmlns:a16="http://schemas.microsoft.com/office/drawing/2014/main" id="{00000000-0008-0000-1000-00001C000000}"/>
              </a:ext>
            </a:extLst>
          </xdr:cNvPr>
          <xdr:cNvSpPr txBox="1"/>
        </xdr:nvSpPr>
        <xdr:spPr>
          <a:xfrm>
            <a:off x="18128815" y="3122765"/>
            <a:ext cx="1856138" cy="572333"/>
          </a:xfrm>
          <a:prstGeom prst="rect">
            <a:avLst/>
          </a:prstGeom>
          <a:ln>
            <a:noFill/>
          </a:ln>
        </xdr:spPr>
        <xdr:txBody>
          <a:bodyPr wrap="square" rtlCol="0">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altLang="ja-JP" sz="1200"/>
              <a:t>NF</a:t>
            </a:r>
            <a:r>
              <a:rPr lang="en-US" altLang="ja-JP" sz="1000"/>
              <a:t>3</a:t>
            </a:r>
            <a:r>
              <a:rPr lang="en-US" altLang="ja-JP" sz="1200"/>
              <a:t> </a:t>
            </a:r>
            <a:r>
              <a:rPr lang="ja-JP" altLang="en-US" sz="1200"/>
              <a:t>排出量</a:t>
            </a:r>
            <a:endParaRPr lang="en-US" altLang="ja-JP" sz="1200"/>
          </a:p>
          <a:p>
            <a:pPr algn="ctr"/>
            <a:r>
              <a:rPr lang="en-US" altLang="ja-JP" sz="1200"/>
              <a:t>2015</a:t>
            </a:r>
            <a:r>
              <a:rPr lang="ja-JP" altLang="en-US" sz="1200"/>
              <a:t>年（平成</a:t>
            </a:r>
            <a:r>
              <a:rPr lang="en-US" altLang="ja-JP" sz="1200"/>
              <a:t>27</a:t>
            </a:r>
            <a:r>
              <a:rPr lang="ja-JP" altLang="en-US" sz="1200"/>
              <a:t>年）</a:t>
            </a:r>
            <a:endParaRPr lang="en-US" altLang="ja-JP" sz="1200"/>
          </a:p>
          <a:p>
            <a:pPr algn="ctr"/>
            <a:r>
              <a:rPr lang="en-US" altLang="ja-JP" sz="1200">
                <a:solidFill>
                  <a:sysClr val="windowText" lastClr="000000"/>
                </a:solidFill>
              </a:rPr>
              <a:t>60</a:t>
            </a:r>
            <a:r>
              <a:rPr lang="ja-JP" altLang="en-US" sz="1200">
                <a:solidFill>
                  <a:sysClr val="windowText" lastClr="000000"/>
                </a:solidFill>
              </a:rPr>
              <a:t>万トン</a:t>
            </a:r>
            <a:r>
              <a:rPr lang="ja-JP" altLang="en-US" sz="1200"/>
              <a:t>（</a:t>
            </a:r>
            <a:r>
              <a:rPr lang="en-US" altLang="ja-JP" sz="1200"/>
              <a:t>CO</a:t>
            </a:r>
            <a:r>
              <a:rPr lang="en-US" altLang="ja-JP" sz="1200" baseline="-25000"/>
              <a:t>2</a:t>
            </a:r>
            <a:r>
              <a:rPr lang="ja-JP" altLang="en-US" sz="1200"/>
              <a:t>換算）</a:t>
            </a:r>
          </a:p>
        </xdr:txBody>
      </xdr:sp>
    </xdr:grpSp>
    <xdr:clientData/>
  </xdr:twoCellAnchor>
  <xdr:twoCellAnchor>
    <xdr:from>
      <xdr:col>58</xdr:col>
      <xdr:colOff>112059</xdr:colOff>
      <xdr:row>8</xdr:row>
      <xdr:rowOff>22412</xdr:rowOff>
    </xdr:from>
    <xdr:to>
      <xdr:col>64</xdr:col>
      <xdr:colOff>36140</xdr:colOff>
      <xdr:row>28</xdr:row>
      <xdr:rowOff>46223</xdr:rowOff>
    </xdr:to>
    <xdr:grpSp>
      <xdr:nvGrpSpPr>
        <xdr:cNvPr id="14" name="グループ化 5">
          <a:extLst>
            <a:ext uri="{FF2B5EF4-FFF2-40B4-BE49-F238E27FC236}">
              <a16:creationId xmlns:a16="http://schemas.microsoft.com/office/drawing/2014/main" id="{00000000-0008-0000-1000-00000E000000}"/>
            </a:ext>
          </a:extLst>
        </xdr:cNvPr>
        <xdr:cNvGrpSpPr>
          <a:grpSpLocks/>
        </xdr:cNvGrpSpPr>
      </xdr:nvGrpSpPr>
      <xdr:grpSpPr bwMode="auto">
        <a:xfrm>
          <a:off x="24917880" y="1709698"/>
          <a:ext cx="4332796" cy="4105954"/>
          <a:chOff x="16994282" y="1276104"/>
          <a:chExt cx="4255994" cy="3482474"/>
        </a:xfrm>
      </xdr:grpSpPr>
      <xdr:graphicFrame macro="">
        <xdr:nvGraphicFramePr>
          <xdr:cNvPr id="15" name="Chart 1">
            <a:extLst>
              <a:ext uri="{FF2B5EF4-FFF2-40B4-BE49-F238E27FC236}">
                <a16:creationId xmlns:a16="http://schemas.microsoft.com/office/drawing/2014/main" id="{00000000-0008-0000-1000-00000F000000}"/>
              </a:ext>
            </a:extLst>
          </xdr:cNvPr>
          <xdr:cNvGraphicFramePr>
            <a:graphicFrameLocks/>
          </xdr:cNvGraphicFramePr>
        </xdr:nvGraphicFramePr>
        <xdr:xfrm>
          <a:off x="16994282" y="1276104"/>
          <a:ext cx="4255994" cy="3482474"/>
        </xdr:xfrm>
        <a:graphic>
          <a:graphicData uri="http://schemas.openxmlformats.org/drawingml/2006/chart">
            <c:chart xmlns:c="http://schemas.openxmlformats.org/drawingml/2006/chart" xmlns:r="http://schemas.openxmlformats.org/officeDocument/2006/relationships" r:id="rId4"/>
          </a:graphicData>
        </a:graphic>
      </xdr:graphicFrame>
      <xdr:sp macro="" textlink="">
        <xdr:nvSpPr>
          <xdr:cNvPr id="16" name="テキスト ボックス 1">
            <a:extLst>
              <a:ext uri="{FF2B5EF4-FFF2-40B4-BE49-F238E27FC236}">
                <a16:creationId xmlns:a16="http://schemas.microsoft.com/office/drawing/2014/main" id="{00000000-0008-0000-1000-000010000000}"/>
              </a:ext>
            </a:extLst>
          </xdr:cNvPr>
          <xdr:cNvSpPr txBox="1"/>
        </xdr:nvSpPr>
        <xdr:spPr>
          <a:xfrm>
            <a:off x="18166354" y="3083415"/>
            <a:ext cx="1856138" cy="559685"/>
          </a:xfrm>
          <a:prstGeom prst="rect">
            <a:avLst/>
          </a:prstGeom>
          <a:ln>
            <a:noFill/>
          </a:ln>
        </xdr:spPr>
        <xdr:txBody>
          <a:bodyPr wrap="square" rtlCol="0">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altLang="ja-JP" sz="1200"/>
              <a:t>HFCs </a:t>
            </a:r>
            <a:r>
              <a:rPr lang="ja-JP" altLang="en-US" sz="1200"/>
              <a:t>排出量</a:t>
            </a:r>
            <a:endParaRPr lang="en-US" altLang="ja-JP" sz="1200"/>
          </a:p>
          <a:p>
            <a:pPr algn="ctr"/>
            <a:r>
              <a:rPr lang="en-US" altLang="ja-JP" sz="1200"/>
              <a:t>2005</a:t>
            </a:r>
            <a:r>
              <a:rPr lang="ja-JP" altLang="en-US" sz="1200"/>
              <a:t>年（平成</a:t>
            </a:r>
            <a:r>
              <a:rPr lang="en-US" altLang="ja-JP" sz="1200"/>
              <a:t>17</a:t>
            </a:r>
            <a:r>
              <a:rPr lang="ja-JP" altLang="en-US" sz="1200"/>
              <a:t>年）</a:t>
            </a:r>
            <a:endParaRPr lang="en-US" altLang="ja-JP" sz="1200"/>
          </a:p>
          <a:p>
            <a:pPr algn="ctr"/>
            <a:r>
              <a:rPr lang="en-US" altLang="ja-JP" sz="1200">
                <a:solidFill>
                  <a:sysClr val="windowText" lastClr="000000"/>
                </a:solidFill>
              </a:rPr>
              <a:t>1,280</a:t>
            </a:r>
            <a:r>
              <a:rPr lang="ja-JP" altLang="en-US" sz="1200">
                <a:solidFill>
                  <a:sysClr val="windowText" lastClr="000000"/>
                </a:solidFill>
              </a:rPr>
              <a:t>万トン</a:t>
            </a:r>
            <a:r>
              <a:rPr lang="ja-JP" altLang="en-US" sz="1200"/>
              <a:t>（</a:t>
            </a:r>
            <a:r>
              <a:rPr lang="en-US" altLang="ja-JP" sz="1200"/>
              <a:t>CO</a:t>
            </a:r>
            <a:r>
              <a:rPr lang="en-US" altLang="ja-JP" sz="1200" baseline="-25000"/>
              <a:t>2</a:t>
            </a:r>
            <a:r>
              <a:rPr lang="ja-JP" altLang="en-US" sz="1200"/>
              <a:t>換算）</a:t>
            </a:r>
          </a:p>
        </xdr:txBody>
      </xdr:sp>
    </xdr:grpSp>
    <xdr:clientData/>
  </xdr:twoCellAnchor>
  <xdr:twoCellAnchor>
    <xdr:from>
      <xdr:col>58</xdr:col>
      <xdr:colOff>291353</xdr:colOff>
      <xdr:row>31</xdr:row>
      <xdr:rowOff>190501</xdr:rowOff>
    </xdr:from>
    <xdr:to>
      <xdr:col>64</xdr:col>
      <xdr:colOff>217675</xdr:colOff>
      <xdr:row>52</xdr:row>
      <xdr:rowOff>87124</xdr:rowOff>
    </xdr:to>
    <xdr:grpSp>
      <xdr:nvGrpSpPr>
        <xdr:cNvPr id="17" name="グループ化 5">
          <a:extLst>
            <a:ext uri="{FF2B5EF4-FFF2-40B4-BE49-F238E27FC236}">
              <a16:creationId xmlns:a16="http://schemas.microsoft.com/office/drawing/2014/main" id="{00000000-0008-0000-1000-000011000000}"/>
            </a:ext>
          </a:extLst>
        </xdr:cNvPr>
        <xdr:cNvGrpSpPr>
          <a:grpSpLocks/>
        </xdr:cNvGrpSpPr>
      </xdr:nvGrpSpPr>
      <xdr:grpSpPr bwMode="auto">
        <a:xfrm>
          <a:off x="25097174" y="6572251"/>
          <a:ext cx="4335037" cy="4101230"/>
          <a:chOff x="16994282" y="1276104"/>
          <a:chExt cx="4255994" cy="3482474"/>
        </a:xfrm>
      </xdr:grpSpPr>
      <xdr:graphicFrame macro="">
        <xdr:nvGraphicFramePr>
          <xdr:cNvPr id="18" name="Chart 1">
            <a:extLst>
              <a:ext uri="{FF2B5EF4-FFF2-40B4-BE49-F238E27FC236}">
                <a16:creationId xmlns:a16="http://schemas.microsoft.com/office/drawing/2014/main" id="{00000000-0008-0000-1000-000012000000}"/>
              </a:ext>
            </a:extLst>
          </xdr:cNvPr>
          <xdr:cNvGraphicFramePr>
            <a:graphicFrameLocks/>
          </xdr:cNvGraphicFramePr>
        </xdr:nvGraphicFramePr>
        <xdr:xfrm>
          <a:off x="16994282" y="1276104"/>
          <a:ext cx="4255994" cy="3482474"/>
        </xdr:xfrm>
        <a:graphic>
          <a:graphicData uri="http://schemas.openxmlformats.org/drawingml/2006/chart">
            <c:chart xmlns:c="http://schemas.openxmlformats.org/drawingml/2006/chart" xmlns:r="http://schemas.openxmlformats.org/officeDocument/2006/relationships" r:id="rId5"/>
          </a:graphicData>
        </a:graphic>
      </xdr:graphicFrame>
      <xdr:sp macro="" textlink="">
        <xdr:nvSpPr>
          <xdr:cNvPr id="19" name="テキスト ボックス 1">
            <a:extLst>
              <a:ext uri="{FF2B5EF4-FFF2-40B4-BE49-F238E27FC236}">
                <a16:creationId xmlns:a16="http://schemas.microsoft.com/office/drawing/2014/main" id="{00000000-0008-0000-1000-000013000000}"/>
              </a:ext>
            </a:extLst>
          </xdr:cNvPr>
          <xdr:cNvSpPr txBox="1"/>
        </xdr:nvSpPr>
        <xdr:spPr>
          <a:xfrm>
            <a:off x="18166354" y="3083415"/>
            <a:ext cx="1856138" cy="572333"/>
          </a:xfrm>
          <a:prstGeom prst="rect">
            <a:avLst/>
          </a:prstGeom>
          <a:ln>
            <a:noFill/>
          </a:ln>
        </xdr:spPr>
        <xdr:txBody>
          <a:bodyPr wrap="square" rtlCol="0">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altLang="ja-JP" sz="1200"/>
              <a:t>PFCs </a:t>
            </a:r>
            <a:r>
              <a:rPr lang="ja-JP" altLang="en-US" sz="1200"/>
              <a:t>排出量</a:t>
            </a:r>
            <a:endParaRPr lang="en-US" altLang="ja-JP" sz="1200"/>
          </a:p>
          <a:p>
            <a:pPr algn="ctr"/>
            <a:r>
              <a:rPr lang="en-US" altLang="ja-JP" sz="1200"/>
              <a:t>2005</a:t>
            </a:r>
            <a:r>
              <a:rPr lang="ja-JP" altLang="en-US" sz="1200"/>
              <a:t>年（平成</a:t>
            </a:r>
            <a:r>
              <a:rPr lang="en-US" altLang="ja-JP" sz="1200"/>
              <a:t>17</a:t>
            </a:r>
            <a:r>
              <a:rPr lang="ja-JP" altLang="en-US" sz="1200"/>
              <a:t>年）</a:t>
            </a:r>
            <a:endParaRPr lang="en-US" altLang="ja-JP" sz="1200"/>
          </a:p>
          <a:p>
            <a:pPr algn="ctr"/>
            <a:r>
              <a:rPr lang="en-US" altLang="ja-JP" sz="1200">
                <a:solidFill>
                  <a:sysClr val="windowText" lastClr="000000"/>
                </a:solidFill>
              </a:rPr>
              <a:t>860</a:t>
            </a:r>
            <a:r>
              <a:rPr lang="ja-JP" altLang="en-US" sz="1200">
                <a:solidFill>
                  <a:sysClr val="windowText" lastClr="000000"/>
                </a:solidFill>
              </a:rPr>
              <a:t>万トン</a:t>
            </a:r>
            <a:r>
              <a:rPr lang="ja-JP" altLang="en-US" sz="1200"/>
              <a:t>（</a:t>
            </a:r>
            <a:r>
              <a:rPr lang="en-US" altLang="ja-JP" sz="1200"/>
              <a:t>CO</a:t>
            </a:r>
            <a:r>
              <a:rPr lang="en-US" altLang="ja-JP" sz="1200" baseline="-25000"/>
              <a:t>2</a:t>
            </a:r>
            <a:r>
              <a:rPr lang="ja-JP" altLang="en-US" sz="1200"/>
              <a:t>換算）</a:t>
            </a:r>
          </a:p>
        </xdr:txBody>
      </xdr:sp>
    </xdr:grpSp>
    <xdr:clientData/>
  </xdr:twoCellAnchor>
  <xdr:twoCellAnchor>
    <xdr:from>
      <xdr:col>64</xdr:col>
      <xdr:colOff>280148</xdr:colOff>
      <xdr:row>52</xdr:row>
      <xdr:rowOff>100853</xdr:rowOff>
    </xdr:from>
    <xdr:to>
      <xdr:col>70</xdr:col>
      <xdr:colOff>206470</xdr:colOff>
      <xdr:row>73</xdr:row>
      <xdr:rowOff>6280</xdr:rowOff>
    </xdr:to>
    <xdr:grpSp>
      <xdr:nvGrpSpPr>
        <xdr:cNvPr id="29" name="グループ化 5">
          <a:extLst>
            <a:ext uri="{FF2B5EF4-FFF2-40B4-BE49-F238E27FC236}">
              <a16:creationId xmlns:a16="http://schemas.microsoft.com/office/drawing/2014/main" id="{00000000-0008-0000-1000-00001D000000}"/>
            </a:ext>
          </a:extLst>
        </xdr:cNvPr>
        <xdr:cNvGrpSpPr>
          <a:grpSpLocks/>
        </xdr:cNvGrpSpPr>
      </xdr:nvGrpSpPr>
      <xdr:grpSpPr bwMode="auto">
        <a:xfrm>
          <a:off x="29494684" y="10687210"/>
          <a:ext cx="4335036" cy="4110034"/>
          <a:chOff x="16994282" y="1303541"/>
          <a:chExt cx="4255994" cy="3482474"/>
        </a:xfrm>
      </xdr:grpSpPr>
      <xdr:graphicFrame macro="">
        <xdr:nvGraphicFramePr>
          <xdr:cNvPr id="30" name="Chart 1">
            <a:extLst>
              <a:ext uri="{FF2B5EF4-FFF2-40B4-BE49-F238E27FC236}">
                <a16:creationId xmlns:a16="http://schemas.microsoft.com/office/drawing/2014/main" id="{00000000-0008-0000-1000-00001E000000}"/>
              </a:ext>
            </a:extLst>
          </xdr:cNvPr>
          <xdr:cNvGraphicFramePr>
            <a:graphicFrameLocks/>
          </xdr:cNvGraphicFramePr>
        </xdr:nvGraphicFramePr>
        <xdr:xfrm>
          <a:off x="16994282" y="1303541"/>
          <a:ext cx="4255994" cy="3482474"/>
        </xdr:xfrm>
        <a:graphic>
          <a:graphicData uri="http://schemas.openxmlformats.org/drawingml/2006/chart">
            <c:chart xmlns:c="http://schemas.openxmlformats.org/drawingml/2006/chart" xmlns:r="http://schemas.openxmlformats.org/officeDocument/2006/relationships" r:id="rId6"/>
          </a:graphicData>
        </a:graphic>
      </xdr:graphicFrame>
      <xdr:sp macro="" textlink="">
        <xdr:nvSpPr>
          <xdr:cNvPr id="31" name="テキスト ボックス 1">
            <a:extLst>
              <a:ext uri="{FF2B5EF4-FFF2-40B4-BE49-F238E27FC236}">
                <a16:creationId xmlns:a16="http://schemas.microsoft.com/office/drawing/2014/main" id="{00000000-0008-0000-1000-00001F000000}"/>
              </a:ext>
            </a:extLst>
          </xdr:cNvPr>
          <xdr:cNvSpPr txBox="1"/>
        </xdr:nvSpPr>
        <xdr:spPr>
          <a:xfrm>
            <a:off x="18110855" y="3129143"/>
            <a:ext cx="1856138" cy="586923"/>
          </a:xfrm>
          <a:prstGeom prst="rect">
            <a:avLst/>
          </a:prstGeom>
          <a:ln>
            <a:noFill/>
          </a:ln>
        </xdr:spPr>
        <xdr:txBody>
          <a:bodyPr wrap="square" rtlCol="0">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altLang="ja-JP" sz="1200"/>
              <a:t>SF</a:t>
            </a:r>
            <a:r>
              <a:rPr lang="en-US" altLang="ja-JP" sz="1000"/>
              <a:t>6</a:t>
            </a:r>
            <a:r>
              <a:rPr lang="en-US" altLang="ja-JP" sz="1200"/>
              <a:t> </a:t>
            </a:r>
            <a:r>
              <a:rPr lang="ja-JP" altLang="en-US" sz="1200"/>
              <a:t>排出量</a:t>
            </a:r>
            <a:endParaRPr lang="en-US" altLang="ja-JP" sz="1200"/>
          </a:p>
          <a:p>
            <a:pPr algn="ctr"/>
            <a:r>
              <a:rPr lang="en-US" altLang="ja-JP" sz="1200"/>
              <a:t>2015</a:t>
            </a:r>
            <a:r>
              <a:rPr lang="ja-JP" altLang="en-US" sz="1200"/>
              <a:t>年（平成</a:t>
            </a:r>
            <a:r>
              <a:rPr lang="en-US" altLang="ja-JP" sz="1200"/>
              <a:t>27</a:t>
            </a:r>
            <a:r>
              <a:rPr lang="ja-JP" altLang="en-US" sz="1200"/>
              <a:t>年）</a:t>
            </a:r>
            <a:endParaRPr lang="en-US" altLang="ja-JP" sz="1200"/>
          </a:p>
          <a:p>
            <a:pPr algn="ctr"/>
            <a:r>
              <a:rPr lang="en-US" altLang="ja-JP" sz="1200">
                <a:solidFill>
                  <a:sysClr val="windowText" lastClr="000000"/>
                </a:solidFill>
              </a:rPr>
              <a:t>210</a:t>
            </a:r>
            <a:r>
              <a:rPr lang="ja-JP" altLang="en-US" sz="1200">
                <a:solidFill>
                  <a:sysClr val="windowText" lastClr="000000"/>
                </a:solidFill>
              </a:rPr>
              <a:t>万トン</a:t>
            </a:r>
            <a:r>
              <a:rPr lang="ja-JP" altLang="en-US" sz="1200"/>
              <a:t>（</a:t>
            </a:r>
            <a:r>
              <a:rPr lang="en-US" altLang="ja-JP" sz="1200"/>
              <a:t>CO</a:t>
            </a:r>
            <a:r>
              <a:rPr lang="en-US" altLang="ja-JP" sz="1200" baseline="-25000"/>
              <a:t>2</a:t>
            </a:r>
            <a:r>
              <a:rPr lang="ja-JP" altLang="en-US" sz="1200"/>
              <a:t>換算）</a:t>
            </a:r>
          </a:p>
        </xdr:txBody>
      </xdr:sp>
    </xdr:grpSp>
    <xdr:clientData/>
  </xdr:twoCellAnchor>
  <xdr:twoCellAnchor>
    <xdr:from>
      <xdr:col>58</xdr:col>
      <xdr:colOff>235324</xdr:colOff>
      <xdr:row>52</xdr:row>
      <xdr:rowOff>201706</xdr:rowOff>
    </xdr:from>
    <xdr:to>
      <xdr:col>64</xdr:col>
      <xdr:colOff>161646</xdr:colOff>
      <xdr:row>73</xdr:row>
      <xdr:rowOff>98329</xdr:rowOff>
    </xdr:to>
    <xdr:grpSp>
      <xdr:nvGrpSpPr>
        <xdr:cNvPr id="32" name="グループ化 5">
          <a:extLst>
            <a:ext uri="{FF2B5EF4-FFF2-40B4-BE49-F238E27FC236}">
              <a16:creationId xmlns:a16="http://schemas.microsoft.com/office/drawing/2014/main" id="{00000000-0008-0000-1000-000020000000}"/>
            </a:ext>
          </a:extLst>
        </xdr:cNvPr>
        <xdr:cNvGrpSpPr>
          <a:grpSpLocks/>
        </xdr:cNvGrpSpPr>
      </xdr:nvGrpSpPr>
      <xdr:grpSpPr bwMode="auto">
        <a:xfrm>
          <a:off x="25041145" y="10788063"/>
          <a:ext cx="4335037" cy="4101230"/>
          <a:chOff x="16994282" y="1303541"/>
          <a:chExt cx="4255994" cy="3482474"/>
        </a:xfrm>
      </xdr:grpSpPr>
      <xdr:graphicFrame macro="">
        <xdr:nvGraphicFramePr>
          <xdr:cNvPr id="33" name="Chart 1">
            <a:extLst>
              <a:ext uri="{FF2B5EF4-FFF2-40B4-BE49-F238E27FC236}">
                <a16:creationId xmlns:a16="http://schemas.microsoft.com/office/drawing/2014/main" id="{00000000-0008-0000-1000-000021000000}"/>
              </a:ext>
            </a:extLst>
          </xdr:cNvPr>
          <xdr:cNvGraphicFramePr>
            <a:graphicFrameLocks/>
          </xdr:cNvGraphicFramePr>
        </xdr:nvGraphicFramePr>
        <xdr:xfrm>
          <a:off x="16994282" y="1303541"/>
          <a:ext cx="4255994" cy="3482474"/>
        </xdr:xfrm>
        <a:graphic>
          <a:graphicData uri="http://schemas.openxmlformats.org/drawingml/2006/chart">
            <c:chart xmlns:c="http://schemas.openxmlformats.org/drawingml/2006/chart" xmlns:r="http://schemas.openxmlformats.org/officeDocument/2006/relationships" r:id="rId7"/>
          </a:graphicData>
        </a:graphic>
      </xdr:graphicFrame>
      <xdr:sp macro="" textlink="">
        <xdr:nvSpPr>
          <xdr:cNvPr id="34" name="テキスト ボックス 1">
            <a:extLst>
              <a:ext uri="{FF2B5EF4-FFF2-40B4-BE49-F238E27FC236}">
                <a16:creationId xmlns:a16="http://schemas.microsoft.com/office/drawing/2014/main" id="{00000000-0008-0000-1000-000022000000}"/>
              </a:ext>
            </a:extLst>
          </xdr:cNvPr>
          <xdr:cNvSpPr txBox="1"/>
        </xdr:nvSpPr>
        <xdr:spPr>
          <a:xfrm>
            <a:off x="18144155" y="3083414"/>
            <a:ext cx="1856138" cy="572333"/>
          </a:xfrm>
          <a:prstGeom prst="rect">
            <a:avLst/>
          </a:prstGeom>
          <a:ln>
            <a:noFill/>
          </a:ln>
        </xdr:spPr>
        <xdr:txBody>
          <a:bodyPr wrap="square" rtlCol="0">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altLang="ja-JP" sz="1200"/>
              <a:t>SF</a:t>
            </a:r>
            <a:r>
              <a:rPr lang="en-US" altLang="ja-JP" sz="1000"/>
              <a:t>6</a:t>
            </a:r>
            <a:r>
              <a:rPr lang="en-US" altLang="ja-JP" sz="1200"/>
              <a:t> </a:t>
            </a:r>
            <a:r>
              <a:rPr lang="ja-JP" altLang="en-US" sz="1200"/>
              <a:t>排出量</a:t>
            </a:r>
            <a:endParaRPr lang="en-US" altLang="ja-JP" sz="1200"/>
          </a:p>
          <a:p>
            <a:pPr algn="ctr"/>
            <a:r>
              <a:rPr lang="en-US" altLang="ja-JP" sz="1200"/>
              <a:t>2005</a:t>
            </a:r>
            <a:r>
              <a:rPr lang="ja-JP" altLang="en-US" sz="1200"/>
              <a:t>年（平成</a:t>
            </a:r>
            <a:r>
              <a:rPr lang="en-US" altLang="ja-JP" sz="1200"/>
              <a:t>17</a:t>
            </a:r>
            <a:r>
              <a:rPr lang="ja-JP" altLang="en-US" sz="1200"/>
              <a:t>年）</a:t>
            </a:r>
            <a:endParaRPr lang="en-US" altLang="ja-JP" sz="1200"/>
          </a:p>
          <a:p>
            <a:pPr algn="ctr"/>
            <a:r>
              <a:rPr lang="en-US" altLang="ja-JP" sz="1200">
                <a:solidFill>
                  <a:sysClr val="windowText" lastClr="000000"/>
                </a:solidFill>
              </a:rPr>
              <a:t>510</a:t>
            </a:r>
            <a:r>
              <a:rPr lang="ja-JP" altLang="en-US" sz="1200">
                <a:solidFill>
                  <a:sysClr val="windowText" lastClr="000000"/>
                </a:solidFill>
              </a:rPr>
              <a:t>万トン</a:t>
            </a:r>
            <a:r>
              <a:rPr lang="ja-JP" altLang="en-US" sz="1200"/>
              <a:t>（</a:t>
            </a:r>
            <a:r>
              <a:rPr lang="en-US" altLang="ja-JP" sz="1200"/>
              <a:t>CO</a:t>
            </a:r>
            <a:r>
              <a:rPr lang="en-US" altLang="ja-JP" sz="1200" baseline="-25000"/>
              <a:t>2</a:t>
            </a:r>
            <a:r>
              <a:rPr lang="ja-JP" altLang="en-US" sz="1200"/>
              <a:t>換算）</a:t>
            </a:r>
          </a:p>
        </xdr:txBody>
      </xdr:sp>
    </xdr:grpSp>
    <xdr:clientData/>
  </xdr:twoCellAnchor>
  <xdr:twoCellAnchor>
    <xdr:from>
      <xdr:col>58</xdr:col>
      <xdr:colOff>336177</xdr:colOff>
      <xdr:row>76</xdr:row>
      <xdr:rowOff>145676</xdr:rowOff>
    </xdr:from>
    <xdr:to>
      <xdr:col>64</xdr:col>
      <xdr:colOff>262499</xdr:colOff>
      <xdr:row>96</xdr:row>
      <xdr:rowOff>169487</xdr:rowOff>
    </xdr:to>
    <xdr:grpSp>
      <xdr:nvGrpSpPr>
        <xdr:cNvPr id="35" name="グループ化 5">
          <a:extLst>
            <a:ext uri="{FF2B5EF4-FFF2-40B4-BE49-F238E27FC236}">
              <a16:creationId xmlns:a16="http://schemas.microsoft.com/office/drawing/2014/main" id="{00000000-0008-0000-1000-000023000000}"/>
            </a:ext>
          </a:extLst>
        </xdr:cNvPr>
        <xdr:cNvGrpSpPr>
          <a:grpSpLocks/>
        </xdr:cNvGrpSpPr>
      </xdr:nvGrpSpPr>
      <xdr:grpSpPr bwMode="auto">
        <a:xfrm>
          <a:off x="25141998" y="15548962"/>
          <a:ext cx="4335037" cy="4105954"/>
          <a:chOff x="16994282" y="1276104"/>
          <a:chExt cx="4255994" cy="3482474"/>
        </a:xfrm>
      </xdr:grpSpPr>
      <xdr:graphicFrame macro="">
        <xdr:nvGraphicFramePr>
          <xdr:cNvPr id="36" name="Chart 1">
            <a:extLst>
              <a:ext uri="{FF2B5EF4-FFF2-40B4-BE49-F238E27FC236}">
                <a16:creationId xmlns:a16="http://schemas.microsoft.com/office/drawing/2014/main" id="{00000000-0008-0000-1000-000024000000}"/>
              </a:ext>
            </a:extLst>
          </xdr:cNvPr>
          <xdr:cNvGraphicFramePr>
            <a:graphicFrameLocks/>
          </xdr:cNvGraphicFramePr>
        </xdr:nvGraphicFramePr>
        <xdr:xfrm>
          <a:off x="16994282" y="1276104"/>
          <a:ext cx="4255994" cy="3482474"/>
        </xdr:xfrm>
        <a:graphic>
          <a:graphicData uri="http://schemas.openxmlformats.org/drawingml/2006/chart">
            <c:chart xmlns:c="http://schemas.openxmlformats.org/drawingml/2006/chart" xmlns:r="http://schemas.openxmlformats.org/officeDocument/2006/relationships" r:id="rId8"/>
          </a:graphicData>
        </a:graphic>
      </xdr:graphicFrame>
      <xdr:sp macro="" textlink="">
        <xdr:nvSpPr>
          <xdr:cNvPr id="37" name="テキスト ボックス 1">
            <a:extLst>
              <a:ext uri="{FF2B5EF4-FFF2-40B4-BE49-F238E27FC236}">
                <a16:creationId xmlns:a16="http://schemas.microsoft.com/office/drawing/2014/main" id="{00000000-0008-0000-1000-000025000000}"/>
              </a:ext>
            </a:extLst>
          </xdr:cNvPr>
          <xdr:cNvSpPr txBox="1"/>
        </xdr:nvSpPr>
        <xdr:spPr>
          <a:xfrm>
            <a:off x="18128815" y="3122765"/>
            <a:ext cx="1856138" cy="572333"/>
          </a:xfrm>
          <a:prstGeom prst="rect">
            <a:avLst/>
          </a:prstGeom>
          <a:ln>
            <a:noFill/>
          </a:ln>
        </xdr:spPr>
        <xdr:txBody>
          <a:bodyPr wrap="square" rtlCol="0">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altLang="ja-JP" sz="1200"/>
              <a:t>NF</a:t>
            </a:r>
            <a:r>
              <a:rPr lang="en-US" altLang="ja-JP" sz="1000"/>
              <a:t>3</a:t>
            </a:r>
            <a:r>
              <a:rPr lang="en-US" altLang="ja-JP" sz="1200"/>
              <a:t> </a:t>
            </a:r>
            <a:r>
              <a:rPr lang="ja-JP" altLang="en-US" sz="1200"/>
              <a:t>排出量</a:t>
            </a:r>
            <a:endParaRPr lang="en-US" altLang="ja-JP" sz="1200"/>
          </a:p>
          <a:p>
            <a:pPr algn="ctr"/>
            <a:r>
              <a:rPr lang="en-US" altLang="ja-JP" sz="1200"/>
              <a:t>2005</a:t>
            </a:r>
            <a:r>
              <a:rPr lang="ja-JP" altLang="en-US" sz="1200"/>
              <a:t>年（平成</a:t>
            </a:r>
            <a:r>
              <a:rPr lang="en-US" altLang="ja-JP" sz="1200"/>
              <a:t>17</a:t>
            </a:r>
            <a:r>
              <a:rPr lang="ja-JP" altLang="en-US" sz="1200"/>
              <a:t>年）</a:t>
            </a:r>
            <a:endParaRPr lang="en-US" altLang="ja-JP" sz="1200"/>
          </a:p>
          <a:p>
            <a:pPr algn="ctr"/>
            <a:r>
              <a:rPr lang="en-US" altLang="ja-JP" sz="1200">
                <a:solidFill>
                  <a:sysClr val="windowText" lastClr="000000"/>
                </a:solidFill>
              </a:rPr>
              <a:t>150</a:t>
            </a:r>
            <a:r>
              <a:rPr lang="ja-JP" altLang="en-US" sz="1200">
                <a:solidFill>
                  <a:sysClr val="windowText" lastClr="000000"/>
                </a:solidFill>
              </a:rPr>
              <a:t>万トン</a:t>
            </a:r>
            <a:r>
              <a:rPr lang="ja-JP" altLang="en-US" sz="1200"/>
              <a:t>（</a:t>
            </a:r>
            <a:r>
              <a:rPr lang="en-US" altLang="ja-JP" sz="1200"/>
              <a:t>CO</a:t>
            </a:r>
            <a:r>
              <a:rPr lang="en-US" altLang="ja-JP" sz="1200" baseline="-25000"/>
              <a:t>2</a:t>
            </a:r>
            <a:r>
              <a:rPr lang="ja-JP" altLang="en-US" sz="1200"/>
              <a:t>換算）</a:t>
            </a:r>
          </a:p>
        </xdr:txBody>
      </xdr:sp>
    </xdr:grpSp>
    <xdr:clientData/>
  </xdr:twoCellAnchor>
</xdr:wsDr>
</file>

<file path=xl/drawings/drawing27.xml><?xml version="1.0" encoding="utf-8"?>
<c:userShapes xmlns:c="http://schemas.openxmlformats.org/drawingml/2006/chart">
  <cdr:relSizeAnchor xmlns:cdr="http://schemas.openxmlformats.org/drawingml/2006/chartDrawing">
    <cdr:from>
      <cdr:x>0.42503</cdr:x>
      <cdr:y>0.11638</cdr:y>
    </cdr:from>
    <cdr:to>
      <cdr:x>0.48854</cdr:x>
      <cdr:y>0.28504</cdr:y>
    </cdr:to>
    <cdr:cxnSp macro="">
      <cdr:nvCxnSpPr>
        <cdr:cNvPr id="2" name="直線コネクタ 1">
          <a:extLst xmlns:a="http://schemas.openxmlformats.org/drawingml/2006/main">
            <a:ext uri="{FF2B5EF4-FFF2-40B4-BE49-F238E27FC236}">
              <a16:creationId xmlns:a16="http://schemas.microsoft.com/office/drawing/2014/main" id="{5D45CF23-57B6-488C-82C9-8E757FFBDB37}"/>
            </a:ext>
          </a:extLst>
        </cdr:cNvPr>
        <cdr:cNvCxnSpPr/>
      </cdr:nvCxnSpPr>
      <cdr:spPr bwMode="auto">
        <a:xfrm xmlns:a="http://schemas.openxmlformats.org/drawingml/2006/main" flipH="1" flipV="1">
          <a:off x="1834387" y="497361"/>
          <a:ext cx="274119" cy="720740"/>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0.77961</cdr:x>
      <cdr:y>0.74267</cdr:y>
    </cdr:from>
    <cdr:to>
      <cdr:x>0.85022</cdr:x>
      <cdr:y>0.79736</cdr:y>
    </cdr:to>
    <cdr:cxnSp macro="">
      <cdr:nvCxnSpPr>
        <cdr:cNvPr id="3" name="直線コネクタ 2">
          <a:extLst xmlns:a="http://schemas.openxmlformats.org/drawingml/2006/main">
            <a:ext uri="{FF2B5EF4-FFF2-40B4-BE49-F238E27FC236}">
              <a16:creationId xmlns:a16="http://schemas.microsoft.com/office/drawing/2014/main" id="{9322B87C-D0CD-41F3-A333-F48D29CB2C94}"/>
            </a:ext>
          </a:extLst>
        </cdr:cNvPr>
        <cdr:cNvCxnSpPr/>
      </cdr:nvCxnSpPr>
      <cdr:spPr bwMode="auto">
        <a:xfrm xmlns:a="http://schemas.openxmlformats.org/drawingml/2006/main">
          <a:off x="3386138" y="3436145"/>
          <a:ext cx="306708" cy="253053"/>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0.49847</cdr:x>
      <cdr:y>0.13416</cdr:y>
    </cdr:from>
    <cdr:to>
      <cdr:x>0.68547</cdr:x>
      <cdr:y>0.28336</cdr:y>
    </cdr:to>
    <cdr:cxnSp macro="">
      <cdr:nvCxnSpPr>
        <cdr:cNvPr id="6" name="直線コネクタ 5">
          <a:extLst xmlns:a="http://schemas.openxmlformats.org/drawingml/2006/main">
            <a:ext uri="{FF2B5EF4-FFF2-40B4-BE49-F238E27FC236}">
              <a16:creationId xmlns:a16="http://schemas.microsoft.com/office/drawing/2014/main" id="{7DD651CE-5B7F-4372-A58B-8FE702D9B348}"/>
            </a:ext>
          </a:extLst>
        </cdr:cNvPr>
        <cdr:cNvCxnSpPr/>
      </cdr:nvCxnSpPr>
      <cdr:spPr bwMode="auto">
        <a:xfrm xmlns:a="http://schemas.openxmlformats.org/drawingml/2006/main" flipV="1">
          <a:off x="2151340" y="573332"/>
          <a:ext cx="807089" cy="637605"/>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0.34424</cdr:x>
      <cdr:y>0.14102</cdr:y>
    </cdr:from>
    <cdr:to>
      <cdr:x>0.48015</cdr:x>
      <cdr:y>0.28362</cdr:y>
    </cdr:to>
    <cdr:cxnSp macro="">
      <cdr:nvCxnSpPr>
        <cdr:cNvPr id="9" name="直線コネクタ 8">
          <a:extLst xmlns:a="http://schemas.openxmlformats.org/drawingml/2006/main">
            <a:ext uri="{FF2B5EF4-FFF2-40B4-BE49-F238E27FC236}">
              <a16:creationId xmlns:a16="http://schemas.microsoft.com/office/drawing/2014/main" id="{8885D28F-3394-47F0-849D-684C0CE41117}"/>
            </a:ext>
          </a:extLst>
        </cdr:cNvPr>
        <cdr:cNvCxnSpPr/>
      </cdr:nvCxnSpPr>
      <cdr:spPr bwMode="auto">
        <a:xfrm xmlns:a="http://schemas.openxmlformats.org/drawingml/2006/main" flipH="1" flipV="1">
          <a:off x="1485718" y="602640"/>
          <a:ext cx="586594" cy="609372"/>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0.24068</cdr:x>
      <cdr:y>0.15645</cdr:y>
    </cdr:from>
    <cdr:to>
      <cdr:x>0.46329</cdr:x>
      <cdr:y>0.28486</cdr:y>
    </cdr:to>
    <cdr:cxnSp macro="">
      <cdr:nvCxnSpPr>
        <cdr:cNvPr id="11" name="直線コネクタ 10">
          <a:extLst xmlns:a="http://schemas.openxmlformats.org/drawingml/2006/main">
            <a:ext uri="{FF2B5EF4-FFF2-40B4-BE49-F238E27FC236}">
              <a16:creationId xmlns:a16="http://schemas.microsoft.com/office/drawing/2014/main" id="{0C6B1017-619B-4E4B-B16D-CA5FCDA4CADD}"/>
            </a:ext>
          </a:extLst>
        </cdr:cNvPr>
        <cdr:cNvCxnSpPr/>
      </cdr:nvCxnSpPr>
      <cdr:spPr bwMode="auto">
        <a:xfrm xmlns:a="http://schemas.openxmlformats.org/drawingml/2006/main" flipH="1" flipV="1">
          <a:off x="1038775" y="668582"/>
          <a:ext cx="960753" cy="548751"/>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0.26406</cdr:x>
      <cdr:y>0.23616</cdr:y>
    </cdr:from>
    <cdr:to>
      <cdr:x>0.44202</cdr:x>
      <cdr:y>0.28775</cdr:y>
    </cdr:to>
    <cdr:cxnSp macro="">
      <cdr:nvCxnSpPr>
        <cdr:cNvPr id="17" name="直線コネクタ 16">
          <a:extLst xmlns:a="http://schemas.openxmlformats.org/drawingml/2006/main">
            <a:ext uri="{FF2B5EF4-FFF2-40B4-BE49-F238E27FC236}">
              <a16:creationId xmlns:a16="http://schemas.microsoft.com/office/drawing/2014/main" id="{8D572DCD-6AD2-42D1-AE27-1EF9F41BFB90}"/>
            </a:ext>
          </a:extLst>
        </cdr:cNvPr>
        <cdr:cNvCxnSpPr/>
      </cdr:nvCxnSpPr>
      <cdr:spPr bwMode="auto">
        <a:xfrm xmlns:a="http://schemas.openxmlformats.org/drawingml/2006/main" flipH="1" flipV="1">
          <a:off x="1140619" y="995363"/>
          <a:ext cx="768707" cy="217453"/>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0.49205</cdr:x>
      <cdr:y>0.12559</cdr:y>
    </cdr:from>
    <cdr:to>
      <cdr:x>0.55475</cdr:x>
      <cdr:y>0.28478</cdr:y>
    </cdr:to>
    <cdr:cxnSp macro="">
      <cdr:nvCxnSpPr>
        <cdr:cNvPr id="12" name="直線コネクタ 11">
          <a:extLst xmlns:a="http://schemas.openxmlformats.org/drawingml/2006/main">
            <a:ext uri="{FF2B5EF4-FFF2-40B4-BE49-F238E27FC236}">
              <a16:creationId xmlns:a16="http://schemas.microsoft.com/office/drawing/2014/main" id="{9EC0D7CB-A47E-444F-A348-2D288074104A}"/>
            </a:ext>
          </a:extLst>
        </cdr:cNvPr>
        <cdr:cNvCxnSpPr/>
      </cdr:nvCxnSpPr>
      <cdr:spPr bwMode="auto">
        <a:xfrm xmlns:a="http://schemas.openxmlformats.org/drawingml/2006/main" flipV="1">
          <a:off x="2123637" y="536698"/>
          <a:ext cx="270619" cy="680274"/>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0.50042</cdr:x>
      <cdr:y>0.18731</cdr:y>
    </cdr:from>
    <cdr:to>
      <cdr:x>0.82807</cdr:x>
      <cdr:y>0.28676</cdr:y>
    </cdr:to>
    <cdr:cxnSp macro="">
      <cdr:nvCxnSpPr>
        <cdr:cNvPr id="22" name="直線コネクタ 21">
          <a:extLst xmlns:a="http://schemas.openxmlformats.org/drawingml/2006/main">
            <a:ext uri="{FF2B5EF4-FFF2-40B4-BE49-F238E27FC236}">
              <a16:creationId xmlns:a16="http://schemas.microsoft.com/office/drawing/2014/main" id="{AFD03096-2A7E-4081-A927-228062CFC7C5}"/>
            </a:ext>
          </a:extLst>
        </cdr:cNvPr>
        <cdr:cNvCxnSpPr/>
      </cdr:nvCxnSpPr>
      <cdr:spPr bwMode="auto">
        <a:xfrm xmlns:a="http://schemas.openxmlformats.org/drawingml/2006/main" flipV="1">
          <a:off x="2159794" y="800467"/>
          <a:ext cx="1414097" cy="424961"/>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0.50069</cdr:x>
      <cdr:y>0.28742</cdr:y>
    </cdr:from>
    <cdr:to>
      <cdr:x>0.72451</cdr:x>
      <cdr:y>0.29018</cdr:y>
    </cdr:to>
    <cdr:cxnSp macro="">
      <cdr:nvCxnSpPr>
        <cdr:cNvPr id="24" name="直線コネクタ 23">
          <a:extLst xmlns:a="http://schemas.openxmlformats.org/drawingml/2006/main">
            <a:ext uri="{FF2B5EF4-FFF2-40B4-BE49-F238E27FC236}">
              <a16:creationId xmlns:a16="http://schemas.microsoft.com/office/drawing/2014/main" id="{CECC5108-5486-4636-9A99-F3FA06AAC4FA}"/>
            </a:ext>
          </a:extLst>
        </cdr:cNvPr>
        <cdr:cNvCxnSpPr/>
      </cdr:nvCxnSpPr>
      <cdr:spPr bwMode="auto">
        <a:xfrm xmlns:a="http://schemas.openxmlformats.org/drawingml/2006/main">
          <a:off x="2160954" y="1228278"/>
          <a:ext cx="965994" cy="11804"/>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userShapes>
</file>

<file path=xl/drawings/drawing28.xml><?xml version="1.0" encoding="utf-8"?>
<c:userShapes xmlns:c="http://schemas.openxmlformats.org/drawingml/2006/chart">
  <cdr:relSizeAnchor xmlns:cdr="http://schemas.openxmlformats.org/drawingml/2006/chartDrawing">
    <cdr:from>
      <cdr:x>0.77961</cdr:x>
      <cdr:y>0.74267</cdr:y>
    </cdr:from>
    <cdr:to>
      <cdr:x>0.85022</cdr:x>
      <cdr:y>0.79736</cdr:y>
    </cdr:to>
    <cdr:cxnSp macro="">
      <cdr:nvCxnSpPr>
        <cdr:cNvPr id="3" name="直線コネクタ 2">
          <a:extLst xmlns:a="http://schemas.openxmlformats.org/drawingml/2006/main">
            <a:ext uri="{FF2B5EF4-FFF2-40B4-BE49-F238E27FC236}">
              <a16:creationId xmlns:a16="http://schemas.microsoft.com/office/drawing/2014/main" id="{0C4677D6-2232-4FDC-BB99-CB62D6E2CF03}"/>
            </a:ext>
          </a:extLst>
        </cdr:cNvPr>
        <cdr:cNvCxnSpPr/>
      </cdr:nvCxnSpPr>
      <cdr:spPr bwMode="auto">
        <a:xfrm xmlns:a="http://schemas.openxmlformats.org/drawingml/2006/main">
          <a:off x="3386138" y="3436145"/>
          <a:ext cx="306708" cy="253053"/>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0.43881</cdr:x>
      <cdr:y>0.24633</cdr:y>
    </cdr:from>
    <cdr:to>
      <cdr:x>0.48015</cdr:x>
      <cdr:y>0.28362</cdr:y>
    </cdr:to>
    <cdr:cxnSp macro="">
      <cdr:nvCxnSpPr>
        <cdr:cNvPr id="9" name="直線コネクタ 8">
          <a:extLst xmlns:a="http://schemas.openxmlformats.org/drawingml/2006/main">
            <a:ext uri="{FF2B5EF4-FFF2-40B4-BE49-F238E27FC236}">
              <a16:creationId xmlns:a16="http://schemas.microsoft.com/office/drawing/2014/main" id="{A52CAFC0-25AF-4122-AD6B-7F8A4D2198FA}"/>
            </a:ext>
          </a:extLst>
        </cdr:cNvPr>
        <cdr:cNvCxnSpPr/>
      </cdr:nvCxnSpPr>
      <cdr:spPr bwMode="auto">
        <a:xfrm xmlns:a="http://schemas.openxmlformats.org/drawingml/2006/main" flipH="1" flipV="1">
          <a:off x="1895475" y="1038225"/>
          <a:ext cx="178576" cy="157180"/>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0.20948</cdr:x>
      <cdr:y>0.34576</cdr:y>
    </cdr:from>
    <cdr:to>
      <cdr:x>0.25381</cdr:x>
      <cdr:y>0.39107</cdr:y>
    </cdr:to>
    <cdr:cxnSp macro="">
      <cdr:nvCxnSpPr>
        <cdr:cNvPr id="11" name="直線コネクタ 10">
          <a:extLst xmlns:a="http://schemas.openxmlformats.org/drawingml/2006/main">
            <a:ext uri="{FF2B5EF4-FFF2-40B4-BE49-F238E27FC236}">
              <a16:creationId xmlns:a16="http://schemas.microsoft.com/office/drawing/2014/main" id="{6FE7DCE3-7D51-4B1E-A6B4-EC0378A7F6FF}"/>
            </a:ext>
          </a:extLst>
        </cdr:cNvPr>
        <cdr:cNvCxnSpPr/>
      </cdr:nvCxnSpPr>
      <cdr:spPr bwMode="auto">
        <a:xfrm xmlns:a="http://schemas.openxmlformats.org/drawingml/2006/main" flipH="1" flipV="1">
          <a:off x="904875" y="1457325"/>
          <a:ext cx="191472" cy="190981"/>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0.32856</cdr:x>
      <cdr:y>0.93785</cdr:y>
    </cdr:from>
    <cdr:to>
      <cdr:x>0.44542</cdr:x>
      <cdr:y>0.94011</cdr:y>
    </cdr:to>
    <cdr:cxnSp macro="">
      <cdr:nvCxnSpPr>
        <cdr:cNvPr id="17" name="直線コネクタ 16">
          <a:extLst xmlns:a="http://schemas.openxmlformats.org/drawingml/2006/main">
            <a:ext uri="{FF2B5EF4-FFF2-40B4-BE49-F238E27FC236}">
              <a16:creationId xmlns:a16="http://schemas.microsoft.com/office/drawing/2014/main" id="{DA14CBC3-F9A4-494F-A009-CBF7D060700F}"/>
            </a:ext>
          </a:extLst>
        </cdr:cNvPr>
        <cdr:cNvCxnSpPr/>
      </cdr:nvCxnSpPr>
      <cdr:spPr bwMode="auto">
        <a:xfrm xmlns:a="http://schemas.openxmlformats.org/drawingml/2006/main">
          <a:off x="1419225" y="3952875"/>
          <a:ext cx="504825" cy="9526"/>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0.51851</cdr:x>
      <cdr:y>0.22147</cdr:y>
    </cdr:from>
    <cdr:to>
      <cdr:x>0.55788</cdr:x>
      <cdr:y>0.28704</cdr:y>
    </cdr:to>
    <cdr:cxnSp macro="">
      <cdr:nvCxnSpPr>
        <cdr:cNvPr id="12" name="直線コネクタ 11">
          <a:extLst xmlns:a="http://schemas.openxmlformats.org/drawingml/2006/main">
            <a:ext uri="{FF2B5EF4-FFF2-40B4-BE49-F238E27FC236}">
              <a16:creationId xmlns:a16="http://schemas.microsoft.com/office/drawing/2014/main" id="{0974E0C9-63B2-40A2-907D-12AE30DC24F5}"/>
            </a:ext>
          </a:extLst>
        </cdr:cNvPr>
        <cdr:cNvCxnSpPr/>
      </cdr:nvCxnSpPr>
      <cdr:spPr bwMode="auto">
        <a:xfrm xmlns:a="http://schemas.openxmlformats.org/drawingml/2006/main" flipV="1">
          <a:off x="2239753" y="933450"/>
          <a:ext cx="170072" cy="276369"/>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0.55141</cdr:x>
      <cdr:y>0.25537</cdr:y>
    </cdr:from>
    <cdr:to>
      <cdr:x>0.6505</cdr:x>
      <cdr:y>0.2942</cdr:y>
    </cdr:to>
    <cdr:cxnSp macro="">
      <cdr:nvCxnSpPr>
        <cdr:cNvPr id="24" name="直線コネクタ 23">
          <a:extLst xmlns:a="http://schemas.openxmlformats.org/drawingml/2006/main">
            <a:ext uri="{FF2B5EF4-FFF2-40B4-BE49-F238E27FC236}">
              <a16:creationId xmlns:a16="http://schemas.microsoft.com/office/drawing/2014/main" id="{7A505EE1-C4EA-47F1-8396-6AF6F3E133FF}"/>
            </a:ext>
          </a:extLst>
        </cdr:cNvPr>
        <cdr:cNvCxnSpPr/>
      </cdr:nvCxnSpPr>
      <cdr:spPr bwMode="auto">
        <a:xfrm xmlns:a="http://schemas.openxmlformats.org/drawingml/2006/main" flipV="1">
          <a:off x="2381850" y="1076325"/>
          <a:ext cx="428025" cy="163671"/>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userShapes>
</file>

<file path=xl/drawings/drawing29.xml><?xml version="1.0" encoding="utf-8"?>
<c:userShapes xmlns:c="http://schemas.openxmlformats.org/drawingml/2006/chart">
  <cdr:relSizeAnchor xmlns:cdr="http://schemas.openxmlformats.org/drawingml/2006/chartDrawing">
    <cdr:from>
      <cdr:x>0.67696</cdr:x>
      <cdr:y>0.87684</cdr:y>
    </cdr:from>
    <cdr:to>
      <cdr:x>0.7387</cdr:x>
      <cdr:y>0.8791</cdr:y>
    </cdr:to>
    <cdr:cxnSp macro="">
      <cdr:nvCxnSpPr>
        <cdr:cNvPr id="9" name="直線コネクタ 8">
          <a:extLst xmlns:a="http://schemas.openxmlformats.org/drawingml/2006/main">
            <a:ext uri="{FF2B5EF4-FFF2-40B4-BE49-F238E27FC236}">
              <a16:creationId xmlns:a16="http://schemas.microsoft.com/office/drawing/2014/main" id="{C155E47F-622B-4E8F-8A9C-150AE3AF8A49}"/>
            </a:ext>
          </a:extLst>
        </cdr:cNvPr>
        <cdr:cNvCxnSpPr/>
      </cdr:nvCxnSpPr>
      <cdr:spPr bwMode="auto">
        <a:xfrm xmlns:a="http://schemas.openxmlformats.org/drawingml/2006/main" flipH="1" flipV="1">
          <a:off x="2924178" y="3695709"/>
          <a:ext cx="266697" cy="9516"/>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0.44529</cdr:x>
      <cdr:y>0.23728</cdr:y>
    </cdr:from>
    <cdr:to>
      <cdr:x>0.45139</cdr:x>
      <cdr:y>0.28486</cdr:y>
    </cdr:to>
    <cdr:cxnSp macro="">
      <cdr:nvCxnSpPr>
        <cdr:cNvPr id="11" name="直線コネクタ 10">
          <a:extLst xmlns:a="http://schemas.openxmlformats.org/drawingml/2006/main">
            <a:ext uri="{FF2B5EF4-FFF2-40B4-BE49-F238E27FC236}">
              <a16:creationId xmlns:a16="http://schemas.microsoft.com/office/drawing/2014/main" id="{0B7EA0AF-14CF-445A-92AD-20C43E8B4201}"/>
            </a:ext>
          </a:extLst>
        </cdr:cNvPr>
        <cdr:cNvCxnSpPr/>
      </cdr:nvCxnSpPr>
      <cdr:spPr bwMode="auto">
        <a:xfrm xmlns:a="http://schemas.openxmlformats.org/drawingml/2006/main" flipH="1" flipV="1">
          <a:off x="1939458" y="1022676"/>
          <a:ext cx="26563" cy="205088"/>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0.24937</cdr:x>
      <cdr:y>0.31815</cdr:y>
    </cdr:from>
    <cdr:to>
      <cdr:x>0.28056</cdr:x>
      <cdr:y>0.3566</cdr:y>
    </cdr:to>
    <cdr:cxnSp macro="">
      <cdr:nvCxnSpPr>
        <cdr:cNvPr id="12" name="直線コネクタ 11">
          <a:extLst xmlns:a="http://schemas.openxmlformats.org/drawingml/2006/main">
            <a:ext uri="{FF2B5EF4-FFF2-40B4-BE49-F238E27FC236}">
              <a16:creationId xmlns:a16="http://schemas.microsoft.com/office/drawing/2014/main" id="{308863A6-A9FB-4C1D-BBFB-1FC62BC4A948}"/>
            </a:ext>
          </a:extLst>
        </cdr:cNvPr>
        <cdr:cNvCxnSpPr/>
      </cdr:nvCxnSpPr>
      <cdr:spPr bwMode="auto">
        <a:xfrm xmlns:a="http://schemas.openxmlformats.org/drawingml/2006/main" flipH="1" flipV="1">
          <a:off x="1086117" y="1371252"/>
          <a:ext cx="135846" cy="165722"/>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userShapes>
</file>

<file path=xl/drawings/drawing3.xml><?xml version="1.0" encoding="utf-8"?>
<c:userShapes xmlns:c="http://schemas.openxmlformats.org/drawingml/2006/chart">
  <cdr:relSizeAnchor xmlns:cdr="http://schemas.openxmlformats.org/drawingml/2006/chartDrawing">
    <cdr:from>
      <cdr:x>0.12868</cdr:x>
      <cdr:y>0.04665</cdr:y>
    </cdr:from>
    <cdr:to>
      <cdr:x>0.85294</cdr:x>
      <cdr:y>0.14577</cdr:y>
    </cdr:to>
    <cdr:sp macro="" textlink="">
      <cdr:nvSpPr>
        <cdr:cNvPr id="3" name="テキスト ボックス 2">
          <a:extLst xmlns:a="http://schemas.openxmlformats.org/drawingml/2006/main">
            <a:ext uri="{FF2B5EF4-FFF2-40B4-BE49-F238E27FC236}">
              <a16:creationId xmlns:a16="http://schemas.microsoft.com/office/drawing/2014/main" id="{07AF5BF1-1B27-4975-8F65-86552D21B742}"/>
            </a:ext>
          </a:extLst>
        </cdr:cNvPr>
        <cdr:cNvSpPr txBox="1"/>
      </cdr:nvSpPr>
      <cdr:spPr>
        <a:xfrm xmlns:a="http://schemas.openxmlformats.org/drawingml/2006/main">
          <a:off x="784413" y="179294"/>
          <a:ext cx="4415117" cy="381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1400"/>
            <a:t>各種温室効果ガス（エネルギー起源</a:t>
          </a:r>
          <a:r>
            <a:rPr lang="en-US" altLang="ja-JP" sz="1400"/>
            <a:t>CO</a:t>
          </a:r>
          <a:r>
            <a:rPr lang="en-US" altLang="ja-JP" sz="1000"/>
            <a:t>2</a:t>
          </a:r>
          <a:r>
            <a:rPr lang="ja-JP" altLang="en-US" sz="1400"/>
            <a:t>以外）の排出量</a:t>
          </a:r>
        </a:p>
      </cdr:txBody>
    </cdr:sp>
  </cdr:relSizeAnchor>
  <cdr:relSizeAnchor xmlns:cdr="http://schemas.openxmlformats.org/drawingml/2006/chartDrawing">
    <cdr:from>
      <cdr:x>0.00065</cdr:x>
      <cdr:y>0.28871</cdr:y>
    </cdr:from>
    <cdr:to>
      <cdr:x>0.06499</cdr:x>
      <cdr:y>0.64869</cdr:y>
    </cdr:to>
    <cdr:sp macro="" textlink="">
      <cdr:nvSpPr>
        <cdr:cNvPr id="4" name="テキスト ボックス 1">
          <a:extLst xmlns:a="http://schemas.openxmlformats.org/drawingml/2006/main">
            <a:ext uri="{FF2B5EF4-FFF2-40B4-BE49-F238E27FC236}">
              <a16:creationId xmlns:a16="http://schemas.microsoft.com/office/drawing/2014/main" id="{60D66AAD-157D-4CFD-94E0-66639263930D}"/>
            </a:ext>
          </a:extLst>
        </cdr:cNvPr>
        <cdr:cNvSpPr txBox="1"/>
      </cdr:nvSpPr>
      <cdr:spPr>
        <a:xfrm xmlns:a="http://schemas.openxmlformats.org/drawingml/2006/main" rot="16200000">
          <a:off x="-552537" y="1789491"/>
          <a:ext cx="1536876" cy="42318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1200"/>
            <a:t>（百万トン</a:t>
          </a:r>
          <a:r>
            <a:rPr lang="en-US" altLang="ja-JP" sz="1200"/>
            <a:t>CO</a:t>
          </a:r>
          <a:r>
            <a:rPr lang="en-US" altLang="ja-JP" sz="1200" baseline="-25000"/>
            <a:t>2</a:t>
          </a:r>
          <a:r>
            <a:rPr lang="ja-JP" altLang="en-US" sz="1200"/>
            <a:t>換算）</a:t>
          </a:r>
        </a:p>
      </cdr:txBody>
    </cdr:sp>
  </cdr:relSizeAnchor>
  <cdr:relSizeAnchor xmlns:cdr="http://schemas.openxmlformats.org/drawingml/2006/chartDrawing">
    <cdr:from>
      <cdr:x>0.77002</cdr:x>
      <cdr:y>0.90088</cdr:y>
    </cdr:from>
    <cdr:to>
      <cdr:x>0.88585</cdr:x>
      <cdr:y>1</cdr:y>
    </cdr:to>
    <cdr:sp macro="" textlink="">
      <cdr:nvSpPr>
        <cdr:cNvPr id="5" name="テキスト ボックス 1">
          <a:extLst xmlns:a="http://schemas.openxmlformats.org/drawingml/2006/main">
            <a:ext uri="{FF2B5EF4-FFF2-40B4-BE49-F238E27FC236}">
              <a16:creationId xmlns:a16="http://schemas.microsoft.com/office/drawing/2014/main" id="{F1112C6A-52BE-4E3F-8AF8-D8D28B582DAC}"/>
            </a:ext>
          </a:extLst>
        </cdr:cNvPr>
        <cdr:cNvSpPr txBox="1"/>
      </cdr:nvSpPr>
      <cdr:spPr>
        <a:xfrm xmlns:a="http://schemas.openxmlformats.org/drawingml/2006/main">
          <a:off x="5065050" y="3846254"/>
          <a:ext cx="761912" cy="42318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1200"/>
            <a:t>（年度）</a:t>
          </a:r>
        </a:p>
      </cdr:txBody>
    </cdr:sp>
  </cdr:relSizeAnchor>
</c:userShapes>
</file>

<file path=xl/drawings/drawing30.xml><?xml version="1.0" encoding="utf-8"?>
<c:userShapes xmlns:c="http://schemas.openxmlformats.org/drawingml/2006/chart">
  <cdr:relSizeAnchor xmlns:cdr="http://schemas.openxmlformats.org/drawingml/2006/chartDrawing">
    <cdr:from>
      <cdr:x>0.79327</cdr:x>
      <cdr:y>0.7406</cdr:y>
    </cdr:from>
    <cdr:to>
      <cdr:x>0.85022</cdr:x>
      <cdr:y>0.79736</cdr:y>
    </cdr:to>
    <cdr:cxnSp macro="">
      <cdr:nvCxnSpPr>
        <cdr:cNvPr id="3" name="直線コネクタ 2">
          <a:extLst xmlns:a="http://schemas.openxmlformats.org/drawingml/2006/main">
            <a:ext uri="{FF2B5EF4-FFF2-40B4-BE49-F238E27FC236}">
              <a16:creationId xmlns:a16="http://schemas.microsoft.com/office/drawing/2014/main" id="{D61ADA43-ADAE-4D36-BAD3-13D6572A1638}"/>
            </a:ext>
          </a:extLst>
        </cdr:cNvPr>
        <cdr:cNvCxnSpPr/>
      </cdr:nvCxnSpPr>
      <cdr:spPr bwMode="auto">
        <a:xfrm xmlns:a="http://schemas.openxmlformats.org/drawingml/2006/main">
          <a:off x="3406588" y="3171264"/>
          <a:ext cx="244576" cy="243068"/>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0.60807</cdr:x>
      <cdr:y>0.20412</cdr:y>
    </cdr:from>
    <cdr:to>
      <cdr:x>0.67584</cdr:x>
      <cdr:y>0.31215</cdr:y>
    </cdr:to>
    <cdr:cxnSp macro="">
      <cdr:nvCxnSpPr>
        <cdr:cNvPr id="6" name="直線コネクタ 5">
          <a:extLst xmlns:a="http://schemas.openxmlformats.org/drawingml/2006/main">
            <a:ext uri="{FF2B5EF4-FFF2-40B4-BE49-F238E27FC236}">
              <a16:creationId xmlns:a16="http://schemas.microsoft.com/office/drawing/2014/main" id="{18E80568-C341-4259-A86E-3E6AEFAB842F}"/>
            </a:ext>
          </a:extLst>
        </cdr:cNvPr>
        <cdr:cNvCxnSpPr/>
      </cdr:nvCxnSpPr>
      <cdr:spPr bwMode="auto">
        <a:xfrm xmlns:a="http://schemas.openxmlformats.org/drawingml/2006/main" flipV="1">
          <a:off x="2611263" y="874058"/>
          <a:ext cx="291060" cy="462567"/>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0.34424</cdr:x>
      <cdr:y>0.14102</cdr:y>
    </cdr:from>
    <cdr:to>
      <cdr:x>0.48015</cdr:x>
      <cdr:y>0.28362</cdr:y>
    </cdr:to>
    <cdr:cxnSp macro="">
      <cdr:nvCxnSpPr>
        <cdr:cNvPr id="9" name="直線コネクタ 8">
          <a:extLst xmlns:a="http://schemas.openxmlformats.org/drawingml/2006/main">
            <a:ext uri="{FF2B5EF4-FFF2-40B4-BE49-F238E27FC236}">
              <a16:creationId xmlns:a16="http://schemas.microsoft.com/office/drawing/2014/main" id="{94B98F99-8D6D-4634-8396-F64946ACBA2E}"/>
            </a:ext>
          </a:extLst>
        </cdr:cNvPr>
        <cdr:cNvCxnSpPr/>
      </cdr:nvCxnSpPr>
      <cdr:spPr bwMode="auto">
        <a:xfrm xmlns:a="http://schemas.openxmlformats.org/drawingml/2006/main" flipH="1" flipV="1">
          <a:off x="1485718" y="602640"/>
          <a:ext cx="586594" cy="609372"/>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0.21397</cdr:x>
      <cdr:y>0.22767</cdr:y>
    </cdr:from>
    <cdr:to>
      <cdr:x>0.36152</cdr:x>
      <cdr:y>0.30841</cdr:y>
    </cdr:to>
    <cdr:cxnSp macro="">
      <cdr:nvCxnSpPr>
        <cdr:cNvPr id="11" name="直線コネクタ 10">
          <a:extLst xmlns:a="http://schemas.openxmlformats.org/drawingml/2006/main">
            <a:ext uri="{FF2B5EF4-FFF2-40B4-BE49-F238E27FC236}">
              <a16:creationId xmlns:a16="http://schemas.microsoft.com/office/drawing/2014/main" id="{F1092C3E-8620-456D-AEEB-870778E389FD}"/>
            </a:ext>
          </a:extLst>
        </cdr:cNvPr>
        <cdr:cNvCxnSpPr/>
      </cdr:nvCxnSpPr>
      <cdr:spPr bwMode="auto">
        <a:xfrm xmlns:a="http://schemas.openxmlformats.org/drawingml/2006/main" flipH="1" flipV="1">
          <a:off x="918882" y="974911"/>
          <a:ext cx="633631" cy="345726"/>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0.18788</cdr:x>
      <cdr:y>0.35329</cdr:y>
    </cdr:from>
    <cdr:to>
      <cdr:x>0.24631</cdr:x>
      <cdr:y>0.39504</cdr:y>
    </cdr:to>
    <cdr:cxnSp macro="">
      <cdr:nvCxnSpPr>
        <cdr:cNvPr id="17" name="直線コネクタ 16">
          <a:extLst xmlns:a="http://schemas.openxmlformats.org/drawingml/2006/main">
            <a:ext uri="{FF2B5EF4-FFF2-40B4-BE49-F238E27FC236}">
              <a16:creationId xmlns:a16="http://schemas.microsoft.com/office/drawing/2014/main" id="{860D435F-2283-422B-AB7F-255F706BA6C1}"/>
            </a:ext>
          </a:extLst>
        </cdr:cNvPr>
        <cdr:cNvCxnSpPr/>
      </cdr:nvCxnSpPr>
      <cdr:spPr bwMode="auto">
        <a:xfrm xmlns:a="http://schemas.openxmlformats.org/drawingml/2006/main" flipH="1" flipV="1">
          <a:off x="806823" y="1512794"/>
          <a:ext cx="250939" cy="178806"/>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0.52597</cdr:x>
      <cdr:y>0.13608</cdr:y>
    </cdr:from>
    <cdr:to>
      <cdr:x>0.56625</cdr:x>
      <cdr:y>0.29001</cdr:y>
    </cdr:to>
    <cdr:cxnSp macro="">
      <cdr:nvCxnSpPr>
        <cdr:cNvPr id="12" name="直線コネクタ 11">
          <a:extLst xmlns:a="http://schemas.openxmlformats.org/drawingml/2006/main">
            <a:ext uri="{FF2B5EF4-FFF2-40B4-BE49-F238E27FC236}">
              <a16:creationId xmlns:a16="http://schemas.microsoft.com/office/drawing/2014/main" id="{56531B7E-8925-4534-9E68-2035289A7CB8}"/>
            </a:ext>
          </a:extLst>
        </cdr:cNvPr>
        <cdr:cNvCxnSpPr/>
      </cdr:nvCxnSpPr>
      <cdr:spPr bwMode="auto">
        <a:xfrm xmlns:a="http://schemas.openxmlformats.org/drawingml/2006/main" flipV="1">
          <a:off x="2258724" y="582705"/>
          <a:ext cx="172952" cy="659149"/>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0.65726</cdr:x>
      <cdr:y>0.25384</cdr:y>
    </cdr:from>
    <cdr:to>
      <cdr:x>0.75152</cdr:x>
      <cdr:y>0.33714</cdr:y>
    </cdr:to>
    <cdr:cxnSp macro="">
      <cdr:nvCxnSpPr>
        <cdr:cNvPr id="24" name="直線コネクタ 23">
          <a:extLst xmlns:a="http://schemas.openxmlformats.org/drawingml/2006/main">
            <a:ext uri="{FF2B5EF4-FFF2-40B4-BE49-F238E27FC236}">
              <a16:creationId xmlns:a16="http://schemas.microsoft.com/office/drawing/2014/main" id="{7A88EE74-0653-49FE-811A-26A08F88AAC8}"/>
            </a:ext>
          </a:extLst>
        </cdr:cNvPr>
        <cdr:cNvCxnSpPr/>
      </cdr:nvCxnSpPr>
      <cdr:spPr bwMode="auto">
        <a:xfrm xmlns:a="http://schemas.openxmlformats.org/drawingml/2006/main" flipV="1">
          <a:off x="2822504" y="1086970"/>
          <a:ext cx="404790" cy="356688"/>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0.67202</cdr:x>
      <cdr:y>0.3245</cdr:y>
    </cdr:from>
    <cdr:to>
      <cdr:x>0.75674</cdr:x>
      <cdr:y>0.34639</cdr:y>
    </cdr:to>
    <cdr:cxnSp macro="">
      <cdr:nvCxnSpPr>
        <cdr:cNvPr id="19" name="直線コネクタ 18">
          <a:extLst xmlns:a="http://schemas.openxmlformats.org/drawingml/2006/main">
            <a:ext uri="{FF2B5EF4-FFF2-40B4-BE49-F238E27FC236}">
              <a16:creationId xmlns:a16="http://schemas.microsoft.com/office/drawing/2014/main" id="{A63E6316-17E1-4F81-AC2C-DD4B4DD55C77}"/>
            </a:ext>
          </a:extLst>
        </cdr:cNvPr>
        <cdr:cNvCxnSpPr/>
      </cdr:nvCxnSpPr>
      <cdr:spPr bwMode="auto">
        <a:xfrm xmlns:a="http://schemas.openxmlformats.org/drawingml/2006/main" flipV="1">
          <a:off x="2885888" y="1389529"/>
          <a:ext cx="363818" cy="93724"/>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userShapes>
</file>

<file path=xl/drawings/drawing31.xml><?xml version="1.0" encoding="utf-8"?>
<c:userShapes xmlns:c="http://schemas.openxmlformats.org/drawingml/2006/chart">
  <cdr:relSizeAnchor xmlns:cdr="http://schemas.openxmlformats.org/drawingml/2006/chartDrawing">
    <cdr:from>
      <cdr:x>0.77961</cdr:x>
      <cdr:y>0.74267</cdr:y>
    </cdr:from>
    <cdr:to>
      <cdr:x>0.85022</cdr:x>
      <cdr:y>0.79736</cdr:y>
    </cdr:to>
    <cdr:cxnSp macro="">
      <cdr:nvCxnSpPr>
        <cdr:cNvPr id="3" name="直線コネクタ 2">
          <a:extLst xmlns:a="http://schemas.openxmlformats.org/drawingml/2006/main">
            <a:ext uri="{FF2B5EF4-FFF2-40B4-BE49-F238E27FC236}">
              <a16:creationId xmlns:a16="http://schemas.microsoft.com/office/drawing/2014/main" id="{ECFF240D-6134-4B79-AE89-6835D44FF52C}"/>
            </a:ext>
          </a:extLst>
        </cdr:cNvPr>
        <cdr:cNvCxnSpPr/>
      </cdr:nvCxnSpPr>
      <cdr:spPr bwMode="auto">
        <a:xfrm xmlns:a="http://schemas.openxmlformats.org/drawingml/2006/main">
          <a:off x="3386138" y="3436145"/>
          <a:ext cx="306708" cy="253053"/>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0.43881</cdr:x>
      <cdr:y>0.24633</cdr:y>
    </cdr:from>
    <cdr:to>
      <cdr:x>0.48015</cdr:x>
      <cdr:y>0.28362</cdr:y>
    </cdr:to>
    <cdr:cxnSp macro="">
      <cdr:nvCxnSpPr>
        <cdr:cNvPr id="9" name="直線コネクタ 8">
          <a:extLst xmlns:a="http://schemas.openxmlformats.org/drawingml/2006/main">
            <a:ext uri="{FF2B5EF4-FFF2-40B4-BE49-F238E27FC236}">
              <a16:creationId xmlns:a16="http://schemas.microsoft.com/office/drawing/2014/main" id="{4E383A5F-16D9-46A1-BDF1-B6FDB2B8CE08}"/>
            </a:ext>
          </a:extLst>
        </cdr:cNvPr>
        <cdr:cNvCxnSpPr/>
      </cdr:nvCxnSpPr>
      <cdr:spPr bwMode="auto">
        <a:xfrm xmlns:a="http://schemas.openxmlformats.org/drawingml/2006/main" flipH="1" flipV="1">
          <a:off x="1895475" y="1038225"/>
          <a:ext cx="178576" cy="157180"/>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0.20948</cdr:x>
      <cdr:y>0.34576</cdr:y>
    </cdr:from>
    <cdr:to>
      <cdr:x>0.25381</cdr:x>
      <cdr:y>0.39107</cdr:y>
    </cdr:to>
    <cdr:cxnSp macro="">
      <cdr:nvCxnSpPr>
        <cdr:cNvPr id="11" name="直線コネクタ 10">
          <a:extLst xmlns:a="http://schemas.openxmlformats.org/drawingml/2006/main">
            <a:ext uri="{FF2B5EF4-FFF2-40B4-BE49-F238E27FC236}">
              <a16:creationId xmlns:a16="http://schemas.microsoft.com/office/drawing/2014/main" id="{D859054F-4C16-4AF0-AB74-FACB0AD91FF1}"/>
            </a:ext>
          </a:extLst>
        </cdr:cNvPr>
        <cdr:cNvCxnSpPr/>
      </cdr:nvCxnSpPr>
      <cdr:spPr bwMode="auto">
        <a:xfrm xmlns:a="http://schemas.openxmlformats.org/drawingml/2006/main" flipH="1" flipV="1">
          <a:off x="904875" y="1457325"/>
          <a:ext cx="191472" cy="190981"/>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0.15649</cdr:x>
      <cdr:y>0.78254</cdr:y>
    </cdr:from>
    <cdr:to>
      <cdr:x>0.20809</cdr:x>
      <cdr:y>0.81938</cdr:y>
    </cdr:to>
    <cdr:cxnSp macro="">
      <cdr:nvCxnSpPr>
        <cdr:cNvPr id="17" name="直線コネクタ 16">
          <a:extLst xmlns:a="http://schemas.openxmlformats.org/drawingml/2006/main">
            <a:ext uri="{FF2B5EF4-FFF2-40B4-BE49-F238E27FC236}">
              <a16:creationId xmlns:a16="http://schemas.microsoft.com/office/drawing/2014/main" id="{A8D789EA-A962-4B87-8124-2791038229C5}"/>
            </a:ext>
          </a:extLst>
        </cdr:cNvPr>
        <cdr:cNvCxnSpPr/>
      </cdr:nvCxnSpPr>
      <cdr:spPr bwMode="auto">
        <a:xfrm xmlns:a="http://schemas.openxmlformats.org/drawingml/2006/main" flipV="1">
          <a:off x="672359" y="3339023"/>
          <a:ext cx="221705" cy="157193"/>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0.57589</cdr:x>
      <cdr:y>0.23723</cdr:y>
    </cdr:from>
    <cdr:to>
      <cdr:x>0.61526</cdr:x>
      <cdr:y>0.3028</cdr:y>
    </cdr:to>
    <cdr:cxnSp macro="">
      <cdr:nvCxnSpPr>
        <cdr:cNvPr id="12" name="直線コネクタ 11">
          <a:extLst xmlns:a="http://schemas.openxmlformats.org/drawingml/2006/main">
            <a:ext uri="{FF2B5EF4-FFF2-40B4-BE49-F238E27FC236}">
              <a16:creationId xmlns:a16="http://schemas.microsoft.com/office/drawing/2014/main" id="{5B8B3F43-2661-4014-AC67-E391C367F1B4}"/>
            </a:ext>
          </a:extLst>
        </cdr:cNvPr>
        <cdr:cNvCxnSpPr/>
      </cdr:nvCxnSpPr>
      <cdr:spPr bwMode="auto">
        <a:xfrm xmlns:a="http://schemas.openxmlformats.org/drawingml/2006/main" flipV="1">
          <a:off x="2474367" y="1012229"/>
          <a:ext cx="169158" cy="279782"/>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0.71311</cdr:x>
      <cdr:y>0.31777</cdr:y>
    </cdr:from>
    <cdr:to>
      <cdr:x>0.79807</cdr:x>
      <cdr:y>0.37824</cdr:y>
    </cdr:to>
    <cdr:cxnSp macro="">
      <cdr:nvCxnSpPr>
        <cdr:cNvPr id="24" name="直線コネクタ 23">
          <a:extLst xmlns:a="http://schemas.openxmlformats.org/drawingml/2006/main">
            <a:ext uri="{FF2B5EF4-FFF2-40B4-BE49-F238E27FC236}">
              <a16:creationId xmlns:a16="http://schemas.microsoft.com/office/drawing/2014/main" id="{3FA54F18-13AC-4146-807F-07F6627BCE18}"/>
            </a:ext>
          </a:extLst>
        </cdr:cNvPr>
        <cdr:cNvCxnSpPr/>
      </cdr:nvCxnSpPr>
      <cdr:spPr bwMode="auto">
        <a:xfrm xmlns:a="http://schemas.openxmlformats.org/drawingml/2006/main" flipV="1">
          <a:off x="3063962" y="1355911"/>
          <a:ext cx="365038" cy="258004"/>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userShapes>
</file>

<file path=xl/drawings/drawing32.xml><?xml version="1.0" encoding="utf-8"?>
<c:userShapes xmlns:c="http://schemas.openxmlformats.org/drawingml/2006/chart">
  <cdr:relSizeAnchor xmlns:cdr="http://schemas.openxmlformats.org/drawingml/2006/chartDrawing">
    <cdr:from>
      <cdr:x>0.69354</cdr:x>
      <cdr:y>0.8509</cdr:y>
    </cdr:from>
    <cdr:to>
      <cdr:x>0.79285</cdr:x>
      <cdr:y>0.86873</cdr:y>
    </cdr:to>
    <cdr:cxnSp macro="">
      <cdr:nvCxnSpPr>
        <cdr:cNvPr id="3" name="直線コネクタ 2">
          <a:extLst xmlns:a="http://schemas.openxmlformats.org/drawingml/2006/main">
            <a:ext uri="{FF2B5EF4-FFF2-40B4-BE49-F238E27FC236}">
              <a16:creationId xmlns:a16="http://schemas.microsoft.com/office/drawing/2014/main" id="{A1DEFCC7-7F0E-4DBF-88EB-5CF5D96BCAEE}"/>
            </a:ext>
          </a:extLst>
        </cdr:cNvPr>
        <cdr:cNvCxnSpPr/>
      </cdr:nvCxnSpPr>
      <cdr:spPr bwMode="auto">
        <a:xfrm xmlns:a="http://schemas.openxmlformats.org/drawingml/2006/main" flipV="1">
          <a:off x="2979891" y="3630706"/>
          <a:ext cx="426696" cy="76087"/>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0.20948</cdr:x>
      <cdr:y>0.34576</cdr:y>
    </cdr:from>
    <cdr:to>
      <cdr:x>0.25381</cdr:x>
      <cdr:y>0.39107</cdr:y>
    </cdr:to>
    <cdr:cxnSp macro="">
      <cdr:nvCxnSpPr>
        <cdr:cNvPr id="11" name="直線コネクタ 10">
          <a:extLst xmlns:a="http://schemas.openxmlformats.org/drawingml/2006/main">
            <a:ext uri="{FF2B5EF4-FFF2-40B4-BE49-F238E27FC236}">
              <a16:creationId xmlns:a16="http://schemas.microsoft.com/office/drawing/2014/main" id="{13033459-AADA-4175-89B7-AC242A99FD59}"/>
            </a:ext>
          </a:extLst>
        </cdr:cNvPr>
        <cdr:cNvCxnSpPr/>
      </cdr:nvCxnSpPr>
      <cdr:spPr bwMode="auto">
        <a:xfrm xmlns:a="http://schemas.openxmlformats.org/drawingml/2006/main" flipH="1" flipV="1">
          <a:off x="904875" y="1457325"/>
          <a:ext cx="191472" cy="190981"/>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0.75889</cdr:x>
      <cdr:y>0.39131</cdr:y>
    </cdr:from>
    <cdr:to>
      <cdr:x>0.82415</cdr:x>
      <cdr:y>0.42836</cdr:y>
    </cdr:to>
    <cdr:cxnSp macro="">
      <cdr:nvCxnSpPr>
        <cdr:cNvPr id="17" name="直線コネクタ 16">
          <a:extLst xmlns:a="http://schemas.openxmlformats.org/drawingml/2006/main">
            <a:ext uri="{FF2B5EF4-FFF2-40B4-BE49-F238E27FC236}">
              <a16:creationId xmlns:a16="http://schemas.microsoft.com/office/drawing/2014/main" id="{645A0FE6-ACA2-4EA4-BE53-B3F4583A04B9}"/>
            </a:ext>
          </a:extLst>
        </cdr:cNvPr>
        <cdr:cNvCxnSpPr/>
      </cdr:nvCxnSpPr>
      <cdr:spPr bwMode="auto">
        <a:xfrm xmlns:a="http://schemas.openxmlformats.org/drawingml/2006/main" flipV="1">
          <a:off x="3260666" y="1669677"/>
          <a:ext cx="280392" cy="158111"/>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0.51851</cdr:x>
      <cdr:y>0.23373</cdr:y>
    </cdr:from>
    <cdr:to>
      <cdr:x>0.53726</cdr:x>
      <cdr:y>0.28704</cdr:y>
    </cdr:to>
    <cdr:cxnSp macro="">
      <cdr:nvCxnSpPr>
        <cdr:cNvPr id="12" name="直線コネクタ 11">
          <a:extLst xmlns:a="http://schemas.openxmlformats.org/drawingml/2006/main">
            <a:ext uri="{FF2B5EF4-FFF2-40B4-BE49-F238E27FC236}">
              <a16:creationId xmlns:a16="http://schemas.microsoft.com/office/drawing/2014/main" id="{B52EB037-C49D-4CF6-AF0C-32072FC3CB35}"/>
            </a:ext>
          </a:extLst>
        </cdr:cNvPr>
        <cdr:cNvCxnSpPr/>
      </cdr:nvCxnSpPr>
      <cdr:spPr bwMode="auto">
        <a:xfrm xmlns:a="http://schemas.openxmlformats.org/drawingml/2006/main" flipV="1">
          <a:off x="2227838" y="997324"/>
          <a:ext cx="80573" cy="227452"/>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0.63487</cdr:x>
      <cdr:y>0.27838</cdr:y>
    </cdr:from>
    <cdr:to>
      <cdr:x>0.69114</cdr:x>
      <cdr:y>0.32309</cdr:y>
    </cdr:to>
    <cdr:cxnSp macro="">
      <cdr:nvCxnSpPr>
        <cdr:cNvPr id="24" name="直線コネクタ 23">
          <a:extLst xmlns:a="http://schemas.openxmlformats.org/drawingml/2006/main">
            <a:ext uri="{FF2B5EF4-FFF2-40B4-BE49-F238E27FC236}">
              <a16:creationId xmlns:a16="http://schemas.microsoft.com/office/drawing/2014/main" id="{215EB3EE-E6FC-4F79-B09F-87A209F5D6D4}"/>
            </a:ext>
          </a:extLst>
        </cdr:cNvPr>
        <cdr:cNvCxnSpPr/>
      </cdr:nvCxnSpPr>
      <cdr:spPr bwMode="auto">
        <a:xfrm xmlns:a="http://schemas.openxmlformats.org/drawingml/2006/main" flipV="1">
          <a:off x="2727785" y="1187824"/>
          <a:ext cx="241773" cy="190767"/>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0.8125</cdr:x>
      <cdr:y>0.57514</cdr:y>
    </cdr:from>
    <cdr:to>
      <cdr:x>0.8711</cdr:x>
      <cdr:y>0.59699</cdr:y>
    </cdr:to>
    <cdr:cxnSp macro="">
      <cdr:nvCxnSpPr>
        <cdr:cNvPr id="10" name="直線コネクタ 9">
          <a:extLst xmlns:a="http://schemas.openxmlformats.org/drawingml/2006/main">
            <a:ext uri="{FF2B5EF4-FFF2-40B4-BE49-F238E27FC236}">
              <a16:creationId xmlns:a16="http://schemas.microsoft.com/office/drawing/2014/main" id="{39FEAEFB-EA1C-43A9-9E9A-D48F115A7253}"/>
            </a:ext>
          </a:extLst>
        </cdr:cNvPr>
        <cdr:cNvCxnSpPr/>
      </cdr:nvCxnSpPr>
      <cdr:spPr bwMode="auto">
        <a:xfrm xmlns:a="http://schemas.openxmlformats.org/drawingml/2006/main" flipV="1">
          <a:off x="3491006" y="2454089"/>
          <a:ext cx="251758" cy="93219"/>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userShapes>
</file>

<file path=xl/drawings/drawing33.xml><?xml version="1.0" encoding="utf-8"?>
<c:userShapes xmlns:c="http://schemas.openxmlformats.org/drawingml/2006/chart">
  <cdr:relSizeAnchor xmlns:cdr="http://schemas.openxmlformats.org/drawingml/2006/chartDrawing">
    <cdr:from>
      <cdr:x>0.58661</cdr:x>
      <cdr:y>0.92651</cdr:y>
    </cdr:from>
    <cdr:to>
      <cdr:x>0.65202</cdr:x>
      <cdr:y>0.95069</cdr:y>
    </cdr:to>
    <cdr:cxnSp macro="">
      <cdr:nvCxnSpPr>
        <cdr:cNvPr id="3" name="直線コネクタ 2">
          <a:extLst xmlns:a="http://schemas.openxmlformats.org/drawingml/2006/main">
            <a:ext uri="{FF2B5EF4-FFF2-40B4-BE49-F238E27FC236}">
              <a16:creationId xmlns:a16="http://schemas.microsoft.com/office/drawing/2014/main" id="{C7B59931-86CF-4BB8-B67F-95F79DA8BAEC}"/>
            </a:ext>
          </a:extLst>
        </cdr:cNvPr>
        <cdr:cNvCxnSpPr/>
      </cdr:nvCxnSpPr>
      <cdr:spPr bwMode="auto">
        <a:xfrm xmlns:a="http://schemas.openxmlformats.org/drawingml/2006/main">
          <a:off x="2520434" y="3953329"/>
          <a:ext cx="281036" cy="103200"/>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0.29815</cdr:x>
      <cdr:y>0.27485</cdr:y>
    </cdr:from>
    <cdr:to>
      <cdr:x>0.34248</cdr:x>
      <cdr:y>0.32016</cdr:y>
    </cdr:to>
    <cdr:cxnSp macro="">
      <cdr:nvCxnSpPr>
        <cdr:cNvPr id="11" name="直線コネクタ 10">
          <a:extLst xmlns:a="http://schemas.openxmlformats.org/drawingml/2006/main">
            <a:ext uri="{FF2B5EF4-FFF2-40B4-BE49-F238E27FC236}">
              <a16:creationId xmlns:a16="http://schemas.microsoft.com/office/drawing/2014/main" id="{012B36B6-E167-48A0-8241-0BB8FA92F133}"/>
            </a:ext>
          </a:extLst>
        </cdr:cNvPr>
        <cdr:cNvCxnSpPr/>
      </cdr:nvCxnSpPr>
      <cdr:spPr bwMode="auto">
        <a:xfrm xmlns:a="http://schemas.openxmlformats.org/drawingml/2006/main" flipH="1" flipV="1">
          <a:off x="1281055" y="1172770"/>
          <a:ext cx="190469" cy="193334"/>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0.2451</cdr:x>
      <cdr:y>0.89029</cdr:y>
    </cdr:from>
    <cdr:to>
      <cdr:x>0.31036</cdr:x>
      <cdr:y>0.92734</cdr:y>
    </cdr:to>
    <cdr:cxnSp macro="">
      <cdr:nvCxnSpPr>
        <cdr:cNvPr id="17" name="直線コネクタ 16">
          <a:extLst xmlns:a="http://schemas.openxmlformats.org/drawingml/2006/main">
            <a:ext uri="{FF2B5EF4-FFF2-40B4-BE49-F238E27FC236}">
              <a16:creationId xmlns:a16="http://schemas.microsoft.com/office/drawing/2014/main" id="{C388D4AB-D9D2-4987-BEA3-FDA35E7C73BF}"/>
            </a:ext>
          </a:extLst>
        </cdr:cNvPr>
        <cdr:cNvCxnSpPr/>
      </cdr:nvCxnSpPr>
      <cdr:spPr bwMode="auto">
        <a:xfrm xmlns:a="http://schemas.openxmlformats.org/drawingml/2006/main" flipV="1">
          <a:off x="1053100" y="3798805"/>
          <a:ext cx="280397" cy="158090"/>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0.63487</cdr:x>
      <cdr:y>0.27838</cdr:y>
    </cdr:from>
    <cdr:to>
      <cdr:x>0.69114</cdr:x>
      <cdr:y>0.32309</cdr:y>
    </cdr:to>
    <cdr:cxnSp macro="">
      <cdr:nvCxnSpPr>
        <cdr:cNvPr id="24" name="直線コネクタ 23">
          <a:extLst xmlns:a="http://schemas.openxmlformats.org/drawingml/2006/main">
            <a:ext uri="{FF2B5EF4-FFF2-40B4-BE49-F238E27FC236}">
              <a16:creationId xmlns:a16="http://schemas.microsoft.com/office/drawing/2014/main" id="{64CC2233-D71F-4DFC-926A-7D02BFBC0957}"/>
            </a:ext>
          </a:extLst>
        </cdr:cNvPr>
        <cdr:cNvCxnSpPr/>
      </cdr:nvCxnSpPr>
      <cdr:spPr bwMode="auto">
        <a:xfrm xmlns:a="http://schemas.openxmlformats.org/drawingml/2006/main" flipV="1">
          <a:off x="2727785" y="1187824"/>
          <a:ext cx="241773" cy="190767"/>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0.8125</cdr:x>
      <cdr:y>0.57514</cdr:y>
    </cdr:from>
    <cdr:to>
      <cdr:x>0.8711</cdr:x>
      <cdr:y>0.59699</cdr:y>
    </cdr:to>
    <cdr:cxnSp macro="">
      <cdr:nvCxnSpPr>
        <cdr:cNvPr id="10" name="直線コネクタ 9">
          <a:extLst xmlns:a="http://schemas.openxmlformats.org/drawingml/2006/main">
            <a:ext uri="{FF2B5EF4-FFF2-40B4-BE49-F238E27FC236}">
              <a16:creationId xmlns:a16="http://schemas.microsoft.com/office/drawing/2014/main" id="{D5169C54-5A8E-4651-B163-BBE2B5E9D9D3}"/>
            </a:ext>
          </a:extLst>
        </cdr:cNvPr>
        <cdr:cNvCxnSpPr/>
      </cdr:nvCxnSpPr>
      <cdr:spPr bwMode="auto">
        <a:xfrm xmlns:a="http://schemas.openxmlformats.org/drawingml/2006/main" flipV="1">
          <a:off x="3491006" y="2454089"/>
          <a:ext cx="251758" cy="93219"/>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0.12258</cdr:x>
      <cdr:y>0.64286</cdr:y>
    </cdr:from>
    <cdr:to>
      <cdr:x>0.16048</cdr:x>
      <cdr:y>0.70645</cdr:y>
    </cdr:to>
    <cdr:cxnSp macro="">
      <cdr:nvCxnSpPr>
        <cdr:cNvPr id="8" name="直線コネクタ 7">
          <a:extLst xmlns:a="http://schemas.openxmlformats.org/drawingml/2006/main">
            <a:ext uri="{FF2B5EF4-FFF2-40B4-BE49-F238E27FC236}">
              <a16:creationId xmlns:a16="http://schemas.microsoft.com/office/drawing/2014/main" id="{607687A4-601D-4D6C-8CB4-B85FD6086581}"/>
            </a:ext>
          </a:extLst>
        </cdr:cNvPr>
        <cdr:cNvCxnSpPr/>
      </cdr:nvCxnSpPr>
      <cdr:spPr bwMode="auto">
        <a:xfrm xmlns:a="http://schemas.openxmlformats.org/drawingml/2006/main" flipH="1">
          <a:off x="526676" y="2743046"/>
          <a:ext cx="162830" cy="271336"/>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userShapes>
</file>

<file path=xl/drawings/drawing34.xml><?xml version="1.0" encoding="utf-8"?>
<c:userShapes xmlns:c="http://schemas.openxmlformats.org/drawingml/2006/chart">
  <cdr:relSizeAnchor xmlns:cdr="http://schemas.openxmlformats.org/drawingml/2006/chartDrawing">
    <cdr:from>
      <cdr:x>0.67696</cdr:x>
      <cdr:y>0.87684</cdr:y>
    </cdr:from>
    <cdr:to>
      <cdr:x>0.7387</cdr:x>
      <cdr:y>0.8791</cdr:y>
    </cdr:to>
    <cdr:cxnSp macro="">
      <cdr:nvCxnSpPr>
        <cdr:cNvPr id="9" name="直線コネクタ 8">
          <a:extLst xmlns:a="http://schemas.openxmlformats.org/drawingml/2006/main">
            <a:ext uri="{FF2B5EF4-FFF2-40B4-BE49-F238E27FC236}">
              <a16:creationId xmlns:a16="http://schemas.microsoft.com/office/drawing/2014/main" id="{4D7EB48B-6E58-473C-AA0E-FD450F17986C}"/>
            </a:ext>
          </a:extLst>
        </cdr:cNvPr>
        <cdr:cNvCxnSpPr/>
      </cdr:nvCxnSpPr>
      <cdr:spPr bwMode="auto">
        <a:xfrm xmlns:a="http://schemas.openxmlformats.org/drawingml/2006/main" flipH="1" flipV="1">
          <a:off x="2924178" y="3695709"/>
          <a:ext cx="266697" cy="9516"/>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0.40686</cdr:x>
      <cdr:y>0.25384</cdr:y>
    </cdr:from>
    <cdr:to>
      <cdr:x>0.41874</cdr:x>
      <cdr:y>0.29533</cdr:y>
    </cdr:to>
    <cdr:cxnSp macro="">
      <cdr:nvCxnSpPr>
        <cdr:cNvPr id="11" name="直線コネクタ 10">
          <a:extLst xmlns:a="http://schemas.openxmlformats.org/drawingml/2006/main">
            <a:ext uri="{FF2B5EF4-FFF2-40B4-BE49-F238E27FC236}">
              <a16:creationId xmlns:a16="http://schemas.microsoft.com/office/drawing/2014/main" id="{ADE41D04-148B-4D8B-A73E-B87022E7C8C6}"/>
            </a:ext>
          </a:extLst>
        </cdr:cNvPr>
        <cdr:cNvCxnSpPr/>
      </cdr:nvCxnSpPr>
      <cdr:spPr bwMode="auto">
        <a:xfrm xmlns:a="http://schemas.openxmlformats.org/drawingml/2006/main" flipH="1" flipV="1">
          <a:off x="1748118" y="1086971"/>
          <a:ext cx="51066" cy="177637"/>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0.23787</cdr:x>
      <cdr:y>0.334</cdr:y>
    </cdr:from>
    <cdr:to>
      <cdr:x>0.26906</cdr:x>
      <cdr:y>0.37245</cdr:y>
    </cdr:to>
    <cdr:cxnSp macro="">
      <cdr:nvCxnSpPr>
        <cdr:cNvPr id="12" name="直線コネクタ 11">
          <a:extLst xmlns:a="http://schemas.openxmlformats.org/drawingml/2006/main">
            <a:ext uri="{FF2B5EF4-FFF2-40B4-BE49-F238E27FC236}">
              <a16:creationId xmlns:a16="http://schemas.microsoft.com/office/drawing/2014/main" id="{B6A0861D-338F-4B18-A8CD-567F9B9E4E2C}"/>
            </a:ext>
          </a:extLst>
        </cdr:cNvPr>
        <cdr:cNvCxnSpPr/>
      </cdr:nvCxnSpPr>
      <cdr:spPr bwMode="auto">
        <a:xfrm xmlns:a="http://schemas.openxmlformats.org/drawingml/2006/main" flipH="1" flipV="1">
          <a:off x="1022016" y="1430189"/>
          <a:ext cx="134011" cy="164645"/>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userShapes>
</file>

<file path=xl/drawings/drawing35.xml><?xml version="1.0" encoding="utf-8"?>
<xdr:wsDr xmlns:xdr="http://schemas.openxmlformats.org/drawingml/2006/spreadsheetDrawing" xmlns:a="http://schemas.openxmlformats.org/drawingml/2006/main">
  <xdr:twoCellAnchor>
    <xdr:from>
      <xdr:col>53</xdr:col>
      <xdr:colOff>21166</xdr:colOff>
      <xdr:row>4</xdr:row>
      <xdr:rowOff>10583</xdr:rowOff>
    </xdr:from>
    <xdr:to>
      <xdr:col>60</xdr:col>
      <xdr:colOff>539751</xdr:colOff>
      <xdr:row>32</xdr:row>
      <xdr:rowOff>84666</xdr:rowOff>
    </xdr:to>
    <xdr:graphicFrame macro="">
      <xdr:nvGraphicFramePr>
        <xdr:cNvPr id="13902449" name="Chart 5">
          <a:extLst>
            <a:ext uri="{FF2B5EF4-FFF2-40B4-BE49-F238E27FC236}">
              <a16:creationId xmlns:a16="http://schemas.microsoft.com/office/drawing/2014/main" id="{00000000-0008-0000-1100-00007122D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53</xdr:col>
      <xdr:colOff>22225</xdr:colOff>
      <xdr:row>32</xdr:row>
      <xdr:rowOff>88900</xdr:rowOff>
    </xdr:from>
    <xdr:to>
      <xdr:col>60</xdr:col>
      <xdr:colOff>486834</xdr:colOff>
      <xdr:row>60</xdr:row>
      <xdr:rowOff>158750</xdr:rowOff>
    </xdr:to>
    <xdr:graphicFrame macro="">
      <xdr:nvGraphicFramePr>
        <xdr:cNvPr id="13902450" name="Chart 12">
          <a:extLst>
            <a:ext uri="{FF2B5EF4-FFF2-40B4-BE49-F238E27FC236}">
              <a16:creationId xmlns:a16="http://schemas.microsoft.com/office/drawing/2014/main" id="{00000000-0008-0000-1100-00007222D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60</xdr:col>
      <xdr:colOff>515409</xdr:colOff>
      <xdr:row>4</xdr:row>
      <xdr:rowOff>19050</xdr:rowOff>
    </xdr:from>
    <xdr:to>
      <xdr:col>71</xdr:col>
      <xdr:colOff>172508</xdr:colOff>
      <xdr:row>32</xdr:row>
      <xdr:rowOff>95250</xdr:rowOff>
    </xdr:to>
    <xdr:graphicFrame macro="">
      <xdr:nvGraphicFramePr>
        <xdr:cNvPr id="13902451" name="グラフ 4">
          <a:extLst>
            <a:ext uri="{FF2B5EF4-FFF2-40B4-BE49-F238E27FC236}">
              <a16:creationId xmlns:a16="http://schemas.microsoft.com/office/drawing/2014/main" id="{00000000-0008-0000-1100-00007322D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60</xdr:col>
      <xdr:colOff>476252</xdr:colOff>
      <xdr:row>32</xdr:row>
      <xdr:rowOff>98426</xdr:rowOff>
    </xdr:from>
    <xdr:to>
      <xdr:col>71</xdr:col>
      <xdr:colOff>133350</xdr:colOff>
      <xdr:row>61</xdr:row>
      <xdr:rowOff>3176</xdr:rowOff>
    </xdr:to>
    <xdr:graphicFrame macro="">
      <xdr:nvGraphicFramePr>
        <xdr:cNvPr id="13902452" name="グラフ 5">
          <a:extLst>
            <a:ext uri="{FF2B5EF4-FFF2-40B4-BE49-F238E27FC236}">
              <a16:creationId xmlns:a16="http://schemas.microsoft.com/office/drawing/2014/main" id="{00000000-0008-0000-1100-00007422D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6.xml><?xml version="1.0" encoding="utf-8"?>
<c:userShapes xmlns:c="http://schemas.openxmlformats.org/drawingml/2006/chart">
  <cdr:relSizeAnchor xmlns:cdr="http://schemas.openxmlformats.org/drawingml/2006/chartDrawing">
    <cdr:from>
      <cdr:x>0.37834</cdr:x>
      <cdr:y>0.39915</cdr:y>
    </cdr:from>
    <cdr:to>
      <cdr:x>0.66923</cdr:x>
      <cdr:y>0.54623</cdr:y>
    </cdr:to>
    <cdr:sp macro="" textlink="">
      <cdr:nvSpPr>
        <cdr:cNvPr id="195585" name="Text Box 1">
          <a:extLst xmlns:a="http://schemas.openxmlformats.org/drawingml/2006/main">
            <a:ext uri="{FF2B5EF4-FFF2-40B4-BE49-F238E27FC236}">
              <a16:creationId xmlns:a16="http://schemas.microsoft.com/office/drawing/2014/main" id="{BF6CF1C4-F45E-4AE1-8863-5F93FF3818F3}"/>
            </a:ext>
          </a:extLst>
        </cdr:cNvPr>
        <cdr:cNvSpPr txBox="1">
          <a:spLocks xmlns:a="http://schemas.openxmlformats.org/drawingml/2006/main" noChangeArrowheads="1"/>
        </cdr:cNvSpPr>
      </cdr:nvSpPr>
      <cdr:spPr bwMode="auto">
        <a:xfrm xmlns:a="http://schemas.openxmlformats.org/drawingml/2006/main">
          <a:off x="2040369" y="2156742"/>
          <a:ext cx="1566810" cy="79288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strike="noStrike">
              <a:solidFill>
                <a:srgbClr val="000000"/>
              </a:solidFill>
              <a:latin typeface="+mn-lt"/>
              <a:ea typeface="ＭＳ Ｐゴシック"/>
            </a:rPr>
            <a:t>世帯当たり</a:t>
          </a:r>
          <a:r>
            <a:rPr lang="en-US" altLang="ja-JP" sz="1100" b="0" i="0" strike="noStrike">
              <a:solidFill>
                <a:srgbClr val="000000"/>
              </a:solidFill>
              <a:latin typeface="+mn-lt"/>
              <a:cs typeface="Arial"/>
            </a:rPr>
            <a:t>CO</a:t>
          </a:r>
          <a:r>
            <a:rPr lang="en-US" altLang="ja-JP" sz="1100" b="0" i="0" strike="noStrike" baseline="-25000">
              <a:solidFill>
                <a:srgbClr val="000000"/>
              </a:solidFill>
              <a:latin typeface="+mn-lt"/>
              <a:cs typeface="Arial"/>
            </a:rPr>
            <a:t>2</a:t>
          </a:r>
          <a:r>
            <a:rPr lang="ja-JP" altLang="en-US" sz="1100" b="0" i="0" strike="noStrike">
              <a:solidFill>
                <a:srgbClr val="000000"/>
              </a:solidFill>
              <a:latin typeface="+mn-lt"/>
              <a:ea typeface="ＭＳ Ｐゴシック"/>
            </a:rPr>
            <a:t>排出量</a:t>
          </a:r>
          <a:endParaRPr lang="en-US" altLang="ja-JP" sz="1100" b="0" i="0" strike="noStrike">
            <a:solidFill>
              <a:srgbClr val="000000"/>
            </a:solidFill>
            <a:latin typeface="+mn-lt"/>
            <a:ea typeface="ＭＳ Ｐゴシック"/>
          </a:endParaRPr>
        </a:p>
        <a:p xmlns:a="http://schemas.openxmlformats.org/drawingml/2006/main">
          <a:pPr algn="ctr" rtl="0">
            <a:defRPr sz="1000"/>
          </a:pPr>
          <a:r>
            <a:rPr lang="ja-JP" altLang="en-US" sz="1100" b="0" i="0" strike="noStrike">
              <a:solidFill>
                <a:sysClr val="windowText" lastClr="000000"/>
              </a:solidFill>
              <a:latin typeface="+mn-lt"/>
              <a:ea typeface="ＭＳ Ｐゴシック"/>
            </a:rPr>
            <a:t>約</a:t>
          </a:r>
          <a:r>
            <a:rPr lang="en-US" altLang="ja-JP" sz="1100" b="1" i="0" strike="noStrike">
              <a:solidFill>
                <a:sysClr val="windowText" lastClr="000000"/>
              </a:solidFill>
              <a:latin typeface="+mn-lt"/>
              <a:ea typeface="ＭＳ Ｐゴシック"/>
            </a:rPr>
            <a:t>4,940</a:t>
          </a:r>
          <a:r>
            <a:rPr lang="en-US" altLang="ja-JP" sz="1100" b="1" i="0" strike="noStrike">
              <a:solidFill>
                <a:srgbClr val="FF0000"/>
              </a:solidFill>
              <a:latin typeface="+mn-lt"/>
              <a:cs typeface="Arial"/>
            </a:rPr>
            <a:t> </a:t>
          </a:r>
          <a:r>
            <a:rPr lang="en-US" altLang="ja-JP" sz="1100" b="0" i="0" strike="noStrike">
              <a:solidFill>
                <a:sysClr val="windowText" lastClr="000000"/>
              </a:solidFill>
              <a:latin typeface="+mn-lt"/>
              <a:cs typeface="Arial"/>
            </a:rPr>
            <a:t>[kg CO</a:t>
          </a:r>
          <a:r>
            <a:rPr lang="en-US" altLang="ja-JP" sz="1100" b="0" i="0" strike="noStrike" baseline="-25000">
              <a:solidFill>
                <a:sysClr val="windowText" lastClr="000000"/>
              </a:solidFill>
              <a:latin typeface="+mn-lt"/>
              <a:cs typeface="Arial"/>
            </a:rPr>
            <a:t>2</a:t>
          </a:r>
          <a:r>
            <a:rPr lang="en-US" altLang="ja-JP" sz="1100" b="0" i="0" strike="noStrike">
              <a:solidFill>
                <a:srgbClr val="000000"/>
              </a:solidFill>
              <a:latin typeface="+mn-lt"/>
              <a:cs typeface="Arial"/>
            </a:rPr>
            <a:t>/</a:t>
          </a:r>
          <a:r>
            <a:rPr lang="ja-JP" altLang="en-US" sz="1100" b="0" i="0" strike="noStrike">
              <a:solidFill>
                <a:srgbClr val="000000"/>
              </a:solidFill>
              <a:latin typeface="+mn-lt"/>
              <a:ea typeface="ＭＳ Ｐゴシック"/>
            </a:rPr>
            <a:t>世帯］</a:t>
          </a:r>
        </a:p>
        <a:p xmlns:a="http://schemas.openxmlformats.org/drawingml/2006/main">
          <a:pPr algn="ctr" rtl="0">
            <a:defRPr sz="1000"/>
          </a:pPr>
          <a:r>
            <a:rPr lang="ja-JP" altLang="en-US" sz="1100" b="0" i="0" strike="noStrike">
              <a:solidFill>
                <a:srgbClr val="000000"/>
              </a:solidFill>
              <a:latin typeface="+mn-lt"/>
              <a:ea typeface="ＭＳ Ｐゴシック"/>
            </a:rPr>
            <a:t>（</a:t>
          </a:r>
          <a:r>
            <a:rPr lang="en-US" altLang="ja-JP" sz="1100" b="0" i="0" strike="noStrike">
              <a:solidFill>
                <a:srgbClr val="000000"/>
              </a:solidFill>
              <a:latin typeface="+mn-lt"/>
              <a:cs typeface="Arial"/>
            </a:rPr>
            <a:t>2015</a:t>
          </a:r>
          <a:r>
            <a:rPr lang="ja-JP" altLang="en-US" sz="1100" b="0" i="0" strike="noStrike">
              <a:solidFill>
                <a:srgbClr val="000000"/>
              </a:solidFill>
              <a:latin typeface="+mn-lt"/>
              <a:ea typeface="ＭＳ Ｐゴシック"/>
            </a:rPr>
            <a:t>年度）</a:t>
          </a:r>
        </a:p>
      </cdr:txBody>
    </cdr:sp>
  </cdr:relSizeAnchor>
  <cdr:relSizeAnchor xmlns:cdr="http://schemas.openxmlformats.org/drawingml/2006/chartDrawing">
    <cdr:from>
      <cdr:x>0.01764</cdr:x>
      <cdr:y>0.79365</cdr:y>
    </cdr:from>
    <cdr:to>
      <cdr:x>0.98765</cdr:x>
      <cdr:y>0.99829</cdr:y>
    </cdr:to>
    <cdr:sp macro="" textlink="">
      <cdr:nvSpPr>
        <cdr:cNvPr id="195589" name="Text Box 5">
          <a:extLst xmlns:a="http://schemas.openxmlformats.org/drawingml/2006/main">
            <a:ext uri="{FF2B5EF4-FFF2-40B4-BE49-F238E27FC236}">
              <a16:creationId xmlns:a16="http://schemas.microsoft.com/office/drawing/2014/main" id="{630D92F0-5994-4B89-BE1C-1D108C4F494B}"/>
            </a:ext>
          </a:extLst>
        </cdr:cNvPr>
        <cdr:cNvSpPr txBox="1">
          <a:spLocks xmlns:a="http://schemas.openxmlformats.org/drawingml/2006/main" noChangeArrowheads="1"/>
        </cdr:cNvSpPr>
      </cdr:nvSpPr>
      <cdr:spPr bwMode="auto">
        <a:xfrm xmlns:a="http://schemas.openxmlformats.org/drawingml/2006/main">
          <a:off x="95250" y="4286250"/>
          <a:ext cx="5238751" cy="110519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1">
            <a:defRPr sz="1000"/>
          </a:pPr>
          <a:r>
            <a:rPr lang="en-US" altLang="ja-JP" sz="900" b="0" i="0" strike="noStrike">
              <a:solidFill>
                <a:srgbClr val="000000"/>
              </a:solidFill>
              <a:latin typeface="+mn-lt"/>
              <a:ea typeface="+mj-ea"/>
            </a:rPr>
            <a:t>※</a:t>
          </a:r>
          <a:r>
            <a:rPr lang="ja-JP" altLang="en-US" sz="900" b="0" i="0" strike="noStrike">
              <a:solidFill>
                <a:srgbClr val="000000"/>
              </a:solidFill>
              <a:latin typeface="+mn-lt"/>
              <a:ea typeface="+mj-ea"/>
            </a:rPr>
            <a:t>　家庭からの</a:t>
          </a:r>
          <a:r>
            <a:rPr lang="en-US" altLang="ja-JP" sz="900" b="0" i="0" strike="noStrike">
              <a:solidFill>
                <a:srgbClr val="000000"/>
              </a:solidFill>
              <a:latin typeface="+mn-lt"/>
              <a:ea typeface="+mj-ea"/>
            </a:rPr>
            <a:t>CO</a:t>
          </a:r>
          <a:r>
            <a:rPr lang="en-US" altLang="ja-JP" sz="900" b="0" i="0" strike="noStrike" baseline="-25000">
              <a:solidFill>
                <a:srgbClr val="000000"/>
              </a:solidFill>
              <a:latin typeface="+mn-lt"/>
              <a:ea typeface="+mj-ea"/>
            </a:rPr>
            <a:t>2 </a:t>
          </a:r>
          <a:r>
            <a:rPr lang="ja-JP" altLang="en-US" sz="900" b="0" i="0" strike="noStrike">
              <a:solidFill>
                <a:srgbClr val="000000"/>
              </a:solidFill>
              <a:latin typeface="+mn-lt"/>
              <a:ea typeface="+mj-ea"/>
            </a:rPr>
            <a:t>排出量は、インベントリの家庭部門、運輸（旅客）部門の自家用乗用車（家計寄与分</a:t>
          </a:r>
          <a:r>
            <a:rPr lang="en-US" altLang="ja-JP" sz="900" b="0" i="0" strike="noStrike">
              <a:solidFill>
                <a:srgbClr val="000000"/>
              </a:solidFill>
              <a:latin typeface="+mn-lt"/>
              <a:ea typeface="+mj-ea"/>
            </a:rPr>
            <a:t>)</a:t>
          </a:r>
          <a:r>
            <a:rPr lang="ja-JP" altLang="en-US" sz="900" b="0" i="0" strike="noStrike">
              <a:solidFill>
                <a:srgbClr val="000000"/>
              </a:solidFill>
              <a:latin typeface="+mn-lt"/>
              <a:ea typeface="+mj-ea"/>
            </a:rPr>
            <a:t>、</a:t>
          </a:r>
          <a:endParaRPr lang="en-US" altLang="ja-JP" sz="900" b="0" i="0" strike="noStrike">
            <a:solidFill>
              <a:srgbClr val="000000"/>
            </a:solidFill>
            <a:latin typeface="+mn-lt"/>
            <a:ea typeface="+mj-ea"/>
          </a:endParaRPr>
        </a:p>
        <a:p xmlns:a="http://schemas.openxmlformats.org/drawingml/2006/main">
          <a:pPr algn="l" rtl="1">
            <a:spcAft>
              <a:spcPts val="300"/>
            </a:spcAft>
            <a:defRPr sz="1000"/>
          </a:pPr>
          <a:r>
            <a:rPr lang="ja-JP" altLang="en-US" sz="900" b="0" i="0" strike="noStrike">
              <a:solidFill>
                <a:srgbClr val="000000"/>
              </a:solidFill>
              <a:latin typeface="+mn-lt"/>
              <a:ea typeface="+mj-ea"/>
            </a:rPr>
            <a:t>　　　廃棄物（一般廃棄物）処理からの排出量及び水道からの排出量を足し合わせたもの。 </a:t>
          </a:r>
          <a:endParaRPr lang="en-US" altLang="ja-JP" sz="900" b="0" i="0" strike="noStrike">
            <a:solidFill>
              <a:srgbClr val="000000"/>
            </a:solidFill>
            <a:latin typeface="+mn-lt"/>
            <a:ea typeface="+mj-ea"/>
          </a:endParaRPr>
        </a:p>
        <a:p xmlns:a="http://schemas.openxmlformats.org/drawingml/2006/main">
          <a:pPr marL="0" marR="0" indent="0" algn="l" defTabSz="914400" rtl="1" eaLnBrk="1" fontAlgn="auto" latinLnBrk="0" hangingPunct="1">
            <a:lnSpc>
              <a:spcPct val="100000"/>
            </a:lnSpc>
            <a:spcBef>
              <a:spcPts val="0"/>
            </a:spcBef>
            <a:spcAft>
              <a:spcPts val="300"/>
            </a:spcAft>
            <a:buClrTx/>
            <a:buSzTx/>
            <a:buFontTx/>
            <a:buNone/>
            <a:tabLst/>
            <a:defRPr sz="1000"/>
          </a:pPr>
          <a:r>
            <a:rPr lang="en-US" altLang="ja-JP" sz="900" b="0" i="0">
              <a:latin typeface="+mn-lt"/>
              <a:ea typeface="+mj-ea"/>
              <a:cs typeface="+mn-cs"/>
            </a:rPr>
            <a:t>※</a:t>
          </a:r>
          <a:r>
            <a:rPr lang="ja-JP" altLang="ja-JP" sz="900" b="0" i="0">
              <a:latin typeface="+mn-lt"/>
              <a:ea typeface="+mj-ea"/>
              <a:cs typeface="+mn-cs"/>
            </a:rPr>
            <a:t>　電力及び熱</a:t>
          </a:r>
          <a:r>
            <a:rPr lang="ja-JP" altLang="en-US" sz="900" b="0" i="0">
              <a:latin typeface="+mn-lt"/>
              <a:ea typeface="+mj-ea"/>
              <a:cs typeface="+mn-cs"/>
            </a:rPr>
            <a:t>の</a:t>
          </a:r>
          <a:r>
            <a:rPr lang="en-US" altLang="ja-JP" sz="900" b="0" i="0">
              <a:latin typeface="+mn-lt"/>
              <a:ea typeface="+mj-ea"/>
              <a:cs typeface="+mn-cs"/>
            </a:rPr>
            <a:t>CO</a:t>
          </a:r>
          <a:r>
            <a:rPr lang="en-US" altLang="ja-JP" sz="900" b="0" i="0" baseline="-25000">
              <a:latin typeface="+mn-lt"/>
              <a:ea typeface="+mj-ea"/>
              <a:cs typeface="+mn-cs"/>
            </a:rPr>
            <a:t>2 </a:t>
          </a:r>
          <a:r>
            <a:rPr lang="ja-JP" altLang="en-US" sz="900" b="0" i="0">
              <a:latin typeface="+mn-lt"/>
              <a:ea typeface="+mj-ea"/>
              <a:cs typeface="+mn-cs"/>
            </a:rPr>
            <a:t>排出量</a:t>
          </a:r>
          <a:r>
            <a:rPr lang="ja-JP" altLang="ja-JP" sz="900" b="0" i="0">
              <a:latin typeface="+mn-lt"/>
              <a:ea typeface="+mj-ea"/>
              <a:cs typeface="+mn-cs"/>
            </a:rPr>
            <a:t>は、自家発電を含まない、電力会社等から購入する電力や熱に由来する</a:t>
          </a:r>
          <a:r>
            <a:rPr lang="ja-JP" altLang="en-US" sz="900" b="0" i="0">
              <a:latin typeface="+mn-lt"/>
              <a:ea typeface="+mj-ea"/>
              <a:cs typeface="+mn-cs"/>
            </a:rPr>
            <a:t>もの</a:t>
          </a:r>
          <a:r>
            <a:rPr lang="ja-JP" altLang="ja-JP" sz="900" b="0" i="0">
              <a:latin typeface="+mn-lt"/>
              <a:ea typeface="+mj-ea"/>
              <a:cs typeface="+mn-cs"/>
            </a:rPr>
            <a:t>。</a:t>
          </a:r>
          <a:r>
            <a:rPr lang="ja-JP" altLang="en-US" sz="900" b="0" i="0" strike="noStrike">
              <a:solidFill>
                <a:srgbClr val="000000"/>
              </a:solidFill>
              <a:latin typeface="+mn-lt"/>
              <a:ea typeface="+mj-ea"/>
            </a:rPr>
            <a:t> </a:t>
          </a:r>
        </a:p>
        <a:p xmlns:a="http://schemas.openxmlformats.org/drawingml/2006/main">
          <a:r>
            <a:rPr lang="en-US" altLang="ja-JP" sz="900" b="0" i="0" strike="noStrike">
              <a:solidFill>
                <a:srgbClr val="000000"/>
              </a:solidFill>
              <a:latin typeface="+mn-lt"/>
              <a:ea typeface="+mj-ea"/>
            </a:rPr>
            <a:t>※</a:t>
          </a:r>
          <a:r>
            <a:rPr lang="ja-JP" altLang="en-US" sz="900" b="0" i="0" strike="noStrike">
              <a:solidFill>
                <a:srgbClr val="000000"/>
              </a:solidFill>
              <a:latin typeface="+mn-lt"/>
              <a:ea typeface="+mj-ea"/>
            </a:rPr>
            <a:t>　</a:t>
          </a:r>
          <a:r>
            <a:rPr lang="ja-JP" altLang="en-US" sz="900">
              <a:latin typeface="+mn-lt"/>
              <a:ea typeface="+mj-ea"/>
              <a:cs typeface="+mn-cs"/>
            </a:rPr>
            <a:t>一般廃棄物は非バイオマス起源（プラスチック等）の焼却による</a:t>
          </a:r>
          <a:r>
            <a:rPr lang="en-US" sz="900">
              <a:latin typeface="+mn-lt"/>
              <a:ea typeface="+mj-ea"/>
              <a:cs typeface="+mn-cs"/>
            </a:rPr>
            <a:t>CO</a:t>
          </a:r>
          <a:r>
            <a:rPr lang="en-US" sz="900" baseline="-25000">
              <a:latin typeface="+mn-lt"/>
              <a:ea typeface="+mj-ea"/>
              <a:cs typeface="+mn-cs"/>
            </a:rPr>
            <a:t>2</a:t>
          </a:r>
          <a:r>
            <a:rPr lang="en-US" sz="900">
              <a:latin typeface="+mn-lt"/>
              <a:ea typeface="+mj-ea"/>
              <a:cs typeface="+mn-cs"/>
            </a:rPr>
            <a:t> </a:t>
          </a:r>
          <a:r>
            <a:rPr lang="ja-JP" altLang="en-US" sz="900">
              <a:latin typeface="+mn-lt"/>
              <a:ea typeface="+mj-ea"/>
              <a:cs typeface="+mn-cs"/>
            </a:rPr>
            <a:t>及び廃棄物処理施設で使用する</a:t>
          </a:r>
          <a:endParaRPr lang="en-US" altLang="ja-JP" sz="900">
            <a:latin typeface="+mn-lt"/>
            <a:ea typeface="+mj-ea"/>
            <a:cs typeface="+mn-cs"/>
          </a:endParaRPr>
        </a:p>
        <a:p xmlns:a="http://schemas.openxmlformats.org/drawingml/2006/main">
          <a:pPr>
            <a:spcAft>
              <a:spcPts val="300"/>
            </a:spcAft>
          </a:pPr>
          <a:r>
            <a:rPr lang="ja-JP" altLang="en-US" sz="900">
              <a:latin typeface="+mn-lt"/>
              <a:ea typeface="+mj-ea"/>
              <a:cs typeface="+mn-cs"/>
            </a:rPr>
            <a:t>　　　エネルギー起源</a:t>
          </a:r>
          <a:r>
            <a:rPr lang="en-US" sz="900">
              <a:latin typeface="+mn-lt"/>
              <a:ea typeface="+mj-ea"/>
              <a:cs typeface="+mn-cs"/>
            </a:rPr>
            <a:t>CO</a:t>
          </a:r>
          <a:r>
            <a:rPr lang="en-US" sz="900" baseline="-25000">
              <a:latin typeface="+mn-lt"/>
              <a:ea typeface="+mj-ea"/>
              <a:cs typeface="+mn-cs"/>
            </a:rPr>
            <a:t>2</a:t>
          </a:r>
          <a:r>
            <a:rPr lang="en-US" sz="900">
              <a:latin typeface="+mn-lt"/>
              <a:ea typeface="+mj-ea"/>
              <a:cs typeface="+mn-cs"/>
            </a:rPr>
            <a:t> </a:t>
          </a:r>
          <a:r>
            <a:rPr lang="ja-JP" altLang="en-US" sz="900">
              <a:latin typeface="+mn-lt"/>
              <a:ea typeface="+mj-ea"/>
              <a:cs typeface="+mn-cs"/>
            </a:rPr>
            <a:t>のうち、生活系ごみ由来分を推計したもの。</a:t>
          </a:r>
          <a:endParaRPr lang="en-US" altLang="ja-JP" sz="900">
            <a:latin typeface="+mn-lt"/>
            <a:ea typeface="+mj-ea"/>
            <a:cs typeface="+mn-cs"/>
          </a:endParaRPr>
        </a:p>
        <a:p xmlns:a="http://schemas.openxmlformats.org/drawingml/2006/main">
          <a:r>
            <a:rPr lang="en-US" altLang="ja-JP" sz="900" b="0" i="0">
              <a:latin typeface="+mn-lt"/>
              <a:ea typeface="+mj-ea"/>
              <a:cs typeface="+mn-cs"/>
            </a:rPr>
            <a:t>※</a:t>
          </a:r>
          <a:r>
            <a:rPr lang="ja-JP" altLang="ja-JP" sz="900" b="0" i="0">
              <a:latin typeface="+mn-lt"/>
              <a:ea typeface="+mj-ea"/>
              <a:cs typeface="+mn-cs"/>
            </a:rPr>
            <a:t>　</a:t>
          </a:r>
          <a:r>
            <a:rPr lang="ja-JP" altLang="en-US" sz="900" b="0" i="0">
              <a:latin typeface="+mn-lt"/>
              <a:ea typeface="+mj-ea"/>
              <a:cs typeface="+mn-cs"/>
            </a:rPr>
            <a:t>水道は、水処理施設で使用するエネルギー起源</a:t>
          </a:r>
          <a:r>
            <a:rPr lang="en-US" altLang="ja-JP" sz="900" b="0" i="0">
              <a:latin typeface="+mn-lt"/>
              <a:ea typeface="+mj-ea"/>
              <a:cs typeface="+mn-cs"/>
            </a:rPr>
            <a:t>CO</a:t>
          </a:r>
          <a:r>
            <a:rPr lang="en-US" altLang="ja-JP" sz="900" b="0" i="0" baseline="-25000">
              <a:latin typeface="+mn-lt"/>
              <a:ea typeface="+mj-ea"/>
              <a:cs typeface="+mn-cs"/>
            </a:rPr>
            <a:t>2 </a:t>
          </a:r>
          <a:r>
            <a:rPr lang="ja-JP" altLang="en-US" sz="900" b="0" i="0">
              <a:latin typeface="+mn-lt"/>
              <a:ea typeface="+mj-ea"/>
              <a:cs typeface="+mn-cs"/>
            </a:rPr>
            <a:t>のうち、家庭寄与分を推計したもの。</a:t>
          </a:r>
          <a:endParaRPr lang="ja-JP" altLang="en-US" sz="900" b="0" i="0" strike="noStrike">
            <a:solidFill>
              <a:srgbClr val="000000"/>
            </a:solidFill>
            <a:latin typeface="+mn-lt"/>
            <a:ea typeface="+mj-ea"/>
          </a:endParaRPr>
        </a:p>
      </cdr:txBody>
    </cdr:sp>
  </cdr:relSizeAnchor>
</c:userShapes>
</file>

<file path=xl/drawings/drawing37.xml><?xml version="1.0" encoding="utf-8"?>
<c:userShapes xmlns:c="http://schemas.openxmlformats.org/drawingml/2006/chart">
  <cdr:relSizeAnchor xmlns:cdr="http://schemas.openxmlformats.org/drawingml/2006/chartDrawing">
    <cdr:from>
      <cdr:x>0.37307</cdr:x>
      <cdr:y>0.37913</cdr:y>
    </cdr:from>
    <cdr:to>
      <cdr:x>0.66234</cdr:x>
      <cdr:y>0.51849</cdr:y>
    </cdr:to>
    <cdr:sp macro="" textlink="">
      <cdr:nvSpPr>
        <cdr:cNvPr id="231425" name="Text Box 1">
          <a:extLst xmlns:a="http://schemas.openxmlformats.org/drawingml/2006/main">
            <a:ext uri="{FF2B5EF4-FFF2-40B4-BE49-F238E27FC236}">
              <a16:creationId xmlns:a16="http://schemas.microsoft.com/office/drawing/2014/main" id="{3B6166CF-F3B4-41FF-BEFE-7A9C928EF72C}"/>
            </a:ext>
          </a:extLst>
        </cdr:cNvPr>
        <cdr:cNvSpPr txBox="1">
          <a:spLocks xmlns:a="http://schemas.openxmlformats.org/drawingml/2006/main" noChangeArrowheads="1"/>
        </cdr:cNvSpPr>
      </cdr:nvSpPr>
      <cdr:spPr bwMode="auto">
        <a:xfrm xmlns:a="http://schemas.openxmlformats.org/drawingml/2006/main">
          <a:off x="2017992" y="2046338"/>
          <a:ext cx="1564702" cy="75219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1">
            <a:defRPr sz="1000"/>
          </a:pPr>
          <a:r>
            <a:rPr lang="ja-JP" altLang="en-US" sz="1100" b="0" i="0" strike="noStrike">
              <a:solidFill>
                <a:srgbClr val="000000"/>
              </a:solidFill>
              <a:latin typeface="+mn-lt"/>
              <a:ea typeface="ＭＳ Ｐゴシック"/>
            </a:rPr>
            <a:t>世帯当たり</a:t>
          </a:r>
          <a:r>
            <a:rPr lang="en-US" altLang="ja-JP" sz="1100" b="0" i="0" strike="noStrike">
              <a:solidFill>
                <a:srgbClr val="000000"/>
              </a:solidFill>
              <a:latin typeface="+mn-lt"/>
              <a:cs typeface="Arial"/>
            </a:rPr>
            <a:t>CO</a:t>
          </a:r>
          <a:r>
            <a:rPr lang="en-US" altLang="ja-JP" sz="1100" b="0" i="0" strike="noStrike" baseline="-25000">
              <a:solidFill>
                <a:srgbClr val="000000"/>
              </a:solidFill>
              <a:latin typeface="+mn-lt"/>
              <a:cs typeface="Arial"/>
            </a:rPr>
            <a:t>2</a:t>
          </a:r>
          <a:r>
            <a:rPr lang="ja-JP" altLang="en-US" sz="1100" b="0" i="0" strike="noStrike">
              <a:solidFill>
                <a:srgbClr val="000000"/>
              </a:solidFill>
              <a:latin typeface="+mn-lt"/>
              <a:ea typeface="ＭＳ Ｐゴシック"/>
            </a:rPr>
            <a:t>排出量</a:t>
          </a:r>
        </a:p>
        <a:p xmlns:a="http://schemas.openxmlformats.org/drawingml/2006/main">
          <a:pPr algn="ctr" rtl="1">
            <a:defRPr sz="1000"/>
          </a:pPr>
          <a:r>
            <a:rPr lang="ja-JP" altLang="en-US" sz="1100" b="0" i="0" strike="noStrike">
              <a:solidFill>
                <a:sysClr val="windowText" lastClr="000000"/>
              </a:solidFill>
              <a:latin typeface="+mn-lt"/>
              <a:ea typeface="ＭＳ Ｐゴシック"/>
            </a:rPr>
            <a:t>約</a:t>
          </a:r>
          <a:r>
            <a:rPr lang="en-US" altLang="ja-JP" sz="1100" b="1" i="0" strike="noStrike">
              <a:solidFill>
                <a:sysClr val="windowText" lastClr="000000"/>
              </a:solidFill>
              <a:latin typeface="+mn-lt"/>
              <a:ea typeface="+mn-ea"/>
              <a:cs typeface="Arial"/>
            </a:rPr>
            <a:t>4,940</a:t>
          </a:r>
          <a:r>
            <a:rPr lang="en-US" altLang="ja-JP" sz="1100" b="1" i="0" strike="noStrike">
              <a:solidFill>
                <a:sysClr val="windowText" lastClr="000000"/>
              </a:solidFill>
              <a:latin typeface="+mn-lt"/>
              <a:cs typeface="Arial"/>
            </a:rPr>
            <a:t> </a:t>
          </a:r>
          <a:r>
            <a:rPr lang="en-US" altLang="ja-JP" sz="1100" b="0" i="0" strike="noStrike">
              <a:solidFill>
                <a:sysClr val="windowText" lastClr="000000"/>
              </a:solidFill>
              <a:latin typeface="+mn-lt"/>
              <a:cs typeface="Arial"/>
            </a:rPr>
            <a:t>[kg CO</a:t>
          </a:r>
          <a:r>
            <a:rPr lang="en-US" altLang="ja-JP" sz="1100" b="0" i="0" strike="noStrike" baseline="-25000">
              <a:solidFill>
                <a:sysClr val="windowText" lastClr="000000"/>
              </a:solidFill>
              <a:latin typeface="+mn-lt"/>
              <a:cs typeface="Arial"/>
            </a:rPr>
            <a:t>2</a:t>
          </a:r>
          <a:r>
            <a:rPr lang="en-US" altLang="ja-JP" sz="1100" b="0" i="0" strike="noStrike">
              <a:solidFill>
                <a:sysClr val="windowText" lastClr="000000"/>
              </a:solidFill>
              <a:latin typeface="+mn-lt"/>
              <a:cs typeface="Arial"/>
            </a:rPr>
            <a:t>/</a:t>
          </a:r>
          <a:r>
            <a:rPr lang="ja-JP" altLang="en-US" sz="1100" b="0" i="0" strike="noStrike">
              <a:solidFill>
                <a:sysClr val="windowText" lastClr="000000"/>
              </a:solidFill>
              <a:latin typeface="+mn-lt"/>
              <a:ea typeface="ＭＳ Ｐゴシック"/>
            </a:rPr>
            <a:t>世帯］</a:t>
          </a:r>
        </a:p>
        <a:p xmlns:a="http://schemas.openxmlformats.org/drawingml/2006/main">
          <a:pPr algn="ctr" rtl="1">
            <a:defRPr sz="1000"/>
          </a:pPr>
          <a:r>
            <a:rPr lang="ja-JP" altLang="en-US" sz="1100" b="0" i="0" strike="noStrike">
              <a:solidFill>
                <a:srgbClr val="000000"/>
              </a:solidFill>
              <a:latin typeface="+mn-lt"/>
              <a:ea typeface="ＭＳ Ｐゴシック"/>
            </a:rPr>
            <a:t>（</a:t>
          </a:r>
          <a:r>
            <a:rPr lang="en-US" altLang="ja-JP" sz="1100" b="0" i="0" strike="noStrike">
              <a:solidFill>
                <a:srgbClr val="000000"/>
              </a:solidFill>
              <a:latin typeface="+mn-lt"/>
              <a:cs typeface="Arial"/>
            </a:rPr>
            <a:t>2015</a:t>
          </a:r>
          <a:r>
            <a:rPr lang="ja-JP" altLang="en-US" sz="1100" b="0" i="0" strike="noStrike">
              <a:solidFill>
                <a:srgbClr val="000000"/>
              </a:solidFill>
              <a:latin typeface="+mn-lt"/>
              <a:ea typeface="ＭＳ Ｐゴシック"/>
            </a:rPr>
            <a:t>年度）</a:t>
          </a:r>
        </a:p>
      </cdr:txBody>
    </cdr:sp>
  </cdr:relSizeAnchor>
  <cdr:relSizeAnchor xmlns:cdr="http://schemas.openxmlformats.org/drawingml/2006/chartDrawing">
    <cdr:from>
      <cdr:x>0.09583</cdr:x>
      <cdr:y>0.77249</cdr:y>
    </cdr:from>
    <cdr:to>
      <cdr:x>0.94732</cdr:x>
      <cdr:y>1</cdr:y>
    </cdr:to>
    <cdr:sp macro="" textlink="">
      <cdr:nvSpPr>
        <cdr:cNvPr id="4" name="テキスト ボックス 1">
          <a:extLst xmlns:a="http://schemas.openxmlformats.org/drawingml/2006/main">
            <a:ext uri="{FF2B5EF4-FFF2-40B4-BE49-F238E27FC236}">
              <a16:creationId xmlns:a16="http://schemas.microsoft.com/office/drawing/2014/main" id="{12FA9B43-8231-4C29-9951-04C92D2B8B92}"/>
            </a:ext>
          </a:extLst>
        </cdr:cNvPr>
        <cdr:cNvSpPr txBox="1"/>
      </cdr:nvSpPr>
      <cdr:spPr>
        <a:xfrm xmlns:a="http://schemas.openxmlformats.org/drawingml/2006/main">
          <a:off x="517525" y="4171950"/>
          <a:ext cx="4598631" cy="122872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en-US" altLang="ja-JP" sz="900"/>
            <a:t>※</a:t>
          </a:r>
          <a:r>
            <a:rPr kumimoji="1" lang="ja-JP" altLang="en-US" sz="900"/>
            <a:t>　家庭からの</a:t>
          </a:r>
          <a:r>
            <a:rPr kumimoji="1" lang="en-US" altLang="ja-JP" sz="900"/>
            <a:t>CO2 </a:t>
          </a:r>
          <a:r>
            <a:rPr kumimoji="1" lang="ja-JP" altLang="en-US" sz="900"/>
            <a:t>排出量は、インベントリの家庭部門、運輸（旅客）部門の自家用乗用車</a:t>
          </a:r>
        </a:p>
        <a:p xmlns:a="http://schemas.openxmlformats.org/drawingml/2006/main">
          <a:pPr>
            <a:lnSpc>
              <a:spcPts val="1100"/>
            </a:lnSpc>
          </a:pPr>
          <a:r>
            <a:rPr kumimoji="1" lang="ja-JP" altLang="en-US" sz="900"/>
            <a:t>　　　</a:t>
          </a:r>
          <a:r>
            <a:rPr kumimoji="1" lang="en-US" altLang="ja-JP" sz="900"/>
            <a:t>(</a:t>
          </a:r>
          <a:r>
            <a:rPr kumimoji="1" lang="ja-JP" altLang="en-US" sz="900"/>
            <a:t>家計寄与分</a:t>
          </a:r>
          <a:r>
            <a:rPr kumimoji="1" lang="en-US" altLang="ja-JP" sz="900"/>
            <a:t>)</a:t>
          </a:r>
          <a:r>
            <a:rPr kumimoji="1" lang="ja-JP" altLang="en-US" sz="900"/>
            <a:t>、廃棄物（一般廃棄物）処理からの排出量及び水道からの排出量を足し</a:t>
          </a:r>
        </a:p>
        <a:p xmlns:a="http://schemas.openxmlformats.org/drawingml/2006/main">
          <a:r>
            <a:rPr kumimoji="1" lang="ja-JP" altLang="en-US" sz="900"/>
            <a:t>        合わせたものである。       </a:t>
          </a:r>
        </a:p>
        <a:p xmlns:a="http://schemas.openxmlformats.org/drawingml/2006/main">
          <a:r>
            <a:rPr kumimoji="1" lang="en-US" altLang="ja-JP" sz="900"/>
            <a:t>※</a:t>
          </a:r>
          <a:r>
            <a:rPr kumimoji="1" lang="ja-JP" altLang="en-US" sz="900"/>
            <a:t>　一般廃棄物は非バイオマス起源（プラスチック等）の焼却による</a:t>
          </a:r>
          <a:r>
            <a:rPr kumimoji="1" lang="en-US" altLang="ja-JP" sz="900"/>
            <a:t>CO2 </a:t>
          </a:r>
          <a:r>
            <a:rPr kumimoji="1" lang="ja-JP" altLang="en-US" sz="900"/>
            <a:t>及び廃棄物処理</a:t>
          </a:r>
        </a:p>
        <a:p xmlns:a="http://schemas.openxmlformats.org/drawingml/2006/main">
          <a:pPr>
            <a:lnSpc>
              <a:spcPts val="1100"/>
            </a:lnSpc>
          </a:pPr>
          <a:r>
            <a:rPr kumimoji="1" lang="ja-JP" altLang="en-US" sz="900"/>
            <a:t>　　　施設で使用するエネルギー起源</a:t>
          </a:r>
          <a:r>
            <a:rPr kumimoji="1" lang="en-US" altLang="ja-JP" sz="900"/>
            <a:t>CO2 </a:t>
          </a:r>
          <a:r>
            <a:rPr kumimoji="1" lang="ja-JP" altLang="en-US" sz="900"/>
            <a:t>のうち、生活系ごみ由来分を推計したものである。</a:t>
          </a:r>
        </a:p>
        <a:p xmlns:a="http://schemas.openxmlformats.org/drawingml/2006/main">
          <a:r>
            <a:rPr kumimoji="1" lang="en-US" altLang="ja-JP" sz="900"/>
            <a:t>※</a:t>
          </a:r>
          <a:r>
            <a:rPr kumimoji="1" lang="ja-JP" altLang="en-US" sz="900"/>
            <a:t>　日本エネルギー経済研究所　計量分析ユニット　家庭原単位マトリックスをもとに、</a:t>
          </a:r>
        </a:p>
        <a:p xmlns:a="http://schemas.openxmlformats.org/drawingml/2006/main">
          <a:r>
            <a:rPr kumimoji="1" lang="ja-JP" altLang="en-US" sz="900"/>
            <a:t>　　　国立環境研究所温室効果ガスインベントリオフィスが作成。</a:t>
          </a:r>
        </a:p>
        <a:p xmlns:a="http://schemas.openxmlformats.org/drawingml/2006/main">
          <a:endParaRPr kumimoji="1" lang="ja-JP" altLang="en-US" sz="1100"/>
        </a:p>
      </cdr:txBody>
    </cdr:sp>
  </cdr:relSizeAnchor>
</c:userShapes>
</file>

<file path=xl/drawings/drawing38.xml><?xml version="1.0" encoding="utf-8"?>
<c:userShapes xmlns:c="http://schemas.openxmlformats.org/drawingml/2006/chart">
  <cdr:relSizeAnchor xmlns:cdr="http://schemas.openxmlformats.org/drawingml/2006/chartDrawing">
    <cdr:from>
      <cdr:x>0.00529</cdr:x>
      <cdr:y>0.17639</cdr:y>
    </cdr:from>
    <cdr:to>
      <cdr:x>0.04595</cdr:x>
      <cdr:y>0.78493</cdr:y>
    </cdr:to>
    <cdr:sp macro="" textlink="">
      <cdr:nvSpPr>
        <cdr:cNvPr id="2" name="テキスト ボックス 1">
          <a:extLst xmlns:a="http://schemas.openxmlformats.org/drawingml/2006/main">
            <a:ext uri="{FF2B5EF4-FFF2-40B4-BE49-F238E27FC236}">
              <a16:creationId xmlns:a16="http://schemas.microsoft.com/office/drawing/2014/main" id="{11DD2992-6329-45DB-9D39-BFA27D83CE04}"/>
            </a:ext>
          </a:extLst>
        </cdr:cNvPr>
        <cdr:cNvSpPr txBox="1"/>
      </cdr:nvSpPr>
      <cdr:spPr>
        <a:xfrm xmlns:a="http://schemas.openxmlformats.org/drawingml/2006/main" rot="16200000">
          <a:off x="-1458584" y="2449187"/>
          <a:ext cx="3286126" cy="292751"/>
        </a:xfrm>
        <a:prstGeom xmlns:a="http://schemas.openxmlformats.org/drawingml/2006/main" prst="rect">
          <a:avLst/>
        </a:prstGeom>
      </cdr:spPr>
      <cdr:txBody>
        <a:bodyPr xmlns:a="http://schemas.openxmlformats.org/drawingml/2006/main" wrap="square" rtlCol="0">
          <a:noAutofit/>
        </a:bodyPr>
        <a:lstStyle xmlns:a="http://schemas.openxmlformats.org/drawingml/2006/main"/>
        <a:p xmlns:a="http://schemas.openxmlformats.org/drawingml/2006/main">
          <a:pPr algn="ctr"/>
          <a:r>
            <a:rPr lang="ja-JP" altLang="en-US" sz="1200">
              <a:latin typeface="+mn-lt"/>
              <a:ea typeface="+mn-ea"/>
            </a:rPr>
            <a:t>家庭からの</a:t>
          </a:r>
          <a:r>
            <a:rPr lang="en-US" altLang="ja-JP" sz="1200">
              <a:latin typeface="+mn-lt"/>
              <a:ea typeface="+mn-ea"/>
            </a:rPr>
            <a:t>CO</a:t>
          </a:r>
          <a:r>
            <a:rPr lang="en-US" altLang="ja-JP" sz="1200" baseline="-25000">
              <a:latin typeface="+mn-lt"/>
              <a:ea typeface="+mn-ea"/>
            </a:rPr>
            <a:t>2</a:t>
          </a:r>
          <a:r>
            <a:rPr lang="en-US" altLang="ja-JP" sz="1200">
              <a:latin typeface="+mn-lt"/>
              <a:ea typeface="+mn-ea"/>
            </a:rPr>
            <a:t> </a:t>
          </a:r>
          <a:r>
            <a:rPr lang="ja-JP" altLang="en-US" sz="1200">
              <a:latin typeface="+mn-lt"/>
              <a:ea typeface="+mn-ea"/>
            </a:rPr>
            <a:t>排出量　（</a:t>
          </a:r>
          <a:r>
            <a:rPr lang="en-US" altLang="ja-JP" sz="1200">
              <a:latin typeface="+mn-lt"/>
              <a:ea typeface="+mn-ea"/>
            </a:rPr>
            <a:t>kg-CO</a:t>
          </a:r>
          <a:r>
            <a:rPr lang="en-US" altLang="ja-JP" sz="1200" baseline="-25000">
              <a:latin typeface="+mn-lt"/>
              <a:ea typeface="+mn-ea"/>
            </a:rPr>
            <a:t>2 </a:t>
          </a:r>
          <a:r>
            <a:rPr lang="en-US" altLang="ja-JP" sz="1200">
              <a:latin typeface="+mn-lt"/>
              <a:ea typeface="+mn-ea"/>
            </a:rPr>
            <a:t>/</a:t>
          </a:r>
          <a:r>
            <a:rPr lang="ja-JP" altLang="en-US" sz="1200">
              <a:latin typeface="+mn-lt"/>
              <a:ea typeface="+mn-ea"/>
            </a:rPr>
            <a:t>世帯）</a:t>
          </a:r>
        </a:p>
      </cdr:txBody>
    </cdr:sp>
  </cdr:relSizeAnchor>
  <cdr:relSizeAnchor xmlns:cdr="http://schemas.openxmlformats.org/drawingml/2006/chartDrawing">
    <cdr:from>
      <cdr:x>0.47228</cdr:x>
      <cdr:y>0.91314</cdr:y>
    </cdr:from>
    <cdr:to>
      <cdr:x>0.56546</cdr:x>
      <cdr:y>0.9776</cdr:y>
    </cdr:to>
    <cdr:sp macro="" textlink="">
      <cdr:nvSpPr>
        <cdr:cNvPr id="3" name="テキスト ボックス 1">
          <a:extLst xmlns:a="http://schemas.openxmlformats.org/drawingml/2006/main">
            <a:ext uri="{FF2B5EF4-FFF2-40B4-BE49-F238E27FC236}">
              <a16:creationId xmlns:a16="http://schemas.microsoft.com/office/drawing/2014/main" id="{312D6EED-B2F7-48C0-8C11-C5649AE77BC6}"/>
            </a:ext>
          </a:extLst>
        </cdr:cNvPr>
        <cdr:cNvSpPr txBox="1"/>
      </cdr:nvSpPr>
      <cdr:spPr>
        <a:xfrm xmlns:a="http://schemas.openxmlformats.org/drawingml/2006/main">
          <a:off x="3400425" y="4930962"/>
          <a:ext cx="670908" cy="348084"/>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1200"/>
            <a:t>（年度）</a:t>
          </a:r>
        </a:p>
      </cdr:txBody>
    </cdr:sp>
  </cdr:relSizeAnchor>
</c:userShapes>
</file>

<file path=xl/drawings/drawing39.xml><?xml version="1.0" encoding="utf-8"?>
<c:userShapes xmlns:c="http://schemas.openxmlformats.org/drawingml/2006/chart">
  <cdr:relSizeAnchor xmlns:cdr="http://schemas.openxmlformats.org/drawingml/2006/chartDrawing">
    <cdr:from>
      <cdr:x>0.00397</cdr:x>
      <cdr:y>0.11875</cdr:y>
    </cdr:from>
    <cdr:to>
      <cdr:x>0.04763</cdr:x>
      <cdr:y>0.86354</cdr:y>
    </cdr:to>
    <cdr:sp macro="" textlink="">
      <cdr:nvSpPr>
        <cdr:cNvPr id="2" name="テキスト ボックス 1">
          <a:extLst xmlns:a="http://schemas.openxmlformats.org/drawingml/2006/main">
            <a:ext uri="{FF2B5EF4-FFF2-40B4-BE49-F238E27FC236}">
              <a16:creationId xmlns:a16="http://schemas.microsoft.com/office/drawing/2014/main" id="{78A3916C-1B3C-4634-B56B-D2B33EE2FEC4}"/>
            </a:ext>
          </a:extLst>
        </cdr:cNvPr>
        <cdr:cNvSpPr txBox="1"/>
      </cdr:nvSpPr>
      <cdr:spPr>
        <a:xfrm xmlns:a="http://schemas.openxmlformats.org/drawingml/2006/main" rot="16200000">
          <a:off x="-1825195" y="2495020"/>
          <a:ext cx="4021866" cy="314325"/>
        </a:xfrm>
        <a:prstGeom xmlns:a="http://schemas.openxmlformats.org/drawingml/2006/main" prst="rect">
          <a:avLst/>
        </a:prstGeom>
      </cdr:spPr>
      <cdr:txBody>
        <a:bodyPr xmlns:a="http://schemas.openxmlformats.org/drawingml/2006/main" wrap="square" rtlCol="0">
          <a:noAutofit/>
        </a:bodyPr>
        <a:lstStyle xmlns:a="http://schemas.openxmlformats.org/drawingml/2006/main"/>
        <a:p xmlns:a="http://schemas.openxmlformats.org/drawingml/2006/main">
          <a:pPr algn="ctr"/>
          <a:r>
            <a:rPr lang="ja-JP" altLang="en-US" sz="1200">
              <a:latin typeface="+mn-lt"/>
              <a:ea typeface="+mn-ea"/>
            </a:rPr>
            <a:t>家庭からの</a:t>
          </a:r>
          <a:r>
            <a:rPr lang="en-US" altLang="ja-JP" sz="1200">
              <a:latin typeface="+mn-lt"/>
              <a:ea typeface="+mn-ea"/>
            </a:rPr>
            <a:t>CO</a:t>
          </a:r>
          <a:r>
            <a:rPr lang="en-US" altLang="ja-JP" sz="1200" baseline="-25000">
              <a:latin typeface="+mn-lt"/>
              <a:ea typeface="+mn-ea"/>
            </a:rPr>
            <a:t>2 </a:t>
          </a:r>
          <a:r>
            <a:rPr lang="ja-JP" altLang="en-US" sz="1200">
              <a:latin typeface="+mn-lt"/>
              <a:ea typeface="+mn-ea"/>
            </a:rPr>
            <a:t>排出量　（</a:t>
          </a:r>
          <a:r>
            <a:rPr lang="en-US" altLang="ja-JP" sz="1200">
              <a:latin typeface="+mn-lt"/>
              <a:ea typeface="+mn-ea"/>
            </a:rPr>
            <a:t>kg CO</a:t>
          </a:r>
          <a:r>
            <a:rPr lang="en-US" altLang="ja-JP" sz="1200" baseline="-25000">
              <a:latin typeface="+mn-lt"/>
              <a:ea typeface="+mn-ea"/>
            </a:rPr>
            <a:t>2 </a:t>
          </a:r>
          <a:r>
            <a:rPr lang="en-US" altLang="ja-JP" sz="1200">
              <a:latin typeface="+mn-lt"/>
              <a:ea typeface="+mn-ea"/>
            </a:rPr>
            <a:t>/</a:t>
          </a:r>
          <a:r>
            <a:rPr lang="ja-JP" altLang="en-US" sz="1200">
              <a:latin typeface="+mn-lt"/>
              <a:ea typeface="+mn-ea"/>
            </a:rPr>
            <a:t>世帯）</a:t>
          </a:r>
        </a:p>
      </cdr:txBody>
    </cdr:sp>
  </cdr:relSizeAnchor>
  <cdr:relSizeAnchor xmlns:cdr="http://schemas.openxmlformats.org/drawingml/2006/chartDrawing">
    <cdr:from>
      <cdr:x>0.46302</cdr:x>
      <cdr:y>0.92061</cdr:y>
    </cdr:from>
    <cdr:to>
      <cdr:x>0.55539</cdr:x>
      <cdr:y>0.9719</cdr:y>
    </cdr:to>
    <cdr:sp macro="" textlink="">
      <cdr:nvSpPr>
        <cdr:cNvPr id="3" name="テキスト ボックス 1">
          <a:extLst xmlns:a="http://schemas.openxmlformats.org/drawingml/2006/main">
            <a:ext uri="{FF2B5EF4-FFF2-40B4-BE49-F238E27FC236}">
              <a16:creationId xmlns:a16="http://schemas.microsoft.com/office/drawing/2014/main" id="{162E8261-89B2-4AA7-94B3-B3FD3205BD1A}"/>
            </a:ext>
          </a:extLst>
        </cdr:cNvPr>
        <cdr:cNvSpPr txBox="1"/>
      </cdr:nvSpPr>
      <cdr:spPr>
        <a:xfrm xmlns:a="http://schemas.openxmlformats.org/drawingml/2006/main">
          <a:off x="3333750" y="4971271"/>
          <a:ext cx="665069" cy="277005"/>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1200"/>
            <a:t>（年度）</a:t>
          </a:r>
        </a:p>
      </cdr:txBody>
    </cdr:sp>
  </cdr:relSizeAnchor>
</c:userShapes>
</file>

<file path=xl/drawings/drawing4.xml><?xml version="1.0" encoding="utf-8"?>
<c:userShapes xmlns:c="http://schemas.openxmlformats.org/drawingml/2006/chart">
  <cdr:relSizeAnchor xmlns:cdr="http://schemas.openxmlformats.org/drawingml/2006/chartDrawing">
    <cdr:from>
      <cdr:x>0.30524</cdr:x>
      <cdr:y>0.38559</cdr:y>
    </cdr:from>
    <cdr:to>
      <cdr:x>0.69475</cdr:x>
      <cdr:y>0.73813</cdr:y>
    </cdr:to>
    <cdr:sp macro="" textlink="">
      <cdr:nvSpPr>
        <cdr:cNvPr id="9" name="テキスト ボックス 1">
          <a:extLst xmlns:a="http://schemas.openxmlformats.org/drawingml/2006/main">
            <a:ext uri="{FF2B5EF4-FFF2-40B4-BE49-F238E27FC236}">
              <a16:creationId xmlns:a16="http://schemas.microsoft.com/office/drawing/2014/main" id="{8E78A59C-AA48-4081-A066-E3E1CA489584}"/>
            </a:ext>
          </a:extLst>
        </cdr:cNvPr>
        <cdr:cNvSpPr txBox="1"/>
      </cdr:nvSpPr>
      <cdr:spPr>
        <a:xfrm xmlns:a="http://schemas.openxmlformats.org/drawingml/2006/main">
          <a:off x="1400688" y="1507547"/>
          <a:ext cx="1787390" cy="1378329"/>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ja-JP" sz="1600">
              <a:effectLst/>
              <a:latin typeface="+mn-lt"/>
              <a:ea typeface="+mn-ea"/>
              <a:cs typeface="+mn-cs"/>
            </a:rPr>
            <a:t>温室効果ガス</a:t>
          </a:r>
          <a:endParaRPr lang="ja-JP" altLang="ja-JP" sz="2400">
            <a:effectLst/>
          </a:endParaRPr>
        </a:p>
        <a:p xmlns:a="http://schemas.openxmlformats.org/drawingml/2006/main">
          <a:pPr algn="ctr"/>
          <a:r>
            <a:rPr lang="ja-JP" altLang="ja-JP" sz="1600">
              <a:effectLst/>
              <a:latin typeface="+mn-lt"/>
              <a:ea typeface="+mn-ea"/>
              <a:cs typeface="+mn-cs"/>
            </a:rPr>
            <a:t>排出量</a:t>
          </a:r>
          <a:endParaRPr lang="ja-JP" altLang="ja-JP" sz="2400">
            <a:effectLst/>
          </a:endParaRPr>
        </a:p>
        <a:p xmlns:a="http://schemas.openxmlformats.org/drawingml/2006/main">
          <a:pPr algn="ctr"/>
          <a:endParaRPr lang="en-US" altLang="ja-JP" sz="1600">
            <a:effectLst/>
            <a:latin typeface="+mn-lt"/>
            <a:ea typeface="+mn-ea"/>
            <a:cs typeface="+mn-cs"/>
          </a:endParaRPr>
        </a:p>
        <a:p xmlns:a="http://schemas.openxmlformats.org/drawingml/2006/main">
          <a:pPr algn="ctr"/>
          <a:endParaRPr lang="en-US" altLang="ja-JP" sz="1600">
            <a:effectLst/>
            <a:latin typeface="+mn-lt"/>
            <a:ea typeface="+mn-ea"/>
            <a:cs typeface="+mn-cs"/>
          </a:endParaRPr>
        </a:p>
        <a:p xmlns:a="http://schemas.openxmlformats.org/drawingml/2006/main">
          <a:pPr algn="ctr"/>
          <a:r>
            <a:rPr lang="en-US" altLang="ja-JP" sz="1600">
              <a:effectLst/>
              <a:latin typeface="+mn-lt"/>
              <a:ea typeface="+mn-ea"/>
              <a:cs typeface="+mn-cs"/>
            </a:rPr>
            <a:t>CO</a:t>
          </a:r>
          <a:r>
            <a:rPr lang="en-US" altLang="ja-JP" sz="1100">
              <a:effectLst/>
              <a:latin typeface="+mn-lt"/>
              <a:ea typeface="+mn-ea"/>
              <a:cs typeface="+mn-cs"/>
            </a:rPr>
            <a:t>2</a:t>
          </a:r>
          <a:r>
            <a:rPr lang="ja-JP" altLang="ja-JP" sz="1600">
              <a:effectLst/>
              <a:latin typeface="+mn-lt"/>
              <a:ea typeface="+mn-ea"/>
              <a:cs typeface="+mn-cs"/>
            </a:rPr>
            <a:t>換算</a:t>
          </a:r>
          <a:endParaRPr lang="en-US" altLang="ja-JP" sz="1600">
            <a:effectLst/>
            <a:latin typeface="+mn-lt"/>
            <a:ea typeface="+mn-ea"/>
            <a:cs typeface="+mn-cs"/>
          </a:endParaRPr>
        </a:p>
        <a:p xmlns:a="http://schemas.openxmlformats.org/drawingml/2006/main">
          <a:pPr algn="ctr"/>
          <a:endParaRPr lang="ja-JP" altLang="ja-JP" sz="2400">
            <a:effectLst/>
          </a:endParaRPr>
        </a:p>
      </cdr:txBody>
    </cdr:sp>
  </cdr:relSizeAnchor>
  <cdr:relSizeAnchor xmlns:cdr="http://schemas.openxmlformats.org/drawingml/2006/chartDrawing">
    <cdr:from>
      <cdr:x>0.50117</cdr:x>
      <cdr:y>0.15191</cdr:y>
    </cdr:from>
    <cdr:to>
      <cdr:x>0.67399</cdr:x>
      <cdr:y>0.16545</cdr:y>
    </cdr:to>
    <cdr:cxnSp macro="">
      <cdr:nvCxnSpPr>
        <cdr:cNvPr id="4" name="直線コネクタ 3">
          <a:extLst xmlns:a="http://schemas.openxmlformats.org/drawingml/2006/main">
            <a:ext uri="{FF2B5EF4-FFF2-40B4-BE49-F238E27FC236}">
              <a16:creationId xmlns:a16="http://schemas.microsoft.com/office/drawing/2014/main" id="{0FC0C643-0E48-4502-8576-BA4DF5D25807}"/>
            </a:ext>
          </a:extLst>
        </cdr:cNvPr>
        <cdr:cNvCxnSpPr/>
      </cdr:nvCxnSpPr>
      <cdr:spPr bwMode="auto">
        <a:xfrm xmlns:a="http://schemas.openxmlformats.org/drawingml/2006/main" flipH="1">
          <a:off x="2299772" y="593911"/>
          <a:ext cx="793055" cy="52954"/>
        </a:xfrm>
        <a:prstGeom xmlns:a="http://schemas.openxmlformats.org/drawingml/2006/main" prst="line">
          <a:avLst/>
        </a:prstGeom>
        <a:solidFill xmlns:a="http://schemas.openxmlformats.org/drawingml/2006/main">
          <a:srgbClr val="FFFFFF"/>
        </a:solidFill>
        <a:ln xmlns:a="http://schemas.openxmlformats.org/drawingml/2006/main" w="317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0.29548</cdr:x>
      <cdr:y>0.13184</cdr:y>
    </cdr:from>
    <cdr:to>
      <cdr:x>0.40537</cdr:x>
      <cdr:y>0.1777</cdr:y>
    </cdr:to>
    <cdr:cxnSp macro="">
      <cdr:nvCxnSpPr>
        <cdr:cNvPr id="6" name="直線コネクタ 5">
          <a:extLst xmlns:a="http://schemas.openxmlformats.org/drawingml/2006/main">
            <a:ext uri="{FF2B5EF4-FFF2-40B4-BE49-F238E27FC236}">
              <a16:creationId xmlns:a16="http://schemas.microsoft.com/office/drawing/2014/main" id="{4B500A90-4033-4CC2-A1DF-92074541DD7F}"/>
            </a:ext>
          </a:extLst>
        </cdr:cNvPr>
        <cdr:cNvCxnSpPr/>
      </cdr:nvCxnSpPr>
      <cdr:spPr bwMode="auto">
        <a:xfrm xmlns:a="http://schemas.openxmlformats.org/drawingml/2006/main" flipH="1" flipV="1">
          <a:off x="1355915" y="515469"/>
          <a:ext cx="504266" cy="179296"/>
        </a:xfrm>
        <a:prstGeom xmlns:a="http://schemas.openxmlformats.org/drawingml/2006/main" prst="line">
          <a:avLst/>
        </a:prstGeom>
        <a:solidFill xmlns:a="http://schemas.openxmlformats.org/drawingml/2006/main">
          <a:srgbClr val="FFFFFF"/>
        </a:solidFill>
        <a:ln xmlns:a="http://schemas.openxmlformats.org/drawingml/2006/main" w="317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0.20459</cdr:x>
      <cdr:y>0.20063</cdr:y>
    </cdr:from>
    <cdr:to>
      <cdr:x>0.36142</cdr:x>
      <cdr:y>0.22101</cdr:y>
    </cdr:to>
    <cdr:cxnSp macro="">
      <cdr:nvCxnSpPr>
        <cdr:cNvPr id="7" name="直線コネクタ 6">
          <a:extLst xmlns:a="http://schemas.openxmlformats.org/drawingml/2006/main">
            <a:ext uri="{FF2B5EF4-FFF2-40B4-BE49-F238E27FC236}">
              <a16:creationId xmlns:a16="http://schemas.microsoft.com/office/drawing/2014/main" id="{248DC630-7B9B-4402-9666-9E26B6B7C8D1}"/>
            </a:ext>
          </a:extLst>
        </cdr:cNvPr>
        <cdr:cNvCxnSpPr/>
      </cdr:nvCxnSpPr>
      <cdr:spPr bwMode="auto">
        <a:xfrm xmlns:a="http://schemas.openxmlformats.org/drawingml/2006/main" flipH="1">
          <a:off x="938824" y="784411"/>
          <a:ext cx="719650" cy="79679"/>
        </a:xfrm>
        <a:prstGeom xmlns:a="http://schemas.openxmlformats.org/drawingml/2006/main" prst="line">
          <a:avLst/>
        </a:prstGeom>
        <a:solidFill xmlns:a="http://schemas.openxmlformats.org/drawingml/2006/main">
          <a:srgbClr val="FFFFFF"/>
        </a:solidFill>
        <a:ln xmlns:a="http://schemas.openxmlformats.org/drawingml/2006/main" w="317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0.44872</cdr:x>
      <cdr:y>0.12883</cdr:y>
    </cdr:from>
    <cdr:to>
      <cdr:x>0.45439</cdr:x>
      <cdr:y>0.17243</cdr:y>
    </cdr:to>
    <cdr:cxnSp macro="">
      <cdr:nvCxnSpPr>
        <cdr:cNvPr id="10" name="直線コネクタ 9">
          <a:extLst xmlns:a="http://schemas.openxmlformats.org/drawingml/2006/main">
            <a:ext uri="{FF2B5EF4-FFF2-40B4-BE49-F238E27FC236}">
              <a16:creationId xmlns:a16="http://schemas.microsoft.com/office/drawing/2014/main" id="{24D4CBB0-0BE8-45A1-A8D1-A16464E5E4A9}"/>
            </a:ext>
          </a:extLst>
        </cdr:cNvPr>
        <cdr:cNvCxnSpPr/>
      </cdr:nvCxnSpPr>
      <cdr:spPr bwMode="auto">
        <a:xfrm xmlns:a="http://schemas.openxmlformats.org/drawingml/2006/main">
          <a:off x="2059098" y="503700"/>
          <a:ext cx="26018" cy="170464"/>
        </a:xfrm>
        <a:prstGeom xmlns:a="http://schemas.openxmlformats.org/drawingml/2006/main" prst="line">
          <a:avLst/>
        </a:prstGeom>
        <a:solidFill xmlns:a="http://schemas.openxmlformats.org/drawingml/2006/main">
          <a:srgbClr val="FFFFFF"/>
        </a:solidFill>
        <a:ln xmlns:a="http://schemas.openxmlformats.org/drawingml/2006/main" w="317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0.49182</cdr:x>
      <cdr:y>0.10891</cdr:y>
    </cdr:from>
    <cdr:to>
      <cdr:x>0.51282</cdr:x>
      <cdr:y>0.16184</cdr:y>
    </cdr:to>
    <cdr:cxnSp macro="">
      <cdr:nvCxnSpPr>
        <cdr:cNvPr id="11" name="直線コネクタ 10">
          <a:extLst xmlns:a="http://schemas.openxmlformats.org/drawingml/2006/main">
            <a:ext uri="{FF2B5EF4-FFF2-40B4-BE49-F238E27FC236}">
              <a16:creationId xmlns:a16="http://schemas.microsoft.com/office/drawing/2014/main" id="{AA499ECC-2961-40CE-B877-B7BA663FE1F8}"/>
            </a:ext>
          </a:extLst>
        </cdr:cNvPr>
        <cdr:cNvCxnSpPr/>
      </cdr:nvCxnSpPr>
      <cdr:spPr bwMode="auto">
        <a:xfrm xmlns:a="http://schemas.openxmlformats.org/drawingml/2006/main" flipV="1">
          <a:off x="2256849" y="425822"/>
          <a:ext cx="96390" cy="206939"/>
        </a:xfrm>
        <a:prstGeom xmlns:a="http://schemas.openxmlformats.org/drawingml/2006/main" prst="line">
          <a:avLst/>
        </a:prstGeom>
        <a:solidFill xmlns:a="http://schemas.openxmlformats.org/drawingml/2006/main">
          <a:srgbClr val="FFFFFF"/>
        </a:solidFill>
        <a:ln xmlns:a="http://schemas.openxmlformats.org/drawingml/2006/main" w="317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0.49329</cdr:x>
      <cdr:y>0.12324</cdr:y>
    </cdr:from>
    <cdr:to>
      <cdr:x>0.60073</cdr:x>
      <cdr:y>0.16337</cdr:y>
    </cdr:to>
    <cdr:cxnSp macro="">
      <cdr:nvCxnSpPr>
        <cdr:cNvPr id="12" name="直線コネクタ 11">
          <a:extLst xmlns:a="http://schemas.openxmlformats.org/drawingml/2006/main">
            <a:ext uri="{FF2B5EF4-FFF2-40B4-BE49-F238E27FC236}">
              <a16:creationId xmlns:a16="http://schemas.microsoft.com/office/drawing/2014/main" id="{D842E404-2D3A-4C65-9431-5352D6BCFA20}"/>
            </a:ext>
          </a:extLst>
        </cdr:cNvPr>
        <cdr:cNvCxnSpPr/>
      </cdr:nvCxnSpPr>
      <cdr:spPr bwMode="auto">
        <a:xfrm xmlns:a="http://schemas.openxmlformats.org/drawingml/2006/main" flipH="1">
          <a:off x="2263591" y="481852"/>
          <a:ext cx="493060" cy="156882"/>
        </a:xfrm>
        <a:prstGeom xmlns:a="http://schemas.openxmlformats.org/drawingml/2006/main" prst="line">
          <a:avLst/>
        </a:prstGeom>
        <a:solidFill xmlns:a="http://schemas.openxmlformats.org/drawingml/2006/main">
          <a:srgbClr val="FFFFFF"/>
        </a:solidFill>
        <a:ln xmlns:a="http://schemas.openxmlformats.org/drawingml/2006/main" w="3175" cap="flat" cmpd="sng" algn="ctr">
          <a:solidFill>
            <a:srgbClr val="000000"/>
          </a:solidFill>
          <a:prstDash val="solid"/>
          <a:round/>
          <a:headEnd type="none" w="med" len="med"/>
          <a:tailEnd type="none" w="med" len="med"/>
        </a:ln>
        <a:effectLst xmlns:a="http://schemas.openxmlformats.org/drawingml/2006/main"/>
      </cdr:spPr>
    </cdr:cxnSp>
  </cdr:relSizeAnchor>
</c:userShapes>
</file>

<file path=xl/drawings/drawing40.xml><?xml version="1.0" encoding="utf-8"?>
<xdr:wsDr xmlns:xdr="http://schemas.openxmlformats.org/drawingml/2006/spreadsheetDrawing" xmlns:a="http://schemas.openxmlformats.org/drawingml/2006/main">
  <xdr:twoCellAnchor>
    <xdr:from>
      <xdr:col>53</xdr:col>
      <xdr:colOff>9525</xdr:colOff>
      <xdr:row>3</xdr:row>
      <xdr:rowOff>173830</xdr:rowOff>
    </xdr:from>
    <xdr:to>
      <xdr:col>60</xdr:col>
      <xdr:colOff>404813</xdr:colOff>
      <xdr:row>32</xdr:row>
      <xdr:rowOff>71436</xdr:rowOff>
    </xdr:to>
    <xdr:graphicFrame macro="">
      <xdr:nvGraphicFramePr>
        <xdr:cNvPr id="12705596" name="Chart 5">
          <a:extLst>
            <a:ext uri="{FF2B5EF4-FFF2-40B4-BE49-F238E27FC236}">
              <a16:creationId xmlns:a16="http://schemas.microsoft.com/office/drawing/2014/main" id="{00000000-0008-0000-1200-00003CDFC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60</xdr:col>
      <xdr:colOff>457200</xdr:colOff>
      <xdr:row>4</xdr:row>
      <xdr:rowOff>7144</xdr:rowOff>
    </xdr:from>
    <xdr:to>
      <xdr:col>71</xdr:col>
      <xdr:colOff>114300</xdr:colOff>
      <xdr:row>32</xdr:row>
      <xdr:rowOff>83344</xdr:rowOff>
    </xdr:to>
    <xdr:graphicFrame macro="">
      <xdr:nvGraphicFramePr>
        <xdr:cNvPr id="12705597" name="グラフ 3">
          <a:extLst>
            <a:ext uri="{FF2B5EF4-FFF2-40B4-BE49-F238E27FC236}">
              <a16:creationId xmlns:a16="http://schemas.microsoft.com/office/drawing/2014/main" id="{00000000-0008-0000-1200-00003DDFC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53</xdr:col>
      <xdr:colOff>9525</xdr:colOff>
      <xdr:row>32</xdr:row>
      <xdr:rowOff>85725</xdr:rowOff>
    </xdr:from>
    <xdr:to>
      <xdr:col>60</xdr:col>
      <xdr:colOff>404813</xdr:colOff>
      <xdr:row>60</xdr:row>
      <xdr:rowOff>169069</xdr:rowOff>
    </xdr:to>
    <xdr:graphicFrame macro="">
      <xdr:nvGraphicFramePr>
        <xdr:cNvPr id="12705598" name="Chart 12">
          <a:extLst>
            <a:ext uri="{FF2B5EF4-FFF2-40B4-BE49-F238E27FC236}">
              <a16:creationId xmlns:a16="http://schemas.microsoft.com/office/drawing/2014/main" id="{00000000-0008-0000-1200-00003EDFC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60</xdr:col>
      <xdr:colOff>581025</xdr:colOff>
      <xdr:row>32</xdr:row>
      <xdr:rowOff>180975</xdr:rowOff>
    </xdr:from>
    <xdr:to>
      <xdr:col>71</xdr:col>
      <xdr:colOff>238125</xdr:colOff>
      <xdr:row>61</xdr:row>
      <xdr:rowOff>85725</xdr:rowOff>
    </xdr:to>
    <xdr:graphicFrame macro="">
      <xdr:nvGraphicFramePr>
        <xdr:cNvPr id="12705599" name="グラフ 5">
          <a:extLst>
            <a:ext uri="{FF2B5EF4-FFF2-40B4-BE49-F238E27FC236}">
              <a16:creationId xmlns:a16="http://schemas.microsoft.com/office/drawing/2014/main" id="{00000000-0008-0000-1200-00003FDFC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1.xml><?xml version="1.0" encoding="utf-8"?>
<c:userShapes xmlns:c="http://schemas.openxmlformats.org/drawingml/2006/chart">
  <cdr:relSizeAnchor xmlns:cdr="http://schemas.openxmlformats.org/drawingml/2006/chartDrawing">
    <cdr:from>
      <cdr:x>0.37042</cdr:x>
      <cdr:y>0.39315</cdr:y>
    </cdr:from>
    <cdr:to>
      <cdr:x>0.65424</cdr:x>
      <cdr:y>0.52934</cdr:y>
    </cdr:to>
    <cdr:sp macro="" textlink="">
      <cdr:nvSpPr>
        <cdr:cNvPr id="195585" name="Text Box 1">
          <a:extLst xmlns:a="http://schemas.openxmlformats.org/drawingml/2006/main">
            <a:ext uri="{FF2B5EF4-FFF2-40B4-BE49-F238E27FC236}">
              <a16:creationId xmlns:a16="http://schemas.microsoft.com/office/drawing/2014/main" id="{6773DA29-03A1-4492-8212-CCBE9299CF63}"/>
            </a:ext>
          </a:extLst>
        </cdr:cNvPr>
        <cdr:cNvSpPr txBox="1">
          <a:spLocks xmlns:a="http://schemas.openxmlformats.org/drawingml/2006/main" noChangeArrowheads="1"/>
        </cdr:cNvSpPr>
      </cdr:nvSpPr>
      <cdr:spPr bwMode="auto">
        <a:xfrm xmlns:a="http://schemas.openxmlformats.org/drawingml/2006/main">
          <a:off x="1866452" y="2055883"/>
          <a:ext cx="1430091" cy="71216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strike="noStrike">
              <a:solidFill>
                <a:srgbClr val="000000"/>
              </a:solidFill>
              <a:latin typeface="+mn-lt"/>
              <a:ea typeface="ＭＳ Ｐゴシック"/>
            </a:rPr>
            <a:t>一人あたり</a:t>
          </a:r>
          <a:r>
            <a:rPr lang="en-US" altLang="ja-JP" sz="1100" b="0" i="0" strike="noStrike">
              <a:solidFill>
                <a:srgbClr val="000000"/>
              </a:solidFill>
              <a:latin typeface="+mn-lt"/>
              <a:cs typeface="Arial"/>
            </a:rPr>
            <a:t>CO</a:t>
          </a:r>
          <a:r>
            <a:rPr lang="en-US" altLang="ja-JP" sz="1100" b="0" i="0" strike="noStrike" baseline="-25000">
              <a:solidFill>
                <a:srgbClr val="000000"/>
              </a:solidFill>
              <a:latin typeface="+mn-lt"/>
              <a:cs typeface="Arial"/>
            </a:rPr>
            <a:t>2</a:t>
          </a:r>
          <a:r>
            <a:rPr lang="ja-JP" altLang="en-US" sz="1100" b="0" i="0" strike="noStrike">
              <a:solidFill>
                <a:srgbClr val="000000"/>
              </a:solidFill>
              <a:latin typeface="+mn-lt"/>
              <a:ea typeface="ＭＳ Ｐゴシック"/>
            </a:rPr>
            <a:t>排出量</a:t>
          </a:r>
        </a:p>
        <a:p xmlns:a="http://schemas.openxmlformats.org/drawingml/2006/main">
          <a:pPr algn="ctr" rtl="0">
            <a:defRPr sz="1000"/>
          </a:pPr>
          <a:r>
            <a:rPr lang="ja-JP" altLang="en-US" sz="1100" b="0" i="0" strike="noStrike">
              <a:solidFill>
                <a:sysClr val="windowText" lastClr="000000"/>
              </a:solidFill>
              <a:latin typeface="+mn-lt"/>
              <a:ea typeface="ＭＳ Ｐゴシック"/>
            </a:rPr>
            <a:t>約</a:t>
          </a:r>
          <a:r>
            <a:rPr lang="en-US" altLang="ja-JP" sz="1100" b="1" i="0" strike="noStrike">
              <a:solidFill>
                <a:sysClr val="windowText" lastClr="000000"/>
              </a:solidFill>
              <a:latin typeface="+mn-lt"/>
              <a:ea typeface="ＭＳ Ｐゴシック"/>
            </a:rPr>
            <a:t>2,190</a:t>
          </a:r>
          <a:r>
            <a:rPr lang="en-US" altLang="ja-JP" sz="1100" b="0" i="0" strike="noStrike">
              <a:solidFill>
                <a:sysClr val="windowText" lastClr="000000"/>
              </a:solidFill>
              <a:latin typeface="+mn-lt"/>
              <a:cs typeface="Arial"/>
            </a:rPr>
            <a:t> </a:t>
          </a:r>
          <a:r>
            <a:rPr lang="en-US" altLang="ja-JP" sz="1100" b="0" i="0" strike="noStrike">
              <a:solidFill>
                <a:srgbClr val="000000"/>
              </a:solidFill>
              <a:latin typeface="+mn-lt"/>
              <a:cs typeface="Arial"/>
            </a:rPr>
            <a:t>[kg CO</a:t>
          </a:r>
          <a:r>
            <a:rPr lang="en-US" altLang="ja-JP" sz="1100" b="0" i="0" strike="noStrike" baseline="-25000">
              <a:solidFill>
                <a:srgbClr val="000000"/>
              </a:solidFill>
              <a:latin typeface="+mn-lt"/>
              <a:cs typeface="Arial"/>
            </a:rPr>
            <a:t>2</a:t>
          </a:r>
          <a:r>
            <a:rPr lang="en-US" altLang="ja-JP" sz="1100" b="0" i="0" strike="noStrike">
              <a:solidFill>
                <a:srgbClr val="000000"/>
              </a:solidFill>
              <a:latin typeface="+mn-lt"/>
              <a:cs typeface="Arial"/>
            </a:rPr>
            <a:t>/</a:t>
          </a:r>
          <a:r>
            <a:rPr lang="ja-JP" altLang="en-US" sz="1100" b="0" i="0" strike="noStrike">
              <a:solidFill>
                <a:srgbClr val="000000"/>
              </a:solidFill>
              <a:latin typeface="+mn-lt"/>
              <a:ea typeface="ＭＳ Ｐゴシック"/>
              <a:cs typeface="+mn-cs"/>
            </a:rPr>
            <a:t>人</a:t>
          </a:r>
          <a:r>
            <a:rPr lang="ja-JP" altLang="en-US" sz="1100" b="0" i="0" strike="noStrike">
              <a:solidFill>
                <a:srgbClr val="000000"/>
              </a:solidFill>
              <a:latin typeface="+mn-lt"/>
              <a:ea typeface="ＭＳ Ｐゴシック"/>
            </a:rPr>
            <a:t>］</a:t>
          </a:r>
        </a:p>
        <a:p xmlns:a="http://schemas.openxmlformats.org/drawingml/2006/main">
          <a:pPr algn="ctr" rtl="0">
            <a:defRPr sz="1000"/>
          </a:pPr>
          <a:r>
            <a:rPr lang="ja-JP" altLang="en-US" sz="1100" b="0" i="0" strike="noStrike">
              <a:solidFill>
                <a:srgbClr val="000000"/>
              </a:solidFill>
              <a:latin typeface="+mn-lt"/>
              <a:ea typeface="ＭＳ Ｐゴシック"/>
            </a:rPr>
            <a:t>（</a:t>
          </a:r>
          <a:r>
            <a:rPr lang="en-US" altLang="ja-JP" sz="1100" b="0" i="0" strike="noStrike">
              <a:solidFill>
                <a:srgbClr val="000000"/>
              </a:solidFill>
              <a:latin typeface="+mn-lt"/>
              <a:cs typeface="Arial"/>
            </a:rPr>
            <a:t>2015</a:t>
          </a:r>
          <a:r>
            <a:rPr lang="ja-JP" altLang="en-US" sz="1100" b="0" i="0" strike="noStrike">
              <a:solidFill>
                <a:srgbClr val="000000"/>
              </a:solidFill>
              <a:latin typeface="+mn-lt"/>
              <a:ea typeface="ＭＳ Ｐゴシック"/>
            </a:rPr>
            <a:t>年度）</a:t>
          </a:r>
        </a:p>
      </cdr:txBody>
    </cdr:sp>
  </cdr:relSizeAnchor>
  <cdr:relSizeAnchor xmlns:cdr="http://schemas.openxmlformats.org/drawingml/2006/chartDrawing">
    <cdr:from>
      <cdr:x>0.02469</cdr:x>
      <cdr:y>0.78836</cdr:y>
    </cdr:from>
    <cdr:to>
      <cdr:x>0.99118</cdr:x>
      <cdr:y>0.98765</cdr:y>
    </cdr:to>
    <cdr:sp macro="" textlink="">
      <cdr:nvSpPr>
        <cdr:cNvPr id="195589" name="Text Box 5">
          <a:extLst xmlns:a="http://schemas.openxmlformats.org/drawingml/2006/main">
            <a:ext uri="{FF2B5EF4-FFF2-40B4-BE49-F238E27FC236}">
              <a16:creationId xmlns:a16="http://schemas.microsoft.com/office/drawing/2014/main" id="{513CE3E8-4CF3-4F7D-B71F-82438D2BCB42}"/>
            </a:ext>
          </a:extLst>
        </cdr:cNvPr>
        <cdr:cNvSpPr txBox="1">
          <a:spLocks xmlns:a="http://schemas.openxmlformats.org/drawingml/2006/main" noChangeArrowheads="1"/>
        </cdr:cNvSpPr>
      </cdr:nvSpPr>
      <cdr:spPr bwMode="auto">
        <a:xfrm xmlns:a="http://schemas.openxmlformats.org/drawingml/2006/main">
          <a:off x="133350" y="4257675"/>
          <a:ext cx="5219700" cy="107632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1"/>
          <a:r>
            <a:rPr lang="en-US" altLang="ja-JP" sz="900" b="0" i="0">
              <a:latin typeface="+mn-lt"/>
              <a:ea typeface="+mn-ea"/>
              <a:cs typeface="+mn-cs"/>
            </a:rPr>
            <a:t>※</a:t>
          </a:r>
          <a:r>
            <a:rPr lang="ja-JP" altLang="ja-JP" sz="900" b="0" i="0">
              <a:latin typeface="+mn-lt"/>
              <a:ea typeface="+mn-ea"/>
              <a:cs typeface="+mn-cs"/>
            </a:rPr>
            <a:t>　家庭からの</a:t>
          </a:r>
          <a:r>
            <a:rPr lang="en-US" altLang="ja-JP" sz="900" b="0" i="0">
              <a:latin typeface="+mn-lt"/>
              <a:ea typeface="+mn-ea"/>
              <a:cs typeface="+mn-cs"/>
            </a:rPr>
            <a:t>CO</a:t>
          </a:r>
          <a:r>
            <a:rPr lang="en-US" altLang="ja-JP" sz="900" b="0" i="0" baseline="-25000">
              <a:latin typeface="+mn-lt"/>
              <a:ea typeface="+mn-ea"/>
              <a:cs typeface="+mn-cs"/>
            </a:rPr>
            <a:t>2 </a:t>
          </a:r>
          <a:r>
            <a:rPr lang="ja-JP" altLang="ja-JP" sz="900" b="0" i="0">
              <a:latin typeface="+mn-lt"/>
              <a:ea typeface="+mn-ea"/>
              <a:cs typeface="+mn-cs"/>
            </a:rPr>
            <a:t>排出量は、インベントリの家庭部門、運輸（旅客）部門の自家用乗用車（家計寄与分</a:t>
          </a:r>
          <a:r>
            <a:rPr lang="en-US" altLang="ja-JP" sz="900" b="0" i="0">
              <a:latin typeface="+mn-lt"/>
              <a:ea typeface="+mn-ea"/>
              <a:cs typeface="+mn-cs"/>
            </a:rPr>
            <a:t>)</a:t>
          </a:r>
          <a:r>
            <a:rPr lang="ja-JP" altLang="ja-JP" sz="900" b="0" i="0">
              <a:latin typeface="+mn-lt"/>
              <a:ea typeface="+mn-ea"/>
              <a:cs typeface="+mn-cs"/>
            </a:rPr>
            <a:t>、</a:t>
          </a:r>
          <a:endParaRPr lang="en-US" altLang="ja-JP" sz="900" b="0" i="0">
            <a:latin typeface="+mn-lt"/>
            <a:ea typeface="+mn-ea"/>
            <a:cs typeface="+mn-cs"/>
          </a:endParaRPr>
        </a:p>
        <a:p xmlns:a="http://schemas.openxmlformats.org/drawingml/2006/main">
          <a:pPr algn="l" rtl="1">
            <a:spcAft>
              <a:spcPts val="300"/>
            </a:spcAft>
          </a:pPr>
          <a:r>
            <a:rPr lang="ja-JP" altLang="ja-JP" sz="900" b="0" i="0">
              <a:latin typeface="+mn-lt"/>
              <a:ea typeface="+mn-ea"/>
              <a:cs typeface="+mn-cs"/>
            </a:rPr>
            <a:t>　　　廃棄物（一般廃棄物）処理からの排出量及び水道からの排出量を足し合わせたもの。 </a:t>
          </a:r>
          <a:endParaRPr lang="en-US" altLang="ja-JP" sz="900" b="0" i="0">
            <a:latin typeface="+mn-lt"/>
            <a:ea typeface="+mn-ea"/>
            <a:cs typeface="+mn-cs"/>
          </a:endParaRPr>
        </a:p>
        <a:p xmlns:a="http://schemas.openxmlformats.org/drawingml/2006/main">
          <a:pPr algn="l" rtl="1" eaLnBrk="1" fontAlgn="auto" latinLnBrk="0" hangingPunct="1">
            <a:spcAft>
              <a:spcPts val="300"/>
            </a:spcAft>
          </a:pPr>
          <a:r>
            <a:rPr lang="en-US" altLang="ja-JP" sz="900" b="0" i="0">
              <a:latin typeface="+mn-lt"/>
              <a:ea typeface="+mn-ea"/>
              <a:cs typeface="+mn-cs"/>
            </a:rPr>
            <a:t>※</a:t>
          </a:r>
          <a:r>
            <a:rPr lang="ja-JP" altLang="ja-JP" sz="900" b="0" i="0">
              <a:latin typeface="+mn-lt"/>
              <a:ea typeface="+mn-ea"/>
              <a:cs typeface="+mn-cs"/>
            </a:rPr>
            <a:t>　電力及び熱の</a:t>
          </a:r>
          <a:r>
            <a:rPr lang="en-US" altLang="ja-JP" sz="900" b="0" i="0">
              <a:latin typeface="+mn-lt"/>
              <a:ea typeface="+mn-ea"/>
              <a:cs typeface="+mn-cs"/>
            </a:rPr>
            <a:t>CO</a:t>
          </a:r>
          <a:r>
            <a:rPr lang="en-US" altLang="ja-JP" sz="900" b="0" i="0" baseline="-25000">
              <a:latin typeface="+mn-lt"/>
              <a:ea typeface="+mn-ea"/>
              <a:cs typeface="+mn-cs"/>
            </a:rPr>
            <a:t>2 </a:t>
          </a:r>
          <a:r>
            <a:rPr lang="ja-JP" altLang="ja-JP" sz="900" b="0" i="0">
              <a:latin typeface="+mn-lt"/>
              <a:ea typeface="+mn-ea"/>
              <a:cs typeface="+mn-cs"/>
            </a:rPr>
            <a:t>排出量は、自家発電を含まない、電力会社等から購入する電力や熱に由来するもの。 </a:t>
          </a:r>
          <a:endParaRPr lang="ja-JP" altLang="ja-JP" sz="900"/>
        </a:p>
        <a:p xmlns:a="http://schemas.openxmlformats.org/drawingml/2006/main">
          <a:pPr algn="l"/>
          <a:r>
            <a:rPr lang="en-US" altLang="ja-JP" sz="900" b="0" i="0">
              <a:latin typeface="+mn-lt"/>
              <a:ea typeface="+mn-ea"/>
              <a:cs typeface="+mn-cs"/>
            </a:rPr>
            <a:t>※</a:t>
          </a:r>
          <a:r>
            <a:rPr lang="ja-JP" altLang="ja-JP" sz="900" b="0" i="0">
              <a:latin typeface="+mn-lt"/>
              <a:ea typeface="+mn-ea"/>
              <a:cs typeface="+mn-cs"/>
            </a:rPr>
            <a:t>　</a:t>
          </a:r>
          <a:r>
            <a:rPr lang="ja-JP" altLang="ja-JP" sz="900">
              <a:latin typeface="+mn-lt"/>
              <a:ea typeface="+mn-ea"/>
              <a:cs typeface="+mn-cs"/>
            </a:rPr>
            <a:t>一般廃棄物は非バイオマス起源（プラスチック等）の焼却による</a:t>
          </a:r>
          <a:r>
            <a:rPr lang="en-US" altLang="ja-JP" sz="900">
              <a:latin typeface="+mn-lt"/>
              <a:ea typeface="+mn-ea"/>
              <a:cs typeface="+mn-cs"/>
            </a:rPr>
            <a:t>CO</a:t>
          </a:r>
          <a:r>
            <a:rPr lang="en-US" altLang="ja-JP" sz="900" baseline="-25000">
              <a:latin typeface="+mn-lt"/>
              <a:ea typeface="+mn-ea"/>
              <a:cs typeface="+mn-cs"/>
            </a:rPr>
            <a:t>2</a:t>
          </a:r>
          <a:r>
            <a:rPr lang="en-US" altLang="ja-JP" sz="900">
              <a:latin typeface="+mn-lt"/>
              <a:ea typeface="+mn-ea"/>
              <a:cs typeface="+mn-cs"/>
            </a:rPr>
            <a:t> </a:t>
          </a:r>
          <a:r>
            <a:rPr lang="ja-JP" altLang="ja-JP" sz="900">
              <a:latin typeface="+mn-lt"/>
              <a:ea typeface="+mn-ea"/>
              <a:cs typeface="+mn-cs"/>
            </a:rPr>
            <a:t>及び廃棄物処理施設で使用する</a:t>
          </a:r>
          <a:endParaRPr lang="en-US" altLang="ja-JP" sz="900">
            <a:latin typeface="+mn-lt"/>
            <a:ea typeface="+mn-ea"/>
            <a:cs typeface="+mn-cs"/>
          </a:endParaRPr>
        </a:p>
        <a:p xmlns:a="http://schemas.openxmlformats.org/drawingml/2006/main">
          <a:pPr algn="l">
            <a:spcAft>
              <a:spcPts val="300"/>
            </a:spcAft>
          </a:pPr>
          <a:r>
            <a:rPr lang="ja-JP" altLang="ja-JP" sz="900">
              <a:latin typeface="+mn-lt"/>
              <a:ea typeface="+mn-ea"/>
              <a:cs typeface="+mn-cs"/>
            </a:rPr>
            <a:t>　　　エネルー起源</a:t>
          </a:r>
          <a:r>
            <a:rPr lang="en-US" altLang="ja-JP" sz="900">
              <a:latin typeface="+mn-lt"/>
              <a:ea typeface="+mn-ea"/>
              <a:cs typeface="+mn-cs"/>
            </a:rPr>
            <a:t>CO</a:t>
          </a:r>
          <a:r>
            <a:rPr lang="en-US" altLang="ja-JP" sz="900" baseline="-25000">
              <a:latin typeface="+mn-lt"/>
              <a:ea typeface="+mn-ea"/>
              <a:cs typeface="+mn-cs"/>
            </a:rPr>
            <a:t>2</a:t>
          </a:r>
          <a:r>
            <a:rPr lang="en-US" altLang="ja-JP" sz="900">
              <a:latin typeface="+mn-lt"/>
              <a:ea typeface="+mn-ea"/>
              <a:cs typeface="+mn-cs"/>
            </a:rPr>
            <a:t> </a:t>
          </a:r>
          <a:r>
            <a:rPr lang="ja-JP" altLang="ja-JP" sz="900">
              <a:latin typeface="+mn-lt"/>
              <a:ea typeface="+mn-ea"/>
              <a:cs typeface="+mn-cs"/>
            </a:rPr>
            <a:t>のうち、生活系ごみ由来分を推計したもの。</a:t>
          </a:r>
          <a:endParaRPr lang="en-US" altLang="ja-JP" sz="900">
            <a:latin typeface="+mn-lt"/>
            <a:ea typeface="+mn-ea"/>
            <a:cs typeface="+mn-cs"/>
          </a:endParaRPr>
        </a:p>
        <a:p xmlns:a="http://schemas.openxmlformats.org/drawingml/2006/main">
          <a:pPr algn="l"/>
          <a:r>
            <a:rPr lang="en-US" altLang="ja-JP" sz="900" b="0" i="0">
              <a:latin typeface="+mn-lt"/>
              <a:ea typeface="+mn-ea"/>
              <a:cs typeface="+mn-cs"/>
            </a:rPr>
            <a:t>※</a:t>
          </a:r>
          <a:r>
            <a:rPr lang="ja-JP" altLang="ja-JP" sz="900" b="0" i="0">
              <a:latin typeface="+mn-lt"/>
              <a:ea typeface="+mn-ea"/>
              <a:cs typeface="+mn-cs"/>
            </a:rPr>
            <a:t>　水道は、水処理施設で使用するエネルギー起源</a:t>
          </a:r>
          <a:r>
            <a:rPr lang="en-US" altLang="ja-JP" sz="900" b="0" i="0">
              <a:latin typeface="+mn-lt"/>
              <a:ea typeface="+mn-ea"/>
              <a:cs typeface="+mn-cs"/>
            </a:rPr>
            <a:t>CO</a:t>
          </a:r>
          <a:r>
            <a:rPr lang="en-US" altLang="ja-JP" sz="900" b="0" i="0" baseline="-25000">
              <a:latin typeface="+mn-lt"/>
              <a:ea typeface="+mn-ea"/>
              <a:cs typeface="+mn-cs"/>
            </a:rPr>
            <a:t>2 </a:t>
          </a:r>
          <a:r>
            <a:rPr lang="ja-JP" altLang="ja-JP" sz="900" b="0" i="0">
              <a:latin typeface="+mn-lt"/>
              <a:ea typeface="+mn-ea"/>
              <a:cs typeface="+mn-cs"/>
            </a:rPr>
            <a:t>のうち、家庭寄与分を推計したもの。</a:t>
          </a:r>
        </a:p>
      </cdr:txBody>
    </cdr:sp>
  </cdr:relSizeAnchor>
</c:userShapes>
</file>

<file path=xl/drawings/drawing42.xml><?xml version="1.0" encoding="utf-8"?>
<c:userShapes xmlns:c="http://schemas.openxmlformats.org/drawingml/2006/chart">
  <cdr:relSizeAnchor xmlns:cdr="http://schemas.openxmlformats.org/drawingml/2006/chartDrawing">
    <cdr:from>
      <cdr:x>1.33401E-7</cdr:x>
      <cdr:y>0.10694</cdr:y>
    </cdr:from>
    <cdr:to>
      <cdr:x>0.05337</cdr:x>
      <cdr:y>0.85075</cdr:y>
    </cdr:to>
    <cdr:sp macro="" textlink="">
      <cdr:nvSpPr>
        <cdr:cNvPr id="2" name="テキスト ボックス 1">
          <a:extLst xmlns:a="http://schemas.openxmlformats.org/drawingml/2006/main">
            <a:ext uri="{FF2B5EF4-FFF2-40B4-BE49-F238E27FC236}">
              <a16:creationId xmlns:a16="http://schemas.microsoft.com/office/drawing/2014/main" id="{76BC073A-CAD9-45E3-AEC6-E9C5BCB049A0}"/>
            </a:ext>
          </a:extLst>
        </cdr:cNvPr>
        <cdr:cNvSpPr txBox="1"/>
      </cdr:nvSpPr>
      <cdr:spPr>
        <a:xfrm xmlns:a="http://schemas.openxmlformats.org/drawingml/2006/main" rot="16200000" flipH="1">
          <a:off x="-1461343" y="1939081"/>
          <a:ext cx="3322738" cy="400049"/>
        </a:xfrm>
        <a:prstGeom xmlns:a="http://schemas.openxmlformats.org/drawingml/2006/main" prst="rect">
          <a:avLst/>
        </a:prstGeom>
      </cdr:spPr>
      <cdr:txBody>
        <a:bodyPr xmlns:a="http://schemas.openxmlformats.org/drawingml/2006/main" wrap="square" rtlCol="0">
          <a:noAutofit/>
        </a:bodyPr>
        <a:lstStyle xmlns:a="http://schemas.openxmlformats.org/drawingml/2006/main"/>
        <a:p xmlns:a="http://schemas.openxmlformats.org/drawingml/2006/main">
          <a:pPr algn="ctr"/>
          <a:r>
            <a:rPr lang="ja-JP" altLang="en-US" sz="1200"/>
            <a:t>家庭からの</a:t>
          </a:r>
          <a:r>
            <a:rPr lang="en-US" altLang="ja-JP" sz="1200"/>
            <a:t>CO</a:t>
          </a:r>
          <a:r>
            <a:rPr lang="en-US" altLang="ja-JP" sz="1200" baseline="-25000"/>
            <a:t>2</a:t>
          </a:r>
          <a:r>
            <a:rPr lang="en-US" altLang="ja-JP" sz="1200"/>
            <a:t> </a:t>
          </a:r>
          <a:r>
            <a:rPr lang="ja-JP" altLang="en-US" sz="1200"/>
            <a:t>排出量（</a:t>
          </a:r>
          <a:r>
            <a:rPr lang="en-US" altLang="ja-JP" sz="1200"/>
            <a:t>kg-CO</a:t>
          </a:r>
          <a:r>
            <a:rPr lang="en-US" altLang="ja-JP" sz="1200" baseline="-25000"/>
            <a:t>2</a:t>
          </a:r>
          <a:r>
            <a:rPr lang="en-US" altLang="ja-JP" sz="1200"/>
            <a:t> /</a:t>
          </a:r>
          <a:r>
            <a:rPr lang="ja-JP" altLang="en-US" sz="1200"/>
            <a:t>人）</a:t>
          </a:r>
        </a:p>
      </cdr:txBody>
    </cdr:sp>
  </cdr:relSizeAnchor>
  <cdr:relSizeAnchor xmlns:cdr="http://schemas.openxmlformats.org/drawingml/2006/chartDrawing">
    <cdr:from>
      <cdr:x>0.86352</cdr:x>
      <cdr:y>0.81513</cdr:y>
    </cdr:from>
    <cdr:to>
      <cdr:x>0.86352</cdr:x>
      <cdr:y>0.94597</cdr:y>
    </cdr:to>
    <cdr:sp macro="" textlink="">
      <cdr:nvSpPr>
        <cdr:cNvPr id="3" name="テキスト ボックス 1">
          <a:extLst xmlns:a="http://schemas.openxmlformats.org/drawingml/2006/main">
            <a:ext uri="{FF2B5EF4-FFF2-40B4-BE49-F238E27FC236}">
              <a16:creationId xmlns:a16="http://schemas.microsoft.com/office/drawing/2014/main" id="{0E532EE3-E4F0-48EA-A103-25417DD21F30}"/>
            </a:ext>
          </a:extLst>
        </cdr:cNvPr>
        <cdr:cNvSpPr txBox="1"/>
      </cdr:nvSpPr>
      <cdr:spPr>
        <a:xfrm xmlns:a="http://schemas.openxmlformats.org/drawingml/2006/main">
          <a:off x="6233855" y="4410016"/>
          <a:ext cx="0" cy="707886"/>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lnSpc>
              <a:spcPts val="1200"/>
            </a:lnSpc>
          </a:pPr>
          <a:r>
            <a:rPr lang="ja-JP" altLang="en-US" sz="1100"/>
            <a:t>（年度）</a:t>
          </a:r>
        </a:p>
      </cdr:txBody>
    </cdr:sp>
  </cdr:relSizeAnchor>
  <cdr:relSizeAnchor xmlns:cdr="http://schemas.openxmlformats.org/drawingml/2006/chartDrawing">
    <cdr:from>
      <cdr:x>0.47757</cdr:x>
      <cdr:y>0.889</cdr:y>
    </cdr:from>
    <cdr:to>
      <cdr:x>0.57811</cdr:x>
      <cdr:y>0.95361</cdr:y>
    </cdr:to>
    <cdr:sp macro="" textlink="">
      <cdr:nvSpPr>
        <cdr:cNvPr id="7" name="テキスト ボックス 1">
          <a:extLst xmlns:a="http://schemas.openxmlformats.org/drawingml/2006/main">
            <a:ext uri="{FF2B5EF4-FFF2-40B4-BE49-F238E27FC236}">
              <a16:creationId xmlns:a16="http://schemas.microsoft.com/office/drawing/2014/main" id="{D0A4A86E-A302-4479-8ED4-BF31B2409B3F}"/>
            </a:ext>
          </a:extLst>
        </cdr:cNvPr>
        <cdr:cNvSpPr txBox="1"/>
      </cdr:nvSpPr>
      <cdr:spPr>
        <a:xfrm xmlns:a="http://schemas.openxmlformats.org/drawingml/2006/main">
          <a:off x="3438525" y="4800600"/>
          <a:ext cx="723900" cy="348917"/>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1200"/>
            <a:t>（年度）</a:t>
          </a:r>
        </a:p>
      </cdr:txBody>
    </cdr:sp>
  </cdr:relSizeAnchor>
</c:userShapes>
</file>

<file path=xl/drawings/drawing43.xml><?xml version="1.0" encoding="utf-8"?>
<c:userShapes xmlns:c="http://schemas.openxmlformats.org/drawingml/2006/chart">
  <cdr:relSizeAnchor xmlns:cdr="http://schemas.openxmlformats.org/drawingml/2006/chartDrawing">
    <cdr:from>
      <cdr:x>0.37131</cdr:x>
      <cdr:y>0.37376</cdr:y>
    </cdr:from>
    <cdr:to>
      <cdr:x>0.66107</cdr:x>
      <cdr:y>0.51313</cdr:y>
    </cdr:to>
    <cdr:sp macro="" textlink="">
      <cdr:nvSpPr>
        <cdr:cNvPr id="231425" name="Text Box 1">
          <a:extLst xmlns:a="http://schemas.openxmlformats.org/drawingml/2006/main">
            <a:ext uri="{FF2B5EF4-FFF2-40B4-BE49-F238E27FC236}">
              <a16:creationId xmlns:a16="http://schemas.microsoft.com/office/drawing/2014/main" id="{2E440E66-1D81-4F06-BAA1-E1687CF15506}"/>
            </a:ext>
          </a:extLst>
        </cdr:cNvPr>
        <cdr:cNvSpPr txBox="1">
          <a:spLocks xmlns:a="http://schemas.openxmlformats.org/drawingml/2006/main" noChangeArrowheads="1"/>
        </cdr:cNvSpPr>
      </cdr:nvSpPr>
      <cdr:spPr bwMode="auto">
        <a:xfrm xmlns:a="http://schemas.openxmlformats.org/drawingml/2006/main">
          <a:off x="1870922" y="1947646"/>
          <a:ext cx="1460021" cy="72606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1">
            <a:defRPr sz="1000"/>
          </a:pPr>
          <a:r>
            <a:rPr lang="ja-JP" altLang="en-US" sz="1100" b="0" i="0" strike="noStrike">
              <a:solidFill>
                <a:srgbClr val="000000"/>
              </a:solidFill>
              <a:latin typeface="+mn-lt"/>
              <a:ea typeface="ＭＳ Ｐゴシック"/>
            </a:rPr>
            <a:t>一人当たり</a:t>
          </a:r>
          <a:r>
            <a:rPr lang="en-US" altLang="ja-JP" sz="1100" b="0" i="0" strike="noStrike">
              <a:solidFill>
                <a:srgbClr val="000000"/>
              </a:solidFill>
              <a:latin typeface="+mn-lt"/>
              <a:cs typeface="Arial"/>
            </a:rPr>
            <a:t>CO</a:t>
          </a:r>
          <a:r>
            <a:rPr lang="en-US" altLang="ja-JP" sz="1100" b="0" i="0" strike="noStrike" baseline="-25000">
              <a:solidFill>
                <a:srgbClr val="000000"/>
              </a:solidFill>
              <a:latin typeface="+mn-lt"/>
              <a:cs typeface="Arial"/>
            </a:rPr>
            <a:t>2</a:t>
          </a:r>
          <a:r>
            <a:rPr lang="ja-JP" altLang="en-US" sz="1100" b="0" i="0" strike="noStrike">
              <a:solidFill>
                <a:srgbClr val="000000"/>
              </a:solidFill>
              <a:latin typeface="+mn-lt"/>
              <a:ea typeface="ＭＳ Ｐゴシック"/>
            </a:rPr>
            <a:t>排出量</a:t>
          </a:r>
        </a:p>
        <a:p xmlns:a="http://schemas.openxmlformats.org/drawingml/2006/main">
          <a:pPr algn="ctr" rtl="1">
            <a:defRPr sz="1000"/>
          </a:pPr>
          <a:r>
            <a:rPr lang="ja-JP" altLang="en-US" sz="1100" b="0" i="0" strike="noStrike">
              <a:solidFill>
                <a:sysClr val="windowText" lastClr="000000"/>
              </a:solidFill>
              <a:latin typeface="+mn-lt"/>
              <a:ea typeface="ＭＳ Ｐゴシック"/>
            </a:rPr>
            <a:t>約</a:t>
          </a:r>
          <a:r>
            <a:rPr lang="en-US" altLang="ja-JP" sz="1100" b="1" i="0" strike="noStrike">
              <a:solidFill>
                <a:sysClr val="windowText" lastClr="000000"/>
              </a:solidFill>
              <a:latin typeface="+mn-lt"/>
              <a:ea typeface="ＭＳ Ｐゴシック"/>
            </a:rPr>
            <a:t>2,190</a:t>
          </a:r>
          <a:r>
            <a:rPr lang="en-US" altLang="ja-JP" sz="1100" b="1" i="0" strike="noStrike">
              <a:solidFill>
                <a:sysClr val="windowText" lastClr="000000"/>
              </a:solidFill>
              <a:latin typeface="+mn-lt"/>
              <a:cs typeface="Arial"/>
            </a:rPr>
            <a:t> </a:t>
          </a:r>
          <a:r>
            <a:rPr lang="en-US" altLang="ja-JP" sz="1100" b="0" i="0" strike="noStrike">
              <a:solidFill>
                <a:sysClr val="windowText" lastClr="000000"/>
              </a:solidFill>
              <a:latin typeface="+mn-lt"/>
              <a:cs typeface="Arial"/>
            </a:rPr>
            <a:t>[kg </a:t>
          </a:r>
          <a:r>
            <a:rPr lang="en-US" altLang="ja-JP" sz="1100" b="0" i="0" strike="noStrike">
              <a:solidFill>
                <a:srgbClr val="000000"/>
              </a:solidFill>
              <a:latin typeface="+mn-lt"/>
              <a:cs typeface="Arial"/>
            </a:rPr>
            <a:t>CO</a:t>
          </a:r>
          <a:r>
            <a:rPr lang="en-US" altLang="ja-JP" sz="1100" b="0" i="0" strike="noStrike" baseline="-25000">
              <a:solidFill>
                <a:srgbClr val="000000"/>
              </a:solidFill>
              <a:latin typeface="+mn-lt"/>
              <a:cs typeface="Arial"/>
            </a:rPr>
            <a:t>2</a:t>
          </a:r>
          <a:r>
            <a:rPr lang="en-US" altLang="ja-JP" sz="1100" b="0" i="0" strike="noStrike">
              <a:solidFill>
                <a:srgbClr val="000000"/>
              </a:solidFill>
              <a:latin typeface="+mn-lt"/>
              <a:cs typeface="Arial"/>
            </a:rPr>
            <a:t>/</a:t>
          </a:r>
          <a:r>
            <a:rPr lang="ja-JP" altLang="en-US" sz="1100" b="0" i="0" strike="noStrike">
              <a:solidFill>
                <a:srgbClr val="000000"/>
              </a:solidFill>
              <a:latin typeface="+mn-lt"/>
              <a:ea typeface="ＭＳ Ｐゴシック"/>
              <a:cs typeface="+mn-cs"/>
            </a:rPr>
            <a:t>人</a:t>
          </a:r>
          <a:r>
            <a:rPr lang="ja-JP" altLang="en-US" sz="1100" b="0" i="0" strike="noStrike">
              <a:solidFill>
                <a:srgbClr val="000000"/>
              </a:solidFill>
              <a:latin typeface="+mn-lt"/>
              <a:ea typeface="ＭＳ Ｐゴシック"/>
            </a:rPr>
            <a:t>］</a:t>
          </a:r>
        </a:p>
        <a:p xmlns:a="http://schemas.openxmlformats.org/drawingml/2006/main">
          <a:pPr algn="ctr" rtl="1">
            <a:defRPr sz="1000"/>
          </a:pPr>
          <a:r>
            <a:rPr lang="ja-JP" altLang="en-US" sz="1100" b="0" i="0" strike="noStrike">
              <a:solidFill>
                <a:srgbClr val="000000"/>
              </a:solidFill>
              <a:latin typeface="+mn-lt"/>
              <a:ea typeface="ＭＳ Ｐゴシック"/>
            </a:rPr>
            <a:t>（</a:t>
          </a:r>
          <a:r>
            <a:rPr lang="en-US" altLang="ja-JP" sz="1100" b="0" i="0" strike="noStrike">
              <a:solidFill>
                <a:srgbClr val="000000"/>
              </a:solidFill>
              <a:latin typeface="+mn-lt"/>
              <a:cs typeface="Arial"/>
            </a:rPr>
            <a:t>2015</a:t>
          </a:r>
          <a:r>
            <a:rPr lang="ja-JP" altLang="en-US" sz="1100" b="0" i="0" strike="noStrike">
              <a:solidFill>
                <a:srgbClr val="000000"/>
              </a:solidFill>
              <a:latin typeface="+mn-lt"/>
              <a:ea typeface="ＭＳ Ｐゴシック"/>
            </a:rPr>
            <a:t>年度）</a:t>
          </a:r>
        </a:p>
      </cdr:txBody>
    </cdr:sp>
  </cdr:relSizeAnchor>
  <cdr:relSizeAnchor xmlns:cdr="http://schemas.openxmlformats.org/drawingml/2006/chartDrawing">
    <cdr:from>
      <cdr:x>0.1</cdr:x>
      <cdr:y>0</cdr:y>
    </cdr:from>
    <cdr:to>
      <cdr:x>0.95185</cdr:x>
      <cdr:y>0.07045</cdr:y>
    </cdr:to>
    <cdr:sp macro="" textlink="">
      <cdr:nvSpPr>
        <cdr:cNvPr id="4" name="テキスト ボックス 1">
          <a:extLst xmlns:a="http://schemas.openxmlformats.org/drawingml/2006/main">
            <a:ext uri="{FF2B5EF4-FFF2-40B4-BE49-F238E27FC236}">
              <a16:creationId xmlns:a16="http://schemas.microsoft.com/office/drawing/2014/main" id="{060007C2-5ECC-457F-9EB2-722FEC107945}"/>
            </a:ext>
          </a:extLst>
        </cdr:cNvPr>
        <cdr:cNvSpPr txBox="1"/>
      </cdr:nvSpPr>
      <cdr:spPr>
        <a:xfrm xmlns:a="http://schemas.openxmlformats.org/drawingml/2006/main">
          <a:off x="514350" y="0"/>
          <a:ext cx="4381500" cy="3905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en-US" altLang="ja-JP" sz="1600" b="1">
              <a:latin typeface="Calibri"/>
              <a:ea typeface="+mn-ea"/>
              <a:cs typeface="+mn-cs"/>
            </a:rPr>
            <a:t>2015</a:t>
          </a:r>
          <a:r>
            <a:rPr lang="ja-JP" altLang="ja-JP" sz="1600" b="1">
              <a:latin typeface="Calibri"/>
              <a:ea typeface="+mn-ea"/>
              <a:cs typeface="+mn-cs"/>
            </a:rPr>
            <a:t>年度の家庭からの</a:t>
          </a:r>
          <a:r>
            <a:rPr lang="en-US" altLang="ja-JP" sz="1600" b="1">
              <a:latin typeface="Calibri"/>
              <a:ea typeface="+mn-ea"/>
              <a:cs typeface="+mn-cs"/>
            </a:rPr>
            <a:t>CO</a:t>
          </a:r>
          <a:r>
            <a:rPr lang="en-US" altLang="ja-JP" sz="1600" b="1" baseline="-25000">
              <a:latin typeface="Calibri"/>
              <a:ea typeface="+mn-ea"/>
              <a:cs typeface="+mn-cs"/>
            </a:rPr>
            <a:t>2</a:t>
          </a:r>
          <a:r>
            <a:rPr lang="ja-JP" altLang="ja-JP" sz="1600" b="1">
              <a:latin typeface="Calibri"/>
              <a:ea typeface="+mn-ea"/>
              <a:cs typeface="+mn-cs"/>
            </a:rPr>
            <a:t>排出量</a:t>
          </a:r>
          <a:r>
            <a:rPr lang="ja-JP" altLang="en-US" sz="1600" b="1"/>
            <a:t>（用途別）</a:t>
          </a:r>
        </a:p>
      </cdr:txBody>
    </cdr:sp>
  </cdr:relSizeAnchor>
  <cdr:relSizeAnchor xmlns:cdr="http://schemas.openxmlformats.org/drawingml/2006/chartDrawing">
    <cdr:from>
      <cdr:x>0.10255</cdr:x>
      <cdr:y>0.74609</cdr:y>
    </cdr:from>
    <cdr:to>
      <cdr:x>0.95235</cdr:x>
      <cdr:y>0.98901</cdr:y>
    </cdr:to>
    <cdr:sp macro="" textlink="">
      <cdr:nvSpPr>
        <cdr:cNvPr id="6" name="テキスト ボックス 1">
          <a:extLst xmlns:a="http://schemas.openxmlformats.org/drawingml/2006/main">
            <a:ext uri="{FF2B5EF4-FFF2-40B4-BE49-F238E27FC236}">
              <a16:creationId xmlns:a16="http://schemas.microsoft.com/office/drawing/2014/main" id="{F958E81E-E5CA-4949-B185-FF9C338DCFA9}"/>
            </a:ext>
          </a:extLst>
        </cdr:cNvPr>
        <cdr:cNvSpPr txBox="1"/>
      </cdr:nvSpPr>
      <cdr:spPr>
        <a:xfrm xmlns:a="http://schemas.openxmlformats.org/drawingml/2006/main">
          <a:off x="554935" y="4038376"/>
          <a:ext cx="4598631" cy="131484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en-US" altLang="ja-JP" sz="900"/>
            <a:t>※</a:t>
          </a:r>
          <a:r>
            <a:rPr kumimoji="1" lang="ja-JP" altLang="en-US" sz="900"/>
            <a:t>　家庭からの</a:t>
          </a:r>
          <a:r>
            <a:rPr kumimoji="1" lang="en-US" altLang="ja-JP" sz="900"/>
            <a:t>CO2 </a:t>
          </a:r>
          <a:r>
            <a:rPr kumimoji="1" lang="ja-JP" altLang="en-US" sz="900"/>
            <a:t>排出量は、インベントリの家庭部門、運輸（旅客）部門の自家用乗用車</a:t>
          </a:r>
        </a:p>
        <a:p xmlns:a="http://schemas.openxmlformats.org/drawingml/2006/main">
          <a:pPr>
            <a:lnSpc>
              <a:spcPts val="1100"/>
            </a:lnSpc>
          </a:pPr>
          <a:r>
            <a:rPr kumimoji="1" lang="ja-JP" altLang="en-US" sz="900"/>
            <a:t>　　　</a:t>
          </a:r>
          <a:r>
            <a:rPr kumimoji="1" lang="en-US" altLang="ja-JP" sz="900"/>
            <a:t>(</a:t>
          </a:r>
          <a:r>
            <a:rPr kumimoji="1" lang="ja-JP" altLang="en-US" sz="900"/>
            <a:t>家計寄与分</a:t>
          </a:r>
          <a:r>
            <a:rPr kumimoji="1" lang="en-US" altLang="ja-JP" sz="900"/>
            <a:t>)</a:t>
          </a:r>
          <a:r>
            <a:rPr kumimoji="1" lang="ja-JP" altLang="en-US" sz="900"/>
            <a:t>、廃棄物（一般廃棄物）処理からの排出量及び水道からの排出量を足し</a:t>
          </a:r>
        </a:p>
        <a:p xmlns:a="http://schemas.openxmlformats.org/drawingml/2006/main">
          <a:r>
            <a:rPr kumimoji="1" lang="ja-JP" altLang="en-US" sz="900"/>
            <a:t>        合わせたものである。       </a:t>
          </a:r>
        </a:p>
        <a:p xmlns:a="http://schemas.openxmlformats.org/drawingml/2006/main">
          <a:r>
            <a:rPr kumimoji="1" lang="en-US" altLang="ja-JP" sz="900"/>
            <a:t>※</a:t>
          </a:r>
          <a:r>
            <a:rPr kumimoji="1" lang="ja-JP" altLang="en-US" sz="900"/>
            <a:t>　一般廃棄物は非バイオマス起源（プラスチック等）の焼却による</a:t>
          </a:r>
          <a:r>
            <a:rPr kumimoji="1" lang="en-US" altLang="ja-JP" sz="900"/>
            <a:t>CO2 </a:t>
          </a:r>
          <a:r>
            <a:rPr kumimoji="1" lang="ja-JP" altLang="en-US" sz="900"/>
            <a:t>及び廃棄物処理</a:t>
          </a:r>
        </a:p>
        <a:p xmlns:a="http://schemas.openxmlformats.org/drawingml/2006/main">
          <a:pPr>
            <a:lnSpc>
              <a:spcPts val="1100"/>
            </a:lnSpc>
          </a:pPr>
          <a:r>
            <a:rPr kumimoji="1" lang="ja-JP" altLang="en-US" sz="900"/>
            <a:t>　　　施設で使用するエネルギー起源</a:t>
          </a:r>
          <a:r>
            <a:rPr kumimoji="1" lang="en-US" altLang="ja-JP" sz="900"/>
            <a:t>CO2 </a:t>
          </a:r>
          <a:r>
            <a:rPr kumimoji="1" lang="ja-JP" altLang="en-US" sz="900"/>
            <a:t>のうち、生活系ごみ由来分を推計したものである。</a:t>
          </a:r>
        </a:p>
        <a:p xmlns:a="http://schemas.openxmlformats.org/drawingml/2006/main">
          <a:r>
            <a:rPr kumimoji="1" lang="en-US" altLang="ja-JP" sz="900"/>
            <a:t>※</a:t>
          </a:r>
          <a:r>
            <a:rPr kumimoji="1" lang="ja-JP" altLang="en-US" sz="900"/>
            <a:t>　日本エネルギー経済研究所　計量分析ユニット　家庭原単位マトリックスをもとに、</a:t>
          </a:r>
        </a:p>
        <a:p xmlns:a="http://schemas.openxmlformats.org/drawingml/2006/main">
          <a:r>
            <a:rPr kumimoji="1" lang="ja-JP" altLang="en-US" sz="900"/>
            <a:t>　　　国立環境研究所温室効果ガスインベントリオフィスが作成。</a:t>
          </a:r>
        </a:p>
        <a:p xmlns:a="http://schemas.openxmlformats.org/drawingml/2006/main">
          <a:endParaRPr kumimoji="1" lang="ja-JP" altLang="en-US" sz="1100"/>
        </a:p>
      </cdr:txBody>
    </cdr:sp>
  </cdr:relSizeAnchor>
</c:userShapes>
</file>

<file path=xl/drawings/drawing44.xml><?xml version="1.0" encoding="utf-8"?>
<c:userShapes xmlns:c="http://schemas.openxmlformats.org/drawingml/2006/chart">
  <cdr:relSizeAnchor xmlns:cdr="http://schemas.openxmlformats.org/drawingml/2006/chartDrawing">
    <cdr:from>
      <cdr:x>0</cdr:x>
      <cdr:y>0.11875</cdr:y>
    </cdr:from>
    <cdr:to>
      <cdr:x>0.05793</cdr:x>
      <cdr:y>0.86354</cdr:y>
    </cdr:to>
    <cdr:sp macro="" textlink="">
      <cdr:nvSpPr>
        <cdr:cNvPr id="2" name="テキスト ボックス 1">
          <a:extLst xmlns:a="http://schemas.openxmlformats.org/drawingml/2006/main">
            <a:ext uri="{FF2B5EF4-FFF2-40B4-BE49-F238E27FC236}">
              <a16:creationId xmlns:a16="http://schemas.microsoft.com/office/drawing/2014/main" id="{ABAB5825-4A9F-4404-BDCD-4B66B239687D}"/>
            </a:ext>
          </a:extLst>
        </cdr:cNvPr>
        <cdr:cNvSpPr txBox="1"/>
      </cdr:nvSpPr>
      <cdr:spPr>
        <a:xfrm xmlns:a="http://schemas.openxmlformats.org/drawingml/2006/main" rot="16200000">
          <a:off x="-1444496" y="1974979"/>
          <a:ext cx="3327142" cy="438150"/>
        </a:xfrm>
        <a:prstGeom xmlns:a="http://schemas.openxmlformats.org/drawingml/2006/main" prst="rect">
          <a:avLst/>
        </a:prstGeom>
      </cdr:spPr>
      <cdr:txBody>
        <a:bodyPr xmlns:a="http://schemas.openxmlformats.org/drawingml/2006/main" wrap="square" rtlCol="0" anchor="ctr">
          <a:noAutofit/>
        </a:bodyPr>
        <a:lstStyle xmlns:a="http://schemas.openxmlformats.org/drawingml/2006/main"/>
        <a:p xmlns:a="http://schemas.openxmlformats.org/drawingml/2006/main">
          <a:pPr algn="ctr"/>
          <a:r>
            <a:rPr lang="ja-JP" altLang="en-US" sz="1200"/>
            <a:t>家庭からの</a:t>
          </a:r>
          <a:r>
            <a:rPr lang="en-US" altLang="ja-JP" sz="1200"/>
            <a:t>CO</a:t>
          </a:r>
          <a:r>
            <a:rPr lang="en-US" altLang="ja-JP" sz="1200" baseline="-25000"/>
            <a:t>2</a:t>
          </a:r>
          <a:r>
            <a:rPr lang="en-US" altLang="ja-JP" sz="1200"/>
            <a:t> </a:t>
          </a:r>
          <a:r>
            <a:rPr lang="ja-JP" altLang="en-US" sz="1200"/>
            <a:t>排出量 （</a:t>
          </a:r>
          <a:r>
            <a:rPr lang="en-US" altLang="ja-JP" sz="1200"/>
            <a:t>kg</a:t>
          </a:r>
          <a:r>
            <a:rPr lang="en-US" altLang="ja-JP" sz="1200" baseline="0"/>
            <a:t> </a:t>
          </a:r>
          <a:r>
            <a:rPr lang="en-US" altLang="ja-JP" sz="1200"/>
            <a:t>CO</a:t>
          </a:r>
          <a:r>
            <a:rPr lang="en-US" altLang="ja-JP" sz="1200" baseline="-25000"/>
            <a:t>2 </a:t>
          </a:r>
          <a:r>
            <a:rPr lang="en-US" altLang="ja-JP" sz="1200"/>
            <a:t>/</a:t>
          </a:r>
          <a:r>
            <a:rPr lang="ja-JP" altLang="en-US" sz="1200"/>
            <a:t>人）</a:t>
          </a:r>
        </a:p>
      </cdr:txBody>
    </cdr:sp>
  </cdr:relSizeAnchor>
  <cdr:relSizeAnchor xmlns:cdr="http://schemas.openxmlformats.org/drawingml/2006/chartDrawing">
    <cdr:from>
      <cdr:x>0.44582</cdr:x>
      <cdr:y>0.90664</cdr:y>
    </cdr:from>
    <cdr:to>
      <cdr:x>0.54636</cdr:x>
      <cdr:y>0.97125</cdr:y>
    </cdr:to>
    <cdr:sp macro="" textlink="">
      <cdr:nvSpPr>
        <cdr:cNvPr id="3" name="テキスト ボックス 1">
          <a:extLst xmlns:a="http://schemas.openxmlformats.org/drawingml/2006/main">
            <a:ext uri="{FF2B5EF4-FFF2-40B4-BE49-F238E27FC236}">
              <a16:creationId xmlns:a16="http://schemas.microsoft.com/office/drawing/2014/main" id="{88CC166A-E98A-4D3F-BECC-CE23184CC52B}"/>
            </a:ext>
          </a:extLst>
        </cdr:cNvPr>
        <cdr:cNvSpPr txBox="1"/>
      </cdr:nvSpPr>
      <cdr:spPr>
        <a:xfrm xmlns:a="http://schemas.openxmlformats.org/drawingml/2006/main">
          <a:off x="3209925" y="4895850"/>
          <a:ext cx="723900" cy="348917"/>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1200"/>
            <a:t>（年度）</a:t>
          </a:r>
        </a:p>
      </cdr:txBody>
    </cdr:sp>
  </cdr:relSizeAnchor>
</c:userShapes>
</file>

<file path=xl/drawings/drawing45.xml><?xml version="1.0" encoding="utf-8"?>
<xdr:wsDr xmlns:xdr="http://schemas.openxmlformats.org/drawingml/2006/spreadsheetDrawing" xmlns:a="http://schemas.openxmlformats.org/drawingml/2006/main">
  <xdr:twoCellAnchor>
    <xdr:from>
      <xdr:col>28</xdr:col>
      <xdr:colOff>295275</xdr:colOff>
      <xdr:row>100</xdr:row>
      <xdr:rowOff>0</xdr:rowOff>
    </xdr:from>
    <xdr:to>
      <xdr:col>35</xdr:col>
      <xdr:colOff>142875</xdr:colOff>
      <xdr:row>100</xdr:row>
      <xdr:rowOff>0</xdr:rowOff>
    </xdr:to>
    <xdr:graphicFrame macro="">
      <xdr:nvGraphicFramePr>
        <xdr:cNvPr id="8213899" name="Chart 1">
          <a:extLst>
            <a:ext uri="{FF2B5EF4-FFF2-40B4-BE49-F238E27FC236}">
              <a16:creationId xmlns:a16="http://schemas.microsoft.com/office/drawing/2014/main" id="{00000000-0008-0000-1500-00008B557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6.xml><?xml version="1.0" encoding="utf-8"?>
<c:userShapes xmlns:c="http://schemas.openxmlformats.org/drawingml/2006/chart">
  <cdr:relSizeAnchor xmlns:cdr="http://schemas.openxmlformats.org/drawingml/2006/chartDrawing">
    <cdr:from>
      <cdr:x>0.56161</cdr:x>
      <cdr:y>0.31292</cdr:y>
    </cdr:from>
    <cdr:to>
      <cdr:x>0.6127</cdr:x>
      <cdr:y>0.40189</cdr:y>
    </cdr:to>
    <cdr:sp macro="" textlink="">
      <cdr:nvSpPr>
        <cdr:cNvPr id="375809" name="Text Box 1">
          <a:extLst xmlns:a="http://schemas.openxmlformats.org/drawingml/2006/main">
            <a:ext uri="{FF2B5EF4-FFF2-40B4-BE49-F238E27FC236}">
              <a16:creationId xmlns:a16="http://schemas.microsoft.com/office/drawing/2014/main" id="{94E02817-0544-408C-B8E3-F6B44F22F7C6}"/>
            </a:ext>
          </a:extLst>
        </cdr:cNvPr>
        <cdr:cNvSpPr txBox="1">
          <a:spLocks xmlns:a="http://schemas.openxmlformats.org/drawingml/2006/main" noChangeArrowheads="1"/>
        </cdr:cNvSpPr>
      </cdr:nvSpPr>
      <cdr:spPr bwMode="auto">
        <a:xfrm xmlns:a="http://schemas.openxmlformats.org/drawingml/2006/main">
          <a:off x="175587" y="232680"/>
          <a:ext cx="351673" cy="6525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vert="wordArtVertRtl" wrap="square" lIns="36576" tIns="0" rIns="36576" bIns="0" anchor="ctr" upright="1"/>
        <a:lstStyle xmlns:a="http://schemas.openxmlformats.org/drawingml/2006/main"/>
        <a:p xmlns:a="http://schemas.openxmlformats.org/drawingml/2006/main">
          <a:pPr algn="ctr" rtl="1">
            <a:defRPr sz="1000"/>
          </a:pPr>
          <a:r>
            <a:rPr lang="ja-JP" altLang="en-US" sz="1400" b="0" i="0" strike="noStrike">
              <a:solidFill>
                <a:srgbClr val="000000"/>
              </a:solidFill>
              <a:latin typeface="ＭＳ Ｐゴシック"/>
              <a:ea typeface="ＭＳ Ｐゴシック"/>
            </a:rPr>
            <a:t>排出量　（単位　百万トン</a:t>
          </a:r>
          <a:r>
            <a:rPr lang="en-US" altLang="ja-JP" sz="1400" b="0" i="0" strike="noStrike">
              <a:solidFill>
                <a:srgbClr val="000000"/>
              </a:solidFill>
              <a:latin typeface="ＭＳ Ｐゴシック"/>
              <a:ea typeface="ＭＳ Ｐゴシック"/>
            </a:rPr>
            <a:t>CO2</a:t>
          </a:r>
          <a:r>
            <a:rPr lang="ja-JP" altLang="en-US" sz="1400" b="0" i="0" strike="noStrike">
              <a:solidFill>
                <a:srgbClr val="000000"/>
              </a:solidFill>
              <a:latin typeface="ＭＳ Ｐゴシック"/>
              <a:ea typeface="ＭＳ Ｐゴシック"/>
            </a:rPr>
            <a:t>）</a:t>
          </a:r>
        </a:p>
      </cdr:txBody>
    </cdr:sp>
  </cdr:relSizeAnchor>
  <cdr:relSizeAnchor xmlns:cdr="http://schemas.openxmlformats.org/drawingml/2006/chartDrawing">
    <cdr:from>
      <cdr:x>0.72251</cdr:x>
      <cdr:y>0.68534</cdr:y>
    </cdr:from>
    <cdr:to>
      <cdr:x>0.76545</cdr:x>
      <cdr:y>0.91048</cdr:y>
    </cdr:to>
    <cdr:sp macro="" textlink="">
      <cdr:nvSpPr>
        <cdr:cNvPr id="375810" name="Text Box 2">
          <a:extLst xmlns:a="http://schemas.openxmlformats.org/drawingml/2006/main">
            <a:ext uri="{FF2B5EF4-FFF2-40B4-BE49-F238E27FC236}">
              <a16:creationId xmlns:a16="http://schemas.microsoft.com/office/drawing/2014/main" id="{4AEF2A22-28CB-4FBB-BD0F-E52CAD18C9E2}"/>
            </a:ext>
          </a:extLst>
        </cdr:cNvPr>
        <cdr:cNvSpPr txBox="1">
          <a:spLocks xmlns:a="http://schemas.openxmlformats.org/drawingml/2006/main" noChangeArrowheads="1"/>
        </cdr:cNvSpPr>
      </cdr:nvSpPr>
      <cdr:spPr bwMode="auto">
        <a:xfrm xmlns:a="http://schemas.openxmlformats.org/drawingml/2006/main">
          <a:off x="3115645" y="505819"/>
          <a:ext cx="1000187" cy="16512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1">
            <a:defRPr sz="1000"/>
          </a:pPr>
          <a:r>
            <a:rPr lang="ja-JP" altLang="en-US" sz="1400" b="0" i="0" strike="noStrike">
              <a:solidFill>
                <a:srgbClr val="000000"/>
              </a:solidFill>
              <a:latin typeface="ＭＳ Ｐゴシック"/>
              <a:ea typeface="ＭＳ Ｐゴシック"/>
            </a:rPr>
            <a:t>（年度）</a:t>
          </a:r>
        </a:p>
      </cdr:txBody>
    </cdr:sp>
  </cdr:relSizeAnchor>
  <cdr:relSizeAnchor xmlns:cdr="http://schemas.openxmlformats.org/drawingml/2006/chartDrawing">
    <cdr:from>
      <cdr:x>0.721</cdr:x>
      <cdr:y>0.31575</cdr:y>
    </cdr:from>
    <cdr:to>
      <cdr:x>0.77396</cdr:x>
      <cdr:y>0.32271</cdr:y>
    </cdr:to>
    <cdr:sp macro="" textlink="">
      <cdr:nvSpPr>
        <cdr:cNvPr id="375811" name="Text Box 3">
          <a:extLst xmlns:a="http://schemas.openxmlformats.org/drawingml/2006/main">
            <a:ext uri="{FF2B5EF4-FFF2-40B4-BE49-F238E27FC236}">
              <a16:creationId xmlns:a16="http://schemas.microsoft.com/office/drawing/2014/main" id="{C4753F7A-F2BA-494C-9459-B64DD378D3C8}"/>
            </a:ext>
          </a:extLst>
        </cdr:cNvPr>
        <cdr:cNvSpPr txBox="1">
          <a:spLocks xmlns:a="http://schemas.openxmlformats.org/drawingml/2006/main" noChangeArrowheads="1"/>
        </cdr:cNvSpPr>
      </cdr:nvSpPr>
      <cdr:spPr bwMode="auto">
        <a:xfrm xmlns:a="http://schemas.openxmlformats.org/drawingml/2006/main">
          <a:off x="3060814" y="234754"/>
          <a:ext cx="1268668" cy="510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1">
            <a:defRPr sz="1000"/>
          </a:pPr>
          <a:r>
            <a:rPr lang="ja-JP" altLang="en-US" sz="1800" b="0" i="0" strike="noStrike">
              <a:solidFill>
                <a:srgbClr val="000000"/>
              </a:solidFill>
              <a:latin typeface="ＭＳ Ｐゴシック"/>
              <a:ea typeface="ＭＳ Ｐゴシック"/>
            </a:rPr>
            <a:t>産業部門</a:t>
          </a:r>
        </a:p>
      </cdr:txBody>
    </cdr:sp>
  </cdr:relSizeAnchor>
  <cdr:relSizeAnchor xmlns:cdr="http://schemas.openxmlformats.org/drawingml/2006/chartDrawing">
    <cdr:from>
      <cdr:x>0.721</cdr:x>
      <cdr:y>0.35708</cdr:y>
    </cdr:from>
    <cdr:to>
      <cdr:x>0.77392</cdr:x>
      <cdr:y>0.36382</cdr:y>
    </cdr:to>
    <cdr:sp macro="" textlink="">
      <cdr:nvSpPr>
        <cdr:cNvPr id="375812" name="Text Box 4">
          <a:extLst xmlns:a="http://schemas.openxmlformats.org/drawingml/2006/main">
            <a:ext uri="{FF2B5EF4-FFF2-40B4-BE49-F238E27FC236}">
              <a16:creationId xmlns:a16="http://schemas.microsoft.com/office/drawing/2014/main" id="{916A8B6F-C711-44BC-B684-20D4D662637B}"/>
            </a:ext>
          </a:extLst>
        </cdr:cNvPr>
        <cdr:cNvSpPr txBox="1">
          <a:spLocks xmlns:a="http://schemas.openxmlformats.org/drawingml/2006/main" noChangeArrowheads="1"/>
        </cdr:cNvSpPr>
      </cdr:nvSpPr>
      <cdr:spPr bwMode="auto">
        <a:xfrm xmlns:a="http://schemas.openxmlformats.org/drawingml/2006/main">
          <a:off x="3066486" y="265067"/>
          <a:ext cx="1257324" cy="494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1">
            <a:defRPr sz="1000"/>
          </a:pPr>
          <a:r>
            <a:rPr lang="ja-JP" altLang="en-US" sz="1800" b="0" i="0" strike="noStrike">
              <a:solidFill>
                <a:srgbClr val="000000"/>
              </a:solidFill>
              <a:latin typeface="ＭＳ Ｐゴシック"/>
              <a:ea typeface="ＭＳ Ｐゴシック"/>
            </a:rPr>
            <a:t>民生部門</a:t>
          </a:r>
        </a:p>
      </cdr:txBody>
    </cdr:sp>
  </cdr:relSizeAnchor>
  <cdr:relSizeAnchor xmlns:cdr="http://schemas.openxmlformats.org/drawingml/2006/chartDrawing">
    <cdr:from>
      <cdr:x>0.721</cdr:x>
      <cdr:y>0.38079</cdr:y>
    </cdr:from>
    <cdr:to>
      <cdr:x>0.77392</cdr:x>
      <cdr:y>0.38754</cdr:y>
    </cdr:to>
    <cdr:sp macro="" textlink="">
      <cdr:nvSpPr>
        <cdr:cNvPr id="375813" name="Text Box 5">
          <a:extLst xmlns:a="http://schemas.openxmlformats.org/drawingml/2006/main">
            <a:ext uri="{FF2B5EF4-FFF2-40B4-BE49-F238E27FC236}">
              <a16:creationId xmlns:a16="http://schemas.microsoft.com/office/drawing/2014/main" id="{E945EDE4-FBB3-458A-96A4-5707B2722379}"/>
            </a:ext>
          </a:extLst>
        </cdr:cNvPr>
        <cdr:cNvSpPr txBox="1">
          <a:spLocks xmlns:a="http://schemas.openxmlformats.org/drawingml/2006/main" noChangeArrowheads="1"/>
        </cdr:cNvSpPr>
      </cdr:nvSpPr>
      <cdr:spPr bwMode="auto">
        <a:xfrm xmlns:a="http://schemas.openxmlformats.org/drawingml/2006/main">
          <a:off x="3066486" y="282458"/>
          <a:ext cx="1257324" cy="494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1">
            <a:defRPr sz="1000"/>
          </a:pPr>
          <a:r>
            <a:rPr lang="ja-JP" altLang="en-US" sz="1800" b="0" i="0" strike="noStrike">
              <a:solidFill>
                <a:srgbClr val="000000"/>
              </a:solidFill>
              <a:latin typeface="ＭＳ Ｐゴシック"/>
              <a:ea typeface="ＭＳ Ｐゴシック"/>
            </a:rPr>
            <a:t>運輸部門</a:t>
          </a:r>
        </a:p>
      </cdr:txBody>
    </cdr:sp>
  </cdr:relSizeAnchor>
  <cdr:relSizeAnchor xmlns:cdr="http://schemas.openxmlformats.org/drawingml/2006/chartDrawing">
    <cdr:from>
      <cdr:x>0.63954</cdr:x>
      <cdr:y>0.33402</cdr:y>
    </cdr:from>
    <cdr:to>
      <cdr:x>0.68124</cdr:x>
      <cdr:y>0.33859</cdr:y>
    </cdr:to>
    <cdr:sp macro="" textlink="">
      <cdr:nvSpPr>
        <cdr:cNvPr id="375814" name="Text Box 6">
          <a:extLst xmlns:a="http://schemas.openxmlformats.org/drawingml/2006/main">
            <a:ext uri="{FF2B5EF4-FFF2-40B4-BE49-F238E27FC236}">
              <a16:creationId xmlns:a16="http://schemas.microsoft.com/office/drawing/2014/main" id="{4D391292-81EF-47A4-9B70-34CA12C2E915}"/>
            </a:ext>
          </a:extLst>
        </cdr:cNvPr>
        <cdr:cNvSpPr txBox="1">
          <a:spLocks xmlns:a="http://schemas.openxmlformats.org/drawingml/2006/main" noChangeArrowheads="1"/>
        </cdr:cNvSpPr>
      </cdr:nvSpPr>
      <cdr:spPr bwMode="auto">
        <a:xfrm xmlns:a="http://schemas.openxmlformats.org/drawingml/2006/main">
          <a:off x="1139850" y="248156"/>
          <a:ext cx="979389" cy="335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1">
            <a:defRPr sz="1000"/>
          </a:pPr>
          <a:r>
            <a:rPr lang="en-US" altLang="ja-JP" sz="1400" b="1" i="0" strike="noStrike">
              <a:solidFill>
                <a:srgbClr val="000000"/>
              </a:solidFill>
              <a:latin typeface="Century"/>
            </a:rPr>
            <a:t>476</a:t>
          </a:r>
          <a:r>
            <a:rPr lang="ja-JP" altLang="en-US" sz="1400" b="1" i="0" strike="noStrike">
              <a:solidFill>
                <a:srgbClr val="000000"/>
              </a:solidFill>
              <a:latin typeface="ＭＳ Ｐ明朝"/>
              <a:ea typeface="ＭＳ Ｐ明朝"/>
            </a:rPr>
            <a:t>百万ｔ</a:t>
          </a:r>
        </a:p>
      </cdr:txBody>
    </cdr:sp>
  </cdr:relSizeAnchor>
  <cdr:relSizeAnchor xmlns:cdr="http://schemas.openxmlformats.org/drawingml/2006/chartDrawing">
    <cdr:from>
      <cdr:x>0.63954</cdr:x>
      <cdr:y>0.36578</cdr:y>
    </cdr:from>
    <cdr:to>
      <cdr:x>0.68124</cdr:x>
      <cdr:y>0.37057</cdr:y>
    </cdr:to>
    <cdr:sp macro="" textlink="">
      <cdr:nvSpPr>
        <cdr:cNvPr id="375815" name="Text Box 7">
          <a:extLst xmlns:a="http://schemas.openxmlformats.org/drawingml/2006/main">
            <a:ext uri="{FF2B5EF4-FFF2-40B4-BE49-F238E27FC236}">
              <a16:creationId xmlns:a16="http://schemas.microsoft.com/office/drawing/2014/main" id="{116EFFD0-C67E-4A00-8474-4E86182D68A1}"/>
            </a:ext>
          </a:extLst>
        </cdr:cNvPr>
        <cdr:cNvSpPr txBox="1">
          <a:spLocks xmlns:a="http://schemas.openxmlformats.org/drawingml/2006/main" noChangeArrowheads="1"/>
        </cdr:cNvSpPr>
      </cdr:nvSpPr>
      <cdr:spPr bwMode="auto">
        <a:xfrm xmlns:a="http://schemas.openxmlformats.org/drawingml/2006/main">
          <a:off x="1139850" y="271449"/>
          <a:ext cx="979389" cy="351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1">
            <a:defRPr sz="1000"/>
          </a:pPr>
          <a:r>
            <a:rPr lang="en-US" altLang="ja-JP" sz="1400" b="1" i="0" strike="noStrike">
              <a:solidFill>
                <a:srgbClr val="000000"/>
              </a:solidFill>
              <a:latin typeface="Century"/>
            </a:rPr>
            <a:t>273</a:t>
          </a:r>
          <a:r>
            <a:rPr lang="ja-JP" altLang="en-US" sz="1400" b="1" i="0" strike="noStrike">
              <a:solidFill>
                <a:srgbClr val="000000"/>
              </a:solidFill>
              <a:latin typeface="ＭＳ Ｐ明朝"/>
              <a:ea typeface="ＭＳ Ｐ明朝"/>
            </a:rPr>
            <a:t>百万ｔ</a:t>
          </a:r>
        </a:p>
      </cdr:txBody>
    </cdr:sp>
  </cdr:relSizeAnchor>
  <cdr:relSizeAnchor xmlns:cdr="http://schemas.openxmlformats.org/drawingml/2006/chartDrawing">
    <cdr:from>
      <cdr:x>0.63954</cdr:x>
      <cdr:y>0.38928</cdr:y>
    </cdr:from>
    <cdr:to>
      <cdr:x>0.68124</cdr:x>
      <cdr:y>0.39406</cdr:y>
    </cdr:to>
    <cdr:sp macro="" textlink="">
      <cdr:nvSpPr>
        <cdr:cNvPr id="375816" name="Text Box 8">
          <a:extLst xmlns:a="http://schemas.openxmlformats.org/drawingml/2006/main">
            <a:ext uri="{FF2B5EF4-FFF2-40B4-BE49-F238E27FC236}">
              <a16:creationId xmlns:a16="http://schemas.microsoft.com/office/drawing/2014/main" id="{1E032E92-152E-4670-B584-14F05349A352}"/>
            </a:ext>
          </a:extLst>
        </cdr:cNvPr>
        <cdr:cNvSpPr txBox="1">
          <a:spLocks xmlns:a="http://schemas.openxmlformats.org/drawingml/2006/main" noChangeArrowheads="1"/>
        </cdr:cNvSpPr>
      </cdr:nvSpPr>
      <cdr:spPr bwMode="auto">
        <a:xfrm xmlns:a="http://schemas.openxmlformats.org/drawingml/2006/main">
          <a:off x="1139850" y="288680"/>
          <a:ext cx="979389" cy="351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1">
            <a:defRPr sz="1000"/>
          </a:pPr>
          <a:r>
            <a:rPr lang="en-US" altLang="ja-JP" sz="1400" b="1" i="0" strike="noStrike">
              <a:solidFill>
                <a:srgbClr val="000000"/>
              </a:solidFill>
              <a:latin typeface="Century"/>
            </a:rPr>
            <a:t>217</a:t>
          </a:r>
          <a:r>
            <a:rPr lang="ja-JP" altLang="en-US" sz="1400" b="1" i="0" strike="noStrike">
              <a:solidFill>
                <a:srgbClr val="000000"/>
              </a:solidFill>
              <a:latin typeface="ＭＳ Ｐ明朝"/>
              <a:ea typeface="ＭＳ Ｐ明朝"/>
            </a:rPr>
            <a:t>百万ｔ</a:t>
          </a:r>
        </a:p>
      </cdr:txBody>
    </cdr:sp>
  </cdr:relSizeAnchor>
  <cdr:relSizeAnchor xmlns:cdr="http://schemas.openxmlformats.org/drawingml/2006/chartDrawing">
    <cdr:from>
      <cdr:x>0.89023</cdr:x>
      <cdr:y>0.06725</cdr:y>
    </cdr:from>
    <cdr:to>
      <cdr:x>0.90648</cdr:x>
      <cdr:y>0.06725</cdr:y>
    </cdr:to>
    <cdr:sp macro="" textlink="">
      <cdr:nvSpPr>
        <cdr:cNvPr id="375817" name="Text Box 9">
          <a:extLst xmlns:a="http://schemas.openxmlformats.org/drawingml/2006/main">
            <a:ext uri="{FF2B5EF4-FFF2-40B4-BE49-F238E27FC236}">
              <a16:creationId xmlns:a16="http://schemas.microsoft.com/office/drawing/2014/main" id="{935986FF-A565-447E-8890-CE068C778096}"/>
            </a:ext>
          </a:extLst>
        </cdr:cNvPr>
        <cdr:cNvSpPr txBox="1">
          <a:spLocks xmlns:a="http://schemas.openxmlformats.org/drawingml/2006/main" noChangeArrowheads="1"/>
        </cdr:cNvSpPr>
      </cdr:nvSpPr>
      <cdr:spPr bwMode="auto">
        <a:xfrm xmlns:a="http://schemas.openxmlformats.org/drawingml/2006/main">
          <a:off x="6025452" y="244805"/>
          <a:ext cx="1574963" cy="1292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7432" rIns="0" bIns="27432" anchor="ctr" upright="1"/>
        <a:lstStyle xmlns:a="http://schemas.openxmlformats.org/drawingml/2006/main"/>
        <a:p xmlns:a="http://schemas.openxmlformats.org/drawingml/2006/main">
          <a:pPr algn="l" rtl="1">
            <a:defRPr sz="1000"/>
          </a:pPr>
          <a:r>
            <a:rPr lang="en-US" altLang="ja-JP" sz="1400" b="1" i="0" strike="noStrike">
              <a:solidFill>
                <a:srgbClr val="000000"/>
              </a:solidFill>
              <a:latin typeface="Century"/>
            </a:rPr>
            <a:t>452</a:t>
          </a:r>
          <a:r>
            <a:rPr lang="ja-JP" altLang="en-US" sz="1400" b="1" i="0" strike="noStrike">
              <a:solidFill>
                <a:srgbClr val="000000"/>
              </a:solidFill>
              <a:latin typeface="ＭＳ Ｐ明朝"/>
              <a:ea typeface="ＭＳ Ｐ明朝"/>
            </a:rPr>
            <a:t>百万ｔ</a:t>
          </a:r>
        </a:p>
        <a:p xmlns:a="http://schemas.openxmlformats.org/drawingml/2006/main">
          <a:pPr algn="l" rtl="1">
            <a:defRPr sz="1000"/>
          </a:pPr>
          <a:r>
            <a:rPr lang="ja-JP" altLang="en-US" sz="1400" b="0" i="0" strike="noStrike">
              <a:solidFill>
                <a:srgbClr val="000000"/>
              </a:solidFill>
              <a:latin typeface="ＭＳ Ｐ明朝"/>
              <a:ea typeface="ＭＳ Ｐ明朝"/>
            </a:rPr>
            <a:t>（前年度比▲</a:t>
          </a:r>
          <a:r>
            <a:rPr lang="en-US" altLang="ja-JP" sz="1400" b="0" i="0" strike="noStrike">
              <a:solidFill>
                <a:srgbClr val="000000"/>
              </a:solidFill>
              <a:latin typeface="Century"/>
            </a:rPr>
            <a:t>3.8%</a:t>
          </a:r>
          <a:r>
            <a:rPr lang="ja-JP" altLang="en-US" sz="1400" b="0" i="0" strike="noStrike">
              <a:solidFill>
                <a:srgbClr val="000000"/>
              </a:solidFill>
              <a:latin typeface="ＭＳ Ｐ明朝"/>
              <a:ea typeface="ＭＳ Ｐ明朝"/>
            </a:rPr>
            <a:t>）</a:t>
          </a:r>
        </a:p>
      </cdr:txBody>
    </cdr:sp>
  </cdr:relSizeAnchor>
  <cdr:relSizeAnchor xmlns:cdr="http://schemas.openxmlformats.org/drawingml/2006/chartDrawing">
    <cdr:from>
      <cdr:x>0.89023</cdr:x>
      <cdr:y>0.082</cdr:y>
    </cdr:from>
    <cdr:to>
      <cdr:x>0.90648</cdr:x>
      <cdr:y>0.082</cdr:y>
    </cdr:to>
    <cdr:sp macro="" textlink="">
      <cdr:nvSpPr>
        <cdr:cNvPr id="375818" name="Text Box 10">
          <a:extLst xmlns:a="http://schemas.openxmlformats.org/drawingml/2006/main">
            <a:ext uri="{FF2B5EF4-FFF2-40B4-BE49-F238E27FC236}">
              <a16:creationId xmlns:a16="http://schemas.microsoft.com/office/drawing/2014/main" id="{611DA908-5660-43A3-B643-BF96996C80C6}"/>
            </a:ext>
          </a:extLst>
        </cdr:cNvPr>
        <cdr:cNvSpPr txBox="1">
          <a:spLocks xmlns:a="http://schemas.openxmlformats.org/drawingml/2006/main" noChangeArrowheads="1"/>
        </cdr:cNvSpPr>
      </cdr:nvSpPr>
      <cdr:spPr bwMode="auto">
        <a:xfrm xmlns:a="http://schemas.openxmlformats.org/drawingml/2006/main">
          <a:off x="6025452" y="262195"/>
          <a:ext cx="1576854" cy="1276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7432" rIns="0" bIns="27432" anchor="ctr" upright="1"/>
        <a:lstStyle xmlns:a="http://schemas.openxmlformats.org/drawingml/2006/main"/>
        <a:p xmlns:a="http://schemas.openxmlformats.org/drawingml/2006/main">
          <a:pPr algn="l" rtl="1">
            <a:defRPr sz="1000"/>
          </a:pPr>
          <a:r>
            <a:rPr lang="en-US" altLang="ja-JP" sz="1400" b="1" i="0" strike="noStrike">
              <a:solidFill>
                <a:srgbClr val="000000"/>
              </a:solidFill>
              <a:latin typeface="Century"/>
            </a:rPr>
            <a:t>342</a:t>
          </a:r>
          <a:r>
            <a:rPr lang="ja-JP" altLang="en-US" sz="1400" b="1" i="0" strike="noStrike">
              <a:solidFill>
                <a:srgbClr val="000000"/>
              </a:solidFill>
              <a:latin typeface="ＭＳ Ｐ明朝"/>
              <a:ea typeface="ＭＳ Ｐ明朝"/>
            </a:rPr>
            <a:t>百万ｔ</a:t>
          </a:r>
        </a:p>
        <a:p xmlns:a="http://schemas.openxmlformats.org/drawingml/2006/main">
          <a:pPr algn="l" rtl="1">
            <a:defRPr sz="1000"/>
          </a:pPr>
          <a:r>
            <a:rPr lang="ja-JP" altLang="en-US" sz="1400" b="0" i="0" strike="noStrike">
              <a:solidFill>
                <a:srgbClr val="000000"/>
              </a:solidFill>
              <a:latin typeface="ＭＳ Ｐ明朝"/>
              <a:ea typeface="ＭＳ Ｐ明朝"/>
            </a:rPr>
            <a:t>（前年度比▲</a:t>
          </a:r>
          <a:r>
            <a:rPr lang="en-US" altLang="ja-JP" sz="1400" b="0" i="0" strike="noStrike">
              <a:solidFill>
                <a:srgbClr val="000000"/>
              </a:solidFill>
              <a:latin typeface="Century"/>
            </a:rPr>
            <a:t>0.4%</a:t>
          </a:r>
          <a:r>
            <a:rPr lang="ja-JP" altLang="en-US" sz="1400" b="0" i="0" strike="noStrike">
              <a:solidFill>
                <a:srgbClr val="000000"/>
              </a:solidFill>
              <a:latin typeface="ＭＳ Ｐ明朝"/>
              <a:ea typeface="ＭＳ Ｐ明朝"/>
            </a:rPr>
            <a:t>）</a:t>
          </a:r>
        </a:p>
      </cdr:txBody>
    </cdr:sp>
  </cdr:relSizeAnchor>
  <cdr:relSizeAnchor xmlns:cdr="http://schemas.openxmlformats.org/drawingml/2006/chartDrawing">
    <cdr:from>
      <cdr:x>0.89023</cdr:x>
      <cdr:y>0.09275</cdr:y>
    </cdr:from>
    <cdr:to>
      <cdr:x>0.90648</cdr:x>
      <cdr:y>0.09275</cdr:y>
    </cdr:to>
    <cdr:sp macro="" textlink="">
      <cdr:nvSpPr>
        <cdr:cNvPr id="375819" name="Text Box 11">
          <a:extLst xmlns:a="http://schemas.openxmlformats.org/drawingml/2006/main">
            <a:ext uri="{FF2B5EF4-FFF2-40B4-BE49-F238E27FC236}">
              <a16:creationId xmlns:a16="http://schemas.microsoft.com/office/drawing/2014/main" id="{B8CB9FAC-FD0F-401F-BEED-4D018A613CB4}"/>
            </a:ext>
          </a:extLst>
        </cdr:cNvPr>
        <cdr:cNvSpPr txBox="1">
          <a:spLocks xmlns:a="http://schemas.openxmlformats.org/drawingml/2006/main" noChangeArrowheads="1"/>
        </cdr:cNvSpPr>
      </cdr:nvSpPr>
      <cdr:spPr bwMode="auto">
        <a:xfrm xmlns:a="http://schemas.openxmlformats.org/drawingml/2006/main">
          <a:off x="6025452" y="274959"/>
          <a:ext cx="1576854" cy="1292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7432" rIns="0" bIns="27432" anchor="ctr" upright="1"/>
        <a:lstStyle xmlns:a="http://schemas.openxmlformats.org/drawingml/2006/main"/>
        <a:p xmlns:a="http://schemas.openxmlformats.org/drawingml/2006/main">
          <a:pPr algn="l" rtl="1">
            <a:defRPr sz="1000"/>
          </a:pPr>
          <a:r>
            <a:rPr lang="en-US" altLang="ja-JP" sz="1400" b="1" i="0" strike="noStrike">
              <a:solidFill>
                <a:srgbClr val="000000"/>
              </a:solidFill>
              <a:latin typeface="Century"/>
            </a:rPr>
            <a:t>267</a:t>
          </a:r>
          <a:r>
            <a:rPr lang="ja-JP" altLang="en-US" sz="1400" b="1" i="0" strike="noStrike">
              <a:solidFill>
                <a:srgbClr val="000000"/>
              </a:solidFill>
              <a:latin typeface="ＭＳ Ｐ明朝"/>
              <a:ea typeface="ＭＳ Ｐ明朝"/>
            </a:rPr>
            <a:t>百万ｔ</a:t>
          </a:r>
        </a:p>
        <a:p xmlns:a="http://schemas.openxmlformats.org/drawingml/2006/main">
          <a:pPr algn="l" rtl="1">
            <a:defRPr sz="1000"/>
          </a:pPr>
          <a:r>
            <a:rPr lang="ja-JP" altLang="en-US" sz="1400" b="0" i="0" strike="noStrike">
              <a:solidFill>
                <a:srgbClr val="000000"/>
              </a:solidFill>
              <a:latin typeface="ＭＳ Ｐ明朝"/>
              <a:ea typeface="ＭＳ Ｐ明朝"/>
            </a:rPr>
            <a:t>（前年度比＋</a:t>
          </a:r>
          <a:r>
            <a:rPr lang="en-US" altLang="ja-JP" sz="1400" b="0" i="0" strike="noStrike">
              <a:solidFill>
                <a:srgbClr val="000000"/>
              </a:solidFill>
              <a:latin typeface="Century"/>
            </a:rPr>
            <a:t>0.8%</a:t>
          </a:r>
          <a:r>
            <a:rPr lang="ja-JP" altLang="en-US" sz="1400" b="0" i="0" strike="noStrike">
              <a:solidFill>
                <a:srgbClr val="000000"/>
              </a:solidFill>
              <a:latin typeface="ＭＳ Ｐ明朝"/>
              <a:ea typeface="ＭＳ Ｐ明朝"/>
            </a:rPr>
            <a:t>）</a:t>
          </a:r>
        </a:p>
      </cdr:txBody>
    </cdr:sp>
  </cdr:relSizeAnchor>
</c:userShapes>
</file>

<file path=xl/drawings/drawing5.xml><?xml version="1.0" encoding="utf-8"?>
<xdr:wsDr xmlns:xdr="http://schemas.openxmlformats.org/drawingml/2006/spreadsheetDrawing" xmlns:a="http://schemas.openxmlformats.org/drawingml/2006/main">
  <xdr:twoCellAnchor>
    <xdr:from>
      <xdr:col>28</xdr:col>
      <xdr:colOff>295275</xdr:colOff>
      <xdr:row>138</xdr:row>
      <xdr:rowOff>0</xdr:rowOff>
    </xdr:from>
    <xdr:to>
      <xdr:col>35</xdr:col>
      <xdr:colOff>142875</xdr:colOff>
      <xdr:row>138</xdr:row>
      <xdr:rowOff>0</xdr:rowOff>
    </xdr:to>
    <xdr:graphicFrame macro="">
      <xdr:nvGraphicFramePr>
        <xdr:cNvPr id="375582" name="Chart 1">
          <a:extLst>
            <a:ext uri="{FF2B5EF4-FFF2-40B4-BE49-F238E27FC236}">
              <a16:creationId xmlns:a16="http://schemas.microsoft.com/office/drawing/2014/main" id="{00000000-0008-0000-0300-00001EBB0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0.7029</cdr:x>
      <cdr:y>0.31292</cdr:y>
    </cdr:from>
    <cdr:to>
      <cdr:x>0.72939</cdr:x>
      <cdr:y>0.40189</cdr:y>
    </cdr:to>
    <cdr:sp macro="" textlink="">
      <cdr:nvSpPr>
        <cdr:cNvPr id="375809" name="Text Box 1">
          <a:extLst xmlns:a="http://schemas.openxmlformats.org/drawingml/2006/main">
            <a:ext uri="{FF2B5EF4-FFF2-40B4-BE49-F238E27FC236}">
              <a16:creationId xmlns:a16="http://schemas.microsoft.com/office/drawing/2014/main" id="{0C4F73AE-E399-4B25-AD70-03319DE7AABF}"/>
            </a:ext>
          </a:extLst>
        </cdr:cNvPr>
        <cdr:cNvSpPr txBox="1">
          <a:spLocks xmlns:a="http://schemas.openxmlformats.org/drawingml/2006/main" noChangeArrowheads="1"/>
        </cdr:cNvSpPr>
      </cdr:nvSpPr>
      <cdr:spPr bwMode="auto">
        <a:xfrm xmlns:a="http://schemas.openxmlformats.org/drawingml/2006/main">
          <a:off x="175587" y="232680"/>
          <a:ext cx="351673" cy="6525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vert="wordArtVertRtl" wrap="square" lIns="36576" tIns="0" rIns="36576" bIns="0" anchor="ctr" upright="1"/>
        <a:lstStyle xmlns:a="http://schemas.openxmlformats.org/drawingml/2006/main"/>
        <a:p xmlns:a="http://schemas.openxmlformats.org/drawingml/2006/main">
          <a:pPr algn="ctr" rtl="1">
            <a:defRPr sz="1000"/>
          </a:pPr>
          <a:r>
            <a:rPr lang="ja-JP" altLang="en-US" sz="1400" b="0" i="0" strike="noStrike">
              <a:solidFill>
                <a:srgbClr val="000000"/>
              </a:solidFill>
              <a:latin typeface="ＭＳ Ｐゴシック"/>
              <a:ea typeface="ＭＳ Ｐゴシック"/>
            </a:rPr>
            <a:t>排出量　（単位　百万トン</a:t>
          </a:r>
          <a:r>
            <a:rPr lang="en-US" altLang="ja-JP" sz="1400" b="0" i="0" strike="noStrike">
              <a:solidFill>
                <a:srgbClr val="000000"/>
              </a:solidFill>
              <a:latin typeface="ＭＳ Ｐゴシック"/>
              <a:ea typeface="ＭＳ Ｐゴシック"/>
            </a:rPr>
            <a:t>CO2</a:t>
          </a:r>
          <a:r>
            <a:rPr lang="ja-JP" altLang="en-US" sz="1400" b="0" i="0" strike="noStrike">
              <a:solidFill>
                <a:srgbClr val="000000"/>
              </a:solidFill>
              <a:latin typeface="ＭＳ Ｐゴシック"/>
              <a:ea typeface="ＭＳ Ｐゴシック"/>
            </a:rPr>
            <a:t>）</a:t>
          </a:r>
        </a:p>
      </cdr:txBody>
    </cdr:sp>
  </cdr:relSizeAnchor>
  <cdr:relSizeAnchor xmlns:cdr="http://schemas.openxmlformats.org/drawingml/2006/chartDrawing">
    <cdr:from>
      <cdr:x>0.78556</cdr:x>
      <cdr:y>0.68534</cdr:y>
    </cdr:from>
    <cdr:to>
      <cdr:x>0.80778</cdr:x>
      <cdr:y>0.91048</cdr:y>
    </cdr:to>
    <cdr:sp macro="" textlink="">
      <cdr:nvSpPr>
        <cdr:cNvPr id="375810" name="Text Box 2">
          <a:extLst xmlns:a="http://schemas.openxmlformats.org/drawingml/2006/main">
            <a:ext uri="{FF2B5EF4-FFF2-40B4-BE49-F238E27FC236}">
              <a16:creationId xmlns:a16="http://schemas.microsoft.com/office/drawing/2014/main" id="{74315096-9549-4D20-BA68-EED931947EF5}"/>
            </a:ext>
          </a:extLst>
        </cdr:cNvPr>
        <cdr:cNvSpPr txBox="1">
          <a:spLocks xmlns:a="http://schemas.openxmlformats.org/drawingml/2006/main" noChangeArrowheads="1"/>
        </cdr:cNvSpPr>
      </cdr:nvSpPr>
      <cdr:spPr bwMode="auto">
        <a:xfrm xmlns:a="http://schemas.openxmlformats.org/drawingml/2006/main">
          <a:off x="3115645" y="505819"/>
          <a:ext cx="1000187" cy="16512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1">
            <a:defRPr sz="1000"/>
          </a:pPr>
          <a:r>
            <a:rPr lang="ja-JP" altLang="en-US" sz="1400" b="0" i="0" strike="noStrike">
              <a:solidFill>
                <a:srgbClr val="000000"/>
              </a:solidFill>
              <a:latin typeface="ＭＳ Ｐゴシック"/>
              <a:ea typeface="ＭＳ Ｐゴシック"/>
            </a:rPr>
            <a:t>（年度）</a:t>
          </a:r>
        </a:p>
      </cdr:txBody>
    </cdr:sp>
  </cdr:relSizeAnchor>
  <cdr:relSizeAnchor xmlns:cdr="http://schemas.openxmlformats.org/drawingml/2006/chartDrawing">
    <cdr:from>
      <cdr:x>0.78382</cdr:x>
      <cdr:y>0.31575</cdr:y>
    </cdr:from>
    <cdr:to>
      <cdr:x>0.81207</cdr:x>
      <cdr:y>0.32271</cdr:y>
    </cdr:to>
    <cdr:sp macro="" textlink="">
      <cdr:nvSpPr>
        <cdr:cNvPr id="375811" name="Text Box 3">
          <a:extLst xmlns:a="http://schemas.openxmlformats.org/drawingml/2006/main">
            <a:ext uri="{FF2B5EF4-FFF2-40B4-BE49-F238E27FC236}">
              <a16:creationId xmlns:a16="http://schemas.microsoft.com/office/drawing/2014/main" id="{2DCA2712-CB23-4BED-918E-02EEF6802323}"/>
            </a:ext>
          </a:extLst>
        </cdr:cNvPr>
        <cdr:cNvSpPr txBox="1">
          <a:spLocks xmlns:a="http://schemas.openxmlformats.org/drawingml/2006/main" noChangeArrowheads="1"/>
        </cdr:cNvSpPr>
      </cdr:nvSpPr>
      <cdr:spPr bwMode="auto">
        <a:xfrm xmlns:a="http://schemas.openxmlformats.org/drawingml/2006/main">
          <a:off x="3060814" y="234754"/>
          <a:ext cx="1268668" cy="510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1">
            <a:defRPr sz="1000"/>
          </a:pPr>
          <a:r>
            <a:rPr lang="ja-JP" altLang="en-US" sz="1800" b="0" i="0" strike="noStrike">
              <a:solidFill>
                <a:srgbClr val="000000"/>
              </a:solidFill>
              <a:latin typeface="ＭＳ Ｐゴシック"/>
              <a:ea typeface="ＭＳ Ｐゴシック"/>
            </a:rPr>
            <a:t>産業部門</a:t>
          </a:r>
        </a:p>
      </cdr:txBody>
    </cdr:sp>
  </cdr:relSizeAnchor>
  <cdr:relSizeAnchor xmlns:cdr="http://schemas.openxmlformats.org/drawingml/2006/chartDrawing">
    <cdr:from>
      <cdr:x>0.78381</cdr:x>
      <cdr:y>0.35708</cdr:y>
    </cdr:from>
    <cdr:to>
      <cdr:x>0.81204</cdr:x>
      <cdr:y>0.36382</cdr:y>
    </cdr:to>
    <cdr:sp macro="" textlink="">
      <cdr:nvSpPr>
        <cdr:cNvPr id="375812" name="Text Box 4">
          <a:extLst xmlns:a="http://schemas.openxmlformats.org/drawingml/2006/main">
            <a:ext uri="{FF2B5EF4-FFF2-40B4-BE49-F238E27FC236}">
              <a16:creationId xmlns:a16="http://schemas.microsoft.com/office/drawing/2014/main" id="{88C9D05F-0A7B-41D3-960B-E8CEC7DF2189}"/>
            </a:ext>
          </a:extLst>
        </cdr:cNvPr>
        <cdr:cNvSpPr txBox="1">
          <a:spLocks xmlns:a="http://schemas.openxmlformats.org/drawingml/2006/main" noChangeArrowheads="1"/>
        </cdr:cNvSpPr>
      </cdr:nvSpPr>
      <cdr:spPr bwMode="auto">
        <a:xfrm xmlns:a="http://schemas.openxmlformats.org/drawingml/2006/main">
          <a:off x="3066486" y="265067"/>
          <a:ext cx="1257324" cy="494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1">
            <a:defRPr sz="1000"/>
          </a:pPr>
          <a:r>
            <a:rPr lang="ja-JP" altLang="en-US" sz="1800" b="0" i="0" strike="noStrike">
              <a:solidFill>
                <a:srgbClr val="000000"/>
              </a:solidFill>
              <a:latin typeface="ＭＳ Ｐゴシック"/>
              <a:ea typeface="ＭＳ Ｐゴシック"/>
            </a:rPr>
            <a:t>民生部門</a:t>
          </a:r>
        </a:p>
      </cdr:txBody>
    </cdr:sp>
  </cdr:relSizeAnchor>
  <cdr:relSizeAnchor xmlns:cdr="http://schemas.openxmlformats.org/drawingml/2006/chartDrawing">
    <cdr:from>
      <cdr:x>0.78381</cdr:x>
      <cdr:y>0.38079</cdr:y>
    </cdr:from>
    <cdr:to>
      <cdr:x>0.81204</cdr:x>
      <cdr:y>0.38754</cdr:y>
    </cdr:to>
    <cdr:sp macro="" textlink="">
      <cdr:nvSpPr>
        <cdr:cNvPr id="375813" name="Text Box 5">
          <a:extLst xmlns:a="http://schemas.openxmlformats.org/drawingml/2006/main">
            <a:ext uri="{FF2B5EF4-FFF2-40B4-BE49-F238E27FC236}">
              <a16:creationId xmlns:a16="http://schemas.microsoft.com/office/drawing/2014/main" id="{528A63BA-4ECA-4F7F-BCEB-BC83D187244D}"/>
            </a:ext>
          </a:extLst>
        </cdr:cNvPr>
        <cdr:cNvSpPr txBox="1">
          <a:spLocks xmlns:a="http://schemas.openxmlformats.org/drawingml/2006/main" noChangeArrowheads="1"/>
        </cdr:cNvSpPr>
      </cdr:nvSpPr>
      <cdr:spPr bwMode="auto">
        <a:xfrm xmlns:a="http://schemas.openxmlformats.org/drawingml/2006/main">
          <a:off x="3066486" y="282458"/>
          <a:ext cx="1257324" cy="494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1">
            <a:defRPr sz="1000"/>
          </a:pPr>
          <a:r>
            <a:rPr lang="ja-JP" altLang="en-US" sz="1800" b="0" i="0" strike="noStrike">
              <a:solidFill>
                <a:srgbClr val="000000"/>
              </a:solidFill>
              <a:latin typeface="ＭＳ Ｐゴシック"/>
              <a:ea typeface="ＭＳ Ｐゴシック"/>
            </a:rPr>
            <a:t>運輸部門</a:t>
          </a:r>
        </a:p>
      </cdr:txBody>
    </cdr:sp>
  </cdr:relSizeAnchor>
  <cdr:relSizeAnchor xmlns:cdr="http://schemas.openxmlformats.org/drawingml/2006/chartDrawing">
    <cdr:from>
      <cdr:x>0.74266</cdr:x>
      <cdr:y>0.33402</cdr:y>
    </cdr:from>
    <cdr:to>
      <cdr:x>0.76347</cdr:x>
      <cdr:y>0.33859</cdr:y>
    </cdr:to>
    <cdr:sp macro="" textlink="">
      <cdr:nvSpPr>
        <cdr:cNvPr id="375814" name="Text Box 6">
          <a:extLst xmlns:a="http://schemas.openxmlformats.org/drawingml/2006/main">
            <a:ext uri="{FF2B5EF4-FFF2-40B4-BE49-F238E27FC236}">
              <a16:creationId xmlns:a16="http://schemas.microsoft.com/office/drawing/2014/main" id="{17A0B234-D903-4F87-9B4E-88DBDE3B3FF8}"/>
            </a:ext>
          </a:extLst>
        </cdr:cNvPr>
        <cdr:cNvSpPr txBox="1">
          <a:spLocks xmlns:a="http://schemas.openxmlformats.org/drawingml/2006/main" noChangeArrowheads="1"/>
        </cdr:cNvSpPr>
      </cdr:nvSpPr>
      <cdr:spPr bwMode="auto">
        <a:xfrm xmlns:a="http://schemas.openxmlformats.org/drawingml/2006/main">
          <a:off x="1139850" y="248156"/>
          <a:ext cx="979389" cy="335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1">
            <a:defRPr sz="1000"/>
          </a:pPr>
          <a:r>
            <a:rPr lang="en-US" altLang="ja-JP" sz="1400" b="1" i="0" strike="noStrike">
              <a:solidFill>
                <a:srgbClr val="000000"/>
              </a:solidFill>
              <a:latin typeface="Century"/>
            </a:rPr>
            <a:t>476</a:t>
          </a:r>
          <a:r>
            <a:rPr lang="ja-JP" altLang="en-US" sz="1400" b="1" i="0" strike="noStrike">
              <a:solidFill>
                <a:srgbClr val="000000"/>
              </a:solidFill>
              <a:latin typeface="ＭＳ Ｐ明朝"/>
              <a:ea typeface="ＭＳ Ｐ明朝"/>
            </a:rPr>
            <a:t>百万ｔ</a:t>
          </a:r>
        </a:p>
      </cdr:txBody>
    </cdr:sp>
  </cdr:relSizeAnchor>
  <cdr:relSizeAnchor xmlns:cdr="http://schemas.openxmlformats.org/drawingml/2006/chartDrawing">
    <cdr:from>
      <cdr:x>0.74266</cdr:x>
      <cdr:y>0.36578</cdr:y>
    </cdr:from>
    <cdr:to>
      <cdr:x>0.76347</cdr:x>
      <cdr:y>0.37057</cdr:y>
    </cdr:to>
    <cdr:sp macro="" textlink="">
      <cdr:nvSpPr>
        <cdr:cNvPr id="375815" name="Text Box 7">
          <a:extLst xmlns:a="http://schemas.openxmlformats.org/drawingml/2006/main">
            <a:ext uri="{FF2B5EF4-FFF2-40B4-BE49-F238E27FC236}">
              <a16:creationId xmlns:a16="http://schemas.microsoft.com/office/drawing/2014/main" id="{91DB71BB-1A37-4A77-AF77-47772063CB75}"/>
            </a:ext>
          </a:extLst>
        </cdr:cNvPr>
        <cdr:cNvSpPr txBox="1">
          <a:spLocks xmlns:a="http://schemas.openxmlformats.org/drawingml/2006/main" noChangeArrowheads="1"/>
        </cdr:cNvSpPr>
      </cdr:nvSpPr>
      <cdr:spPr bwMode="auto">
        <a:xfrm xmlns:a="http://schemas.openxmlformats.org/drawingml/2006/main">
          <a:off x="1139850" y="271449"/>
          <a:ext cx="979389" cy="351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1">
            <a:defRPr sz="1000"/>
          </a:pPr>
          <a:r>
            <a:rPr lang="en-US" altLang="ja-JP" sz="1400" b="1" i="0" strike="noStrike">
              <a:solidFill>
                <a:srgbClr val="000000"/>
              </a:solidFill>
              <a:latin typeface="Century"/>
            </a:rPr>
            <a:t>273</a:t>
          </a:r>
          <a:r>
            <a:rPr lang="ja-JP" altLang="en-US" sz="1400" b="1" i="0" strike="noStrike">
              <a:solidFill>
                <a:srgbClr val="000000"/>
              </a:solidFill>
              <a:latin typeface="ＭＳ Ｐ明朝"/>
              <a:ea typeface="ＭＳ Ｐ明朝"/>
            </a:rPr>
            <a:t>百万ｔ</a:t>
          </a:r>
        </a:p>
      </cdr:txBody>
    </cdr:sp>
  </cdr:relSizeAnchor>
  <cdr:relSizeAnchor xmlns:cdr="http://schemas.openxmlformats.org/drawingml/2006/chartDrawing">
    <cdr:from>
      <cdr:x>0.74266</cdr:x>
      <cdr:y>0.38928</cdr:y>
    </cdr:from>
    <cdr:to>
      <cdr:x>0.76347</cdr:x>
      <cdr:y>0.39406</cdr:y>
    </cdr:to>
    <cdr:sp macro="" textlink="">
      <cdr:nvSpPr>
        <cdr:cNvPr id="375816" name="Text Box 8">
          <a:extLst xmlns:a="http://schemas.openxmlformats.org/drawingml/2006/main">
            <a:ext uri="{FF2B5EF4-FFF2-40B4-BE49-F238E27FC236}">
              <a16:creationId xmlns:a16="http://schemas.microsoft.com/office/drawing/2014/main" id="{808DF807-1DA8-421A-BC7A-73B097B411FF}"/>
            </a:ext>
          </a:extLst>
        </cdr:cNvPr>
        <cdr:cNvSpPr txBox="1">
          <a:spLocks xmlns:a="http://schemas.openxmlformats.org/drawingml/2006/main" noChangeArrowheads="1"/>
        </cdr:cNvSpPr>
      </cdr:nvSpPr>
      <cdr:spPr bwMode="auto">
        <a:xfrm xmlns:a="http://schemas.openxmlformats.org/drawingml/2006/main">
          <a:off x="1139850" y="288680"/>
          <a:ext cx="979389" cy="351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1">
            <a:defRPr sz="1000"/>
          </a:pPr>
          <a:r>
            <a:rPr lang="en-US" altLang="ja-JP" sz="1400" b="1" i="0" strike="noStrike">
              <a:solidFill>
                <a:srgbClr val="000000"/>
              </a:solidFill>
              <a:latin typeface="Century"/>
            </a:rPr>
            <a:t>217</a:t>
          </a:r>
          <a:r>
            <a:rPr lang="ja-JP" altLang="en-US" sz="1400" b="1" i="0" strike="noStrike">
              <a:solidFill>
                <a:srgbClr val="000000"/>
              </a:solidFill>
              <a:latin typeface="ＭＳ Ｐ明朝"/>
              <a:ea typeface="ＭＳ Ｐ明朝"/>
            </a:rPr>
            <a:t>百万ｔ</a:t>
          </a:r>
        </a:p>
      </cdr:txBody>
    </cdr:sp>
  </cdr:relSizeAnchor>
  <cdr:relSizeAnchor xmlns:cdr="http://schemas.openxmlformats.org/drawingml/2006/chartDrawing">
    <cdr:from>
      <cdr:x>0.86907</cdr:x>
      <cdr:y>0.06725</cdr:y>
    </cdr:from>
    <cdr:to>
      <cdr:x>0.87595</cdr:x>
      <cdr:y>0.06725</cdr:y>
    </cdr:to>
    <cdr:sp macro="" textlink="">
      <cdr:nvSpPr>
        <cdr:cNvPr id="375817" name="Text Box 9">
          <a:extLst xmlns:a="http://schemas.openxmlformats.org/drawingml/2006/main">
            <a:ext uri="{FF2B5EF4-FFF2-40B4-BE49-F238E27FC236}">
              <a16:creationId xmlns:a16="http://schemas.microsoft.com/office/drawing/2014/main" id="{3E84231B-56C2-4215-8843-4A8BE7F96C45}"/>
            </a:ext>
          </a:extLst>
        </cdr:cNvPr>
        <cdr:cNvSpPr txBox="1">
          <a:spLocks xmlns:a="http://schemas.openxmlformats.org/drawingml/2006/main" noChangeArrowheads="1"/>
        </cdr:cNvSpPr>
      </cdr:nvSpPr>
      <cdr:spPr bwMode="auto">
        <a:xfrm xmlns:a="http://schemas.openxmlformats.org/drawingml/2006/main">
          <a:off x="6025452" y="244805"/>
          <a:ext cx="1574963" cy="1292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7432" rIns="0" bIns="27432" anchor="ctr" upright="1"/>
        <a:lstStyle xmlns:a="http://schemas.openxmlformats.org/drawingml/2006/main"/>
        <a:p xmlns:a="http://schemas.openxmlformats.org/drawingml/2006/main">
          <a:pPr algn="l" rtl="1">
            <a:defRPr sz="1000"/>
          </a:pPr>
          <a:r>
            <a:rPr lang="en-US" altLang="ja-JP" sz="1400" b="1" i="0" strike="noStrike">
              <a:solidFill>
                <a:srgbClr val="000000"/>
              </a:solidFill>
              <a:latin typeface="Century"/>
            </a:rPr>
            <a:t>452</a:t>
          </a:r>
          <a:r>
            <a:rPr lang="ja-JP" altLang="en-US" sz="1400" b="1" i="0" strike="noStrike">
              <a:solidFill>
                <a:srgbClr val="000000"/>
              </a:solidFill>
              <a:latin typeface="ＭＳ Ｐ明朝"/>
              <a:ea typeface="ＭＳ Ｐ明朝"/>
            </a:rPr>
            <a:t>百万ｔ</a:t>
          </a:r>
        </a:p>
        <a:p xmlns:a="http://schemas.openxmlformats.org/drawingml/2006/main">
          <a:pPr algn="l" rtl="1">
            <a:defRPr sz="1000"/>
          </a:pPr>
          <a:r>
            <a:rPr lang="ja-JP" altLang="en-US" sz="1400" b="0" i="0" strike="noStrike">
              <a:solidFill>
                <a:srgbClr val="000000"/>
              </a:solidFill>
              <a:latin typeface="ＭＳ Ｐ明朝"/>
              <a:ea typeface="ＭＳ Ｐ明朝"/>
            </a:rPr>
            <a:t>（前年度比▲</a:t>
          </a:r>
          <a:r>
            <a:rPr lang="en-US" altLang="ja-JP" sz="1400" b="0" i="0" strike="noStrike">
              <a:solidFill>
                <a:srgbClr val="000000"/>
              </a:solidFill>
              <a:latin typeface="Century"/>
            </a:rPr>
            <a:t>3.8%</a:t>
          </a:r>
          <a:r>
            <a:rPr lang="ja-JP" altLang="en-US" sz="1400" b="0" i="0" strike="noStrike">
              <a:solidFill>
                <a:srgbClr val="000000"/>
              </a:solidFill>
              <a:latin typeface="ＭＳ Ｐ明朝"/>
              <a:ea typeface="ＭＳ Ｐ明朝"/>
            </a:rPr>
            <a:t>）</a:t>
          </a:r>
        </a:p>
      </cdr:txBody>
    </cdr:sp>
  </cdr:relSizeAnchor>
  <cdr:relSizeAnchor xmlns:cdr="http://schemas.openxmlformats.org/drawingml/2006/chartDrawing">
    <cdr:from>
      <cdr:x>0.86907</cdr:x>
      <cdr:y>0.082</cdr:y>
    </cdr:from>
    <cdr:to>
      <cdr:x>0.87595</cdr:x>
      <cdr:y>0.082</cdr:y>
    </cdr:to>
    <cdr:sp macro="" textlink="">
      <cdr:nvSpPr>
        <cdr:cNvPr id="375818" name="Text Box 10">
          <a:extLst xmlns:a="http://schemas.openxmlformats.org/drawingml/2006/main">
            <a:ext uri="{FF2B5EF4-FFF2-40B4-BE49-F238E27FC236}">
              <a16:creationId xmlns:a16="http://schemas.microsoft.com/office/drawing/2014/main" id="{8D4A78C7-D0AD-4F37-B23F-D144DE0DEE8D}"/>
            </a:ext>
          </a:extLst>
        </cdr:cNvPr>
        <cdr:cNvSpPr txBox="1">
          <a:spLocks xmlns:a="http://schemas.openxmlformats.org/drawingml/2006/main" noChangeArrowheads="1"/>
        </cdr:cNvSpPr>
      </cdr:nvSpPr>
      <cdr:spPr bwMode="auto">
        <a:xfrm xmlns:a="http://schemas.openxmlformats.org/drawingml/2006/main">
          <a:off x="6025452" y="262195"/>
          <a:ext cx="1576854" cy="1276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7432" rIns="0" bIns="27432" anchor="ctr" upright="1"/>
        <a:lstStyle xmlns:a="http://schemas.openxmlformats.org/drawingml/2006/main"/>
        <a:p xmlns:a="http://schemas.openxmlformats.org/drawingml/2006/main">
          <a:pPr algn="l" rtl="1">
            <a:defRPr sz="1000"/>
          </a:pPr>
          <a:r>
            <a:rPr lang="en-US" altLang="ja-JP" sz="1400" b="1" i="0" strike="noStrike">
              <a:solidFill>
                <a:srgbClr val="000000"/>
              </a:solidFill>
              <a:latin typeface="Century"/>
            </a:rPr>
            <a:t>342</a:t>
          </a:r>
          <a:r>
            <a:rPr lang="ja-JP" altLang="en-US" sz="1400" b="1" i="0" strike="noStrike">
              <a:solidFill>
                <a:srgbClr val="000000"/>
              </a:solidFill>
              <a:latin typeface="ＭＳ Ｐ明朝"/>
              <a:ea typeface="ＭＳ Ｐ明朝"/>
            </a:rPr>
            <a:t>百万ｔ</a:t>
          </a:r>
        </a:p>
        <a:p xmlns:a="http://schemas.openxmlformats.org/drawingml/2006/main">
          <a:pPr algn="l" rtl="1">
            <a:defRPr sz="1000"/>
          </a:pPr>
          <a:r>
            <a:rPr lang="ja-JP" altLang="en-US" sz="1400" b="0" i="0" strike="noStrike">
              <a:solidFill>
                <a:srgbClr val="000000"/>
              </a:solidFill>
              <a:latin typeface="ＭＳ Ｐ明朝"/>
              <a:ea typeface="ＭＳ Ｐ明朝"/>
            </a:rPr>
            <a:t>（前年度比▲</a:t>
          </a:r>
          <a:r>
            <a:rPr lang="en-US" altLang="ja-JP" sz="1400" b="0" i="0" strike="noStrike">
              <a:solidFill>
                <a:srgbClr val="000000"/>
              </a:solidFill>
              <a:latin typeface="Century"/>
            </a:rPr>
            <a:t>0.4%</a:t>
          </a:r>
          <a:r>
            <a:rPr lang="ja-JP" altLang="en-US" sz="1400" b="0" i="0" strike="noStrike">
              <a:solidFill>
                <a:srgbClr val="000000"/>
              </a:solidFill>
              <a:latin typeface="ＭＳ Ｐ明朝"/>
              <a:ea typeface="ＭＳ Ｐ明朝"/>
            </a:rPr>
            <a:t>）</a:t>
          </a:r>
        </a:p>
      </cdr:txBody>
    </cdr:sp>
  </cdr:relSizeAnchor>
  <cdr:relSizeAnchor xmlns:cdr="http://schemas.openxmlformats.org/drawingml/2006/chartDrawing">
    <cdr:from>
      <cdr:x>0.86907</cdr:x>
      <cdr:y>0.09275</cdr:y>
    </cdr:from>
    <cdr:to>
      <cdr:x>0.87595</cdr:x>
      <cdr:y>0.09275</cdr:y>
    </cdr:to>
    <cdr:sp macro="" textlink="">
      <cdr:nvSpPr>
        <cdr:cNvPr id="375819" name="Text Box 11">
          <a:extLst xmlns:a="http://schemas.openxmlformats.org/drawingml/2006/main">
            <a:ext uri="{FF2B5EF4-FFF2-40B4-BE49-F238E27FC236}">
              <a16:creationId xmlns:a16="http://schemas.microsoft.com/office/drawing/2014/main" id="{80E1CB53-831A-475D-8B1B-70ED528DDAD9}"/>
            </a:ext>
          </a:extLst>
        </cdr:cNvPr>
        <cdr:cNvSpPr txBox="1">
          <a:spLocks xmlns:a="http://schemas.openxmlformats.org/drawingml/2006/main" noChangeArrowheads="1"/>
        </cdr:cNvSpPr>
      </cdr:nvSpPr>
      <cdr:spPr bwMode="auto">
        <a:xfrm xmlns:a="http://schemas.openxmlformats.org/drawingml/2006/main">
          <a:off x="6025452" y="274959"/>
          <a:ext cx="1576854" cy="1292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7432" rIns="0" bIns="27432" anchor="ctr" upright="1"/>
        <a:lstStyle xmlns:a="http://schemas.openxmlformats.org/drawingml/2006/main"/>
        <a:p xmlns:a="http://schemas.openxmlformats.org/drawingml/2006/main">
          <a:pPr algn="l" rtl="1">
            <a:defRPr sz="1000"/>
          </a:pPr>
          <a:r>
            <a:rPr lang="en-US" altLang="ja-JP" sz="1400" b="1" i="0" strike="noStrike">
              <a:solidFill>
                <a:srgbClr val="000000"/>
              </a:solidFill>
              <a:latin typeface="Century"/>
            </a:rPr>
            <a:t>267</a:t>
          </a:r>
          <a:r>
            <a:rPr lang="ja-JP" altLang="en-US" sz="1400" b="1" i="0" strike="noStrike">
              <a:solidFill>
                <a:srgbClr val="000000"/>
              </a:solidFill>
              <a:latin typeface="ＭＳ Ｐ明朝"/>
              <a:ea typeface="ＭＳ Ｐ明朝"/>
            </a:rPr>
            <a:t>百万ｔ</a:t>
          </a:r>
        </a:p>
        <a:p xmlns:a="http://schemas.openxmlformats.org/drawingml/2006/main">
          <a:pPr algn="l" rtl="1">
            <a:defRPr sz="1000"/>
          </a:pPr>
          <a:r>
            <a:rPr lang="ja-JP" altLang="en-US" sz="1400" b="0" i="0" strike="noStrike">
              <a:solidFill>
                <a:srgbClr val="000000"/>
              </a:solidFill>
              <a:latin typeface="ＭＳ Ｐ明朝"/>
              <a:ea typeface="ＭＳ Ｐ明朝"/>
            </a:rPr>
            <a:t>（前年度比＋</a:t>
          </a:r>
          <a:r>
            <a:rPr lang="en-US" altLang="ja-JP" sz="1400" b="0" i="0" strike="noStrike">
              <a:solidFill>
                <a:srgbClr val="000000"/>
              </a:solidFill>
              <a:latin typeface="Century"/>
            </a:rPr>
            <a:t>0.8%</a:t>
          </a:r>
          <a:r>
            <a:rPr lang="ja-JP" altLang="en-US" sz="1400" b="0" i="0" strike="noStrike">
              <a:solidFill>
                <a:srgbClr val="000000"/>
              </a:solidFill>
              <a:latin typeface="ＭＳ Ｐ明朝"/>
              <a:ea typeface="ＭＳ Ｐ明朝"/>
            </a:rPr>
            <a:t>）</a:t>
          </a:r>
        </a:p>
      </cdr:txBody>
    </cdr:sp>
  </cdr:relSizeAnchor>
</c:userShapes>
</file>

<file path=xl/drawings/drawing7.xml><?xml version="1.0" encoding="utf-8"?>
<xdr:wsDr xmlns:xdr="http://schemas.openxmlformats.org/drawingml/2006/spreadsheetDrawing" xmlns:a="http://schemas.openxmlformats.org/drawingml/2006/main">
  <xdr:twoCellAnchor>
    <xdr:from>
      <xdr:col>59</xdr:col>
      <xdr:colOff>333374</xdr:colOff>
      <xdr:row>40</xdr:row>
      <xdr:rowOff>0</xdr:rowOff>
    </xdr:from>
    <xdr:to>
      <xdr:col>71</xdr:col>
      <xdr:colOff>634252</xdr:colOff>
      <xdr:row>74</xdr:row>
      <xdr:rowOff>161925</xdr:rowOff>
    </xdr:to>
    <xdr:graphicFrame macro="">
      <xdr:nvGraphicFramePr>
        <xdr:cNvPr id="10743168" name="グラフ 3">
          <a:extLst>
            <a:ext uri="{FF2B5EF4-FFF2-40B4-BE49-F238E27FC236}">
              <a16:creationId xmlns:a16="http://schemas.microsoft.com/office/drawing/2014/main" id="{00000000-0008-0000-0400-000080EDA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69</xdr:col>
      <xdr:colOff>0</xdr:colOff>
      <xdr:row>67</xdr:row>
      <xdr:rowOff>66675</xdr:rowOff>
    </xdr:from>
    <xdr:to>
      <xdr:col>70</xdr:col>
      <xdr:colOff>654974</xdr:colOff>
      <xdr:row>68</xdr:row>
      <xdr:rowOff>190376</xdr:rowOff>
    </xdr:to>
    <xdr:sp macro="" textlink="">
      <xdr:nvSpPr>
        <xdr:cNvPr id="3" name="テキスト ボックス 1">
          <a:extLst>
            <a:ext uri="{FF2B5EF4-FFF2-40B4-BE49-F238E27FC236}">
              <a16:creationId xmlns:a16="http://schemas.microsoft.com/office/drawing/2014/main" id="{A547F11F-723E-4C2C-AC33-8945146613D1}"/>
            </a:ext>
          </a:extLst>
        </xdr:cNvPr>
        <xdr:cNvSpPr txBox="1"/>
      </xdr:nvSpPr>
      <xdr:spPr>
        <a:xfrm>
          <a:off x="30832425" y="12468225"/>
          <a:ext cx="1340774" cy="31420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kumimoji="1" lang="ja-JP" altLang="en-US" sz="1200">
              <a:solidFill>
                <a:schemeClr val="bg2">
                  <a:lumMod val="10000"/>
                </a:schemeClr>
              </a:solidFill>
            </a:rPr>
            <a:t>百万トン（</a:t>
          </a:r>
          <a:r>
            <a:rPr kumimoji="1" lang="en-US" altLang="ja-JP" sz="1200">
              <a:solidFill>
                <a:schemeClr val="bg2">
                  <a:lumMod val="10000"/>
                </a:schemeClr>
              </a:solidFill>
            </a:rPr>
            <a:t>-8.8%</a:t>
          </a:r>
          <a:r>
            <a:rPr kumimoji="1" lang="ja-JP" altLang="en-US" sz="1200">
              <a:solidFill>
                <a:schemeClr val="bg2">
                  <a:lumMod val="10000"/>
                </a:schemeClr>
              </a:solidFill>
            </a:rPr>
            <a:t>）</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0.48446</cdr:x>
      <cdr:y>0.92604</cdr:y>
    </cdr:from>
    <cdr:to>
      <cdr:x>0.58127</cdr:x>
      <cdr:y>0.97583</cdr:y>
    </cdr:to>
    <cdr:sp macro="" textlink="">
      <cdr:nvSpPr>
        <cdr:cNvPr id="8" name="テキスト ボックス 7">
          <a:extLst xmlns:a="http://schemas.openxmlformats.org/drawingml/2006/main">
            <a:ext uri="{FF2B5EF4-FFF2-40B4-BE49-F238E27FC236}">
              <a16:creationId xmlns:a16="http://schemas.microsoft.com/office/drawing/2014/main" id="{9415FC45-0599-4E44-A911-275F0BEA5193}"/>
            </a:ext>
          </a:extLst>
        </cdr:cNvPr>
        <cdr:cNvSpPr txBox="1"/>
      </cdr:nvSpPr>
      <cdr:spPr>
        <a:xfrm xmlns:a="http://schemas.openxmlformats.org/drawingml/2006/main">
          <a:off x="3488133" y="5000624"/>
          <a:ext cx="697032" cy="268839"/>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pPr algn="ctr"/>
          <a:r>
            <a:rPr lang="ja-JP" altLang="en-US" sz="1200"/>
            <a:t>（年度）</a:t>
          </a:r>
        </a:p>
      </cdr:txBody>
    </cdr:sp>
  </cdr:relSizeAnchor>
  <cdr:relSizeAnchor xmlns:cdr="http://schemas.openxmlformats.org/drawingml/2006/chartDrawing">
    <cdr:from>
      <cdr:x>0.00397</cdr:x>
      <cdr:y>0.27869</cdr:y>
    </cdr:from>
    <cdr:to>
      <cdr:x>0.04882</cdr:x>
      <cdr:y>0.66675</cdr:y>
    </cdr:to>
    <cdr:sp macro="" textlink="">
      <cdr:nvSpPr>
        <cdr:cNvPr id="9" name="テキスト ボックス 1">
          <a:extLst xmlns:a="http://schemas.openxmlformats.org/drawingml/2006/main">
            <a:ext uri="{FF2B5EF4-FFF2-40B4-BE49-F238E27FC236}">
              <a16:creationId xmlns:a16="http://schemas.microsoft.com/office/drawing/2014/main" id="{92CDFE26-1A24-4000-B171-9C6318754937}"/>
            </a:ext>
          </a:extLst>
        </cdr:cNvPr>
        <cdr:cNvSpPr txBox="1"/>
      </cdr:nvSpPr>
      <cdr:spPr>
        <a:xfrm xmlns:a="http://schemas.openxmlformats.org/drawingml/2006/main" rot="16200000">
          <a:off x="-857723" y="2391245"/>
          <a:ext cx="2095502" cy="32290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en-US" altLang="ja-JP" sz="1200"/>
            <a:t>CO</a:t>
          </a:r>
          <a:r>
            <a:rPr lang="en-US" altLang="ja-JP" sz="1200" baseline="-25000"/>
            <a:t>2</a:t>
          </a:r>
          <a:r>
            <a:rPr lang="ja-JP" altLang="en-US" sz="1200"/>
            <a:t>　排出量　（百万トン</a:t>
          </a:r>
          <a:r>
            <a:rPr lang="en-US" altLang="ja-JP" sz="1200"/>
            <a:t>CO</a:t>
          </a:r>
          <a:r>
            <a:rPr lang="en-US" altLang="ja-JP" sz="1200" baseline="-25000"/>
            <a:t>2</a:t>
          </a:r>
          <a:r>
            <a:rPr lang="ja-JP" altLang="en-US" sz="1200"/>
            <a:t>）</a:t>
          </a:r>
        </a:p>
      </cdr:txBody>
    </cdr:sp>
  </cdr:relSizeAnchor>
  <cdr:relSizeAnchor xmlns:cdr="http://schemas.openxmlformats.org/drawingml/2006/chartDrawing">
    <cdr:from>
      <cdr:x>0.33668</cdr:x>
      <cdr:y>0.11847</cdr:y>
    </cdr:from>
    <cdr:to>
      <cdr:x>0.53843</cdr:x>
      <cdr:y>0.17081</cdr:y>
    </cdr:to>
    <cdr:sp macro="" textlink="">
      <cdr:nvSpPr>
        <cdr:cNvPr id="11" name="テキスト ボックス 4">
          <a:extLst xmlns:a="http://schemas.openxmlformats.org/drawingml/2006/main">
            <a:ext uri="{FF2B5EF4-FFF2-40B4-BE49-F238E27FC236}">
              <a16:creationId xmlns:a16="http://schemas.microsoft.com/office/drawing/2014/main" id="{630B769B-51A7-451A-9A43-637B7128832F}"/>
            </a:ext>
          </a:extLst>
        </cdr:cNvPr>
        <cdr:cNvSpPr txBox="1"/>
      </cdr:nvSpPr>
      <cdr:spPr>
        <a:xfrm xmlns:a="http://schemas.openxmlformats.org/drawingml/2006/main">
          <a:off x="2836568" y="717461"/>
          <a:ext cx="1699809" cy="31700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200">
              <a:solidFill>
                <a:schemeClr val="accent4">
                  <a:lumMod val="75000"/>
                </a:schemeClr>
              </a:solidFill>
            </a:rPr>
            <a:t>産業部門（工場等）</a:t>
          </a:r>
        </a:p>
      </cdr:txBody>
    </cdr:sp>
  </cdr:relSizeAnchor>
  <cdr:relSizeAnchor xmlns:cdr="http://schemas.openxmlformats.org/drawingml/2006/chartDrawing">
    <cdr:from>
      <cdr:x>0.22682</cdr:x>
      <cdr:y>0.42424</cdr:y>
    </cdr:from>
    <cdr:to>
      <cdr:x>0.46717</cdr:x>
      <cdr:y>0.47684</cdr:y>
    </cdr:to>
    <cdr:sp macro="" textlink="">
      <cdr:nvSpPr>
        <cdr:cNvPr id="12" name="テキスト ボックス 4">
          <a:extLst xmlns:a="http://schemas.openxmlformats.org/drawingml/2006/main">
            <a:ext uri="{FF2B5EF4-FFF2-40B4-BE49-F238E27FC236}">
              <a16:creationId xmlns:a16="http://schemas.microsoft.com/office/drawing/2014/main" id="{288C4780-7FB8-45BB-B70C-1598D8CE88AD}"/>
            </a:ext>
          </a:extLst>
        </cdr:cNvPr>
        <cdr:cNvSpPr txBox="1"/>
      </cdr:nvSpPr>
      <cdr:spPr>
        <a:xfrm xmlns:a="http://schemas.openxmlformats.org/drawingml/2006/main">
          <a:off x="1910976" y="2569298"/>
          <a:ext cx="2025020" cy="31856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200">
              <a:solidFill>
                <a:schemeClr val="accent5">
                  <a:lumMod val="75000"/>
                </a:schemeClr>
              </a:solidFill>
            </a:rPr>
            <a:t>運輸部門（自動車・船舶等）</a:t>
          </a:r>
          <a:r>
            <a:rPr kumimoji="1" lang="ja-JP" altLang="en-US" sz="1200">
              <a:solidFill>
                <a:schemeClr val="accent4">
                  <a:lumMod val="75000"/>
                </a:schemeClr>
              </a:solidFill>
            </a:rPr>
            <a:t>　</a:t>
          </a:r>
        </a:p>
      </cdr:txBody>
    </cdr:sp>
  </cdr:relSizeAnchor>
  <cdr:relSizeAnchor xmlns:cdr="http://schemas.openxmlformats.org/drawingml/2006/chartDrawing">
    <cdr:from>
      <cdr:x>0.4436</cdr:x>
      <cdr:y>0.40099</cdr:y>
    </cdr:from>
    <cdr:to>
      <cdr:x>0.68239</cdr:x>
      <cdr:y>0.48466</cdr:y>
    </cdr:to>
    <cdr:sp macro="" textlink="">
      <cdr:nvSpPr>
        <cdr:cNvPr id="13" name="テキスト ボックス 4">
          <a:extLst xmlns:a="http://schemas.openxmlformats.org/drawingml/2006/main">
            <a:ext uri="{FF2B5EF4-FFF2-40B4-BE49-F238E27FC236}">
              <a16:creationId xmlns:a16="http://schemas.microsoft.com/office/drawing/2014/main" id="{B7F8474A-6CC8-4D98-A62B-F5BF9B5674B4}"/>
            </a:ext>
          </a:extLst>
        </cdr:cNvPr>
        <cdr:cNvSpPr txBox="1"/>
      </cdr:nvSpPr>
      <cdr:spPr>
        <a:xfrm xmlns:a="http://schemas.openxmlformats.org/drawingml/2006/main">
          <a:off x="3746109" y="2681250"/>
          <a:ext cx="2016522" cy="55946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lnSpc>
              <a:spcPts val="1500"/>
            </a:lnSpc>
          </a:pPr>
          <a:r>
            <a:rPr kumimoji="1" lang="ja-JP" altLang="en-US" sz="1200">
              <a:solidFill>
                <a:schemeClr val="accent6">
                  <a:lumMod val="75000"/>
                </a:schemeClr>
              </a:solidFill>
            </a:rPr>
            <a:t>業務その他部門</a:t>
          </a:r>
          <a:endParaRPr kumimoji="1" lang="en-US" altLang="ja-JP" sz="1200">
            <a:solidFill>
              <a:schemeClr val="accent6">
                <a:lumMod val="75000"/>
              </a:schemeClr>
            </a:solidFill>
          </a:endParaRPr>
        </a:p>
        <a:p xmlns:a="http://schemas.openxmlformats.org/drawingml/2006/main">
          <a:pPr algn="ctr">
            <a:lnSpc>
              <a:spcPts val="1500"/>
            </a:lnSpc>
          </a:pPr>
          <a:r>
            <a:rPr kumimoji="1" lang="ja-JP" altLang="en-US" sz="1200">
              <a:solidFill>
                <a:schemeClr val="accent6">
                  <a:lumMod val="75000"/>
                </a:schemeClr>
              </a:solidFill>
            </a:rPr>
            <a:t>（商業・サービス・事業所等）</a:t>
          </a:r>
          <a:endParaRPr kumimoji="1" lang="en-US" altLang="ja-JP" sz="1200">
            <a:solidFill>
              <a:schemeClr val="accent6">
                <a:lumMod val="75000"/>
              </a:schemeClr>
            </a:solidFill>
          </a:endParaRPr>
        </a:p>
      </cdr:txBody>
    </cdr:sp>
  </cdr:relSizeAnchor>
  <cdr:relSizeAnchor xmlns:cdr="http://schemas.openxmlformats.org/drawingml/2006/chartDrawing">
    <cdr:from>
      <cdr:x>0.34301</cdr:x>
      <cdr:y>0.54861</cdr:y>
    </cdr:from>
    <cdr:to>
      <cdr:x>0.52873</cdr:x>
      <cdr:y>0.60121</cdr:y>
    </cdr:to>
    <cdr:sp macro="" textlink="">
      <cdr:nvSpPr>
        <cdr:cNvPr id="14" name="テキスト ボックス 4">
          <a:extLst xmlns:a="http://schemas.openxmlformats.org/drawingml/2006/main">
            <a:ext uri="{FF2B5EF4-FFF2-40B4-BE49-F238E27FC236}">
              <a16:creationId xmlns:a16="http://schemas.microsoft.com/office/drawing/2014/main" id="{F84337E7-7D91-4240-8A99-B2AE8E05F6F6}"/>
            </a:ext>
          </a:extLst>
        </cdr:cNvPr>
        <cdr:cNvSpPr txBox="1"/>
      </cdr:nvSpPr>
      <cdr:spPr>
        <a:xfrm xmlns:a="http://schemas.openxmlformats.org/drawingml/2006/main">
          <a:off x="2889889" y="3322529"/>
          <a:ext cx="1564759" cy="31850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1200">
              <a:solidFill>
                <a:schemeClr val="bg2">
                  <a:lumMod val="50000"/>
                </a:schemeClr>
              </a:solidFill>
            </a:rPr>
            <a:t>家庭部門</a:t>
          </a:r>
        </a:p>
      </cdr:txBody>
    </cdr:sp>
  </cdr:relSizeAnchor>
  <cdr:relSizeAnchor xmlns:cdr="http://schemas.openxmlformats.org/drawingml/2006/chartDrawing">
    <cdr:from>
      <cdr:x>0.24146</cdr:x>
      <cdr:y>0.64201</cdr:y>
    </cdr:from>
    <cdr:to>
      <cdr:x>0.51514</cdr:x>
      <cdr:y>0.69462</cdr:y>
    </cdr:to>
    <cdr:sp macro="" textlink="">
      <cdr:nvSpPr>
        <cdr:cNvPr id="15" name="テキスト ボックス 4">
          <a:extLst xmlns:a="http://schemas.openxmlformats.org/drawingml/2006/main">
            <a:ext uri="{FF2B5EF4-FFF2-40B4-BE49-F238E27FC236}">
              <a16:creationId xmlns:a16="http://schemas.microsoft.com/office/drawing/2014/main" id="{AEB43960-641A-468C-90F5-AEB791975E66}"/>
            </a:ext>
          </a:extLst>
        </cdr:cNvPr>
        <cdr:cNvSpPr txBox="1"/>
      </cdr:nvSpPr>
      <cdr:spPr>
        <a:xfrm xmlns:a="http://schemas.openxmlformats.org/drawingml/2006/main">
          <a:off x="2034325" y="3888177"/>
          <a:ext cx="2305775" cy="31856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1200">
              <a:solidFill>
                <a:schemeClr val="accent3">
                  <a:lumMod val="75000"/>
                </a:schemeClr>
              </a:solidFill>
            </a:rPr>
            <a:t>エネルギー転換部門（発電所等）</a:t>
          </a:r>
        </a:p>
      </cdr:txBody>
    </cdr:sp>
  </cdr:relSizeAnchor>
  <cdr:relSizeAnchor xmlns:cdr="http://schemas.openxmlformats.org/drawingml/2006/chartDrawing">
    <cdr:from>
      <cdr:x>0.14771</cdr:x>
      <cdr:y>0.75312</cdr:y>
    </cdr:from>
    <cdr:to>
      <cdr:x>0.26957</cdr:x>
      <cdr:y>0.80573</cdr:y>
    </cdr:to>
    <cdr:sp macro="" textlink="">
      <cdr:nvSpPr>
        <cdr:cNvPr id="16" name="テキスト ボックス 1">
          <a:extLst xmlns:a="http://schemas.openxmlformats.org/drawingml/2006/main">
            <a:ext uri="{FF2B5EF4-FFF2-40B4-BE49-F238E27FC236}">
              <a16:creationId xmlns:a16="http://schemas.microsoft.com/office/drawing/2014/main" id="{CEDE7F61-C0C2-494E-8308-5CD614F037D8}"/>
            </a:ext>
          </a:extLst>
        </cdr:cNvPr>
        <cdr:cNvSpPr txBox="1"/>
      </cdr:nvSpPr>
      <cdr:spPr>
        <a:xfrm xmlns:a="http://schemas.openxmlformats.org/drawingml/2006/main">
          <a:off x="1247374" y="4827744"/>
          <a:ext cx="1029102" cy="33724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r>
            <a:rPr kumimoji="1" lang="ja-JP" altLang="en-US" sz="1200">
              <a:solidFill>
                <a:schemeClr val="accent4">
                  <a:lumMod val="60000"/>
                  <a:lumOff val="40000"/>
                </a:schemeClr>
              </a:solidFill>
            </a:rPr>
            <a:t>廃棄物分野</a:t>
          </a:r>
        </a:p>
      </cdr:txBody>
    </cdr:sp>
  </cdr:relSizeAnchor>
  <cdr:relSizeAnchor xmlns:cdr="http://schemas.openxmlformats.org/drawingml/2006/chartDrawing">
    <cdr:from>
      <cdr:x>0.21205</cdr:x>
      <cdr:y>0.70958</cdr:y>
    </cdr:from>
    <cdr:to>
      <cdr:x>0.4856</cdr:x>
      <cdr:y>0.76218</cdr:y>
    </cdr:to>
    <cdr:sp macro="" textlink="">
      <cdr:nvSpPr>
        <cdr:cNvPr id="17" name="テキスト ボックス 1">
          <a:extLst xmlns:a="http://schemas.openxmlformats.org/drawingml/2006/main">
            <a:ext uri="{FF2B5EF4-FFF2-40B4-BE49-F238E27FC236}">
              <a16:creationId xmlns:a16="http://schemas.microsoft.com/office/drawing/2014/main" id="{1D4C1020-68FB-4862-8406-0A1805FF86FD}"/>
            </a:ext>
          </a:extLst>
        </cdr:cNvPr>
        <cdr:cNvSpPr txBox="1"/>
      </cdr:nvSpPr>
      <cdr:spPr>
        <a:xfrm xmlns:a="http://schemas.openxmlformats.org/drawingml/2006/main">
          <a:off x="1790738" y="4744612"/>
          <a:ext cx="2310062" cy="35171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1200">
              <a:solidFill>
                <a:schemeClr val="accent1"/>
              </a:solidFill>
            </a:rPr>
            <a:t>工業プロセスおよび製品の使用</a:t>
          </a:r>
        </a:p>
      </cdr:txBody>
    </cdr:sp>
  </cdr:relSizeAnchor>
  <cdr:relSizeAnchor xmlns:cdr="http://schemas.openxmlformats.org/drawingml/2006/chartDrawing">
    <cdr:from>
      <cdr:x>0.76066</cdr:x>
      <cdr:y>0.68783</cdr:y>
    </cdr:from>
    <cdr:to>
      <cdr:x>0.91565</cdr:x>
      <cdr:y>0.73157</cdr:y>
    </cdr:to>
    <cdr:sp macro="" textlink="">
      <cdr:nvSpPr>
        <cdr:cNvPr id="19" name="テキスト ボックス 1">
          <a:extLst xmlns:a="http://schemas.openxmlformats.org/drawingml/2006/main">
            <a:ext uri="{FF2B5EF4-FFF2-40B4-BE49-F238E27FC236}">
              <a16:creationId xmlns:a16="http://schemas.microsoft.com/office/drawing/2014/main" id="{49D48891-818A-4768-B747-1B26FF7402A3}"/>
            </a:ext>
          </a:extLst>
        </cdr:cNvPr>
        <cdr:cNvSpPr txBox="1"/>
      </cdr:nvSpPr>
      <cdr:spPr>
        <a:xfrm xmlns:a="http://schemas.openxmlformats.org/drawingml/2006/main">
          <a:off x="6423575" y="4599230"/>
          <a:ext cx="1308884" cy="292452"/>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200">
              <a:solidFill>
                <a:schemeClr val="bg2">
                  <a:lumMod val="10000"/>
                </a:schemeClr>
              </a:solidFill>
            </a:rPr>
            <a:t>百万トン（</a:t>
          </a:r>
          <a:r>
            <a:rPr kumimoji="1" lang="en-US" altLang="ja-JP" sz="1200">
              <a:solidFill>
                <a:schemeClr val="bg2">
                  <a:lumMod val="10000"/>
                </a:schemeClr>
              </a:solidFill>
            </a:rPr>
            <a:t>-23.3%</a:t>
          </a:r>
          <a:r>
            <a:rPr kumimoji="1" lang="ja-JP" altLang="en-US" sz="1200">
              <a:solidFill>
                <a:schemeClr val="bg2">
                  <a:lumMod val="10000"/>
                </a:schemeClr>
              </a:solidFill>
            </a:rPr>
            <a:t>）</a:t>
          </a:r>
        </a:p>
      </cdr:txBody>
    </cdr:sp>
  </cdr:relSizeAnchor>
  <cdr:relSizeAnchor xmlns:cdr="http://schemas.openxmlformats.org/drawingml/2006/chartDrawing">
    <cdr:from>
      <cdr:x>0.77214</cdr:x>
      <cdr:y>0.22487</cdr:y>
    </cdr:from>
    <cdr:to>
      <cdr:x>0.92713</cdr:x>
      <cdr:y>0.26861</cdr:y>
    </cdr:to>
    <cdr:sp macro="" textlink="">
      <cdr:nvSpPr>
        <cdr:cNvPr id="20" name="テキスト ボックス 1">
          <a:extLst xmlns:a="http://schemas.openxmlformats.org/drawingml/2006/main">
            <a:ext uri="{FF2B5EF4-FFF2-40B4-BE49-F238E27FC236}">
              <a16:creationId xmlns:a16="http://schemas.microsoft.com/office/drawing/2014/main" id="{3759C3E4-3DFA-4CE6-9CA7-752EA95F0DB0}"/>
            </a:ext>
          </a:extLst>
        </cdr:cNvPr>
        <cdr:cNvSpPr txBox="1"/>
      </cdr:nvSpPr>
      <cdr:spPr>
        <a:xfrm xmlns:a="http://schemas.openxmlformats.org/drawingml/2006/main">
          <a:off x="6520532" y="1503604"/>
          <a:ext cx="1308884" cy="292452"/>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200">
              <a:solidFill>
                <a:schemeClr val="bg2">
                  <a:lumMod val="10000"/>
                </a:schemeClr>
              </a:solidFill>
            </a:rPr>
            <a:t>百万トン（</a:t>
          </a:r>
          <a:r>
            <a:rPr kumimoji="1" lang="en-US" altLang="ja-JP" sz="1200">
              <a:solidFill>
                <a:schemeClr val="bg2">
                  <a:lumMod val="10000"/>
                </a:schemeClr>
              </a:solidFill>
            </a:rPr>
            <a:t>-10.0%</a:t>
          </a:r>
          <a:r>
            <a:rPr kumimoji="1" lang="ja-JP" altLang="en-US" sz="1200">
              <a:solidFill>
                <a:schemeClr val="bg2">
                  <a:lumMod val="10000"/>
                </a:schemeClr>
              </a:solidFill>
            </a:rPr>
            <a:t>）</a:t>
          </a:r>
        </a:p>
      </cdr:txBody>
    </cdr:sp>
  </cdr:relSizeAnchor>
  <cdr:relSizeAnchor xmlns:cdr="http://schemas.openxmlformats.org/drawingml/2006/chartDrawing">
    <cdr:from>
      <cdr:x>0.77786</cdr:x>
      <cdr:y>0.49595</cdr:y>
    </cdr:from>
    <cdr:to>
      <cdr:x>0.93286</cdr:x>
      <cdr:y>0.53968</cdr:y>
    </cdr:to>
    <cdr:sp macro="" textlink="">
      <cdr:nvSpPr>
        <cdr:cNvPr id="21" name="テキスト ボックス 1">
          <a:extLst xmlns:a="http://schemas.openxmlformats.org/drawingml/2006/main">
            <a:ext uri="{FF2B5EF4-FFF2-40B4-BE49-F238E27FC236}">
              <a16:creationId xmlns:a16="http://schemas.microsoft.com/office/drawing/2014/main" id="{7A3C5D36-5006-4153-BDD2-527A8344DEE2}"/>
            </a:ext>
          </a:extLst>
        </cdr:cNvPr>
        <cdr:cNvSpPr txBox="1"/>
      </cdr:nvSpPr>
      <cdr:spPr>
        <a:xfrm xmlns:a="http://schemas.openxmlformats.org/drawingml/2006/main">
          <a:off x="6568871" y="3316171"/>
          <a:ext cx="1308884" cy="292452"/>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200">
              <a:solidFill>
                <a:schemeClr val="bg2">
                  <a:lumMod val="10000"/>
                </a:schemeClr>
              </a:solidFill>
            </a:rPr>
            <a:t>百万トン（</a:t>
          </a:r>
          <a:r>
            <a:rPr kumimoji="1" lang="en-US" altLang="ja-JP" sz="1200">
              <a:solidFill>
                <a:schemeClr val="bg2">
                  <a:lumMod val="10000"/>
                </a:schemeClr>
              </a:solidFill>
            </a:rPr>
            <a:t>-11.0%</a:t>
          </a:r>
          <a:r>
            <a:rPr kumimoji="1" lang="ja-JP" altLang="en-US" sz="1200">
              <a:solidFill>
                <a:schemeClr val="bg2">
                  <a:lumMod val="10000"/>
                </a:schemeClr>
              </a:solidFill>
            </a:rPr>
            <a:t>）</a:t>
          </a:r>
        </a:p>
      </cdr:txBody>
    </cdr:sp>
  </cdr:relSizeAnchor>
  <cdr:relSizeAnchor xmlns:cdr="http://schemas.openxmlformats.org/drawingml/2006/chartDrawing">
    <cdr:from>
      <cdr:x>0.77653</cdr:x>
      <cdr:y>0.56752</cdr:y>
    </cdr:from>
    <cdr:to>
      <cdr:x>0.92229</cdr:x>
      <cdr:y>0.61125</cdr:y>
    </cdr:to>
    <cdr:sp macro="" textlink="">
      <cdr:nvSpPr>
        <cdr:cNvPr id="22" name="テキスト ボックス 1">
          <a:extLst xmlns:a="http://schemas.openxmlformats.org/drawingml/2006/main">
            <a:ext uri="{FF2B5EF4-FFF2-40B4-BE49-F238E27FC236}">
              <a16:creationId xmlns:a16="http://schemas.microsoft.com/office/drawing/2014/main" id="{6BD3E9BF-AF93-4869-AC0C-423B77ACCA0A}"/>
            </a:ext>
          </a:extLst>
        </cdr:cNvPr>
        <cdr:cNvSpPr txBox="1"/>
      </cdr:nvSpPr>
      <cdr:spPr>
        <a:xfrm xmlns:a="http://schemas.openxmlformats.org/drawingml/2006/main">
          <a:off x="6557639" y="3794728"/>
          <a:ext cx="1230914" cy="292452"/>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200">
              <a:solidFill>
                <a:schemeClr val="bg2">
                  <a:lumMod val="10000"/>
                </a:schemeClr>
              </a:solidFill>
            </a:rPr>
            <a:t>百万トン（</a:t>
          </a:r>
          <a:r>
            <a:rPr kumimoji="1" lang="en-US" altLang="ja-JP" sz="1200">
              <a:solidFill>
                <a:schemeClr val="bg2">
                  <a:lumMod val="10000"/>
                </a:schemeClr>
              </a:solidFill>
            </a:rPr>
            <a:t>-0.2%</a:t>
          </a:r>
          <a:r>
            <a:rPr kumimoji="1" lang="ja-JP" altLang="en-US" sz="1200">
              <a:solidFill>
                <a:schemeClr val="bg2">
                  <a:lumMod val="10000"/>
                </a:schemeClr>
              </a:solidFill>
            </a:rPr>
            <a:t>）</a:t>
          </a:r>
        </a:p>
      </cdr:txBody>
    </cdr:sp>
  </cdr:relSizeAnchor>
  <cdr:relSizeAnchor xmlns:cdr="http://schemas.openxmlformats.org/drawingml/2006/chartDrawing">
    <cdr:from>
      <cdr:x>0.77879</cdr:x>
      <cdr:y>0.41961</cdr:y>
    </cdr:from>
    <cdr:to>
      <cdr:x>0.93728</cdr:x>
      <cdr:y>0.46335</cdr:y>
    </cdr:to>
    <cdr:sp macro="" textlink="">
      <cdr:nvSpPr>
        <cdr:cNvPr id="23" name="テキスト ボックス 1">
          <a:extLst xmlns:a="http://schemas.openxmlformats.org/drawingml/2006/main">
            <a:ext uri="{FF2B5EF4-FFF2-40B4-BE49-F238E27FC236}">
              <a16:creationId xmlns:a16="http://schemas.microsoft.com/office/drawing/2014/main" id="{F8A56467-C5D7-417E-B789-903452426C25}"/>
            </a:ext>
          </a:extLst>
        </cdr:cNvPr>
        <cdr:cNvSpPr txBox="1"/>
      </cdr:nvSpPr>
      <cdr:spPr>
        <a:xfrm xmlns:a="http://schemas.openxmlformats.org/drawingml/2006/main">
          <a:off x="6576689" y="2805743"/>
          <a:ext cx="1338380" cy="292452"/>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200">
              <a:solidFill>
                <a:schemeClr val="bg2">
                  <a:lumMod val="10000"/>
                </a:schemeClr>
              </a:solidFill>
            </a:rPr>
            <a:t>百万トン（</a:t>
          </a:r>
          <a:r>
            <a:rPr kumimoji="1" lang="en-US" altLang="ja-JP" sz="1200">
              <a:solidFill>
                <a:schemeClr val="bg2">
                  <a:lumMod val="10000"/>
                </a:schemeClr>
              </a:solidFill>
            </a:rPr>
            <a:t>+11.1%</a:t>
          </a:r>
          <a:r>
            <a:rPr kumimoji="1" lang="ja-JP" altLang="en-US" sz="1200">
              <a:solidFill>
                <a:schemeClr val="bg2">
                  <a:lumMod val="10000"/>
                </a:schemeClr>
              </a:solidFill>
            </a:rPr>
            <a:t>）</a:t>
          </a:r>
        </a:p>
      </cdr:txBody>
    </cdr:sp>
  </cdr:relSizeAnchor>
  <cdr:relSizeAnchor xmlns:cdr="http://schemas.openxmlformats.org/drawingml/2006/chartDrawing">
    <cdr:from>
      <cdr:x>0.76682</cdr:x>
      <cdr:y>0.74101</cdr:y>
    </cdr:from>
    <cdr:to>
      <cdr:x>0.92559</cdr:x>
      <cdr:y>0.788</cdr:y>
    </cdr:to>
    <cdr:sp macro="" textlink="">
      <cdr:nvSpPr>
        <cdr:cNvPr id="24" name="テキスト ボックス 1">
          <a:extLst xmlns:a="http://schemas.openxmlformats.org/drawingml/2006/main">
            <a:ext uri="{FF2B5EF4-FFF2-40B4-BE49-F238E27FC236}">
              <a16:creationId xmlns:a16="http://schemas.microsoft.com/office/drawing/2014/main" id="{AA0497C6-0AB6-4126-8786-B5F78CEFC561}"/>
            </a:ext>
          </a:extLst>
        </cdr:cNvPr>
        <cdr:cNvSpPr txBox="1"/>
      </cdr:nvSpPr>
      <cdr:spPr>
        <a:xfrm xmlns:a="http://schemas.openxmlformats.org/drawingml/2006/main">
          <a:off x="6460564" y="4487701"/>
          <a:ext cx="1337699" cy="28458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200">
              <a:solidFill>
                <a:schemeClr val="bg2">
                  <a:lumMod val="10000"/>
                </a:schemeClr>
              </a:solidFill>
            </a:rPr>
            <a:t>百万トン（</a:t>
          </a:r>
          <a:r>
            <a:rPr kumimoji="1" lang="en-US" altLang="ja-JP" sz="1200">
              <a:solidFill>
                <a:schemeClr val="bg2">
                  <a:lumMod val="10000"/>
                </a:schemeClr>
              </a:solidFill>
            </a:rPr>
            <a:t>-17.1%</a:t>
          </a:r>
          <a:r>
            <a:rPr kumimoji="1" lang="ja-JP" altLang="en-US" sz="1200">
              <a:solidFill>
                <a:schemeClr val="bg2">
                  <a:lumMod val="10000"/>
                </a:schemeClr>
              </a:solidFill>
            </a:rPr>
            <a:t>）</a:t>
          </a:r>
        </a:p>
      </cdr:txBody>
    </cdr:sp>
  </cdr:relSizeAnchor>
  <cdr:relSizeAnchor xmlns:cdr="http://schemas.openxmlformats.org/drawingml/2006/chartDrawing">
    <cdr:from>
      <cdr:x>0.76344</cdr:x>
      <cdr:y>0.80548</cdr:y>
    </cdr:from>
    <cdr:to>
      <cdr:x>0.92221</cdr:x>
      <cdr:y>0.85247</cdr:y>
    </cdr:to>
    <cdr:sp macro="" textlink="">
      <cdr:nvSpPr>
        <cdr:cNvPr id="26" name="テキスト ボックス 1">
          <a:extLst xmlns:a="http://schemas.openxmlformats.org/drawingml/2006/main">
            <a:ext uri="{FF2B5EF4-FFF2-40B4-BE49-F238E27FC236}">
              <a16:creationId xmlns:a16="http://schemas.microsoft.com/office/drawing/2014/main" id="{5A47D905-2B49-434D-983A-611A4976BCC6}"/>
            </a:ext>
          </a:extLst>
        </cdr:cNvPr>
        <cdr:cNvSpPr txBox="1"/>
      </cdr:nvSpPr>
      <cdr:spPr>
        <a:xfrm xmlns:a="http://schemas.openxmlformats.org/drawingml/2006/main">
          <a:off x="6447062" y="5163362"/>
          <a:ext cx="1340774" cy="301222"/>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200">
              <a:solidFill>
                <a:schemeClr val="bg2">
                  <a:lumMod val="10000"/>
                </a:schemeClr>
              </a:solidFill>
            </a:rPr>
            <a:t>百万トン（</a:t>
          </a:r>
          <a:r>
            <a:rPr kumimoji="1" lang="en-US" altLang="ja-JP" sz="1200">
              <a:solidFill>
                <a:schemeClr val="bg2">
                  <a:lumMod val="10000"/>
                </a:schemeClr>
              </a:solidFill>
            </a:rPr>
            <a:t>-23.6%</a:t>
          </a:r>
          <a:r>
            <a:rPr kumimoji="1" lang="ja-JP" altLang="en-US" sz="1200">
              <a:solidFill>
                <a:schemeClr val="bg2">
                  <a:lumMod val="10000"/>
                </a:schemeClr>
              </a:solidFill>
            </a:rPr>
            <a:t>）</a:t>
          </a:r>
        </a:p>
      </cdr:txBody>
    </cdr:sp>
  </cdr:relSizeAnchor>
  <cdr:relSizeAnchor xmlns:cdr="http://schemas.openxmlformats.org/drawingml/2006/chartDrawing">
    <cdr:from>
      <cdr:x>0.77164</cdr:x>
      <cdr:y>0.08795</cdr:y>
    </cdr:from>
    <cdr:to>
      <cdr:x>0.95086</cdr:x>
      <cdr:y>0.15412</cdr:y>
    </cdr:to>
    <cdr:sp macro="" textlink="">
      <cdr:nvSpPr>
        <cdr:cNvPr id="27" name="テキスト ボックス 1">
          <a:extLst xmlns:a="http://schemas.openxmlformats.org/drawingml/2006/main">
            <a:ext uri="{FF2B5EF4-FFF2-40B4-BE49-F238E27FC236}">
              <a16:creationId xmlns:a16="http://schemas.microsoft.com/office/drawing/2014/main" id="{8D5BE5D7-81E5-409D-AE0D-74A5F1CB3ED2}"/>
            </a:ext>
          </a:extLst>
        </cdr:cNvPr>
        <cdr:cNvSpPr txBox="1"/>
      </cdr:nvSpPr>
      <cdr:spPr>
        <a:xfrm xmlns:a="http://schemas.openxmlformats.org/drawingml/2006/main">
          <a:off x="6516309" y="588082"/>
          <a:ext cx="1513428" cy="442429"/>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050">
              <a:solidFill>
                <a:schemeClr val="bg2">
                  <a:lumMod val="10000"/>
                </a:schemeClr>
              </a:solidFill>
            </a:rPr>
            <a:t>（</a:t>
          </a:r>
          <a:r>
            <a:rPr kumimoji="1" lang="en-US" altLang="ja-JP" sz="1050" baseline="0">
              <a:solidFill>
                <a:schemeClr val="bg2">
                  <a:lumMod val="10000"/>
                </a:schemeClr>
              </a:solidFill>
            </a:rPr>
            <a:t> </a:t>
          </a:r>
          <a:r>
            <a:rPr kumimoji="1" lang="ja-JP" altLang="en-US" sz="1050" baseline="0">
              <a:solidFill>
                <a:schemeClr val="bg2">
                  <a:lumMod val="10000"/>
                </a:schemeClr>
              </a:solidFill>
            </a:rPr>
            <a:t>　</a:t>
          </a:r>
          <a:r>
            <a:rPr kumimoji="1" lang="ja-JP" altLang="en-US" sz="1050">
              <a:solidFill>
                <a:schemeClr val="bg2">
                  <a:lumMod val="10000"/>
                </a:schemeClr>
              </a:solidFill>
            </a:rPr>
            <a:t>）内は</a:t>
          </a:r>
          <a:r>
            <a:rPr kumimoji="1" lang="en-US" altLang="ja-JP" sz="1050">
              <a:solidFill>
                <a:schemeClr val="bg2">
                  <a:lumMod val="10000"/>
                </a:schemeClr>
              </a:solidFill>
            </a:rPr>
            <a:t>2005</a:t>
          </a:r>
          <a:r>
            <a:rPr kumimoji="1" lang="ja-JP" altLang="en-US" sz="1050">
              <a:solidFill>
                <a:schemeClr val="bg2">
                  <a:lumMod val="10000"/>
                </a:schemeClr>
              </a:solidFill>
            </a:rPr>
            <a:t>年度から</a:t>
          </a:r>
          <a:endParaRPr kumimoji="1" lang="en-US" altLang="ja-JP" sz="1050">
            <a:solidFill>
              <a:schemeClr val="bg2">
                <a:lumMod val="10000"/>
              </a:schemeClr>
            </a:solidFill>
          </a:endParaRPr>
        </a:p>
        <a:p xmlns:a="http://schemas.openxmlformats.org/drawingml/2006/main">
          <a:r>
            <a:rPr kumimoji="1" lang="ja-JP" altLang="en-US" sz="1050">
              <a:solidFill>
                <a:schemeClr val="bg2">
                  <a:lumMod val="10000"/>
                </a:schemeClr>
              </a:solidFill>
            </a:rPr>
            <a:t>　</a:t>
          </a:r>
          <a:r>
            <a:rPr kumimoji="1" lang="en-US" altLang="ja-JP" sz="1050">
              <a:solidFill>
                <a:schemeClr val="bg2">
                  <a:lumMod val="10000"/>
                </a:schemeClr>
              </a:solidFill>
            </a:rPr>
            <a:t>2015</a:t>
          </a:r>
          <a:r>
            <a:rPr kumimoji="1" lang="ja-JP" altLang="en-US" sz="1050">
              <a:solidFill>
                <a:schemeClr val="bg2">
                  <a:lumMod val="10000"/>
                </a:schemeClr>
              </a:solidFill>
            </a:rPr>
            <a:t>年度の増減割合</a:t>
          </a:r>
        </a:p>
      </cdr:txBody>
    </cdr:sp>
  </cdr:relSizeAnchor>
  <cdr:relSizeAnchor xmlns:cdr="http://schemas.openxmlformats.org/drawingml/2006/chartDrawing">
    <cdr:from>
      <cdr:x>0.2786</cdr:x>
      <cdr:y>0.78775</cdr:y>
    </cdr:from>
    <cdr:to>
      <cdr:x>0.49741</cdr:x>
      <cdr:y>0.83333</cdr:y>
    </cdr:to>
    <cdr:sp macro="" textlink="">
      <cdr:nvSpPr>
        <cdr:cNvPr id="2" name="テキスト ボックス 1">
          <a:extLst xmlns:a="http://schemas.openxmlformats.org/drawingml/2006/main">
            <a:ext uri="{FF2B5EF4-FFF2-40B4-BE49-F238E27FC236}">
              <a16:creationId xmlns:a16="http://schemas.microsoft.com/office/drawing/2014/main" id="{890C1CB3-2D85-41ED-BF5C-142975339F9C}"/>
            </a:ext>
          </a:extLst>
        </cdr:cNvPr>
        <cdr:cNvSpPr txBox="1"/>
      </cdr:nvSpPr>
      <cdr:spPr>
        <a:xfrm xmlns:a="http://schemas.openxmlformats.org/drawingml/2006/main">
          <a:off x="2352676" y="5267325"/>
          <a:ext cx="1847850" cy="3048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1100">
              <a:solidFill>
                <a:schemeClr val="accent1">
                  <a:lumMod val="75000"/>
                </a:schemeClr>
              </a:solidFill>
            </a:rPr>
            <a:t>その他（農業・間接</a:t>
          </a:r>
          <a:r>
            <a:rPr lang="en-US" altLang="ja-JP" sz="1100">
              <a:solidFill>
                <a:schemeClr val="accent1">
                  <a:lumMod val="75000"/>
                </a:schemeClr>
              </a:solidFill>
            </a:rPr>
            <a:t>CO2</a:t>
          </a:r>
          <a:r>
            <a:rPr lang="ja-JP" altLang="en-US" sz="1100">
              <a:solidFill>
                <a:schemeClr val="accent1">
                  <a:lumMod val="75000"/>
                </a:schemeClr>
              </a:solidFill>
            </a:rPr>
            <a:t>等）</a:t>
          </a:r>
        </a:p>
      </cdr:txBody>
    </cdr:sp>
  </cdr:relSizeAnchor>
</c:userShapes>
</file>

<file path=xl/drawings/drawing9.xml><?xml version="1.0" encoding="utf-8"?>
<xdr:wsDr xmlns:xdr="http://schemas.openxmlformats.org/drawingml/2006/spreadsheetDrawing" xmlns:a="http://schemas.openxmlformats.org/drawingml/2006/main">
  <xdr:twoCellAnchor editAs="absolute">
    <xdr:from>
      <xdr:col>0</xdr:col>
      <xdr:colOff>0</xdr:colOff>
      <xdr:row>28</xdr:row>
      <xdr:rowOff>155568</xdr:rowOff>
    </xdr:from>
    <xdr:to>
      <xdr:col>4</xdr:col>
      <xdr:colOff>352425</xdr:colOff>
      <xdr:row>45</xdr:row>
      <xdr:rowOff>67206</xdr:rowOff>
    </xdr:to>
    <xdr:graphicFrame macro="">
      <xdr:nvGraphicFramePr>
        <xdr:cNvPr id="2" name="Chart 1">
          <a:extLst>
            <a:ext uri="{FF2B5EF4-FFF2-40B4-BE49-F238E27FC236}">
              <a16:creationId xmlns:a16="http://schemas.microsoft.com/office/drawing/2014/main" id="{73875286-BF55-4BB9-BB2E-0F7C936DA193}"/>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4</xdr:col>
      <xdr:colOff>407901</xdr:colOff>
      <xdr:row>28</xdr:row>
      <xdr:rowOff>102909</xdr:rowOff>
    </xdr:from>
    <xdr:to>
      <xdr:col>10</xdr:col>
      <xdr:colOff>638175</xdr:colOff>
      <xdr:row>46</xdr:row>
      <xdr:rowOff>76200</xdr:rowOff>
    </xdr:to>
    <xdr:graphicFrame macro="">
      <xdr:nvGraphicFramePr>
        <xdr:cNvPr id="3" name="Chart 1">
          <a:extLst>
            <a:ext uri="{FF2B5EF4-FFF2-40B4-BE49-F238E27FC236}">
              <a16:creationId xmlns:a16="http://schemas.microsoft.com/office/drawing/2014/main" id="{8F6423F1-98F6-4167-A362-C573162FEB8A}"/>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10</xdr:col>
      <xdr:colOff>659555</xdr:colOff>
      <xdr:row>28</xdr:row>
      <xdr:rowOff>76200</xdr:rowOff>
    </xdr:from>
    <xdr:to>
      <xdr:col>17</xdr:col>
      <xdr:colOff>209550</xdr:colOff>
      <xdr:row>46</xdr:row>
      <xdr:rowOff>76201</xdr:rowOff>
    </xdr:to>
    <xdr:graphicFrame macro="">
      <xdr:nvGraphicFramePr>
        <xdr:cNvPr id="4" name="Chart 1">
          <a:extLst>
            <a:ext uri="{FF2B5EF4-FFF2-40B4-BE49-F238E27FC236}">
              <a16:creationId xmlns:a16="http://schemas.microsoft.com/office/drawing/2014/main" id="{05DBFDB6-A099-40B5-ACA2-7B6EF52F62BC}"/>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10</xdr:col>
      <xdr:colOff>333375</xdr:colOff>
      <xdr:row>3</xdr:row>
      <xdr:rowOff>94821</xdr:rowOff>
    </xdr:from>
    <xdr:to>
      <xdr:col>17</xdr:col>
      <xdr:colOff>304800</xdr:colOff>
      <xdr:row>25</xdr:row>
      <xdr:rowOff>170192</xdr:rowOff>
    </xdr:to>
    <xdr:graphicFrame macro="">
      <xdr:nvGraphicFramePr>
        <xdr:cNvPr id="5" name="Chart 1">
          <a:extLst>
            <a:ext uri="{FF2B5EF4-FFF2-40B4-BE49-F238E27FC236}">
              <a16:creationId xmlns:a16="http://schemas.microsoft.com/office/drawing/2014/main" id="{1918C7D6-D0E7-4084-A2E9-AC97FA5EF34B}"/>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orimotohd\ccmpg\JNGI2004\Inv(030825submission%20to%20UNFCCC)\CRF-1996-v01-JPN-20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E"/>
      <sheetName val="Table2(II).Fs1"/>
      <sheetName val="Table2(II).Fs2"/>
      <sheetName val="Table3"/>
      <sheetName val="Table3.A-D"/>
      <sheetName val="Table4s1"/>
      <sheetName val="Table4s2"/>
      <sheetName val="Table4.A"/>
      <sheetName val="Table4.B(a)"/>
      <sheetName val="Table4.B(b)"/>
      <sheetName val="Table4.C"/>
      <sheetName val="Table4.D"/>
      <sheetName val="Table4.E"/>
      <sheetName val="Table4.F"/>
      <sheetName val="Table5"/>
      <sheetName val="Table5.A"/>
      <sheetName val="Table5.B"/>
      <sheetName val="Table5.C"/>
      <sheetName val="Table5.D"/>
      <sheetName val="Table6"/>
      <sheetName val="Table6.A,C"/>
      <sheetName val="Table6.B"/>
      <sheetName val="Summary1.As1"/>
      <sheetName val="Summary1.As2"/>
      <sheetName val="Summary1.As3"/>
      <sheetName val="Summary1.B"/>
      <sheetName val="Summary2"/>
      <sheetName val="Summary3s1"/>
      <sheetName val="Summary3s2"/>
      <sheetName val="Table7s1"/>
      <sheetName val="Table7s2"/>
      <sheetName val="Table7s3"/>
      <sheetName val="Table8(a)s1"/>
      <sheetName val="Table8(a)s2"/>
      <sheetName val="Table8(b)"/>
      <sheetName val="Table9s1"/>
      <sheetName val="Table9s2"/>
      <sheetName val="Table10s1"/>
      <sheetName val="Table10s2"/>
      <sheetName val="Table10s3"/>
      <sheetName val="Table10s4"/>
      <sheetName val="Table10s5"/>
      <sheetName val="Table11"/>
      <sheetName val="Help"/>
    </sheetNames>
    <sheetDataSet>
      <sheetData sheetId="0" refreshError="1">
        <row r="4">
          <cell r="C4" t="str">
            <v>Japan</v>
          </cell>
        </row>
        <row r="6">
          <cell r="C6">
            <v>1996</v>
          </cell>
        </row>
        <row r="30">
          <cell r="C30">
            <v>2003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38100" cap="flat" cmpd="dbl"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38100" cap="flat" cmpd="dbl"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io.nies.go.jp/aboutghg/nir/nir-j.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29"/>
  <sheetViews>
    <sheetView tabSelected="1" zoomScaleNormal="100" zoomScaleSheetLayoutView="100" workbookViewId="0">
      <selection activeCell="F13" sqref="F13"/>
    </sheetView>
  </sheetViews>
  <sheetFormatPr defaultRowHeight="15"/>
  <cols>
    <col min="1" max="1" width="3.875" style="288" customWidth="1"/>
    <col min="2" max="2" width="42.75" style="288" bestFit="1" customWidth="1"/>
    <col min="3" max="3" width="81.875" style="288" bestFit="1" customWidth="1"/>
    <col min="4" max="16384" width="9" style="288"/>
  </cols>
  <sheetData>
    <row r="1" spans="2:3" ht="7.5" customHeight="1"/>
    <row r="2" spans="2:3" ht="18.75">
      <c r="B2" s="1190" t="s">
        <v>607</v>
      </c>
      <c r="C2" s="814"/>
    </row>
    <row r="3" spans="2:3">
      <c r="B3" s="814"/>
      <c r="C3" s="1193">
        <v>42934</v>
      </c>
    </row>
    <row r="4" spans="2:3">
      <c r="B4" s="814"/>
      <c r="C4" s="839" t="s">
        <v>606</v>
      </c>
    </row>
    <row r="5" spans="2:3">
      <c r="C5" s="290" t="s">
        <v>39</v>
      </c>
    </row>
    <row r="6" spans="2:3">
      <c r="C6" s="290"/>
    </row>
    <row r="7" spans="2:3" ht="18" customHeight="1">
      <c r="B7" s="1189" t="s">
        <v>605</v>
      </c>
      <c r="C7" s="1189" t="s">
        <v>588</v>
      </c>
    </row>
    <row r="8" spans="2:3" ht="18" customHeight="1">
      <c r="B8" s="643" t="s">
        <v>21</v>
      </c>
      <c r="C8" s="704" t="s">
        <v>589</v>
      </c>
    </row>
    <row r="9" spans="2:3" ht="18" customHeight="1">
      <c r="B9" s="1191" t="s">
        <v>149</v>
      </c>
      <c r="C9" s="704" t="s">
        <v>63</v>
      </c>
    </row>
    <row r="10" spans="2:3" ht="18" customHeight="1">
      <c r="B10" s="1191" t="s">
        <v>11</v>
      </c>
      <c r="C10" s="704" t="s">
        <v>148</v>
      </c>
    </row>
    <row r="11" spans="2:3" ht="18" customHeight="1">
      <c r="B11" s="1191" t="s">
        <v>22</v>
      </c>
      <c r="C11" s="704" t="s">
        <v>590</v>
      </c>
    </row>
    <row r="12" spans="2:3" ht="18" customHeight="1">
      <c r="B12" s="1191" t="s">
        <v>23</v>
      </c>
      <c r="C12" s="704" t="s">
        <v>591</v>
      </c>
    </row>
    <row r="13" spans="2:3" ht="18" customHeight="1">
      <c r="B13" s="1191" t="s">
        <v>24</v>
      </c>
      <c r="C13" s="704" t="s">
        <v>592</v>
      </c>
    </row>
    <row r="14" spans="2:3" ht="18" customHeight="1">
      <c r="B14" s="1191" t="s">
        <v>166</v>
      </c>
      <c r="C14" s="643" t="s">
        <v>593</v>
      </c>
    </row>
    <row r="15" spans="2:3" ht="18" customHeight="1">
      <c r="B15" s="1191" t="s">
        <v>155</v>
      </c>
      <c r="C15" s="643" t="s">
        <v>594</v>
      </c>
    </row>
    <row r="16" spans="2:3" ht="18" customHeight="1">
      <c r="B16" s="1191" t="s">
        <v>156</v>
      </c>
      <c r="C16" s="643" t="s">
        <v>595</v>
      </c>
    </row>
    <row r="17" spans="1:3" ht="18" customHeight="1">
      <c r="A17" s="416"/>
      <c r="B17" s="1191" t="s">
        <v>157</v>
      </c>
      <c r="C17" s="704" t="s">
        <v>596</v>
      </c>
    </row>
    <row r="18" spans="1:3" ht="18" customHeight="1">
      <c r="B18" s="1191" t="s">
        <v>158</v>
      </c>
      <c r="C18" s="704" t="s">
        <v>597</v>
      </c>
    </row>
    <row r="19" spans="1:3" ht="18" customHeight="1">
      <c r="B19" s="1191" t="s">
        <v>159</v>
      </c>
      <c r="C19" s="704" t="s">
        <v>598</v>
      </c>
    </row>
    <row r="20" spans="1:3" ht="18" customHeight="1">
      <c r="B20" s="1191" t="s">
        <v>160</v>
      </c>
      <c r="C20" s="704" t="s">
        <v>599</v>
      </c>
    </row>
    <row r="21" spans="1:3" ht="18" customHeight="1">
      <c r="B21" s="1191" t="s">
        <v>161</v>
      </c>
      <c r="C21" s="704" t="s">
        <v>600</v>
      </c>
    </row>
    <row r="22" spans="1:3" ht="18" customHeight="1">
      <c r="B22" s="1191" t="s">
        <v>162</v>
      </c>
      <c r="C22" s="704" t="s">
        <v>601</v>
      </c>
    </row>
    <row r="23" spans="1:3" ht="18" customHeight="1">
      <c r="B23" s="1191" t="s">
        <v>163</v>
      </c>
      <c r="C23" s="643" t="s">
        <v>608</v>
      </c>
    </row>
    <row r="24" spans="1:3" ht="18" customHeight="1">
      <c r="B24" s="1191" t="s">
        <v>164</v>
      </c>
      <c r="C24" s="643" t="s">
        <v>602</v>
      </c>
    </row>
    <row r="25" spans="1:3" ht="18" customHeight="1">
      <c r="B25" s="1191" t="s">
        <v>165</v>
      </c>
      <c r="C25" s="643" t="s">
        <v>138</v>
      </c>
    </row>
    <row r="26" spans="1:3" ht="18" customHeight="1">
      <c r="B26" s="1191" t="s">
        <v>170</v>
      </c>
      <c r="C26" s="704" t="s">
        <v>603</v>
      </c>
    </row>
    <row r="27" spans="1:3" ht="30">
      <c r="B27" s="1192" t="s">
        <v>171</v>
      </c>
      <c r="C27" s="1188" t="s">
        <v>604</v>
      </c>
    </row>
    <row r="28" spans="1:3">
      <c r="B28" s="1201" t="s">
        <v>623</v>
      </c>
    </row>
    <row r="29" spans="1:3">
      <c r="B29" s="1202" t="s">
        <v>624</v>
      </c>
    </row>
  </sheetData>
  <phoneticPr fontId="9"/>
  <hyperlinks>
    <hyperlink ref="C5" r:id="rId1"/>
    <hyperlink ref="B9" location="注意事項!A1" display="注意事項"/>
    <hyperlink ref="B10" location="'1.Total'!A1" display="1.Total"/>
    <hyperlink ref="B11" location="'2.CO2-Sector'!A1" display="2.CO2-Sector"/>
    <hyperlink ref="B12" location="'3.Allocated_CO2-Sector'!A1" display="3.Allocated_CO2-Sector"/>
    <hyperlink ref="B13" location="'4.Allocated_CO2-Sector (detail)'!A1" display="4.Allocated_CO2-Sector (detail)"/>
    <hyperlink ref="B15" location="'6.CO2-capita'!A1" display="6.CO2-capita"/>
    <hyperlink ref="B16" location="'7.CO2-GDP'!A1" display="7.CO2-GDP"/>
    <hyperlink ref="B17" location="'8.CO2-fuel'!A1" display="8.CO2-fuel"/>
    <hyperlink ref="B14" location="'5.CO2-Share'!A1" display="5.CO2-Share"/>
    <hyperlink ref="B26" location="'17.【参考】GHG-bunker'!A1" display="17.【参考】GHG-bunker"/>
    <hyperlink ref="B18" location="'9.CH4'!A1" display="9.CH4"/>
    <hyperlink ref="B19" location="'10.CH4_detail'!A1" display="10.CH4_detail"/>
    <hyperlink ref="B20" location="'11.N2O'!A1" display="11.N2O"/>
    <hyperlink ref="B21" location="'12.N2O_detail'!A1" display="12.N2O_detail"/>
    <hyperlink ref="B22" location="'13.F-gas'!A1" display="13.F-gas"/>
    <hyperlink ref="B23" location="'14.家庭におけるCO2排出量（世帯あたり）'!A1" display="14.家庭におけるCO2排出量（世帯あたり）"/>
    <hyperlink ref="B24" location="'15.家庭におけるCO2排出量（一人あたり）'!A1" display="15.家庭におけるCO2排出量（一人あたり）"/>
    <hyperlink ref="B25" location="'16.KP-LULUCF'!A1" display="16.KP-LULUCF"/>
    <hyperlink ref="B27" location="'18.【参考】CRF-CO2'!A1" display="18.【参考】CRF-CO2"/>
  </hyperlinks>
  <pageMargins left="0.78740157480314965" right="0.78740157480314965" top="0.98425196850393704" bottom="0.98425196850393704" header="0.51181102362204722" footer="0.51181102362204722"/>
  <pageSetup paperSize="9" scale="95" orientation="landscape"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BG21"/>
  <sheetViews>
    <sheetView zoomScale="85" zoomScaleNormal="85" workbookViewId="0">
      <pane xSplit="25" topLeftCell="AH1" activePane="topRight" state="frozen"/>
      <selection activeCell="AZ17" sqref="AZ17"/>
      <selection pane="topRight" sqref="A1:U1"/>
    </sheetView>
  </sheetViews>
  <sheetFormatPr defaultRowHeight="14.25"/>
  <cols>
    <col min="1" max="1" width="1.625" style="1" customWidth="1"/>
    <col min="2" max="20" width="1.625" style="1" hidden="1" customWidth="1"/>
    <col min="21" max="21" width="1.625" style="1" customWidth="1"/>
    <col min="22" max="22" width="1.625" style="1" hidden="1" customWidth="1"/>
    <col min="23" max="23" width="24.625" style="1" hidden="1" customWidth="1"/>
    <col min="24" max="24" width="1.625" style="1" customWidth="1"/>
    <col min="25" max="25" width="20.625" style="1" customWidth="1"/>
    <col min="26" max="52" width="10.625" style="1" customWidth="1"/>
    <col min="53" max="57" width="10.625" style="1" hidden="1" customWidth="1"/>
    <col min="58" max="58" width="20.625" style="1" hidden="1" customWidth="1"/>
    <col min="59" max="59" width="50.625" style="1" hidden="1" customWidth="1"/>
    <col min="60" max="16384" width="9" style="1"/>
  </cols>
  <sheetData>
    <row r="1" spans="1:59" ht="23.25">
      <c r="A1" s="292" t="s">
        <v>140</v>
      </c>
    </row>
    <row r="2" spans="1:59" ht="15" customHeight="1"/>
    <row r="3" spans="1:59" ht="16.5">
      <c r="W3" s="1" t="s">
        <v>8</v>
      </c>
      <c r="Y3" s="767" t="s">
        <v>427</v>
      </c>
    </row>
    <row r="4" spans="1:59">
      <c r="V4" s="71" t="s">
        <v>0</v>
      </c>
      <c r="W4" s="72"/>
      <c r="Y4" s="992" t="s">
        <v>293</v>
      </c>
      <c r="Z4" s="301"/>
      <c r="AA4" s="13">
        <v>1990</v>
      </c>
      <c r="AB4" s="13">
        <f t="shared" ref="AB4:BE4" si="0">AA4+1</f>
        <v>1991</v>
      </c>
      <c r="AC4" s="13">
        <f t="shared" si="0"/>
        <v>1992</v>
      </c>
      <c r="AD4" s="13">
        <f t="shared" si="0"/>
        <v>1993</v>
      </c>
      <c r="AE4" s="13">
        <f t="shared" si="0"/>
        <v>1994</v>
      </c>
      <c r="AF4" s="13">
        <f t="shared" si="0"/>
        <v>1995</v>
      </c>
      <c r="AG4" s="13">
        <f t="shared" si="0"/>
        <v>1996</v>
      </c>
      <c r="AH4" s="13">
        <f t="shared" si="0"/>
        <v>1997</v>
      </c>
      <c r="AI4" s="13">
        <f t="shared" si="0"/>
        <v>1998</v>
      </c>
      <c r="AJ4" s="13">
        <f t="shared" si="0"/>
        <v>1999</v>
      </c>
      <c r="AK4" s="13">
        <f t="shared" si="0"/>
        <v>2000</v>
      </c>
      <c r="AL4" s="13">
        <f t="shared" si="0"/>
        <v>2001</v>
      </c>
      <c r="AM4" s="13">
        <f t="shared" si="0"/>
        <v>2002</v>
      </c>
      <c r="AN4" s="13">
        <f t="shared" si="0"/>
        <v>2003</v>
      </c>
      <c r="AO4" s="13">
        <f>AN4+1</f>
        <v>2004</v>
      </c>
      <c r="AP4" s="13">
        <f t="shared" si="0"/>
        <v>2005</v>
      </c>
      <c r="AQ4" s="13">
        <f t="shared" si="0"/>
        <v>2006</v>
      </c>
      <c r="AR4" s="13">
        <f t="shared" si="0"/>
        <v>2007</v>
      </c>
      <c r="AS4" s="13">
        <f t="shared" si="0"/>
        <v>2008</v>
      </c>
      <c r="AT4" s="13">
        <f t="shared" si="0"/>
        <v>2009</v>
      </c>
      <c r="AU4" s="13">
        <f t="shared" si="0"/>
        <v>2010</v>
      </c>
      <c r="AV4" s="13">
        <f t="shared" si="0"/>
        <v>2011</v>
      </c>
      <c r="AW4" s="13">
        <f t="shared" si="0"/>
        <v>2012</v>
      </c>
      <c r="AX4" s="13">
        <f t="shared" si="0"/>
        <v>2013</v>
      </c>
      <c r="AY4" s="13">
        <f t="shared" si="0"/>
        <v>2014</v>
      </c>
      <c r="AZ4" s="13">
        <f t="shared" si="0"/>
        <v>2015</v>
      </c>
      <c r="BA4" s="13">
        <f t="shared" si="0"/>
        <v>2016</v>
      </c>
      <c r="BB4" s="13">
        <f t="shared" si="0"/>
        <v>2017</v>
      </c>
      <c r="BC4" s="13">
        <f t="shared" si="0"/>
        <v>2018</v>
      </c>
      <c r="BD4" s="13">
        <f t="shared" si="0"/>
        <v>2019</v>
      </c>
      <c r="BE4" s="13">
        <f t="shared" si="0"/>
        <v>2020</v>
      </c>
      <c r="BF4" s="13" t="s">
        <v>44</v>
      </c>
      <c r="BG4" s="13" t="s">
        <v>7</v>
      </c>
    </row>
    <row r="5" spans="1:59" ht="18" customHeight="1">
      <c r="V5" s="76"/>
      <c r="W5" s="77" t="s">
        <v>10</v>
      </c>
      <c r="Y5" s="993" t="s">
        <v>420</v>
      </c>
      <c r="Z5" s="522"/>
      <c r="AA5" s="522">
        <v>117252.1406942938</v>
      </c>
      <c r="AB5" s="522">
        <v>126425.07958747236</v>
      </c>
      <c r="AC5" s="522">
        <v>131836.8694637095</v>
      </c>
      <c r="AD5" s="522">
        <v>139435.12792356391</v>
      </c>
      <c r="AE5" s="522">
        <v>151342.59144374088</v>
      </c>
      <c r="AF5" s="522">
        <v>163429.06922919961</v>
      </c>
      <c r="AG5" s="522">
        <v>171795.87746182675</v>
      </c>
      <c r="AH5" s="522">
        <v>180813.10170510146</v>
      </c>
      <c r="AI5" s="522">
        <v>179146.51242869213</v>
      </c>
      <c r="AJ5" s="522">
        <v>194870.86803909033</v>
      </c>
      <c r="AK5" s="522">
        <v>212143.34733181103</v>
      </c>
      <c r="AL5" s="522">
        <v>223934.58178111244</v>
      </c>
      <c r="AM5" s="522">
        <v>236583.0654010447</v>
      </c>
      <c r="AN5" s="522">
        <v>250049.2207779772</v>
      </c>
      <c r="AO5" s="522">
        <v>258993.63902566591</v>
      </c>
      <c r="AP5" s="522">
        <v>271323.9267871693</v>
      </c>
      <c r="AQ5" s="522">
        <v>265103.86480562965</v>
      </c>
      <c r="AR5" s="522">
        <v>280157.50038119388</v>
      </c>
      <c r="AS5" s="522">
        <v>265511.97533554543</v>
      </c>
      <c r="AT5" s="522">
        <v>251486.24890698859</v>
      </c>
      <c r="AU5" s="522">
        <v>265844.65439026576</v>
      </c>
      <c r="AV5" s="522">
        <v>259378.74183623222</v>
      </c>
      <c r="AW5" s="522">
        <v>275418.56470085512</v>
      </c>
      <c r="AX5" s="522">
        <v>303859.67268318491</v>
      </c>
      <c r="AY5" s="522">
        <v>298234.30931494007</v>
      </c>
      <c r="AZ5" s="522">
        <v>296103.80718748673</v>
      </c>
      <c r="BA5" s="522"/>
      <c r="BB5" s="522"/>
      <c r="BC5" s="522"/>
      <c r="BD5" s="522"/>
      <c r="BE5" s="522"/>
      <c r="BF5" s="523"/>
      <c r="BG5" s="523"/>
    </row>
    <row r="6" spans="1:59" ht="18" customHeight="1">
      <c r="V6" s="76"/>
      <c r="W6" s="78" t="s">
        <v>9</v>
      </c>
      <c r="Y6" s="994" t="s">
        <v>421</v>
      </c>
      <c r="Z6" s="524"/>
      <c r="AA6" s="524">
        <v>188715.58219209762</v>
      </c>
      <c r="AB6" s="524">
        <v>176744.77403295718</v>
      </c>
      <c r="AC6" s="524">
        <v>166560.08903123648</v>
      </c>
      <c r="AD6" s="524">
        <v>164750.95220562752</v>
      </c>
      <c r="AE6" s="524">
        <v>167182.01100202309</v>
      </c>
      <c r="AF6" s="524">
        <v>165940.97883824506</v>
      </c>
      <c r="AG6" s="524">
        <v>167228.96612594515</v>
      </c>
      <c r="AH6" s="524">
        <v>168379.63788752968</v>
      </c>
      <c r="AI6" s="524">
        <v>153765.58327077553</v>
      </c>
      <c r="AJ6" s="524">
        <v>154870.89010660877</v>
      </c>
      <c r="AK6" s="524">
        <v>162285.75729522601</v>
      </c>
      <c r="AL6" s="524">
        <v>158745.02576240234</v>
      </c>
      <c r="AM6" s="524">
        <v>170241.68835591114</v>
      </c>
      <c r="AN6" s="524">
        <v>166739.62725802109</v>
      </c>
      <c r="AO6" s="524">
        <v>168975.47715901828</v>
      </c>
      <c r="AP6" s="524">
        <v>166121.15242818242</v>
      </c>
      <c r="AQ6" s="524">
        <v>171972.28050535341</v>
      </c>
      <c r="AR6" s="524">
        <v>171805.56113460424</v>
      </c>
      <c r="AS6" s="524">
        <v>155465.66889825815</v>
      </c>
      <c r="AT6" s="524">
        <v>150867.55417208071</v>
      </c>
      <c r="AU6" s="524">
        <v>166215.65456717645</v>
      </c>
      <c r="AV6" s="524">
        <v>154911.24299088618</v>
      </c>
      <c r="AW6" s="524">
        <v>156008.00780076868</v>
      </c>
      <c r="AX6" s="524">
        <v>160417.05130150428</v>
      </c>
      <c r="AY6" s="524">
        <v>160995.69169965919</v>
      </c>
      <c r="AZ6" s="524">
        <v>155813.7033524444</v>
      </c>
      <c r="BA6" s="524"/>
      <c r="BB6" s="524"/>
      <c r="BC6" s="524"/>
      <c r="BD6" s="524"/>
      <c r="BE6" s="524"/>
      <c r="BF6" s="525"/>
      <c r="BG6" s="525"/>
    </row>
    <row r="7" spans="1:59" ht="18" customHeight="1">
      <c r="V7" s="76"/>
      <c r="W7" s="78" t="s">
        <v>14</v>
      </c>
      <c r="Y7" s="994" t="s">
        <v>422</v>
      </c>
      <c r="Z7" s="524"/>
      <c r="AA7" s="524">
        <v>61080.855164067922</v>
      </c>
      <c r="AB7" s="524">
        <v>56393.287077834742</v>
      </c>
      <c r="AC7" s="524">
        <v>56878.969434301049</v>
      </c>
      <c r="AD7" s="524">
        <v>44074.710653286944</v>
      </c>
      <c r="AE7" s="524">
        <v>58761.312328407745</v>
      </c>
      <c r="AF7" s="524">
        <v>46957.254268162054</v>
      </c>
      <c r="AG7" s="524">
        <v>46429.297589894617</v>
      </c>
      <c r="AH7" s="524">
        <v>33910.996759942384</v>
      </c>
      <c r="AI7" s="524">
        <v>26938.027641532681</v>
      </c>
      <c r="AJ7" s="524">
        <v>26218.519338170139</v>
      </c>
      <c r="AK7" s="524">
        <v>21291.523854675754</v>
      </c>
      <c r="AL7" s="524">
        <v>13178.344474900827</v>
      </c>
      <c r="AM7" s="524">
        <v>18670.745517089606</v>
      </c>
      <c r="AN7" s="524">
        <v>16607.605024216104</v>
      </c>
      <c r="AO7" s="524">
        <v>17182.021264184703</v>
      </c>
      <c r="AP7" s="524">
        <v>21647.971623829446</v>
      </c>
      <c r="AQ7" s="524">
        <v>17063.564357533756</v>
      </c>
      <c r="AR7" s="524">
        <v>31756.451475002676</v>
      </c>
      <c r="AS7" s="524">
        <v>22211.404840475599</v>
      </c>
      <c r="AT7" s="524">
        <v>10307.191400559523</v>
      </c>
      <c r="AU7" s="524">
        <v>13347.783765216675</v>
      </c>
      <c r="AV7" s="524">
        <v>32012.10052174982</v>
      </c>
      <c r="AW7" s="524">
        <v>37162.556843288083</v>
      </c>
      <c r="AX7" s="524">
        <v>32087.996643367493</v>
      </c>
      <c r="AY7" s="524">
        <v>18820.531897002053</v>
      </c>
      <c r="AZ7" s="524">
        <v>16045.243888805728</v>
      </c>
      <c r="BA7" s="524"/>
      <c r="BB7" s="524"/>
      <c r="BC7" s="524"/>
      <c r="BD7" s="524"/>
      <c r="BE7" s="524"/>
      <c r="BF7" s="526"/>
      <c r="BG7" s="526"/>
    </row>
    <row r="8" spans="1:59" ht="18" customHeight="1">
      <c r="V8" s="76"/>
      <c r="W8" s="78"/>
      <c r="Y8" s="994" t="s">
        <v>423</v>
      </c>
      <c r="Z8" s="524"/>
      <c r="AA8" s="524">
        <v>583259.50187173451</v>
      </c>
      <c r="AB8" s="524">
        <v>589822.73016954446</v>
      </c>
      <c r="AC8" s="524">
        <v>601144.32777354727</v>
      </c>
      <c r="AD8" s="524">
        <v>600390.00359015958</v>
      </c>
      <c r="AE8" s="524">
        <v>621839.79119800637</v>
      </c>
      <c r="AF8" s="524">
        <v>630373.73308338423</v>
      </c>
      <c r="AG8" s="524">
        <v>627143.58898047567</v>
      </c>
      <c r="AH8" s="524">
        <v>623275.83959372051</v>
      </c>
      <c r="AI8" s="524">
        <v>614512.30930020008</v>
      </c>
      <c r="AJ8" s="524">
        <v>624222.2496698132</v>
      </c>
      <c r="AK8" s="524">
        <v>618544.74951806362</v>
      </c>
      <c r="AL8" s="524">
        <v>604136.86290633562</v>
      </c>
      <c r="AM8" s="524">
        <v>609111.57154150167</v>
      </c>
      <c r="AN8" s="524">
        <v>600767.72099707671</v>
      </c>
      <c r="AO8" s="524">
        <v>589548.63892826263</v>
      </c>
      <c r="AP8" s="524">
        <v>583798.55958620261</v>
      </c>
      <c r="AQ8" s="524">
        <v>551634.44309369638</v>
      </c>
      <c r="AR8" s="524">
        <v>538974.97598585859</v>
      </c>
      <c r="AS8" s="524">
        <v>502536.91120008612</v>
      </c>
      <c r="AT8" s="524">
        <v>471129.38720238023</v>
      </c>
      <c r="AU8" s="524">
        <v>474527.52272060874</v>
      </c>
      <c r="AV8" s="524">
        <v>488140.07175688469</v>
      </c>
      <c r="AW8" s="524">
        <v>489518.14915025566</v>
      </c>
      <c r="AX8" s="524">
        <v>478445.00059840526</v>
      </c>
      <c r="AY8" s="524">
        <v>446289.69714434072</v>
      </c>
      <c r="AZ8" s="524">
        <v>428261.57377111935</v>
      </c>
      <c r="BA8" s="524"/>
      <c r="BB8" s="524"/>
      <c r="BC8" s="524"/>
      <c r="BD8" s="524"/>
      <c r="BE8" s="524"/>
      <c r="BF8" s="526"/>
      <c r="BG8" s="526"/>
    </row>
    <row r="9" spans="1:59" ht="18" customHeight="1">
      <c r="V9" s="76"/>
      <c r="W9" s="78"/>
      <c r="Y9" s="994" t="s">
        <v>424</v>
      </c>
      <c r="Z9" s="524"/>
      <c r="AA9" s="524">
        <v>80494.456303362298</v>
      </c>
      <c r="AB9" s="524">
        <v>85571.174317426427</v>
      </c>
      <c r="AC9" s="524">
        <v>84755.473047310195</v>
      </c>
      <c r="AD9" s="524">
        <v>84820.978320530528</v>
      </c>
      <c r="AE9" s="524">
        <v>90439.941318570432</v>
      </c>
      <c r="AF9" s="524">
        <v>91859.198163550478</v>
      </c>
      <c r="AG9" s="524">
        <v>96149.384083137236</v>
      </c>
      <c r="AH9" s="524">
        <v>99839.112334191654</v>
      </c>
      <c r="AI9" s="524">
        <v>102177.15841475941</v>
      </c>
      <c r="AJ9" s="524">
        <v>108289.52657407113</v>
      </c>
      <c r="AK9" s="524">
        <v>111544.3618812996</v>
      </c>
      <c r="AL9" s="524">
        <v>110002.75388260982</v>
      </c>
      <c r="AM9" s="524">
        <v>110350.17510484469</v>
      </c>
      <c r="AN9" s="524">
        <v>113837.01107051916</v>
      </c>
      <c r="AO9" s="524">
        <v>109524.9684930716</v>
      </c>
      <c r="AP9" s="524">
        <v>103482.10969647343</v>
      </c>
      <c r="AQ9" s="524">
        <v>114099.16539069213</v>
      </c>
      <c r="AR9" s="524">
        <v>126751.89504793019</v>
      </c>
      <c r="AS9" s="524">
        <v>123838.03681949995</v>
      </c>
      <c r="AT9" s="524">
        <v>123736.16527309743</v>
      </c>
      <c r="AU9" s="524">
        <v>130211.496389023</v>
      </c>
      <c r="AV9" s="524">
        <v>162610.50399683983</v>
      </c>
      <c r="AW9" s="524">
        <v>171703.95581147342</v>
      </c>
      <c r="AX9" s="524">
        <v>172142.67605667465</v>
      </c>
      <c r="AY9" s="524">
        <v>174334.78794493369</v>
      </c>
      <c r="AZ9" s="524">
        <v>162061.83997690238</v>
      </c>
      <c r="BA9" s="524"/>
      <c r="BB9" s="524"/>
      <c r="BC9" s="524"/>
      <c r="BD9" s="524"/>
      <c r="BE9" s="524"/>
      <c r="BF9" s="526"/>
      <c r="BG9" s="526"/>
    </row>
    <row r="10" spans="1:59" ht="18" customHeight="1" thickBot="1">
      <c r="V10" s="76"/>
      <c r="W10" s="78"/>
      <c r="Y10" s="995" t="s">
        <v>425</v>
      </c>
      <c r="Z10" s="531"/>
      <c r="AA10" s="531">
        <v>36041.37050335166</v>
      </c>
      <c r="AB10" s="531">
        <v>39084.258856502223</v>
      </c>
      <c r="AC10" s="531">
        <v>41290.773647960115</v>
      </c>
      <c r="AD10" s="531">
        <v>44357.356187637139</v>
      </c>
      <c r="AE10" s="531">
        <v>44624.725546367641</v>
      </c>
      <c r="AF10" s="531">
        <v>48091.308475355065</v>
      </c>
      <c r="AG10" s="531">
        <v>49627.130282772836</v>
      </c>
      <c r="AH10" s="531">
        <v>50952.319212617826</v>
      </c>
      <c r="AI10" s="531">
        <v>51573.546899796187</v>
      </c>
      <c r="AJ10" s="531">
        <v>54363.86419787971</v>
      </c>
      <c r="AK10" s="531">
        <v>56281.124960285968</v>
      </c>
      <c r="AL10" s="531">
        <v>57000.572191923151</v>
      </c>
      <c r="AM10" s="531">
        <v>61550.94854795561</v>
      </c>
      <c r="AN10" s="531">
        <v>63628.123751718536</v>
      </c>
      <c r="AO10" s="531">
        <v>67391.347051856952</v>
      </c>
      <c r="AP10" s="531">
        <v>72645.466795197557</v>
      </c>
      <c r="AQ10" s="531">
        <v>80047.015404013393</v>
      </c>
      <c r="AR10" s="531">
        <v>85153.330352937919</v>
      </c>
      <c r="AS10" s="531">
        <v>83684.503783833556</v>
      </c>
      <c r="AT10" s="531">
        <v>82467.010547929196</v>
      </c>
      <c r="AU10" s="531">
        <v>88611.219873500566</v>
      </c>
      <c r="AV10" s="531">
        <v>91309.700315361246</v>
      </c>
      <c r="AW10" s="531">
        <v>90934.648037775492</v>
      </c>
      <c r="AX10" s="531">
        <v>88083.382343515725</v>
      </c>
      <c r="AY10" s="531">
        <v>90703.798408994335</v>
      </c>
      <c r="AZ10" s="531">
        <v>90666.563956055819</v>
      </c>
      <c r="BA10" s="531"/>
      <c r="BB10" s="531"/>
      <c r="BC10" s="531"/>
      <c r="BD10" s="531"/>
      <c r="BE10" s="531"/>
      <c r="BF10" s="532"/>
      <c r="BG10" s="532"/>
    </row>
    <row r="11" spans="1:59" ht="18" customHeight="1" thickTop="1">
      <c r="V11" s="79" t="s">
        <v>18</v>
      </c>
      <c r="W11" s="85"/>
      <c r="Y11" s="996" t="s">
        <v>302</v>
      </c>
      <c r="Z11" s="529"/>
      <c r="AA11" s="529">
        <f>SUM(AA5:AA10)</f>
        <v>1066843.9067289077</v>
      </c>
      <c r="AB11" s="529">
        <f t="shared" ref="AB11:AX11" si="1">SUM(AB5:AB10)</f>
        <v>1074041.3040417372</v>
      </c>
      <c r="AC11" s="529">
        <f t="shared" si="1"/>
        <v>1082466.5023980646</v>
      </c>
      <c r="AD11" s="529">
        <f t="shared" si="1"/>
        <v>1077829.1288808056</v>
      </c>
      <c r="AE11" s="529">
        <f t="shared" si="1"/>
        <v>1134190.3728371162</v>
      </c>
      <c r="AF11" s="529">
        <f t="shared" si="1"/>
        <v>1146651.5420578967</v>
      </c>
      <c r="AG11" s="529">
        <f t="shared" si="1"/>
        <v>1158374.2445240524</v>
      </c>
      <c r="AH11" s="529">
        <f t="shared" si="1"/>
        <v>1157171.0074931034</v>
      </c>
      <c r="AI11" s="529">
        <f t="shared" si="1"/>
        <v>1128113.1379557562</v>
      </c>
      <c r="AJ11" s="529">
        <f t="shared" si="1"/>
        <v>1162835.9179256333</v>
      </c>
      <c r="AK11" s="529">
        <f t="shared" si="1"/>
        <v>1182090.8648413622</v>
      </c>
      <c r="AL11" s="529">
        <f t="shared" si="1"/>
        <v>1166998.1409992841</v>
      </c>
      <c r="AM11" s="529">
        <f t="shared" si="1"/>
        <v>1206508.1944683474</v>
      </c>
      <c r="AN11" s="529">
        <f t="shared" si="1"/>
        <v>1211629.3088795289</v>
      </c>
      <c r="AO11" s="529">
        <f t="shared" si="1"/>
        <v>1211616.0919220601</v>
      </c>
      <c r="AP11" s="529">
        <f t="shared" si="1"/>
        <v>1219019.1869170547</v>
      </c>
      <c r="AQ11" s="529">
        <f t="shared" si="1"/>
        <v>1199920.3335569189</v>
      </c>
      <c r="AR11" s="529">
        <f t="shared" si="1"/>
        <v>1234599.7143775276</v>
      </c>
      <c r="AS11" s="529">
        <f t="shared" si="1"/>
        <v>1153248.5008776987</v>
      </c>
      <c r="AT11" s="529">
        <f t="shared" si="1"/>
        <v>1089993.5575030355</v>
      </c>
      <c r="AU11" s="529">
        <f t="shared" si="1"/>
        <v>1138758.3317057912</v>
      </c>
      <c r="AV11" s="529">
        <f t="shared" si="1"/>
        <v>1188362.3614179539</v>
      </c>
      <c r="AW11" s="529">
        <f t="shared" si="1"/>
        <v>1220745.8823444163</v>
      </c>
      <c r="AX11" s="529">
        <f t="shared" si="1"/>
        <v>1235035.7796266524</v>
      </c>
      <c r="AY11" s="529">
        <f>SUM(AY5:AY10)</f>
        <v>1189378.8164098701</v>
      </c>
      <c r="AZ11" s="529">
        <f>SUM(AZ5:AZ10)</f>
        <v>1148952.7321328144</v>
      </c>
      <c r="BA11" s="529"/>
      <c r="BB11" s="529"/>
      <c r="BC11" s="529"/>
      <c r="BD11" s="529"/>
      <c r="BE11" s="529"/>
      <c r="BF11" s="530"/>
      <c r="BG11" s="82"/>
    </row>
    <row r="12" spans="1:59">
      <c r="Y12" s="76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row>
    <row r="13" spans="1:59">
      <c r="V13" s="1" t="s">
        <v>20</v>
      </c>
      <c r="Y13" s="767" t="s">
        <v>426</v>
      </c>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row>
    <row r="14" spans="1:59">
      <c r="V14" s="71" t="s">
        <v>0</v>
      </c>
      <c r="W14" s="72"/>
      <c r="Y14" s="992" t="s">
        <v>293</v>
      </c>
      <c r="Z14" s="301"/>
      <c r="AA14" s="13">
        <v>1990</v>
      </c>
      <c r="AB14" s="13">
        <f t="shared" ref="AB14:AX14" si="2">AA14+1</f>
        <v>1991</v>
      </c>
      <c r="AC14" s="13">
        <f t="shared" si="2"/>
        <v>1992</v>
      </c>
      <c r="AD14" s="13">
        <f t="shared" si="2"/>
        <v>1993</v>
      </c>
      <c r="AE14" s="13">
        <f t="shared" si="2"/>
        <v>1994</v>
      </c>
      <c r="AF14" s="13">
        <f t="shared" si="2"/>
        <v>1995</v>
      </c>
      <c r="AG14" s="13">
        <f t="shared" si="2"/>
        <v>1996</v>
      </c>
      <c r="AH14" s="13">
        <f t="shared" si="2"/>
        <v>1997</v>
      </c>
      <c r="AI14" s="13">
        <f t="shared" si="2"/>
        <v>1998</v>
      </c>
      <c r="AJ14" s="13">
        <f t="shared" si="2"/>
        <v>1999</v>
      </c>
      <c r="AK14" s="13">
        <f t="shared" si="2"/>
        <v>2000</v>
      </c>
      <c r="AL14" s="13">
        <f t="shared" si="2"/>
        <v>2001</v>
      </c>
      <c r="AM14" s="13">
        <f t="shared" si="2"/>
        <v>2002</v>
      </c>
      <c r="AN14" s="13">
        <f t="shared" si="2"/>
        <v>2003</v>
      </c>
      <c r="AO14" s="13">
        <f t="shared" si="2"/>
        <v>2004</v>
      </c>
      <c r="AP14" s="13">
        <f t="shared" si="2"/>
        <v>2005</v>
      </c>
      <c r="AQ14" s="13">
        <f t="shared" si="2"/>
        <v>2006</v>
      </c>
      <c r="AR14" s="13">
        <f t="shared" si="2"/>
        <v>2007</v>
      </c>
      <c r="AS14" s="13">
        <f t="shared" si="2"/>
        <v>2008</v>
      </c>
      <c r="AT14" s="13">
        <f t="shared" si="2"/>
        <v>2009</v>
      </c>
      <c r="AU14" s="13">
        <f t="shared" si="2"/>
        <v>2010</v>
      </c>
      <c r="AV14" s="13">
        <f t="shared" si="2"/>
        <v>2011</v>
      </c>
      <c r="AW14" s="13">
        <f t="shared" si="2"/>
        <v>2012</v>
      </c>
      <c r="AX14" s="13">
        <f t="shared" si="2"/>
        <v>2013</v>
      </c>
      <c r="AY14" s="13">
        <f>AX14+1</f>
        <v>2014</v>
      </c>
      <c r="AZ14" s="13">
        <f>AY14+1</f>
        <v>2015</v>
      </c>
      <c r="BA14" s="13"/>
      <c r="BB14" s="13"/>
      <c r="BC14" s="13"/>
      <c r="BD14" s="13"/>
      <c r="BE14" s="13"/>
      <c r="BF14" s="13" t="s">
        <v>44</v>
      </c>
      <c r="BG14" s="13" t="s">
        <v>7</v>
      </c>
    </row>
    <row r="15" spans="1:59" ht="18" customHeight="1">
      <c r="V15" s="73" t="s">
        <v>13</v>
      </c>
      <c r="W15" s="74"/>
      <c r="Y15" s="993" t="s">
        <v>420</v>
      </c>
      <c r="Z15" s="522"/>
      <c r="AA15" s="537">
        <f t="shared" ref="AA15:AA21" si="3">AA5/AA$11</f>
        <v>0.10990561970195362</v>
      </c>
      <c r="AB15" s="537">
        <f t="shared" ref="AB15:AX21" si="4">AB5/AB$11</f>
        <v>0.11770969990792782</v>
      </c>
      <c r="AC15" s="537">
        <f t="shared" si="4"/>
        <v>0.1217930247002027</v>
      </c>
      <c r="AD15" s="537">
        <f t="shared" si="4"/>
        <v>0.12936663538528628</v>
      </c>
      <c r="AE15" s="537">
        <f t="shared" si="4"/>
        <v>0.13343667436108236</v>
      </c>
      <c r="AF15" s="537">
        <f t="shared" si="4"/>
        <v>0.14252723101553005</v>
      </c>
      <c r="AG15" s="537">
        <f t="shared" si="4"/>
        <v>0.14830774965340623</v>
      </c>
      <c r="AH15" s="537">
        <f t="shared" si="4"/>
        <v>0.15625443476743786</v>
      </c>
      <c r="AI15" s="537">
        <f t="shared" si="4"/>
        <v>0.1588019023990111</v>
      </c>
      <c r="AJ15" s="537">
        <f t="shared" si="4"/>
        <v>0.16758242933080167</v>
      </c>
      <c r="AK15" s="537">
        <f t="shared" si="4"/>
        <v>0.17946450111538667</v>
      </c>
      <c r="AL15" s="537">
        <f t="shared" si="4"/>
        <v>0.19188940745814762</v>
      </c>
      <c r="AM15" s="537">
        <f t="shared" si="4"/>
        <v>0.19608906635341666</v>
      </c>
      <c r="AN15" s="537">
        <f t="shared" si="4"/>
        <v>0.20637435801979212</v>
      </c>
      <c r="AO15" s="537">
        <f t="shared" si="4"/>
        <v>0.2137588306662456</v>
      </c>
      <c r="AP15" s="537">
        <f t="shared" si="4"/>
        <v>0.2225755998749763</v>
      </c>
      <c r="AQ15" s="537">
        <f t="shared" si="4"/>
        <v>0.22093455489647665</v>
      </c>
      <c r="AR15" s="537">
        <f t="shared" si="4"/>
        <v>0.22692172784313852</v>
      </c>
      <c r="AS15" s="537">
        <f t="shared" si="4"/>
        <v>0.23022962972288558</v>
      </c>
      <c r="AT15" s="537">
        <f t="shared" si="4"/>
        <v>0.23072269296994283</v>
      </c>
      <c r="AU15" s="537">
        <f t="shared" si="4"/>
        <v>0.2334513364148533</v>
      </c>
      <c r="AV15" s="537">
        <f t="shared" si="4"/>
        <v>0.21826569929961559</v>
      </c>
      <c r="AW15" s="537">
        <f t="shared" si="4"/>
        <v>0.2256149856282289</v>
      </c>
      <c r="AX15" s="537">
        <f t="shared" si="4"/>
        <v>0.24603309288338251</v>
      </c>
      <c r="AY15" s="537">
        <f t="shared" ref="AY15:AZ21" si="5">AY5/AY$11</f>
        <v>0.25074795784168902</v>
      </c>
      <c r="AZ15" s="537">
        <f t="shared" ref="AZ15:AZ20" si="6">AZ5/AZ$11</f>
        <v>0.25771626534872832</v>
      </c>
      <c r="BA15" s="533"/>
      <c r="BB15" s="533"/>
      <c r="BC15" s="533"/>
      <c r="BD15" s="533"/>
      <c r="BE15" s="533"/>
      <c r="BF15" s="521"/>
      <c r="BG15" s="75"/>
    </row>
    <row r="16" spans="1:59" ht="18" customHeight="1">
      <c r="V16" s="76"/>
      <c r="W16" s="77" t="s">
        <v>10</v>
      </c>
      <c r="Y16" s="994" t="s">
        <v>421</v>
      </c>
      <c r="Z16" s="524"/>
      <c r="AA16" s="538">
        <f t="shared" si="3"/>
        <v>0.1768914655666225</v>
      </c>
      <c r="AB16" s="538">
        <f t="shared" ref="AB16:AP16" si="7">AB6/AB$11</f>
        <v>0.16456050001787351</v>
      </c>
      <c r="AC16" s="538">
        <f t="shared" si="7"/>
        <v>0.15387089453783939</v>
      </c>
      <c r="AD16" s="538">
        <f t="shared" si="7"/>
        <v>0.15285442542891872</v>
      </c>
      <c r="AE16" s="538">
        <f t="shared" si="7"/>
        <v>0.14740207200297978</v>
      </c>
      <c r="AF16" s="538">
        <f t="shared" si="7"/>
        <v>0.14471787875541564</v>
      </c>
      <c r="AG16" s="538">
        <f t="shared" si="7"/>
        <v>0.14436523163086679</v>
      </c>
      <c r="AH16" s="538">
        <f t="shared" si="7"/>
        <v>0.14550972742767512</v>
      </c>
      <c r="AI16" s="538">
        <f t="shared" si="7"/>
        <v>0.1363033352748757</v>
      </c>
      <c r="AJ16" s="538">
        <f t="shared" si="7"/>
        <v>0.13318378605201736</v>
      </c>
      <c r="AK16" s="538">
        <f t="shared" si="7"/>
        <v>0.1372870412267376</v>
      </c>
      <c r="AL16" s="538">
        <f t="shared" si="7"/>
        <v>0.13602851640060987</v>
      </c>
      <c r="AM16" s="538">
        <f t="shared" si="7"/>
        <v>0.14110280322706703</v>
      </c>
      <c r="AN16" s="538">
        <f t="shared" si="7"/>
        <v>0.13761603985315929</v>
      </c>
      <c r="AO16" s="538">
        <f t="shared" si="7"/>
        <v>0.13946288621089722</v>
      </c>
      <c r="AP16" s="538">
        <f t="shared" si="7"/>
        <v>0.13627443621154894</v>
      </c>
      <c r="AQ16" s="538">
        <f t="shared" si="4"/>
        <v>0.14331974856662083</v>
      </c>
      <c r="AR16" s="538">
        <f t="shared" si="4"/>
        <v>0.13915891858214696</v>
      </c>
      <c r="AS16" s="538">
        <f t="shared" si="4"/>
        <v>0.13480673833951526</v>
      </c>
      <c r="AT16" s="538">
        <f t="shared" si="4"/>
        <v>0.13841141824515835</v>
      </c>
      <c r="AU16" s="538">
        <f t="shared" si="4"/>
        <v>0.14596218524978469</v>
      </c>
      <c r="AV16" s="538">
        <f t="shared" si="4"/>
        <v>0.13035690797716457</v>
      </c>
      <c r="AW16" s="538">
        <f t="shared" si="4"/>
        <v>0.12779728365837995</v>
      </c>
      <c r="AX16" s="538">
        <f t="shared" si="4"/>
        <v>0.12988858618330706</v>
      </c>
      <c r="AY16" s="538">
        <f t="shared" si="5"/>
        <v>0.13536115615849231</v>
      </c>
      <c r="AZ16" s="538">
        <f t="shared" si="6"/>
        <v>0.1356136758239006</v>
      </c>
      <c r="BA16" s="534"/>
      <c r="BB16" s="534"/>
      <c r="BC16" s="534"/>
      <c r="BD16" s="534"/>
      <c r="BE16" s="534"/>
      <c r="BF16" s="523"/>
      <c r="BG16" s="523"/>
    </row>
    <row r="17" spans="22:59" ht="18" customHeight="1">
      <c r="V17" s="76"/>
      <c r="W17" s="78" t="s">
        <v>9</v>
      </c>
      <c r="Y17" s="994" t="s">
        <v>422</v>
      </c>
      <c r="Z17" s="524"/>
      <c r="AA17" s="538">
        <f t="shared" si="3"/>
        <v>5.7253788280377721E-2</v>
      </c>
      <c r="AB17" s="538">
        <f t="shared" si="4"/>
        <v>5.2505696815960907E-2</v>
      </c>
      <c r="AC17" s="538">
        <f t="shared" si="4"/>
        <v>5.2545708627743257E-2</v>
      </c>
      <c r="AD17" s="538">
        <f t="shared" si="4"/>
        <v>4.0892113111707387E-2</v>
      </c>
      <c r="AE17" s="538">
        <f t="shared" si="4"/>
        <v>5.1809038178854828E-2</v>
      </c>
      <c r="AF17" s="538">
        <f t="shared" si="4"/>
        <v>4.0951633993259906E-2</v>
      </c>
      <c r="AG17" s="538">
        <f t="shared" si="4"/>
        <v>4.0081431203584192E-2</v>
      </c>
      <c r="AH17" s="538">
        <f t="shared" si="4"/>
        <v>2.930508675066722E-2</v>
      </c>
      <c r="AI17" s="538">
        <f t="shared" si="4"/>
        <v>2.387883514090337E-2</v>
      </c>
      <c r="AJ17" s="538">
        <f t="shared" si="4"/>
        <v>2.2547049789226489E-2</v>
      </c>
      <c r="AK17" s="538">
        <f t="shared" si="4"/>
        <v>1.8011748917062392E-2</v>
      </c>
      <c r="AL17" s="538">
        <f t="shared" si="4"/>
        <v>1.1292515396482463E-2</v>
      </c>
      <c r="AM17" s="538">
        <f t="shared" si="4"/>
        <v>1.5475025866125132E-2</v>
      </c>
      <c r="AN17" s="538">
        <f t="shared" si="4"/>
        <v>1.3706836655820268E-2</v>
      </c>
      <c r="AO17" s="538">
        <f t="shared" si="4"/>
        <v>1.4181077140472623E-2</v>
      </c>
      <c r="AP17" s="538">
        <f t="shared" si="4"/>
        <v>1.7758515908660944E-2</v>
      </c>
      <c r="AQ17" s="538">
        <f t="shared" si="4"/>
        <v>1.4220581050537166E-2</v>
      </c>
      <c r="AR17" s="538">
        <f t="shared" si="4"/>
        <v>2.5722062872024842E-2</v>
      </c>
      <c r="AS17" s="538">
        <f t="shared" si="4"/>
        <v>1.9259860145988697E-2</v>
      </c>
      <c r="AT17" s="538">
        <f t="shared" si="4"/>
        <v>9.4561947908860175E-3</v>
      </c>
      <c r="AU17" s="538">
        <f t="shared" si="4"/>
        <v>1.1721348940843753E-2</v>
      </c>
      <c r="AV17" s="538">
        <f t="shared" si="4"/>
        <v>2.6937995985965919E-2</v>
      </c>
      <c r="AW17" s="538">
        <f t="shared" si="4"/>
        <v>3.0442500262149716E-2</v>
      </c>
      <c r="AX17" s="538">
        <f t="shared" si="4"/>
        <v>2.5981430799573758E-2</v>
      </c>
      <c r="AY17" s="538">
        <f t="shared" si="5"/>
        <v>1.5823833111314082E-2</v>
      </c>
      <c r="AZ17" s="538">
        <f t="shared" si="6"/>
        <v>1.3965103559152302E-2</v>
      </c>
      <c r="BA17" s="535"/>
      <c r="BB17" s="535"/>
      <c r="BC17" s="535"/>
      <c r="BD17" s="535"/>
      <c r="BE17" s="535"/>
      <c r="BF17" s="525"/>
      <c r="BG17" s="525"/>
    </row>
    <row r="18" spans="22:59" ht="18" customHeight="1">
      <c r="V18" s="76"/>
      <c r="W18" s="78" t="s">
        <v>14</v>
      </c>
      <c r="Y18" s="994" t="s">
        <v>423</v>
      </c>
      <c r="Z18" s="524"/>
      <c r="AA18" s="538">
        <f t="shared" si="3"/>
        <v>0.54671493945172311</v>
      </c>
      <c r="AB18" s="538">
        <f t="shared" si="4"/>
        <v>0.5491620554535247</v>
      </c>
      <c r="AC18" s="538">
        <f t="shared" si="4"/>
        <v>0.55534681806946429</v>
      </c>
      <c r="AD18" s="538">
        <f t="shared" si="4"/>
        <v>0.55703634973531613</v>
      </c>
      <c r="AE18" s="538">
        <f t="shared" si="4"/>
        <v>0.54826756256315912</v>
      </c>
      <c r="AF18" s="538">
        <f t="shared" si="4"/>
        <v>0.54975178592796536</v>
      </c>
      <c r="AG18" s="538">
        <f t="shared" si="4"/>
        <v>0.54139980403151455</v>
      </c>
      <c r="AH18" s="538">
        <f t="shared" si="4"/>
        <v>0.5386203383577558</v>
      </c>
      <c r="AI18" s="538">
        <f t="shared" si="4"/>
        <v>0.54472578026504714</v>
      </c>
      <c r="AJ18" s="538">
        <f t="shared" si="4"/>
        <v>0.53681025847856034</v>
      </c>
      <c r="AK18" s="538">
        <f t="shared" si="4"/>
        <v>0.52326328534911137</v>
      </c>
      <c r="AL18" s="538">
        <f t="shared" si="4"/>
        <v>0.51768451180995179</v>
      </c>
      <c r="AM18" s="538">
        <f t="shared" si="4"/>
        <v>0.50485489807212547</v>
      </c>
      <c r="AN18" s="538">
        <f t="shared" si="4"/>
        <v>0.49583458950216797</v>
      </c>
      <c r="AO18" s="538">
        <f t="shared" si="4"/>
        <v>0.48658039692509025</v>
      </c>
      <c r="AP18" s="538">
        <f t="shared" si="4"/>
        <v>0.47890842560292352</v>
      </c>
      <c r="AQ18" s="538">
        <f t="shared" si="4"/>
        <v>0.45972588985011087</v>
      </c>
      <c r="AR18" s="538">
        <f t="shared" si="4"/>
        <v>0.43655848102767802</v>
      </c>
      <c r="AS18" s="538">
        <f t="shared" si="4"/>
        <v>0.43575769733723668</v>
      </c>
      <c r="AT18" s="538">
        <f t="shared" si="4"/>
        <v>0.43223135032251619</v>
      </c>
      <c r="AU18" s="538">
        <f t="shared" si="4"/>
        <v>0.41670608197421061</v>
      </c>
      <c r="AV18" s="538">
        <f t="shared" si="4"/>
        <v>0.41076702494551914</v>
      </c>
      <c r="AW18" s="538">
        <f t="shared" si="4"/>
        <v>0.40099922205770339</v>
      </c>
      <c r="AX18" s="538">
        <f t="shared" si="4"/>
        <v>0.38739363546458366</v>
      </c>
      <c r="AY18" s="538">
        <f t="shared" si="5"/>
        <v>0.37522922973478073</v>
      </c>
      <c r="AZ18" s="538">
        <f t="shared" si="6"/>
        <v>0.37274081151809646</v>
      </c>
      <c r="BA18" s="535"/>
      <c r="BB18" s="535"/>
      <c r="BC18" s="535"/>
      <c r="BD18" s="535"/>
      <c r="BE18" s="535"/>
      <c r="BF18" s="526"/>
      <c r="BG18" s="526"/>
    </row>
    <row r="19" spans="22:59" ht="18" customHeight="1">
      <c r="V19" s="76"/>
      <c r="W19" s="78" t="s">
        <v>15</v>
      </c>
      <c r="Y19" s="994" t="s">
        <v>424</v>
      </c>
      <c r="Z19" s="524"/>
      <c r="AA19" s="538">
        <f t="shared" si="3"/>
        <v>7.5451015650611464E-2</v>
      </c>
      <c r="AB19" s="538">
        <f t="shared" si="4"/>
        <v>7.9672144819209978E-2</v>
      </c>
      <c r="AC19" s="538">
        <f t="shared" si="4"/>
        <v>7.8298471924577256E-2</v>
      </c>
      <c r="AD19" s="538">
        <f t="shared" si="4"/>
        <v>7.8696127287454926E-2</v>
      </c>
      <c r="AE19" s="538">
        <f t="shared" si="4"/>
        <v>7.9739648197100971E-2</v>
      </c>
      <c r="AF19" s="538">
        <f t="shared" si="4"/>
        <v>8.0110822507324833E-2</v>
      </c>
      <c r="AG19" s="538">
        <f t="shared" si="4"/>
        <v>8.3003730907917989E-2</v>
      </c>
      <c r="AH19" s="538">
        <f t="shared" si="4"/>
        <v>8.6278615423042118E-2</v>
      </c>
      <c r="AI19" s="538">
        <f t="shared" si="4"/>
        <v>9.0573502760471117E-2</v>
      </c>
      <c r="AJ19" s="538">
        <f t="shared" si="4"/>
        <v>9.3125371262393841E-2</v>
      </c>
      <c r="AK19" s="538">
        <f t="shared" si="4"/>
        <v>9.4361918528377234E-2</v>
      </c>
      <c r="AL19" s="538">
        <f t="shared" si="4"/>
        <v>9.4261293157173326E-2</v>
      </c>
      <c r="AM19" s="538">
        <f t="shared" si="4"/>
        <v>9.1462433169358565E-2</v>
      </c>
      <c r="AN19" s="538">
        <f t="shared" si="4"/>
        <v>9.3953662424848011E-2</v>
      </c>
      <c r="AO19" s="538">
        <f t="shared" si="4"/>
        <v>9.0395769108121943E-2</v>
      </c>
      <c r="AP19" s="538">
        <f t="shared" si="4"/>
        <v>8.4889648011352126E-2</v>
      </c>
      <c r="AQ19" s="538">
        <f t="shared" si="4"/>
        <v>9.5088950657639448E-2</v>
      </c>
      <c r="AR19" s="538">
        <f t="shared" si="4"/>
        <v>0.10266638941499932</v>
      </c>
      <c r="AS19" s="538">
        <f t="shared" si="4"/>
        <v>0.10738191874973259</v>
      </c>
      <c r="AT19" s="538">
        <f t="shared" si="4"/>
        <v>0.11352008864763666</v>
      </c>
      <c r="AU19" s="538">
        <f t="shared" si="4"/>
        <v>0.11434515363235502</v>
      </c>
      <c r="AV19" s="538">
        <f t="shared" si="4"/>
        <v>0.13683579123358719</v>
      </c>
      <c r="AW19" s="538">
        <f t="shared" si="4"/>
        <v>0.14065495390549232</v>
      </c>
      <c r="AX19" s="538">
        <f t="shared" si="4"/>
        <v>0.13938274412480006</v>
      </c>
      <c r="AY19" s="538">
        <f t="shared" si="5"/>
        <v>0.14657633509159157</v>
      </c>
      <c r="AZ19" s="538">
        <f t="shared" si="6"/>
        <v>0.14105179042140845</v>
      </c>
      <c r="BA19" s="535"/>
      <c r="BB19" s="535"/>
      <c r="BC19" s="535"/>
      <c r="BD19" s="535"/>
      <c r="BE19" s="535"/>
      <c r="BF19" s="525"/>
      <c r="BG19" s="525"/>
    </row>
    <row r="20" spans="22:59" ht="18" customHeight="1" thickBot="1">
      <c r="V20" s="79"/>
      <c r="W20" s="80" t="s">
        <v>16</v>
      </c>
      <c r="Y20" s="995" t="s">
        <v>425</v>
      </c>
      <c r="Z20" s="531"/>
      <c r="AA20" s="539">
        <f t="shared" si="3"/>
        <v>3.3783171348711671E-2</v>
      </c>
      <c r="AB20" s="539">
        <f t="shared" si="4"/>
        <v>3.6389902985503257E-2</v>
      </c>
      <c r="AC20" s="539">
        <f t="shared" si="4"/>
        <v>3.8145082140173155E-2</v>
      </c>
      <c r="AD20" s="539">
        <f t="shared" si="4"/>
        <v>4.1154349051316562E-2</v>
      </c>
      <c r="AE20" s="539">
        <f t="shared" si="4"/>
        <v>3.9345004696822887E-2</v>
      </c>
      <c r="AF20" s="539">
        <f t="shared" si="4"/>
        <v>4.1940647800504015E-2</v>
      </c>
      <c r="AG20" s="539">
        <f t="shared" si="4"/>
        <v>4.2842052572710135E-2</v>
      </c>
      <c r="AH20" s="539">
        <f t="shared" si="4"/>
        <v>4.4031797273422005E-2</v>
      </c>
      <c r="AI20" s="539">
        <f t="shared" si="4"/>
        <v>4.5716644159691427E-2</v>
      </c>
      <c r="AJ20" s="539">
        <f t="shared" si="4"/>
        <v>4.6751105087000276E-2</v>
      </c>
      <c r="AK20" s="539">
        <f t="shared" si="4"/>
        <v>4.7611504863324487E-2</v>
      </c>
      <c r="AL20" s="539">
        <f t="shared" si="4"/>
        <v>4.8843755777635056E-2</v>
      </c>
      <c r="AM20" s="539">
        <f t="shared" si="4"/>
        <v>5.101577331190716E-2</v>
      </c>
      <c r="AN20" s="539">
        <f t="shared" si="4"/>
        <v>5.2514513544212243E-2</v>
      </c>
      <c r="AO20" s="539">
        <f t="shared" si="4"/>
        <v>5.5621039949172321E-2</v>
      </c>
      <c r="AP20" s="539">
        <f t="shared" si="4"/>
        <v>5.9593374390538238E-2</v>
      </c>
      <c r="AQ20" s="539">
        <f t="shared" si="4"/>
        <v>6.6710274978614911E-2</v>
      </c>
      <c r="AR20" s="539">
        <f t="shared" si="4"/>
        <v>6.8972420260012254E-2</v>
      </c>
      <c r="AS20" s="539">
        <f t="shared" si="4"/>
        <v>7.2564155704641364E-2</v>
      </c>
      <c r="AT20" s="539">
        <f t="shared" si="4"/>
        <v>7.5658255023860116E-2</v>
      </c>
      <c r="AU20" s="539">
        <f t="shared" si="4"/>
        <v>7.7813893787952629E-2</v>
      </c>
      <c r="AV20" s="539">
        <f t="shared" si="4"/>
        <v>7.6836580558147696E-2</v>
      </c>
      <c r="AW20" s="539">
        <f t="shared" si="4"/>
        <v>7.4491054488045827E-2</v>
      </c>
      <c r="AX20" s="539">
        <f t="shared" si="4"/>
        <v>7.1320510544352872E-2</v>
      </c>
      <c r="AY20" s="539">
        <f t="shared" si="5"/>
        <v>7.6261488062132288E-2</v>
      </c>
      <c r="AZ20" s="539">
        <f t="shared" si="6"/>
        <v>7.8912353328713894E-2</v>
      </c>
      <c r="BA20" s="536"/>
      <c r="BB20" s="536"/>
      <c r="BC20" s="536"/>
      <c r="BD20" s="536"/>
      <c r="BE20" s="536"/>
      <c r="BF20" s="527"/>
      <c r="BG20" s="527"/>
    </row>
    <row r="21" spans="22:59" ht="18" customHeight="1" thickTop="1">
      <c r="V21" s="59" t="s">
        <v>17</v>
      </c>
      <c r="W21" s="81"/>
      <c r="Y21" s="996" t="s">
        <v>302</v>
      </c>
      <c r="Z21" s="529"/>
      <c r="AA21" s="540">
        <f t="shared" si="3"/>
        <v>1</v>
      </c>
      <c r="AB21" s="540">
        <f t="shared" si="4"/>
        <v>1</v>
      </c>
      <c r="AC21" s="540">
        <f t="shared" si="4"/>
        <v>1</v>
      </c>
      <c r="AD21" s="540">
        <f t="shared" si="4"/>
        <v>1</v>
      </c>
      <c r="AE21" s="540">
        <f t="shared" si="4"/>
        <v>1</v>
      </c>
      <c r="AF21" s="540">
        <f t="shared" si="4"/>
        <v>1</v>
      </c>
      <c r="AG21" s="540">
        <f t="shared" si="4"/>
        <v>1</v>
      </c>
      <c r="AH21" s="540">
        <f t="shared" si="4"/>
        <v>1</v>
      </c>
      <c r="AI21" s="540">
        <f t="shared" si="4"/>
        <v>1</v>
      </c>
      <c r="AJ21" s="540">
        <f t="shared" si="4"/>
        <v>1</v>
      </c>
      <c r="AK21" s="540">
        <f t="shared" si="4"/>
        <v>1</v>
      </c>
      <c r="AL21" s="540">
        <f t="shared" si="4"/>
        <v>1</v>
      </c>
      <c r="AM21" s="540">
        <f t="shared" si="4"/>
        <v>1</v>
      </c>
      <c r="AN21" s="540">
        <f t="shared" si="4"/>
        <v>1</v>
      </c>
      <c r="AO21" s="540">
        <f t="shared" si="4"/>
        <v>1</v>
      </c>
      <c r="AP21" s="540">
        <f t="shared" si="4"/>
        <v>1</v>
      </c>
      <c r="AQ21" s="540">
        <f t="shared" si="4"/>
        <v>1</v>
      </c>
      <c r="AR21" s="540">
        <f t="shared" si="4"/>
        <v>1</v>
      </c>
      <c r="AS21" s="540">
        <f t="shared" si="4"/>
        <v>1</v>
      </c>
      <c r="AT21" s="540">
        <f t="shared" si="4"/>
        <v>1</v>
      </c>
      <c r="AU21" s="540">
        <f t="shared" si="4"/>
        <v>1</v>
      </c>
      <c r="AV21" s="540">
        <f t="shared" si="4"/>
        <v>1</v>
      </c>
      <c r="AW21" s="540">
        <f t="shared" si="4"/>
        <v>1</v>
      </c>
      <c r="AX21" s="540">
        <f t="shared" si="4"/>
        <v>1</v>
      </c>
      <c r="AY21" s="540">
        <f t="shared" si="5"/>
        <v>1</v>
      </c>
      <c r="AZ21" s="540">
        <f t="shared" si="5"/>
        <v>1</v>
      </c>
      <c r="BA21" s="533"/>
      <c r="BB21" s="533"/>
      <c r="BC21" s="533"/>
      <c r="BD21" s="533"/>
      <c r="BE21" s="533"/>
      <c r="BF21" s="528"/>
      <c r="BG21" s="83"/>
    </row>
  </sheetData>
  <phoneticPr fontId="9"/>
  <pageMargins left="0.78740157480314965" right="0.78740157480314965" top="0.98425196850393704" bottom="0.98425196850393704" header="0.51181102362204722" footer="0.51181102362204722"/>
  <pageSetup paperSize="9" scale="4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BP55"/>
  <sheetViews>
    <sheetView zoomScaleNormal="100" workbookViewId="0">
      <pane xSplit="25" topLeftCell="AY1" activePane="topRight" state="frozen"/>
      <selection activeCell="AZ17" sqref="AZ17"/>
      <selection pane="topRight"/>
    </sheetView>
  </sheetViews>
  <sheetFormatPr defaultColWidth="9.625" defaultRowHeight="14.25"/>
  <cols>
    <col min="1" max="1" width="1.625" style="310" customWidth="1"/>
    <col min="2" max="23" width="1.625" style="310" hidden="1" customWidth="1"/>
    <col min="24" max="24" width="1.625" style="310" customWidth="1"/>
    <col min="25" max="25" width="15.125" style="12" bestFit="1" customWidth="1"/>
    <col min="26" max="26" width="8.625" style="12" hidden="1" customWidth="1"/>
    <col min="27" max="52" width="7.5" style="12" customWidth="1"/>
    <col min="53" max="57" width="7.5" style="12" hidden="1" customWidth="1"/>
    <col min="58" max="58" width="9.375" style="12" customWidth="1"/>
    <col min="59" max="60" width="9.125" style="12" customWidth="1"/>
    <col min="61" max="66" width="9.625" style="12" customWidth="1"/>
    <col min="67" max="67" width="9.125" style="12" customWidth="1"/>
    <col min="68" max="68" width="9" style="12" customWidth="1"/>
    <col min="69" max="16384" width="9.625" style="12"/>
  </cols>
  <sheetData>
    <row r="1" spans="1:68" ht="23.25">
      <c r="A1" s="793" t="s">
        <v>69</v>
      </c>
    </row>
    <row r="3" spans="1:68" ht="16.5">
      <c r="Y3" s="928" t="s">
        <v>401</v>
      </c>
      <c r="BI3" s="132"/>
    </row>
    <row r="4" spans="1:68">
      <c r="Y4" s="969"/>
      <c r="Z4" s="301"/>
      <c r="AA4" s="13">
        <v>1990</v>
      </c>
      <c r="AB4" s="13">
        <f t="shared" ref="AB4:BE4" si="0">AA4+1</f>
        <v>1991</v>
      </c>
      <c r="AC4" s="13">
        <f t="shared" si="0"/>
        <v>1992</v>
      </c>
      <c r="AD4" s="13">
        <f t="shared" si="0"/>
        <v>1993</v>
      </c>
      <c r="AE4" s="13">
        <f t="shared" si="0"/>
        <v>1994</v>
      </c>
      <c r="AF4" s="13">
        <f t="shared" si="0"/>
        <v>1995</v>
      </c>
      <c r="AG4" s="13">
        <f t="shared" si="0"/>
        <v>1996</v>
      </c>
      <c r="AH4" s="13">
        <f t="shared" si="0"/>
        <v>1997</v>
      </c>
      <c r="AI4" s="13">
        <f t="shared" si="0"/>
        <v>1998</v>
      </c>
      <c r="AJ4" s="13">
        <f t="shared" si="0"/>
        <v>1999</v>
      </c>
      <c r="AK4" s="13">
        <f t="shared" si="0"/>
        <v>2000</v>
      </c>
      <c r="AL4" s="13">
        <f t="shared" si="0"/>
        <v>2001</v>
      </c>
      <c r="AM4" s="13">
        <f t="shared" si="0"/>
        <v>2002</v>
      </c>
      <c r="AN4" s="13">
        <f t="shared" si="0"/>
        <v>2003</v>
      </c>
      <c r="AO4" s="13">
        <f t="shared" si="0"/>
        <v>2004</v>
      </c>
      <c r="AP4" s="13">
        <f t="shared" si="0"/>
        <v>2005</v>
      </c>
      <c r="AQ4" s="13">
        <f t="shared" si="0"/>
        <v>2006</v>
      </c>
      <c r="AR4" s="13">
        <f t="shared" si="0"/>
        <v>2007</v>
      </c>
      <c r="AS4" s="13">
        <f t="shared" si="0"/>
        <v>2008</v>
      </c>
      <c r="AT4" s="13">
        <f t="shared" si="0"/>
        <v>2009</v>
      </c>
      <c r="AU4" s="13">
        <f t="shared" si="0"/>
        <v>2010</v>
      </c>
      <c r="AV4" s="13">
        <f t="shared" si="0"/>
        <v>2011</v>
      </c>
      <c r="AW4" s="13">
        <f t="shared" si="0"/>
        <v>2012</v>
      </c>
      <c r="AX4" s="13">
        <f t="shared" si="0"/>
        <v>2013</v>
      </c>
      <c r="AY4" s="13">
        <f t="shared" si="0"/>
        <v>2014</v>
      </c>
      <c r="AZ4" s="13">
        <f t="shared" si="0"/>
        <v>2015</v>
      </c>
      <c r="BA4" s="13">
        <f t="shared" si="0"/>
        <v>2016</v>
      </c>
      <c r="BB4" s="13">
        <f t="shared" si="0"/>
        <v>2017</v>
      </c>
      <c r="BC4" s="13">
        <f t="shared" si="0"/>
        <v>2018</v>
      </c>
      <c r="BD4" s="13">
        <f t="shared" si="0"/>
        <v>2019</v>
      </c>
      <c r="BE4" s="13">
        <f t="shared" si="0"/>
        <v>2020</v>
      </c>
    </row>
    <row r="5" spans="1:68">
      <c r="Y5" s="8" t="s">
        <v>1</v>
      </c>
      <c r="Z5" s="14"/>
      <c r="AA5" s="14">
        <f>'10.CH4_detail'!AA17</f>
        <v>25479.178904576249</v>
      </c>
      <c r="AB5" s="14">
        <f>'10.CH4_detail'!AB17</f>
        <v>24909.06353134173</v>
      </c>
      <c r="AC5" s="14">
        <f>'10.CH4_detail'!AC17</f>
        <v>26257.730371468708</v>
      </c>
      <c r="AD5" s="14">
        <f>'10.CH4_detail'!AD17</f>
        <v>22984.523911777978</v>
      </c>
      <c r="AE5" s="14">
        <f>'10.CH4_detail'!AE17</f>
        <v>26967.950329402618</v>
      </c>
      <c r="AF5" s="14">
        <f>'10.CH4_detail'!AF17</f>
        <v>26017.182822404549</v>
      </c>
      <c r="AG5" s="14">
        <f>'10.CH4_detail'!AG17</f>
        <v>25406.820347767905</v>
      </c>
      <c r="AH5" s="14">
        <f>'10.CH4_detail'!AH17</f>
        <v>25168.213841703888</v>
      </c>
      <c r="AI5" s="14">
        <f>'10.CH4_detail'!AI17</f>
        <v>23926.451549390247</v>
      </c>
      <c r="AJ5" s="14">
        <f>'10.CH4_detail'!AJ17</f>
        <v>24156.028069072439</v>
      </c>
      <c r="AK5" s="14">
        <f>'10.CH4_detail'!AK17</f>
        <v>24562.743687076309</v>
      </c>
      <c r="AL5" s="14">
        <f>'10.CH4_detail'!AL17</f>
        <v>24338.687774556431</v>
      </c>
      <c r="AM5" s="14">
        <f>'10.CH4_detail'!AM17</f>
        <v>24484.634508730484</v>
      </c>
      <c r="AN5" s="14">
        <f>'10.CH4_detail'!AN17</f>
        <v>23371.107918022852</v>
      </c>
      <c r="AO5" s="14">
        <f>'10.CH4_detail'!AO17</f>
        <v>24657.933847750639</v>
      </c>
      <c r="AP5" s="14">
        <f>'10.CH4_detail'!AP17</f>
        <v>24703.862817336048</v>
      </c>
      <c r="AQ5" s="14">
        <f>'10.CH4_detail'!AQ17</f>
        <v>24486.12105007378</v>
      </c>
      <c r="AR5" s="14">
        <f>'10.CH4_detail'!AR17</f>
        <v>25080.454522567765</v>
      </c>
      <c r="AS5" s="14">
        <f>'10.CH4_detail'!AS17</f>
        <v>25183.736158551543</v>
      </c>
      <c r="AT5" s="14">
        <f>'10.CH4_detail'!AT17</f>
        <v>24742.188202347337</v>
      </c>
      <c r="AU5" s="14">
        <f>'10.CH4_detail'!AU17</f>
        <v>25591.274284301464</v>
      </c>
      <c r="AV5" s="14">
        <f>'10.CH4_detail'!AV17</f>
        <v>25192.017238469889</v>
      </c>
      <c r="AW5" s="14">
        <f>'10.CH4_detail'!AW17</f>
        <v>24593.092977982855</v>
      </c>
      <c r="AX5" s="14">
        <f>'10.CH4_detail'!AX17</f>
        <v>24564.311059712258</v>
      </c>
      <c r="AY5" s="14">
        <f>'10.CH4_detail'!AY17</f>
        <v>24198.463384546914</v>
      </c>
      <c r="AZ5" s="14">
        <f>'10.CH4_detail'!AZ17</f>
        <v>23647.643152356548</v>
      </c>
      <c r="BA5" s="14"/>
      <c r="BB5" s="14"/>
      <c r="BC5" s="14"/>
      <c r="BD5" s="14"/>
      <c r="BE5" s="14"/>
      <c r="BI5" s="143"/>
    </row>
    <row r="6" spans="1:68">
      <c r="Y6" s="8" t="s">
        <v>2</v>
      </c>
      <c r="Z6" s="14"/>
      <c r="AA6" s="14">
        <f>'10.CH4_detail'!AA22</f>
        <v>12349.83046502443</v>
      </c>
      <c r="AB6" s="14">
        <f>'10.CH4_detail'!AB22</f>
        <v>12207.81272091073</v>
      </c>
      <c r="AC6" s="14">
        <f>'10.CH4_detail'!AC22</f>
        <v>12161.967992091397</v>
      </c>
      <c r="AD6" s="14">
        <f>'10.CH4_detail'!AD22</f>
        <v>11968.199238522029</v>
      </c>
      <c r="AE6" s="14">
        <f>'10.CH4_detail'!AE22</f>
        <v>11795.594555680262</v>
      </c>
      <c r="AF6" s="14">
        <f>'10.CH4_detail'!AF22</f>
        <v>11515.261663120982</v>
      </c>
      <c r="AG6" s="14">
        <f>'10.CH4_detail'!AG22</f>
        <v>11248.800960382616</v>
      </c>
      <c r="AH6" s="14">
        <f>'10.CH4_detail'!AH22</f>
        <v>10949.777325640431</v>
      </c>
      <c r="AI6" s="14">
        <f>'10.CH4_detail'!AI22</f>
        <v>10575.640953624083</v>
      </c>
      <c r="AJ6" s="14">
        <f>'10.CH4_detail'!AJ22</f>
        <v>10252.896776542397</v>
      </c>
      <c r="AK6" s="14">
        <f>'10.CH4_detail'!AK22</f>
        <v>9951.7114082967928</v>
      </c>
      <c r="AL6" s="14">
        <f>'10.CH4_detail'!AL22</f>
        <v>9403.7777463852472</v>
      </c>
      <c r="AM6" s="14">
        <f>'10.CH4_detail'!AM22</f>
        <v>9098.813943984831</v>
      </c>
      <c r="AN6" s="14">
        <f>'10.CH4_detail'!AN22</f>
        <v>8807.1733631012776</v>
      </c>
      <c r="AO6" s="14">
        <f>'10.CH4_detail'!AO22</f>
        <v>8466.0610772689233</v>
      </c>
      <c r="AP6" s="14">
        <f>'10.CH4_detail'!AP22</f>
        <v>8146.5585914558351</v>
      </c>
      <c r="AQ6" s="14">
        <f>'10.CH4_detail'!AQ22</f>
        <v>7801.1226981518857</v>
      </c>
      <c r="AR6" s="14">
        <f>'10.CH4_detail'!AR22</f>
        <v>7442.2551714524889</v>
      </c>
      <c r="AS6" s="14">
        <f>'10.CH4_detail'!AS22</f>
        <v>7116.0076750653998</v>
      </c>
      <c r="AT6" s="14">
        <f>'10.CH4_detail'!AT22</f>
        <v>6756.4671700115905</v>
      </c>
      <c r="AU6" s="14">
        <f>'10.CH4_detail'!AU22</f>
        <v>6368.2574285063956</v>
      </c>
      <c r="AV6" s="14">
        <f>'10.CH4_detail'!AV22</f>
        <v>6125.8180856561812</v>
      </c>
      <c r="AW6" s="14">
        <f>'10.CH4_detail'!AW22</f>
        <v>5884.6838149122923</v>
      </c>
      <c r="AX6" s="14">
        <f>'10.CH4_detail'!AX22</f>
        <v>5669.6861091324681</v>
      </c>
      <c r="AY6" s="14">
        <f>'10.CH4_detail'!AY22</f>
        <v>5449.5087504437706</v>
      </c>
      <c r="AZ6" s="14">
        <f>'10.CH4_detail'!AZ22</f>
        <v>5263.6363191162627</v>
      </c>
      <c r="BA6" s="14"/>
      <c r="BB6" s="14"/>
      <c r="BC6" s="14"/>
      <c r="BD6" s="14"/>
      <c r="BE6" s="14"/>
      <c r="BI6" s="143"/>
    </row>
    <row r="7" spans="1:68">
      <c r="Y7" s="8" t="s">
        <v>417</v>
      </c>
      <c r="Z7" s="14"/>
      <c r="AA7" s="14">
        <f>'10.CH4_detail'!AA5</f>
        <v>1360.379024463087</v>
      </c>
      <c r="AB7" s="14">
        <f>'10.CH4_detail'!AB5</f>
        <v>1344.0832849605379</v>
      </c>
      <c r="AC7" s="14">
        <f>'10.CH4_detail'!AC5</f>
        <v>1332.8808390815934</v>
      </c>
      <c r="AD7" s="14">
        <f>'10.CH4_detail'!AD5</f>
        <v>1353.1869813295443</v>
      </c>
      <c r="AE7" s="14">
        <f>'10.CH4_detail'!AE5</f>
        <v>1357.6365246207138</v>
      </c>
      <c r="AF7" s="14">
        <f>'10.CH4_detail'!AF5</f>
        <v>1399.9676112046097</v>
      </c>
      <c r="AG7" s="14">
        <f>'10.CH4_detail'!AG5</f>
        <v>1385.248278002714</v>
      </c>
      <c r="AH7" s="14">
        <f>'10.CH4_detail'!AH5</f>
        <v>1315.7745839112242</v>
      </c>
      <c r="AI7" s="14">
        <f>'10.CH4_detail'!AI5</f>
        <v>1265.1553999571813</v>
      </c>
      <c r="AJ7" s="14">
        <f>'10.CH4_detail'!AJ5</f>
        <v>1273.6501329914265</v>
      </c>
      <c r="AK7" s="14">
        <f>'10.CH4_detail'!AK5</f>
        <v>1261.6024429293702</v>
      </c>
      <c r="AL7" s="14">
        <f>'10.CH4_detail'!AL5</f>
        <v>1211.5806275582909</v>
      </c>
      <c r="AM7" s="14">
        <f>'10.CH4_detail'!AM5</f>
        <v>1242.1109896548596</v>
      </c>
      <c r="AN7" s="14">
        <f>'10.CH4_detail'!AN5</f>
        <v>1217.1730058866387</v>
      </c>
      <c r="AO7" s="14">
        <f>'10.CH4_detail'!AO5</f>
        <v>1329.7654723898006</v>
      </c>
      <c r="AP7" s="14">
        <f>'10.CH4_detail'!AP5</f>
        <v>1398.6092388927113</v>
      </c>
      <c r="AQ7" s="14">
        <f>'10.CH4_detail'!AQ5</f>
        <v>1438.2694196920768</v>
      </c>
      <c r="AR7" s="14">
        <f>'10.CH4_detail'!AR5</f>
        <v>1464.8488881079779</v>
      </c>
      <c r="AS7" s="14">
        <f>'10.CH4_detail'!AS5</f>
        <v>1423.1909637027798</v>
      </c>
      <c r="AT7" s="14">
        <f>'10.CH4_detail'!AT5</f>
        <v>1336.1136949596348</v>
      </c>
      <c r="AU7" s="14">
        <f>'10.CH4_detail'!AU5</f>
        <v>1956.6642195300312</v>
      </c>
      <c r="AV7" s="14">
        <f>'10.CH4_detail'!AV5</f>
        <v>1601.3230631909469</v>
      </c>
      <c r="AW7" s="14">
        <f>'10.CH4_detail'!AW5</f>
        <v>1607.4223966796262</v>
      </c>
      <c r="AX7" s="14">
        <f>'10.CH4_detail'!AX5</f>
        <v>1578.4946525793064</v>
      </c>
      <c r="AY7" s="14">
        <f>'10.CH4_detail'!AY5</f>
        <v>1571.5720726832583</v>
      </c>
      <c r="AZ7" s="14">
        <f>'10.CH4_detail'!AZ5</f>
        <v>1546.7335803489432</v>
      </c>
      <c r="BA7" s="14"/>
      <c r="BB7" s="14"/>
      <c r="BC7" s="14"/>
      <c r="BD7" s="14"/>
      <c r="BE7" s="14"/>
      <c r="BI7" s="143"/>
    </row>
    <row r="8" spans="1:68">
      <c r="Y8" s="8" t="s">
        <v>418</v>
      </c>
      <c r="Z8" s="14"/>
      <c r="AA8" s="14">
        <f>'10.CH4_detail'!AA11</f>
        <v>4973.1512402748012</v>
      </c>
      <c r="AB8" s="14">
        <f>'10.CH4_detail'!AB11</f>
        <v>4469.1339347518324</v>
      </c>
      <c r="AC8" s="14">
        <f>'10.CH4_detail'!AC11</f>
        <v>4004.6671337154357</v>
      </c>
      <c r="AD8" s="14">
        <f>'10.CH4_detail'!AD11</f>
        <v>3365.4135099275368</v>
      </c>
      <c r="AE8" s="14">
        <f>'10.CH4_detail'!AE11</f>
        <v>2936.9523808807553</v>
      </c>
      <c r="AF8" s="14">
        <f>'10.CH4_detail'!AF11</f>
        <v>2647.0479504808582</v>
      </c>
      <c r="AG8" s="14">
        <f>'10.CH4_detail'!AG11</f>
        <v>2313.4266975860269</v>
      </c>
      <c r="AH8" s="14">
        <f>'10.CH4_detail'!AH11</f>
        <v>2196.1729728063574</v>
      </c>
      <c r="AI8" s="14">
        <f>'10.CH4_detail'!AI11</f>
        <v>2007.8739768030105</v>
      </c>
      <c r="AJ8" s="14">
        <f>'10.CH4_detail'!AJ11</f>
        <v>1953.600879125795</v>
      </c>
      <c r="AK8" s="14">
        <f>'10.CH4_detail'!AK11</f>
        <v>1835.7748707150281</v>
      </c>
      <c r="AL8" s="14">
        <f>'10.CH4_detail'!AL11</f>
        <v>1600.2684921109385</v>
      </c>
      <c r="AM8" s="14">
        <f>'10.CH4_detail'!AM11</f>
        <v>1057.9449485980213</v>
      </c>
      <c r="AN8" s="14">
        <f>'10.CH4_detail'!AN11</f>
        <v>1017.6230597178494</v>
      </c>
      <c r="AO8" s="14">
        <f>'10.CH4_detail'!AO11</f>
        <v>976.5925358332438</v>
      </c>
      <c r="AP8" s="14">
        <f>'10.CH4_detail'!AP11</f>
        <v>976.43027911263027</v>
      </c>
      <c r="AQ8" s="14">
        <f>'10.CH4_detail'!AQ11</f>
        <v>982.39565252214197</v>
      </c>
      <c r="AR8" s="14">
        <f>'10.CH4_detail'!AR11</f>
        <v>975.0307163877909</v>
      </c>
      <c r="AS8" s="14">
        <f>'10.CH4_detail'!AS11</f>
        <v>946.84547662936461</v>
      </c>
      <c r="AT8" s="14">
        <f>'10.CH4_detail'!AT11</f>
        <v>916.4332540823026</v>
      </c>
      <c r="AU8" s="14">
        <f>'10.CH4_detail'!AU11</f>
        <v>884.8782814917563</v>
      </c>
      <c r="AV8" s="14">
        <f>'10.CH4_detail'!AV11</f>
        <v>867.33246772772964</v>
      </c>
      <c r="AW8" s="14">
        <f>'10.CH4_detail'!AW11</f>
        <v>850.58738985462776</v>
      </c>
      <c r="AX8" s="14">
        <f>'10.CH4_detail'!AX11</f>
        <v>816.33169349321952</v>
      </c>
      <c r="AY8" s="14">
        <f>'10.CH4_detail'!AY11</f>
        <v>805.72785417206842</v>
      </c>
      <c r="AZ8" s="14">
        <f>'10.CH4_detail'!AZ11</f>
        <v>788.45447717005391</v>
      </c>
      <c r="BA8" s="14"/>
      <c r="BB8" s="14"/>
      <c r="BC8" s="14"/>
      <c r="BD8" s="14"/>
      <c r="BE8" s="14"/>
      <c r="BI8" s="143"/>
    </row>
    <row r="9" spans="1:68" ht="15" thickBot="1">
      <c r="Y9" s="9" t="s">
        <v>3</v>
      </c>
      <c r="Z9" s="15"/>
      <c r="AA9" s="15">
        <f>'10.CH4_detail'!AA14</f>
        <v>60.533688957800003</v>
      </c>
      <c r="AB9" s="15">
        <f>'10.CH4_detail'!AB14</f>
        <v>58.257360136800003</v>
      </c>
      <c r="AC9" s="15">
        <f>'10.CH4_detail'!AC14</f>
        <v>54.891544841200002</v>
      </c>
      <c r="AD9" s="15">
        <f>'10.CH4_detail'!AD14</f>
        <v>52.149962422400009</v>
      </c>
      <c r="AE9" s="15">
        <f>'10.CH4_detail'!AE14</f>
        <v>55.762489736599989</v>
      </c>
      <c r="AF9" s="15">
        <f>'10.CH4_detail'!AF14</f>
        <v>58.432232907199996</v>
      </c>
      <c r="AG9" s="15">
        <f>'10.CH4_detail'!AG14</f>
        <v>55.533115812799998</v>
      </c>
      <c r="AH9" s="15">
        <f>'10.CH4_detail'!AH14</f>
        <v>55.0172602986</v>
      </c>
      <c r="AI9" s="15">
        <f>'10.CH4_detail'!AI14</f>
        <v>52.613575124800001</v>
      </c>
      <c r="AJ9" s="15">
        <f>'10.CH4_detail'!AJ14</f>
        <v>51.981409927600005</v>
      </c>
      <c r="AK9" s="15">
        <f>'10.CH4_detail'!AK14</f>
        <v>54.189144662999993</v>
      </c>
      <c r="AL9" s="15">
        <f>'10.CH4_detail'!AL14</f>
        <v>51.790044354200006</v>
      </c>
      <c r="AM9" s="15">
        <f>'10.CH4_detail'!AM14</f>
        <v>52.8732531924</v>
      </c>
      <c r="AN9" s="15">
        <f>'10.CH4_detail'!AN14</f>
        <v>50.183866741199999</v>
      </c>
      <c r="AO9" s="15">
        <f>'10.CH4_detail'!AO14</f>
        <v>53.674694951199996</v>
      </c>
      <c r="AP9" s="15">
        <f>'10.CH4_detail'!AP14</f>
        <v>53.792058405600002</v>
      </c>
      <c r="AQ9" s="15">
        <f>'10.CH4_detail'!AQ14</f>
        <v>54.584801918800011</v>
      </c>
      <c r="AR9" s="15">
        <f>'10.CH4_detail'!AR14</f>
        <v>50.892792939000003</v>
      </c>
      <c r="AS9" s="15">
        <f>'10.CH4_detail'!AS14</f>
        <v>49.625457675</v>
      </c>
      <c r="AT9" s="15">
        <f>'10.CH4_detail'!AT14</f>
        <v>51.258287602199999</v>
      </c>
      <c r="AU9" s="15">
        <f>'10.CH4_detail'!AU14</f>
        <v>53.925703079999991</v>
      </c>
      <c r="AV9" s="15">
        <f>'10.CH4_detail'!AV14</f>
        <v>53.672004523999988</v>
      </c>
      <c r="AW9" s="15">
        <f>'10.CH4_detail'!AW14</f>
        <v>46.223424274000003</v>
      </c>
      <c r="AX9" s="15">
        <f>'10.CH4_detail'!AX14</f>
        <v>46.458551624000009</v>
      </c>
      <c r="AY9" s="15">
        <f>'10.CH4_detail'!AY14</f>
        <v>42.906234251400001</v>
      </c>
      <c r="AZ9" s="15">
        <f>'10.CH4_detail'!AZ14</f>
        <v>48.474255497000001</v>
      </c>
      <c r="BA9" s="15"/>
      <c r="BB9" s="15"/>
      <c r="BC9" s="15"/>
      <c r="BD9" s="15"/>
      <c r="BE9" s="15"/>
      <c r="BI9" s="143"/>
      <c r="BN9" s="2"/>
      <c r="BO9" s="2"/>
      <c r="BP9" s="2"/>
    </row>
    <row r="10" spans="1:68" ht="15" thickTop="1">
      <c r="Y10" s="10" t="s">
        <v>4</v>
      </c>
      <c r="Z10" s="16"/>
      <c r="AA10" s="16">
        <f t="shared" ref="AA10:AO10" si="1">SUM(AA5:AA9)</f>
        <v>44223.073323296368</v>
      </c>
      <c r="AB10" s="16">
        <f t="shared" si="1"/>
        <v>42988.350832101627</v>
      </c>
      <c r="AC10" s="16">
        <f t="shared" si="1"/>
        <v>43812.13788119833</v>
      </c>
      <c r="AD10" s="16">
        <f t="shared" si="1"/>
        <v>39723.473603979488</v>
      </c>
      <c r="AE10" s="16">
        <f t="shared" si="1"/>
        <v>43113.896280320951</v>
      </c>
      <c r="AF10" s="16">
        <f t="shared" si="1"/>
        <v>41637.892280118198</v>
      </c>
      <c r="AG10" s="16">
        <f t="shared" si="1"/>
        <v>40409.829399552065</v>
      </c>
      <c r="AH10" s="16">
        <f t="shared" si="1"/>
        <v>39684.955984360502</v>
      </c>
      <c r="AI10" s="16">
        <f t="shared" si="1"/>
        <v>37827.735454899324</v>
      </c>
      <c r="AJ10" s="16">
        <f t="shared" si="1"/>
        <v>37688.157267659648</v>
      </c>
      <c r="AK10" s="16">
        <f t="shared" si="1"/>
        <v>37666.021553680504</v>
      </c>
      <c r="AL10" s="16">
        <f t="shared" si="1"/>
        <v>36606.10468496511</v>
      </c>
      <c r="AM10" s="16">
        <f t="shared" si="1"/>
        <v>35936.377644160595</v>
      </c>
      <c r="AN10" s="16">
        <f t="shared" si="1"/>
        <v>34463.261213469821</v>
      </c>
      <c r="AO10" s="16">
        <f t="shared" si="1"/>
        <v>35484.027628193813</v>
      </c>
      <c r="AP10" s="16">
        <f t="shared" ref="AP10:AY10" si="2">SUM(AP5:AP9)</f>
        <v>35279.252985202824</v>
      </c>
      <c r="AQ10" s="16">
        <f t="shared" si="2"/>
        <v>34762.493622358685</v>
      </c>
      <c r="AR10" s="16">
        <f t="shared" si="2"/>
        <v>35013.482091455015</v>
      </c>
      <c r="AS10" s="16">
        <f t="shared" si="2"/>
        <v>34719.405731624087</v>
      </c>
      <c r="AT10" s="16">
        <f t="shared" si="2"/>
        <v>33802.460609003065</v>
      </c>
      <c r="AU10" s="16">
        <f t="shared" si="2"/>
        <v>34854.999916909648</v>
      </c>
      <c r="AV10" s="16">
        <f t="shared" si="2"/>
        <v>33840.162859568743</v>
      </c>
      <c r="AW10" s="16">
        <f t="shared" si="2"/>
        <v>32982.010003703406</v>
      </c>
      <c r="AX10" s="16">
        <f t="shared" si="2"/>
        <v>32675.282066541251</v>
      </c>
      <c r="AY10" s="16">
        <f t="shared" si="2"/>
        <v>32068.178296097412</v>
      </c>
      <c r="AZ10" s="16">
        <f>SUM(AZ5:AZ9)</f>
        <v>31294.941784488808</v>
      </c>
      <c r="BA10" s="16"/>
      <c r="BB10" s="16"/>
      <c r="BC10" s="16"/>
      <c r="BD10" s="16"/>
      <c r="BE10" s="16"/>
      <c r="BN10" s="131"/>
      <c r="BO10" s="141"/>
      <c r="BP10" s="141"/>
    </row>
    <row r="11" spans="1:68">
      <c r="Y11" s="976"/>
      <c r="BN11" s="131"/>
      <c r="BO11" s="141"/>
      <c r="BP11" s="141"/>
    </row>
    <row r="12" spans="1:68">
      <c r="Y12" s="976" t="s">
        <v>402</v>
      </c>
      <c r="BN12" s="131"/>
      <c r="BO12" s="141"/>
      <c r="BP12" s="141"/>
    </row>
    <row r="13" spans="1:68">
      <c r="Y13" s="969"/>
      <c r="Z13" s="301"/>
      <c r="AA13" s="13">
        <v>1990</v>
      </c>
      <c r="AB13" s="13">
        <f t="shared" ref="AB13:AP13" si="3">AA13+1</f>
        <v>1991</v>
      </c>
      <c r="AC13" s="13">
        <f t="shared" si="3"/>
        <v>1992</v>
      </c>
      <c r="AD13" s="13">
        <f t="shared" si="3"/>
        <v>1993</v>
      </c>
      <c r="AE13" s="13">
        <f t="shared" si="3"/>
        <v>1994</v>
      </c>
      <c r="AF13" s="13">
        <f t="shared" si="3"/>
        <v>1995</v>
      </c>
      <c r="AG13" s="13">
        <f t="shared" si="3"/>
        <v>1996</v>
      </c>
      <c r="AH13" s="13">
        <f t="shared" si="3"/>
        <v>1997</v>
      </c>
      <c r="AI13" s="13">
        <f t="shared" si="3"/>
        <v>1998</v>
      </c>
      <c r="AJ13" s="13">
        <f t="shared" si="3"/>
        <v>1999</v>
      </c>
      <c r="AK13" s="13">
        <f t="shared" si="3"/>
        <v>2000</v>
      </c>
      <c r="AL13" s="13">
        <f t="shared" si="3"/>
        <v>2001</v>
      </c>
      <c r="AM13" s="13">
        <f t="shared" si="3"/>
        <v>2002</v>
      </c>
      <c r="AN13" s="13">
        <f t="shared" si="3"/>
        <v>2003</v>
      </c>
      <c r="AO13" s="13">
        <f t="shared" si="3"/>
        <v>2004</v>
      </c>
      <c r="AP13" s="13">
        <f t="shared" si="3"/>
        <v>2005</v>
      </c>
      <c r="AQ13" s="13">
        <f t="shared" ref="AQ13:AZ13" si="4">AP13+1</f>
        <v>2006</v>
      </c>
      <c r="AR13" s="13">
        <f t="shared" si="4"/>
        <v>2007</v>
      </c>
      <c r="AS13" s="13">
        <f t="shared" si="4"/>
        <v>2008</v>
      </c>
      <c r="AT13" s="13">
        <f t="shared" si="4"/>
        <v>2009</v>
      </c>
      <c r="AU13" s="13">
        <f t="shared" si="4"/>
        <v>2010</v>
      </c>
      <c r="AV13" s="13">
        <f t="shared" si="4"/>
        <v>2011</v>
      </c>
      <c r="AW13" s="13">
        <f t="shared" si="4"/>
        <v>2012</v>
      </c>
      <c r="AX13" s="13">
        <f t="shared" si="4"/>
        <v>2013</v>
      </c>
      <c r="AY13" s="13">
        <f t="shared" si="4"/>
        <v>2014</v>
      </c>
      <c r="AZ13" s="13">
        <f t="shared" si="4"/>
        <v>2015</v>
      </c>
      <c r="BN13" s="131"/>
      <c r="BO13" s="141"/>
      <c r="BP13" s="141"/>
    </row>
    <row r="14" spans="1:68">
      <c r="Y14" s="8" t="s">
        <v>1</v>
      </c>
      <c r="Z14" s="274"/>
      <c r="AA14" s="274">
        <f t="shared" ref="AA14:AO14" si="5">AA5/AA$10</f>
        <v>0.57615124842881549</v>
      </c>
      <c r="AB14" s="274">
        <f t="shared" si="5"/>
        <v>0.57943752317059916</v>
      </c>
      <c r="AC14" s="274">
        <f t="shared" si="5"/>
        <v>0.59932547557185123</v>
      </c>
      <c r="AD14" s="274">
        <f t="shared" si="5"/>
        <v>0.57861314297235567</v>
      </c>
      <c r="AE14" s="274">
        <f t="shared" si="5"/>
        <v>0.62550482921006512</v>
      </c>
      <c r="AF14" s="274">
        <f t="shared" si="5"/>
        <v>0.62484389573262744</v>
      </c>
      <c r="AG14" s="274">
        <f t="shared" si="5"/>
        <v>0.62872872084061648</v>
      </c>
      <c r="AH14" s="274">
        <f t="shared" si="5"/>
        <v>0.6342003718392043</v>
      </c>
      <c r="AI14" s="274">
        <f t="shared" si="5"/>
        <v>0.63251080884598321</v>
      </c>
      <c r="AJ14" s="274">
        <f t="shared" si="5"/>
        <v>0.64094479062792542</v>
      </c>
      <c r="AK14" s="274">
        <f t="shared" si="5"/>
        <v>0.65211940825951609</v>
      </c>
      <c r="AL14" s="274">
        <f t="shared" si="5"/>
        <v>0.66488057071401085</v>
      </c>
      <c r="AM14" s="274">
        <f t="shared" si="5"/>
        <v>0.68133284748884704</v>
      </c>
      <c r="AN14" s="274">
        <f t="shared" si="5"/>
        <v>0.67814556995228159</v>
      </c>
      <c r="AO14" s="274">
        <f t="shared" si="5"/>
        <v>0.69490234045919552</v>
      </c>
      <c r="AP14" s="274">
        <f t="shared" ref="AP14:AQ19" si="6">AP5/AP$10</f>
        <v>0.70023769572721928</v>
      </c>
      <c r="AQ14" s="274">
        <f t="shared" si="6"/>
        <v>0.70438333095657713</v>
      </c>
      <c r="AR14" s="274">
        <f t="shared" ref="AR14:AS19" si="7">AR5/AR$10</f>
        <v>0.71630849102804917</v>
      </c>
      <c r="AS14" s="274">
        <f t="shared" si="7"/>
        <v>0.72535043811573641</v>
      </c>
      <c r="AT14" s="274">
        <f t="shared" ref="AT14:AU19" si="8">AT5/AT$10</f>
        <v>0.73196411611991985</v>
      </c>
      <c r="AU14" s="274">
        <f t="shared" si="8"/>
        <v>0.73422103988834164</v>
      </c>
      <c r="AV14" s="274">
        <f t="shared" ref="AV14:AY19" si="9">AV5/AV$10</f>
        <v>0.74444137113088749</v>
      </c>
      <c r="AW14" s="274">
        <f t="shared" si="9"/>
        <v>0.74565173484640268</v>
      </c>
      <c r="AX14" s="274">
        <f t="shared" si="9"/>
        <v>0.75177043643230113</v>
      </c>
      <c r="AY14" s="274">
        <f t="shared" si="9"/>
        <v>0.75459426354417469</v>
      </c>
      <c r="AZ14" s="274">
        <f t="shared" ref="AZ14:AZ19" si="10">AZ5/AZ$10</f>
        <v>0.75563787001762028</v>
      </c>
      <c r="BN14" s="131"/>
      <c r="BO14" s="141"/>
      <c r="BP14" s="141"/>
    </row>
    <row r="15" spans="1:68">
      <c r="Y15" s="8" t="s">
        <v>2</v>
      </c>
      <c r="Z15" s="274"/>
      <c r="AA15" s="274">
        <f t="shared" ref="AA15:AO15" si="11">AA6/AA$10</f>
        <v>0.27926214839796393</v>
      </c>
      <c r="AB15" s="274">
        <f t="shared" si="11"/>
        <v>0.2839795545679441</v>
      </c>
      <c r="AC15" s="274">
        <f t="shared" si="11"/>
        <v>0.27759357521127997</v>
      </c>
      <c r="AD15" s="274">
        <f t="shared" si="11"/>
        <v>0.30128783192120079</v>
      </c>
      <c r="AE15" s="274">
        <f t="shared" si="11"/>
        <v>0.27359147684047941</v>
      </c>
      <c r="AF15" s="274">
        <f t="shared" si="11"/>
        <v>0.27655726629129684</v>
      </c>
      <c r="AG15" s="274">
        <f t="shared" si="11"/>
        <v>0.27836793986829617</v>
      </c>
      <c r="AH15" s="274">
        <f t="shared" si="11"/>
        <v>0.27591758776186226</v>
      </c>
      <c r="AI15" s="274">
        <f t="shared" si="11"/>
        <v>0.27957372616801357</v>
      </c>
      <c r="AJ15" s="274">
        <f t="shared" si="11"/>
        <v>0.27204558460438305</v>
      </c>
      <c r="AK15" s="274">
        <f t="shared" si="11"/>
        <v>0.26420925273761409</v>
      </c>
      <c r="AL15" s="274">
        <f t="shared" si="11"/>
        <v>0.25689097016235041</v>
      </c>
      <c r="AM15" s="274">
        <f t="shared" si="11"/>
        <v>0.25319229539717741</v>
      </c>
      <c r="AN15" s="274">
        <f t="shared" si="11"/>
        <v>0.25555252326669048</v>
      </c>
      <c r="AO15" s="274">
        <f t="shared" si="11"/>
        <v>0.23858794063564023</v>
      </c>
      <c r="AP15" s="274">
        <f t="shared" si="6"/>
        <v>0.23091641409960539</v>
      </c>
      <c r="AQ15" s="274">
        <f t="shared" si="6"/>
        <v>0.22441205693984873</v>
      </c>
      <c r="AR15" s="274">
        <f t="shared" si="7"/>
        <v>0.21255398569080794</v>
      </c>
      <c r="AS15" s="274">
        <f t="shared" si="7"/>
        <v>0.20495764616684672</v>
      </c>
      <c r="AT15" s="274">
        <f t="shared" si="8"/>
        <v>0.19988092725451026</v>
      </c>
      <c r="AU15" s="274">
        <f t="shared" si="8"/>
        <v>0.1827071422661769</v>
      </c>
      <c r="AV15" s="274">
        <f t="shared" si="9"/>
        <v>0.18102212188154487</v>
      </c>
      <c r="AW15" s="274">
        <f t="shared" si="9"/>
        <v>0.17842101843555097</v>
      </c>
      <c r="AX15" s="274">
        <f t="shared" si="9"/>
        <v>0.17351605710966755</v>
      </c>
      <c r="AY15" s="274">
        <f t="shared" si="9"/>
        <v>0.16993508954972217</v>
      </c>
      <c r="AZ15" s="274">
        <f t="shared" si="10"/>
        <v>0.16819447549588221</v>
      </c>
      <c r="BN15" s="132"/>
      <c r="BO15" s="132"/>
      <c r="BP15" s="132"/>
    </row>
    <row r="16" spans="1:68">
      <c r="Y16" s="8" t="s">
        <v>417</v>
      </c>
      <c r="Z16" s="274"/>
      <c r="AA16" s="274">
        <f t="shared" ref="AA16:AO16" si="12">AA7/AA$10</f>
        <v>3.0761747708440021E-2</v>
      </c>
      <c r="AB16" s="274">
        <f t="shared" si="12"/>
        <v>3.1266221172570344E-2</v>
      </c>
      <c r="AC16" s="274">
        <f t="shared" si="12"/>
        <v>3.0422638646300567E-2</v>
      </c>
      <c r="AD16" s="274">
        <f t="shared" si="12"/>
        <v>3.4065172517893358E-2</v>
      </c>
      <c r="AE16" s="274">
        <f t="shared" si="12"/>
        <v>3.1489534506311784E-2</v>
      </c>
      <c r="AF16" s="274">
        <f t="shared" si="12"/>
        <v>3.3622441832222245E-2</v>
      </c>
      <c r="AG16" s="274">
        <f t="shared" si="12"/>
        <v>3.4279983325494298E-2</v>
      </c>
      <c r="AH16" s="274">
        <f t="shared" si="12"/>
        <v>3.3155500649408802E-2</v>
      </c>
      <c r="AI16" s="274">
        <f t="shared" si="12"/>
        <v>3.3445179436278484E-2</v>
      </c>
      <c r="AJ16" s="274">
        <f t="shared" si="12"/>
        <v>3.3794439031497849E-2</v>
      </c>
      <c r="AK16" s="274">
        <f t="shared" si="12"/>
        <v>3.349444382203657E-2</v>
      </c>
      <c r="AL16" s="274">
        <f t="shared" si="12"/>
        <v>3.3097775302377702E-2</v>
      </c>
      <c r="AM16" s="274">
        <f t="shared" si="12"/>
        <v>3.4564167873405396E-2</v>
      </c>
      <c r="AN16" s="274">
        <f t="shared" si="12"/>
        <v>3.5317986836687174E-2</v>
      </c>
      <c r="AO16" s="274">
        <f t="shared" si="12"/>
        <v>3.747504331591818E-2</v>
      </c>
      <c r="AP16" s="274">
        <f t="shared" si="6"/>
        <v>3.9643958433001121E-2</v>
      </c>
      <c r="AQ16" s="274">
        <f t="shared" si="6"/>
        <v>4.1374172846075828E-2</v>
      </c>
      <c r="AR16" s="274">
        <f t="shared" si="7"/>
        <v>4.1836709764592993E-2</v>
      </c>
      <c r="AS16" s="274">
        <f t="shared" si="7"/>
        <v>4.0991224754934955E-2</v>
      </c>
      <c r="AT16" s="274">
        <f t="shared" si="8"/>
        <v>3.9527113437527968E-2</v>
      </c>
      <c r="AU16" s="274">
        <f t="shared" si="8"/>
        <v>5.6137260771610846E-2</v>
      </c>
      <c r="AV16" s="274">
        <f t="shared" si="9"/>
        <v>4.7320193754273022E-2</v>
      </c>
      <c r="AW16" s="274">
        <f t="shared" si="9"/>
        <v>4.8736338279538931E-2</v>
      </c>
      <c r="AX16" s="274">
        <f t="shared" si="9"/>
        <v>4.8308524142646934E-2</v>
      </c>
      <c r="AY16" s="274">
        <f t="shared" si="9"/>
        <v>4.9007213885751445E-2</v>
      </c>
      <c r="AZ16" s="274">
        <f t="shared" si="10"/>
        <v>4.942439551415221E-2</v>
      </c>
    </row>
    <row r="17" spans="19:52">
      <c r="S17" s="462"/>
      <c r="Y17" s="991" t="s">
        <v>419</v>
      </c>
      <c r="Z17" s="274"/>
      <c r="AA17" s="274">
        <f t="shared" ref="AA17:AO17" si="13">AA8/AA$10</f>
        <v>0.11245602954634508</v>
      </c>
      <c r="AB17" s="274">
        <f t="shared" si="13"/>
        <v>0.10396151162455153</v>
      </c>
      <c r="AC17" s="274">
        <f t="shared" si="13"/>
        <v>9.1405426153239835E-2</v>
      </c>
      <c r="AD17" s="274">
        <f t="shared" si="13"/>
        <v>8.472102776002928E-2</v>
      </c>
      <c r="AE17" s="274">
        <f t="shared" si="13"/>
        <v>6.8120783187515049E-2</v>
      </c>
      <c r="AF17" s="274">
        <f t="shared" si="13"/>
        <v>6.3573053426261086E-2</v>
      </c>
      <c r="AG17" s="274">
        <f t="shared" si="13"/>
        <v>5.7249108248194451E-2</v>
      </c>
      <c r="AH17" s="274">
        <f t="shared" si="13"/>
        <v>5.5340189206001644E-2</v>
      </c>
      <c r="AI17" s="274">
        <f t="shared" si="13"/>
        <v>5.3079412570094971E-2</v>
      </c>
      <c r="AJ17" s="274">
        <f t="shared" si="13"/>
        <v>5.1835935231627453E-2</v>
      </c>
      <c r="AK17" s="274">
        <f t="shared" si="13"/>
        <v>4.873822068249857E-2</v>
      </c>
      <c r="AL17" s="274">
        <f t="shared" si="13"/>
        <v>4.3715891266852061E-2</v>
      </c>
      <c r="AM17" s="274">
        <f t="shared" si="13"/>
        <v>2.9439387549677804E-2</v>
      </c>
      <c r="AN17" s="274">
        <f t="shared" si="13"/>
        <v>2.9527764462410067E-2</v>
      </c>
      <c r="AO17" s="274">
        <f t="shared" si="13"/>
        <v>2.7522031773453269E-2</v>
      </c>
      <c r="AP17" s="274">
        <f t="shared" si="6"/>
        <v>2.767718124650129E-2</v>
      </c>
      <c r="AQ17" s="274">
        <f t="shared" si="6"/>
        <v>2.8260218130332304E-2</v>
      </c>
      <c r="AR17" s="274">
        <f t="shared" si="7"/>
        <v>2.784729361795597E-2</v>
      </c>
      <c r="AS17" s="274">
        <f t="shared" si="7"/>
        <v>2.7271361841511379E-2</v>
      </c>
      <c r="AT17" s="274">
        <f t="shared" si="8"/>
        <v>2.7111436196399757E-2</v>
      </c>
      <c r="AU17" s="274">
        <f t="shared" si="8"/>
        <v>2.5387413100020236E-2</v>
      </c>
      <c r="AV17" s="274">
        <f t="shared" si="9"/>
        <v>2.5630268723203859E-2</v>
      </c>
      <c r="AW17" s="274">
        <f t="shared" si="9"/>
        <v>2.5789434596591262E-2</v>
      </c>
      <c r="AX17" s="274">
        <f t="shared" si="9"/>
        <v>2.4983156743094335E-2</v>
      </c>
      <c r="AY17" s="274">
        <f t="shared" si="9"/>
        <v>2.5125463839338912E-2</v>
      </c>
      <c r="AZ17" s="274">
        <f t="shared" si="10"/>
        <v>2.5194310396859331E-2</v>
      </c>
    </row>
    <row r="18" spans="19:52" ht="15" thickBot="1">
      <c r="Y18" s="9" t="s">
        <v>3</v>
      </c>
      <c r="Z18" s="275"/>
      <c r="AA18" s="7">
        <f t="shared" ref="AA18:AO18" si="14">AA9/AA$10</f>
        <v>1.3688259184354637E-3</v>
      </c>
      <c r="AB18" s="7">
        <f t="shared" si="14"/>
        <v>1.3551894643349801E-3</v>
      </c>
      <c r="AC18" s="7">
        <f t="shared" si="14"/>
        <v>1.2528844173284755E-3</v>
      </c>
      <c r="AD18" s="7">
        <f t="shared" si="14"/>
        <v>1.3128248285209287E-3</v>
      </c>
      <c r="AE18" s="7">
        <f t="shared" si="14"/>
        <v>1.2933762556285688E-3</v>
      </c>
      <c r="AF18" s="7">
        <f t="shared" si="14"/>
        <v>1.4033427175923834E-3</v>
      </c>
      <c r="AG18" s="7">
        <f t="shared" si="14"/>
        <v>1.3742477173985686E-3</v>
      </c>
      <c r="AH18" s="7">
        <f t="shared" si="14"/>
        <v>1.3863505435228864E-3</v>
      </c>
      <c r="AI18" s="7">
        <f t="shared" si="14"/>
        <v>1.3908729796297036E-3</v>
      </c>
      <c r="AJ18" s="7">
        <f t="shared" si="14"/>
        <v>1.379250504566469E-3</v>
      </c>
      <c r="AK18" s="7">
        <f t="shared" si="14"/>
        <v>1.4386744983345592E-3</v>
      </c>
      <c r="AL18" s="7">
        <f t="shared" si="14"/>
        <v>1.4147925544088621E-3</v>
      </c>
      <c r="AM18" s="7">
        <f t="shared" si="14"/>
        <v>1.471301690892363E-3</v>
      </c>
      <c r="AN18" s="7">
        <f t="shared" si="14"/>
        <v>1.4561554819305911E-3</v>
      </c>
      <c r="AO18" s="7">
        <f t="shared" si="14"/>
        <v>1.512643815792568E-3</v>
      </c>
      <c r="AP18" s="7">
        <f t="shared" si="6"/>
        <v>1.5247504936729244E-3</v>
      </c>
      <c r="AQ18" s="7">
        <f t="shared" si="6"/>
        <v>1.5702211271659732E-3</v>
      </c>
      <c r="AR18" s="7">
        <f t="shared" si="7"/>
        <v>1.4535198985941565E-3</v>
      </c>
      <c r="AS18" s="7">
        <f t="shared" si="7"/>
        <v>1.4293291209704886E-3</v>
      </c>
      <c r="AT18" s="7">
        <f t="shared" si="8"/>
        <v>1.5164069916421318E-3</v>
      </c>
      <c r="AU18" s="7">
        <f>AU9/AU$10</f>
        <v>1.547143973850315E-3</v>
      </c>
      <c r="AV18" s="7">
        <f t="shared" si="9"/>
        <v>1.5860445100908708E-3</v>
      </c>
      <c r="AW18" s="7">
        <f t="shared" si="9"/>
        <v>1.4014738419159346E-3</v>
      </c>
      <c r="AX18" s="7">
        <f t="shared" si="9"/>
        <v>1.4218255722900862E-3</v>
      </c>
      <c r="AY18" s="7">
        <f t="shared" si="9"/>
        <v>1.3379691810127407E-3</v>
      </c>
      <c r="AZ18" s="7">
        <f t="shared" si="10"/>
        <v>1.5489485754859604E-3</v>
      </c>
    </row>
    <row r="19" spans="19:52" ht="15" thickTop="1">
      <c r="Y19" s="10" t="s">
        <v>4</v>
      </c>
      <c r="Z19" s="276"/>
      <c r="AA19" s="276">
        <f t="shared" ref="AA19:AO19" si="15">AA10/AA$10</f>
        <v>1</v>
      </c>
      <c r="AB19" s="276">
        <f t="shared" si="15"/>
        <v>1</v>
      </c>
      <c r="AC19" s="276">
        <f t="shared" si="15"/>
        <v>1</v>
      </c>
      <c r="AD19" s="276">
        <f t="shared" si="15"/>
        <v>1</v>
      </c>
      <c r="AE19" s="276">
        <f t="shared" si="15"/>
        <v>1</v>
      </c>
      <c r="AF19" s="276">
        <f t="shared" si="15"/>
        <v>1</v>
      </c>
      <c r="AG19" s="276">
        <f t="shared" si="15"/>
        <v>1</v>
      </c>
      <c r="AH19" s="276">
        <f t="shared" si="15"/>
        <v>1</v>
      </c>
      <c r="AI19" s="276">
        <f t="shared" si="15"/>
        <v>1</v>
      </c>
      <c r="AJ19" s="276">
        <f t="shared" si="15"/>
        <v>1</v>
      </c>
      <c r="AK19" s="276">
        <f t="shared" si="15"/>
        <v>1</v>
      </c>
      <c r="AL19" s="276">
        <f t="shared" si="15"/>
        <v>1</v>
      </c>
      <c r="AM19" s="276">
        <f t="shared" si="15"/>
        <v>1</v>
      </c>
      <c r="AN19" s="276">
        <f t="shared" si="15"/>
        <v>1</v>
      </c>
      <c r="AO19" s="276">
        <f t="shared" si="15"/>
        <v>1</v>
      </c>
      <c r="AP19" s="276">
        <f t="shared" si="6"/>
        <v>1</v>
      </c>
      <c r="AQ19" s="276">
        <f t="shared" si="6"/>
        <v>1</v>
      </c>
      <c r="AR19" s="276">
        <f t="shared" si="7"/>
        <v>1</v>
      </c>
      <c r="AS19" s="276">
        <f t="shared" si="7"/>
        <v>1</v>
      </c>
      <c r="AT19" s="276">
        <f t="shared" si="8"/>
        <v>1</v>
      </c>
      <c r="AU19" s="276">
        <f t="shared" si="8"/>
        <v>1</v>
      </c>
      <c r="AV19" s="276">
        <f t="shared" si="9"/>
        <v>1</v>
      </c>
      <c r="AW19" s="276">
        <f t="shared" si="9"/>
        <v>1</v>
      </c>
      <c r="AX19" s="276">
        <f t="shared" si="9"/>
        <v>1</v>
      </c>
      <c r="AY19" s="276">
        <f t="shared" si="9"/>
        <v>1</v>
      </c>
      <c r="AZ19" s="276">
        <f t="shared" si="10"/>
        <v>1</v>
      </c>
    </row>
    <row r="20" spans="19:52">
      <c r="Y20" s="976"/>
    </row>
    <row r="21" spans="19:52">
      <c r="Y21" s="976" t="s">
        <v>95</v>
      </c>
    </row>
    <row r="22" spans="19:52">
      <c r="Y22" s="969"/>
      <c r="Z22" s="301">
        <v>1990</v>
      </c>
      <c r="AA22" s="13">
        <v>1990</v>
      </c>
      <c r="AB22" s="13">
        <f t="shared" ref="AB22:AP22" si="16">AA22+1</f>
        <v>1991</v>
      </c>
      <c r="AC22" s="13">
        <f t="shared" si="16"/>
        <v>1992</v>
      </c>
      <c r="AD22" s="13">
        <f t="shared" si="16"/>
        <v>1993</v>
      </c>
      <c r="AE22" s="13">
        <f t="shared" si="16"/>
        <v>1994</v>
      </c>
      <c r="AF22" s="13">
        <f t="shared" si="16"/>
        <v>1995</v>
      </c>
      <c r="AG22" s="13">
        <f t="shared" si="16"/>
        <v>1996</v>
      </c>
      <c r="AH22" s="13">
        <f t="shared" si="16"/>
        <v>1997</v>
      </c>
      <c r="AI22" s="13">
        <f t="shared" si="16"/>
        <v>1998</v>
      </c>
      <c r="AJ22" s="13">
        <f t="shared" si="16"/>
        <v>1999</v>
      </c>
      <c r="AK22" s="13">
        <f t="shared" si="16"/>
        <v>2000</v>
      </c>
      <c r="AL22" s="13">
        <f t="shared" si="16"/>
        <v>2001</v>
      </c>
      <c r="AM22" s="13">
        <f t="shared" si="16"/>
        <v>2002</v>
      </c>
      <c r="AN22" s="13">
        <f t="shared" si="16"/>
        <v>2003</v>
      </c>
      <c r="AO22" s="13">
        <f t="shared" si="16"/>
        <v>2004</v>
      </c>
      <c r="AP22" s="13">
        <f t="shared" si="16"/>
        <v>2005</v>
      </c>
      <c r="AQ22" s="13">
        <f t="shared" ref="AQ22:AZ22" si="17">AP22+1</f>
        <v>2006</v>
      </c>
      <c r="AR22" s="13">
        <f t="shared" si="17"/>
        <v>2007</v>
      </c>
      <c r="AS22" s="13">
        <f t="shared" si="17"/>
        <v>2008</v>
      </c>
      <c r="AT22" s="13">
        <f t="shared" si="17"/>
        <v>2009</v>
      </c>
      <c r="AU22" s="13">
        <f t="shared" si="17"/>
        <v>2010</v>
      </c>
      <c r="AV22" s="13">
        <f t="shared" si="17"/>
        <v>2011</v>
      </c>
      <c r="AW22" s="13">
        <f t="shared" si="17"/>
        <v>2012</v>
      </c>
      <c r="AX22" s="13">
        <f t="shared" si="17"/>
        <v>2013</v>
      </c>
      <c r="AY22" s="13">
        <f t="shared" si="17"/>
        <v>2014</v>
      </c>
      <c r="AZ22" s="13">
        <f t="shared" si="17"/>
        <v>2015</v>
      </c>
    </row>
    <row r="23" spans="19:52">
      <c r="Y23" s="8" t="s">
        <v>1</v>
      </c>
      <c r="Z23" s="36">
        <f t="shared" ref="Z23:Z28" si="18">AA5</f>
        <v>25479.178904576249</v>
      </c>
      <c r="AA23" s="18">
        <f>AA5/$Z23-1</f>
        <v>0</v>
      </c>
      <c r="AB23" s="18">
        <f>AB5/$Z23-1</f>
        <v>-2.2375735708348166E-2</v>
      </c>
      <c r="AC23" s="18">
        <f t="shared" ref="AC23:AW23" si="19">AC5/$Z23-1</f>
        <v>3.0556379772215703E-2</v>
      </c>
      <c r="AD23" s="18">
        <f t="shared" si="19"/>
        <v>-9.7909552036239744E-2</v>
      </c>
      <c r="AE23" s="18">
        <f t="shared" si="19"/>
        <v>5.8430902754051273E-2</v>
      </c>
      <c r="AF23" s="18">
        <f t="shared" si="19"/>
        <v>2.1115433893816427E-2</v>
      </c>
      <c r="AG23" s="18">
        <f t="shared" si="19"/>
        <v>-2.8399092874750176E-3</v>
      </c>
      <c r="AH23" s="18">
        <f t="shared" si="19"/>
        <v>-1.2204673629278906E-2</v>
      </c>
      <c r="AI23" s="18">
        <f t="shared" si="19"/>
        <v>-6.0941028005699227E-2</v>
      </c>
      <c r="AJ23" s="18">
        <f t="shared" si="19"/>
        <v>-5.1930670154608505E-2</v>
      </c>
      <c r="AK23" s="18">
        <f t="shared" si="19"/>
        <v>-3.596800434315961E-2</v>
      </c>
      <c r="AL23" s="18">
        <f t="shared" si="19"/>
        <v>-4.4761690880665617E-2</v>
      </c>
      <c r="AM23" s="18">
        <f t="shared" si="19"/>
        <v>-3.90336124869054E-2</v>
      </c>
      <c r="AN23" s="18">
        <f t="shared" si="19"/>
        <v>-8.2737006339508534E-2</v>
      </c>
      <c r="AO23" s="18">
        <f t="shared" si="19"/>
        <v>-3.2232006372784228E-2</v>
      </c>
      <c r="AP23" s="18">
        <f t="shared" si="19"/>
        <v>-3.0429398456829682E-2</v>
      </c>
      <c r="AQ23" s="18">
        <f t="shared" si="19"/>
        <v>-3.8975269109794874E-2</v>
      </c>
      <c r="AR23" s="18">
        <f t="shared" si="19"/>
        <v>-1.564902791811984E-2</v>
      </c>
      <c r="AS23" s="18">
        <f t="shared" si="19"/>
        <v>-1.159545788862304E-2</v>
      </c>
      <c r="AT23" s="18">
        <f t="shared" si="19"/>
        <v>-2.8925213994888344E-2</v>
      </c>
      <c r="AU23" s="18">
        <f t="shared" si="19"/>
        <v>4.399489486887731E-3</v>
      </c>
      <c r="AV23" s="18">
        <f t="shared" si="19"/>
        <v>-1.1270444278515757E-2</v>
      </c>
      <c r="AW23" s="18">
        <f t="shared" si="19"/>
        <v>-3.4776863489672571E-2</v>
      </c>
      <c r="AX23" s="18">
        <f t="shared" ref="AX23:AY28" si="20">AX5/$Z23-1</f>
        <v>-3.5906488521091018E-2</v>
      </c>
      <c r="AY23" s="18">
        <f t="shared" si="20"/>
        <v>-5.026518024092641E-2</v>
      </c>
      <c r="AZ23" s="18">
        <f t="shared" ref="AZ23:AZ28" si="21">AZ5/$Z23-1</f>
        <v>-7.188362541348392E-2</v>
      </c>
    </row>
    <row r="24" spans="19:52">
      <c r="Y24" s="8" t="s">
        <v>2</v>
      </c>
      <c r="Z24" s="36">
        <f t="shared" si="18"/>
        <v>12349.83046502443</v>
      </c>
      <c r="AA24" s="18">
        <f>AA6/$Z24-1</f>
        <v>0</v>
      </c>
      <c r="AB24" s="18">
        <f>AB6/$Z24-1</f>
        <v>-1.1499570339520426E-2</v>
      </c>
      <c r="AC24" s="18">
        <f t="shared" ref="AC24:AW24" si="22">AC6/$Z24-1</f>
        <v>-1.5211745089543705E-2</v>
      </c>
      <c r="AD24" s="18">
        <f t="shared" si="22"/>
        <v>-3.0901738091320907E-2</v>
      </c>
      <c r="AE24" s="18">
        <f t="shared" si="22"/>
        <v>-4.4878017630590405E-2</v>
      </c>
      <c r="AF24" s="18">
        <f t="shared" si="22"/>
        <v>-6.7577348876731835E-2</v>
      </c>
      <c r="AG24" s="18">
        <f t="shared" si="22"/>
        <v>-8.9153410466646155E-2</v>
      </c>
      <c r="AH24" s="18">
        <f t="shared" si="22"/>
        <v>-0.11336618290826306</v>
      </c>
      <c r="AI24" s="18">
        <f t="shared" si="22"/>
        <v>-0.14366104186004613</v>
      </c>
      <c r="AJ24" s="18">
        <f t="shared" si="22"/>
        <v>-0.16979453235578368</v>
      </c>
      <c r="AK24" s="18">
        <f t="shared" si="22"/>
        <v>-0.19418234635036291</v>
      </c>
      <c r="AL24" s="18">
        <f t="shared" si="22"/>
        <v>-0.23855005353981229</v>
      </c>
      <c r="AM24" s="18">
        <f t="shared" si="22"/>
        <v>-0.26324381781974271</v>
      </c>
      <c r="AN24" s="18">
        <f t="shared" si="22"/>
        <v>-0.28685876392847665</v>
      </c>
      <c r="AO24" s="18">
        <f t="shared" si="22"/>
        <v>-0.31447957109651092</v>
      </c>
      <c r="AP24" s="18">
        <f t="shared" si="22"/>
        <v>-0.3403505728659636</v>
      </c>
      <c r="AQ24" s="18">
        <f t="shared" si="22"/>
        <v>-0.3683214745137432</v>
      </c>
      <c r="AR24" s="18">
        <f t="shared" si="22"/>
        <v>-0.39737997274298886</v>
      </c>
      <c r="AS24" s="18">
        <f t="shared" si="22"/>
        <v>-0.42379713671224695</v>
      </c>
      <c r="AT24" s="18">
        <f t="shared" si="22"/>
        <v>-0.4529101278639921</v>
      </c>
      <c r="AU24" s="18">
        <f t="shared" si="22"/>
        <v>-0.48434454654727943</v>
      </c>
      <c r="AV24" s="18">
        <f t="shared" si="22"/>
        <v>-0.50397553205245038</v>
      </c>
      <c r="AW24" s="18">
        <f t="shared" si="22"/>
        <v>-0.52350084225219762</v>
      </c>
      <c r="AX24" s="18">
        <f t="shared" si="20"/>
        <v>-0.54090980234996677</v>
      </c>
      <c r="AY24" s="18">
        <f t="shared" si="20"/>
        <v>-0.55873817329904618</v>
      </c>
      <c r="AZ24" s="18">
        <f t="shared" si="21"/>
        <v>-0.57378877920443982</v>
      </c>
    </row>
    <row r="25" spans="19:52">
      <c r="Y25" s="8" t="s">
        <v>417</v>
      </c>
      <c r="Z25" s="36">
        <f t="shared" si="18"/>
        <v>1360.379024463087</v>
      </c>
      <c r="AA25" s="18">
        <f t="shared" ref="AA25:AB28" si="23">AA7/$Z25-1</f>
        <v>0</v>
      </c>
      <c r="AB25" s="18">
        <f t="shared" si="23"/>
        <v>-1.1978822967356972E-2</v>
      </c>
      <c r="AC25" s="18">
        <f t="shared" ref="AC25:AW25" si="24">AC7/$Z25-1</f>
        <v>-2.0213620532958831E-2</v>
      </c>
      <c r="AD25" s="18">
        <f t="shared" si="24"/>
        <v>-5.2867936098773827E-3</v>
      </c>
      <c r="AE25" s="18">
        <f t="shared" si="24"/>
        <v>-2.0159821586896998E-3</v>
      </c>
      <c r="AF25" s="18">
        <f t="shared" si="24"/>
        <v>2.9101144629267939E-2</v>
      </c>
      <c r="AG25" s="18">
        <f t="shared" si="24"/>
        <v>1.8281120990851996E-2</v>
      </c>
      <c r="AH25" s="18">
        <f t="shared" si="24"/>
        <v>-3.27882448565886E-2</v>
      </c>
      <c r="AI25" s="18">
        <f t="shared" si="24"/>
        <v>-6.9997862943739886E-2</v>
      </c>
      <c r="AJ25" s="18">
        <f t="shared" si="24"/>
        <v>-6.3753475988716168E-2</v>
      </c>
      <c r="AK25" s="18">
        <f t="shared" si="24"/>
        <v>-7.2609603468931638E-2</v>
      </c>
      <c r="AL25" s="18">
        <f t="shared" si="24"/>
        <v>-0.10938010233105711</v>
      </c>
      <c r="AM25" s="18">
        <f t="shared" si="24"/>
        <v>-8.693756128363217E-2</v>
      </c>
      <c r="AN25" s="18">
        <f t="shared" si="24"/>
        <v>-0.10526920512683491</v>
      </c>
      <c r="AO25" s="18">
        <f t="shared" si="24"/>
        <v>-2.2503693105213052E-2</v>
      </c>
      <c r="AP25" s="18">
        <f t="shared" si="24"/>
        <v>2.8102619742106816E-2</v>
      </c>
      <c r="AQ25" s="18">
        <f t="shared" si="24"/>
        <v>5.7256392393826738E-2</v>
      </c>
      <c r="AR25" s="18">
        <f t="shared" si="24"/>
        <v>7.6794673959430515E-2</v>
      </c>
      <c r="AS25" s="18">
        <f t="shared" si="24"/>
        <v>4.6172381454119504E-2</v>
      </c>
      <c r="AT25" s="18">
        <f t="shared" si="24"/>
        <v>-1.7837182922626482E-2</v>
      </c>
      <c r="AU25" s="18">
        <f t="shared" si="24"/>
        <v>0.4383228382268578</v>
      </c>
      <c r="AV25" s="18">
        <f t="shared" si="24"/>
        <v>0.17711537328573224</v>
      </c>
      <c r="AW25" s="18">
        <f t="shared" si="24"/>
        <v>0.18159892777973541</v>
      </c>
      <c r="AX25" s="18">
        <f t="shared" si="20"/>
        <v>0.16033445399696977</v>
      </c>
      <c r="AY25" s="18">
        <f t="shared" si="20"/>
        <v>0.15524573991687696</v>
      </c>
      <c r="AZ25" s="18">
        <f t="shared" si="21"/>
        <v>0.13698723115743894</v>
      </c>
    </row>
    <row r="26" spans="19:52">
      <c r="Y26" s="8" t="s">
        <v>418</v>
      </c>
      <c r="Z26" s="36">
        <f t="shared" si="18"/>
        <v>4973.1512402748012</v>
      </c>
      <c r="AA26" s="18">
        <f t="shared" si="23"/>
        <v>0</v>
      </c>
      <c r="AB26" s="18">
        <f t="shared" si="23"/>
        <v>-0.10134767296864244</v>
      </c>
      <c r="AC26" s="18">
        <f t="shared" ref="AC26:AW26" si="25">AC8/$Z26-1</f>
        <v>-0.1947425404472215</v>
      </c>
      <c r="AD26" s="18">
        <f t="shared" si="25"/>
        <v>-0.32328349826305014</v>
      </c>
      <c r="AE26" s="18">
        <f t="shared" si="25"/>
        <v>-0.40943835427806774</v>
      </c>
      <c r="AF26" s="18">
        <f t="shared" si="25"/>
        <v>-0.46773226419420333</v>
      </c>
      <c r="AG26" s="18">
        <f t="shared" si="25"/>
        <v>-0.53481674177715255</v>
      </c>
      <c r="AH26" s="18">
        <f t="shared" si="25"/>
        <v>-0.55839409125128403</v>
      </c>
      <c r="AI26" s="18">
        <f t="shared" si="25"/>
        <v>-0.59625720598594523</v>
      </c>
      <c r="AJ26" s="18">
        <f t="shared" si="25"/>
        <v>-0.60717042681013567</v>
      </c>
      <c r="AK26" s="18">
        <f t="shared" si="25"/>
        <v>-0.63086285093280436</v>
      </c>
      <c r="AL26" s="18">
        <f t="shared" si="25"/>
        <v>-0.67821841428202523</v>
      </c>
      <c r="AM26" s="18">
        <f t="shared" si="25"/>
        <v>-0.78726869594668458</v>
      </c>
      <c r="AN26" s="18">
        <f t="shared" si="25"/>
        <v>-0.79537661121650938</v>
      </c>
      <c r="AO26" s="18">
        <f t="shared" si="25"/>
        <v>-0.80362701863471175</v>
      </c>
      <c r="AP26" s="18">
        <f t="shared" si="25"/>
        <v>-0.803659645175264</v>
      </c>
      <c r="AQ26" s="18">
        <f t="shared" si="25"/>
        <v>-0.80246012939114686</v>
      </c>
      <c r="AR26" s="18">
        <f t="shared" si="25"/>
        <v>-0.80394106889580264</v>
      </c>
      <c r="AS26" s="18">
        <f t="shared" si="25"/>
        <v>-0.80960854981417274</v>
      </c>
      <c r="AT26" s="18">
        <f t="shared" si="25"/>
        <v>-0.81572383187130593</v>
      </c>
      <c r="AU26" s="18">
        <f t="shared" si="25"/>
        <v>-0.82206889781963266</v>
      </c>
      <c r="AV26" s="18">
        <f t="shared" si="25"/>
        <v>-0.82559700563624849</v>
      </c>
      <c r="AW26" s="18">
        <f t="shared" si="25"/>
        <v>-0.82896410168140655</v>
      </c>
      <c r="AX26" s="18">
        <f t="shared" si="20"/>
        <v>-0.83585222848599483</v>
      </c>
      <c r="AY26" s="18">
        <f t="shared" si="20"/>
        <v>-0.83798444582844689</v>
      </c>
      <c r="AZ26" s="18">
        <f t="shared" si="21"/>
        <v>-0.84145777212951067</v>
      </c>
    </row>
    <row r="27" spans="19:52" ht="15" thickBot="1">
      <c r="Y27" s="9" t="s">
        <v>3</v>
      </c>
      <c r="Z27" s="448">
        <f t="shared" si="18"/>
        <v>60.533688957800003</v>
      </c>
      <c r="AA27" s="19">
        <f t="shared" si="23"/>
        <v>0</v>
      </c>
      <c r="AB27" s="19">
        <f t="shared" si="23"/>
        <v>-3.7604330087778082E-2</v>
      </c>
      <c r="AC27" s="19">
        <f t="shared" ref="AC27:AW27" si="26">AC9/$Z27-1</f>
        <v>-9.3206679020228278E-2</v>
      </c>
      <c r="AD27" s="19">
        <f t="shared" si="26"/>
        <v>-0.13849687140733424</v>
      </c>
      <c r="AE27" s="19">
        <f t="shared" si="26"/>
        <v>-7.8818907344737732E-2</v>
      </c>
      <c r="AF27" s="19">
        <f t="shared" si="26"/>
        <v>-3.4715479706928121E-2</v>
      </c>
      <c r="AG27" s="19">
        <f t="shared" si="26"/>
        <v>-8.2608101886638141E-2</v>
      </c>
      <c r="AH27" s="19">
        <f t="shared" si="26"/>
        <v>-9.1129894017291546E-2</v>
      </c>
      <c r="AI27" s="19">
        <f t="shared" si="26"/>
        <v>-0.13083811625161934</v>
      </c>
      <c r="AJ27" s="19">
        <f t="shared" si="26"/>
        <v>-0.1412813125623662</v>
      </c>
      <c r="AK27" s="19">
        <f t="shared" si="26"/>
        <v>-0.10481013802451389</v>
      </c>
      <c r="AL27" s="19">
        <f t="shared" si="26"/>
        <v>-0.14444261954191284</v>
      </c>
      <c r="AM27" s="19">
        <f t="shared" si="26"/>
        <v>-0.12654830553512675</v>
      </c>
      <c r="AN27" s="19">
        <f t="shared" si="26"/>
        <v>-0.1709762348006777</v>
      </c>
      <c r="AO27" s="19">
        <f t="shared" si="26"/>
        <v>-0.11330870668367221</v>
      </c>
      <c r="AP27" s="19">
        <f t="shared" si="26"/>
        <v>-0.11136989448800672</v>
      </c>
      <c r="AQ27" s="19">
        <f t="shared" si="26"/>
        <v>-9.8273988276960211E-2</v>
      </c>
      <c r="AR27" s="19">
        <f t="shared" si="26"/>
        <v>-0.15926496773591614</v>
      </c>
      <c r="AS27" s="19">
        <f t="shared" si="26"/>
        <v>-0.18020099998208405</v>
      </c>
      <c r="AT27" s="19">
        <f t="shared" si="26"/>
        <v>-0.15322709577581151</v>
      </c>
      <c r="AU27" s="19">
        <f t="shared" si="26"/>
        <v>-0.10916212098698719</v>
      </c>
      <c r="AV27" s="19">
        <f t="shared" si="26"/>
        <v>-0.11335315180582362</v>
      </c>
      <c r="AW27" s="19">
        <f t="shared" si="26"/>
        <v>-0.23640166211869473</v>
      </c>
      <c r="AX27" s="19">
        <f t="shared" si="20"/>
        <v>-0.23251742254816532</v>
      </c>
      <c r="AY27" s="19">
        <f t="shared" si="20"/>
        <v>-0.29120073482864517</v>
      </c>
      <c r="AZ27" s="19">
        <f t="shared" si="21"/>
        <v>-0.19921854538234107</v>
      </c>
    </row>
    <row r="28" spans="19:52" ht="15" thickTop="1">
      <c r="Y28" s="10" t="s">
        <v>4</v>
      </c>
      <c r="Z28" s="161">
        <f t="shared" si="18"/>
        <v>44223.073323296368</v>
      </c>
      <c r="AA28" s="20">
        <f t="shared" si="23"/>
        <v>0</v>
      </c>
      <c r="AB28" s="20">
        <f t="shared" si="23"/>
        <v>-2.7920322998996494E-2</v>
      </c>
      <c r="AC28" s="20">
        <f t="shared" ref="AC28:AW28" si="27">AC10/$Z28-1</f>
        <v>-9.2923311569473865E-3</v>
      </c>
      <c r="AD28" s="20">
        <f t="shared" si="27"/>
        <v>-0.10174778415833274</v>
      </c>
      <c r="AE28" s="20">
        <f t="shared" si="27"/>
        <v>-2.5081410214678912E-2</v>
      </c>
      <c r="AF28" s="20">
        <f t="shared" si="27"/>
        <v>-5.8457742732600071E-2</v>
      </c>
      <c r="AG28" s="20">
        <f t="shared" si="27"/>
        <v>-8.6227474419683037E-2</v>
      </c>
      <c r="AH28" s="20">
        <f t="shared" si="27"/>
        <v>-0.10261876884402832</v>
      </c>
      <c r="AI28" s="20">
        <f t="shared" si="27"/>
        <v>-0.14461540973517162</v>
      </c>
      <c r="AJ28" s="20">
        <f t="shared" si="27"/>
        <v>-0.14777163965658124</v>
      </c>
      <c r="AK28" s="20">
        <f t="shared" si="27"/>
        <v>-0.14827218636931916</v>
      </c>
      <c r="AL28" s="20">
        <f t="shared" si="27"/>
        <v>-0.1722396944836192</v>
      </c>
      <c r="AM28" s="20">
        <f t="shared" si="27"/>
        <v>-0.18738398434127845</v>
      </c>
      <c r="AN28" s="20">
        <f t="shared" si="27"/>
        <v>-0.22069502131786833</v>
      </c>
      <c r="AO28" s="20">
        <f t="shared" si="27"/>
        <v>-0.19761280793885694</v>
      </c>
      <c r="AP28" s="20">
        <f t="shared" si="27"/>
        <v>-0.20224330119955747</v>
      </c>
      <c r="AQ28" s="20">
        <f t="shared" si="27"/>
        <v>-0.21392858953459315</v>
      </c>
      <c r="AR28" s="20">
        <f t="shared" si="27"/>
        <v>-0.20825308011756416</v>
      </c>
      <c r="AS28" s="20">
        <f t="shared" si="27"/>
        <v>-0.21490292007059186</v>
      </c>
      <c r="AT28" s="20">
        <f t="shared" si="27"/>
        <v>-0.23563746097229765</v>
      </c>
      <c r="AU28" s="20">
        <f t="shared" si="27"/>
        <v>-0.21183677891178343</v>
      </c>
      <c r="AV28" s="20">
        <f t="shared" si="27"/>
        <v>-0.23478491392541889</v>
      </c>
      <c r="AW28" s="20">
        <f t="shared" si="27"/>
        <v>-0.25419000704483508</v>
      </c>
      <c r="AX28" s="20">
        <f t="shared" si="20"/>
        <v>-0.26112593243653714</v>
      </c>
      <c r="AY28" s="20">
        <f t="shared" si="20"/>
        <v>-0.27485414544438391</v>
      </c>
      <c r="AZ28" s="20">
        <f t="shared" si="21"/>
        <v>-0.29233905667965232</v>
      </c>
    </row>
    <row r="29" spans="19:52">
      <c r="Y29" s="976"/>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row>
    <row r="30" spans="19:52">
      <c r="Y30" s="928" t="s">
        <v>94</v>
      </c>
    </row>
    <row r="31" spans="19:52">
      <c r="Y31" s="969"/>
      <c r="Z31" s="301">
        <v>2005</v>
      </c>
      <c r="AA31" s="13">
        <v>1990</v>
      </c>
      <c r="AB31" s="13">
        <f t="shared" ref="AB31:AZ31" si="28">AA31+1</f>
        <v>1991</v>
      </c>
      <c r="AC31" s="13">
        <f t="shared" si="28"/>
        <v>1992</v>
      </c>
      <c r="AD31" s="13">
        <f t="shared" si="28"/>
        <v>1993</v>
      </c>
      <c r="AE31" s="13">
        <f t="shared" si="28"/>
        <v>1994</v>
      </c>
      <c r="AF31" s="13">
        <f t="shared" si="28"/>
        <v>1995</v>
      </c>
      <c r="AG31" s="13">
        <f t="shared" si="28"/>
        <v>1996</v>
      </c>
      <c r="AH31" s="13">
        <f t="shared" si="28"/>
        <v>1997</v>
      </c>
      <c r="AI31" s="13">
        <f t="shared" si="28"/>
        <v>1998</v>
      </c>
      <c r="AJ31" s="13">
        <f t="shared" si="28"/>
        <v>1999</v>
      </c>
      <c r="AK31" s="13">
        <f t="shared" si="28"/>
        <v>2000</v>
      </c>
      <c r="AL31" s="13">
        <f t="shared" si="28"/>
        <v>2001</v>
      </c>
      <c r="AM31" s="13">
        <f t="shared" si="28"/>
        <v>2002</v>
      </c>
      <c r="AN31" s="13">
        <f t="shared" si="28"/>
        <v>2003</v>
      </c>
      <c r="AO31" s="13">
        <f t="shared" si="28"/>
        <v>2004</v>
      </c>
      <c r="AP31" s="13">
        <f t="shared" si="28"/>
        <v>2005</v>
      </c>
      <c r="AQ31" s="13">
        <f t="shared" si="28"/>
        <v>2006</v>
      </c>
      <c r="AR31" s="13">
        <f t="shared" si="28"/>
        <v>2007</v>
      </c>
      <c r="AS31" s="13">
        <f t="shared" si="28"/>
        <v>2008</v>
      </c>
      <c r="AT31" s="13">
        <f t="shared" si="28"/>
        <v>2009</v>
      </c>
      <c r="AU31" s="13">
        <f t="shared" si="28"/>
        <v>2010</v>
      </c>
      <c r="AV31" s="13">
        <f t="shared" si="28"/>
        <v>2011</v>
      </c>
      <c r="AW31" s="13">
        <f t="shared" si="28"/>
        <v>2012</v>
      </c>
      <c r="AX31" s="13">
        <f t="shared" si="28"/>
        <v>2013</v>
      </c>
      <c r="AY31" s="13">
        <f t="shared" si="28"/>
        <v>2014</v>
      </c>
      <c r="AZ31" s="13">
        <f t="shared" si="28"/>
        <v>2015</v>
      </c>
    </row>
    <row r="32" spans="19:52">
      <c r="Y32" s="8" t="s">
        <v>1</v>
      </c>
      <c r="Z32" s="449">
        <f t="shared" ref="Z32:Z37" si="29">AP5</f>
        <v>24703.862817336048</v>
      </c>
      <c r="AA32" s="444"/>
      <c r="AB32" s="444"/>
      <c r="AC32" s="444"/>
      <c r="AD32" s="444"/>
      <c r="AE32" s="444"/>
      <c r="AF32" s="444"/>
      <c r="AG32" s="444"/>
      <c r="AH32" s="444"/>
      <c r="AI32" s="444"/>
      <c r="AJ32" s="444"/>
      <c r="AK32" s="444"/>
      <c r="AL32" s="444"/>
      <c r="AM32" s="444"/>
      <c r="AN32" s="444"/>
      <c r="AO32" s="444"/>
      <c r="AP32" s="18">
        <f t="shared" ref="AP32:AW32" si="30">AP5/$Z32-1</f>
        <v>0</v>
      </c>
      <c r="AQ32" s="18">
        <f t="shared" si="30"/>
        <v>-8.8140777364367207E-3</v>
      </c>
      <c r="AR32" s="18">
        <f t="shared" si="30"/>
        <v>1.5244243704569227E-2</v>
      </c>
      <c r="AS32" s="18">
        <f t="shared" si="30"/>
        <v>1.9425032626020799E-2</v>
      </c>
      <c r="AT32" s="18">
        <f t="shared" si="30"/>
        <v>1.5513923994263656E-3</v>
      </c>
      <c r="AU32" s="18">
        <f t="shared" si="30"/>
        <v>3.5921971941273556E-2</v>
      </c>
      <c r="AV32" s="18">
        <f t="shared" si="30"/>
        <v>1.9760246595575959E-2</v>
      </c>
      <c r="AW32" s="18">
        <f t="shared" si="30"/>
        <v>-4.4839076452229953E-3</v>
      </c>
      <c r="AX32" s="18">
        <f t="shared" ref="AX32:AY37" si="31">AX5/$Z32-1</f>
        <v>-5.6489852884812342E-3</v>
      </c>
      <c r="AY32" s="18">
        <f t="shared" si="31"/>
        <v>-2.0458316034465129E-2</v>
      </c>
      <c r="AZ32" s="18">
        <f t="shared" ref="AZ32:AZ37" si="32">AZ5/$Z32-1</f>
        <v>-4.2755243290870881E-2</v>
      </c>
    </row>
    <row r="33" spans="25:52">
      <c r="Y33" s="8" t="s">
        <v>2</v>
      </c>
      <c r="Z33" s="449">
        <f t="shared" si="29"/>
        <v>8146.5585914558351</v>
      </c>
      <c r="AA33" s="444"/>
      <c r="AB33" s="444"/>
      <c r="AC33" s="444"/>
      <c r="AD33" s="444"/>
      <c r="AE33" s="444"/>
      <c r="AF33" s="444"/>
      <c r="AG33" s="444"/>
      <c r="AH33" s="444"/>
      <c r="AI33" s="444"/>
      <c r="AJ33" s="444"/>
      <c r="AK33" s="444"/>
      <c r="AL33" s="444"/>
      <c r="AM33" s="444"/>
      <c r="AN33" s="444"/>
      <c r="AO33" s="444"/>
      <c r="AP33" s="18">
        <f t="shared" ref="AP33:AW33" si="33">AP6/$Z33-1</f>
        <v>0</v>
      </c>
      <c r="AQ33" s="18">
        <f t="shared" si="33"/>
        <v>-4.2402677084559914E-2</v>
      </c>
      <c r="AR33" s="18">
        <f t="shared" si="33"/>
        <v>-8.6454103545271832E-2</v>
      </c>
      <c r="AS33" s="18">
        <f t="shared" si="33"/>
        <v>-0.12650138151234613</v>
      </c>
      <c r="AT33" s="18">
        <f t="shared" si="33"/>
        <v>-0.17063541688660799</v>
      </c>
      <c r="AU33" s="18">
        <f t="shared" si="33"/>
        <v>-0.21828863599097337</v>
      </c>
      <c r="AV33" s="18">
        <f t="shared" si="33"/>
        <v>-0.24804836092617322</v>
      </c>
      <c r="AW33" s="18">
        <f t="shared" si="33"/>
        <v>-0.27764788666907914</v>
      </c>
      <c r="AX33" s="18">
        <f t="shared" si="31"/>
        <v>-0.30403911719497445</v>
      </c>
      <c r="AY33" s="18">
        <f t="shared" si="31"/>
        <v>-0.33106615643085757</v>
      </c>
      <c r="AZ33" s="18">
        <f t="shared" si="32"/>
        <v>-0.35388222400599934</v>
      </c>
    </row>
    <row r="34" spans="25:52">
      <c r="Y34" s="8" t="s">
        <v>417</v>
      </c>
      <c r="Z34" s="449">
        <f t="shared" si="29"/>
        <v>1398.6092388927113</v>
      </c>
      <c r="AA34" s="444"/>
      <c r="AB34" s="444"/>
      <c r="AC34" s="444"/>
      <c r="AD34" s="444"/>
      <c r="AE34" s="444"/>
      <c r="AF34" s="444"/>
      <c r="AG34" s="444"/>
      <c r="AH34" s="444"/>
      <c r="AI34" s="444"/>
      <c r="AJ34" s="444"/>
      <c r="AK34" s="444"/>
      <c r="AL34" s="444"/>
      <c r="AM34" s="444"/>
      <c r="AN34" s="444"/>
      <c r="AO34" s="444"/>
      <c r="AP34" s="18">
        <f t="shared" ref="AP34:AW34" si="34">AP7/$Z34-1</f>
        <v>0</v>
      </c>
      <c r="AQ34" s="18">
        <f t="shared" si="34"/>
        <v>2.8356870308367643E-2</v>
      </c>
      <c r="AR34" s="18">
        <f t="shared" si="34"/>
        <v>4.7361083691760175E-2</v>
      </c>
      <c r="AS34" s="18">
        <f t="shared" si="34"/>
        <v>1.7575834712439065E-2</v>
      </c>
      <c r="AT34" s="18">
        <f t="shared" si="34"/>
        <v>-4.4684063421856601E-2</v>
      </c>
      <c r="AU34" s="18">
        <f t="shared" si="34"/>
        <v>0.39900707439851879</v>
      </c>
      <c r="AV34" s="18">
        <f t="shared" si="34"/>
        <v>0.14493957186978501</v>
      </c>
      <c r="AW34" s="18">
        <f t="shared" si="34"/>
        <v>0.14930057086726656</v>
      </c>
      <c r="AX34" s="18">
        <f t="shared" si="31"/>
        <v>0.12861734978171002</v>
      </c>
      <c r="AY34" s="18">
        <f t="shared" si="31"/>
        <v>0.12366773290263899</v>
      </c>
      <c r="AZ34" s="18">
        <f t="shared" si="32"/>
        <v>0.10590831043952131</v>
      </c>
    </row>
    <row r="35" spans="25:52">
      <c r="Y35" s="8" t="s">
        <v>418</v>
      </c>
      <c r="Z35" s="449">
        <f t="shared" si="29"/>
        <v>976.43027911263027</v>
      </c>
      <c r="AA35" s="444"/>
      <c r="AB35" s="444"/>
      <c r="AC35" s="444"/>
      <c r="AD35" s="444"/>
      <c r="AE35" s="444"/>
      <c r="AF35" s="444"/>
      <c r="AG35" s="444"/>
      <c r="AH35" s="444"/>
      <c r="AI35" s="444"/>
      <c r="AJ35" s="444"/>
      <c r="AK35" s="444"/>
      <c r="AL35" s="444"/>
      <c r="AM35" s="444"/>
      <c r="AN35" s="444"/>
      <c r="AO35" s="444"/>
      <c r="AP35" s="18">
        <f t="shared" ref="AP35:AW35" si="35">AP8/$Z35-1</f>
        <v>0</v>
      </c>
      <c r="AQ35" s="18">
        <f t="shared" si="35"/>
        <v>6.1093695444727203E-3</v>
      </c>
      <c r="AR35" s="18">
        <f t="shared" si="35"/>
        <v>-1.4333462969944311E-3</v>
      </c>
      <c r="AS35" s="18">
        <f t="shared" si="35"/>
        <v>-3.0298940043268607E-2</v>
      </c>
      <c r="AT35" s="18">
        <f t="shared" si="35"/>
        <v>-6.1445272963935871E-2</v>
      </c>
      <c r="AU35" s="18">
        <f t="shared" si="35"/>
        <v>-9.3761940385621245E-2</v>
      </c>
      <c r="AV35" s="18">
        <f t="shared" si="35"/>
        <v>-0.11173128662503951</v>
      </c>
      <c r="AW35" s="18">
        <f t="shared" si="35"/>
        <v>-0.1288805682801718</v>
      </c>
      <c r="AX35" s="18">
        <f t="shared" si="31"/>
        <v>-0.16396315133212247</v>
      </c>
      <c r="AY35" s="18">
        <f t="shared" si="31"/>
        <v>-0.17482295315103757</v>
      </c>
      <c r="AZ35" s="18">
        <f t="shared" si="32"/>
        <v>-0.19251328636941378</v>
      </c>
    </row>
    <row r="36" spans="25:52" ht="15" thickBot="1">
      <c r="Y36" s="9" t="s">
        <v>3</v>
      </c>
      <c r="Z36" s="451">
        <f t="shared" si="29"/>
        <v>53.792058405600002</v>
      </c>
      <c r="AA36" s="452"/>
      <c r="AB36" s="452"/>
      <c r="AC36" s="452"/>
      <c r="AD36" s="452"/>
      <c r="AE36" s="452"/>
      <c r="AF36" s="452"/>
      <c r="AG36" s="452"/>
      <c r="AH36" s="452"/>
      <c r="AI36" s="452"/>
      <c r="AJ36" s="452"/>
      <c r="AK36" s="452"/>
      <c r="AL36" s="452"/>
      <c r="AM36" s="452"/>
      <c r="AN36" s="452"/>
      <c r="AO36" s="452"/>
      <c r="AP36" s="19">
        <f t="shared" ref="AP36:AW36" si="36">AP9/$Z36-1</f>
        <v>0</v>
      </c>
      <c r="AQ36" s="19">
        <f t="shared" si="36"/>
        <v>1.4737184943223625E-2</v>
      </c>
      <c r="AR36" s="19">
        <f t="shared" si="36"/>
        <v>-5.3897648696376588E-2</v>
      </c>
      <c r="AS36" s="19">
        <f t="shared" si="36"/>
        <v>-7.745754399623872E-2</v>
      </c>
      <c r="AT36" s="19">
        <f t="shared" si="36"/>
        <v>-4.7103064625171998E-2</v>
      </c>
      <c r="AU36" s="19">
        <f t="shared" si="36"/>
        <v>2.484468495187242E-3</v>
      </c>
      <c r="AV36" s="19">
        <f t="shared" si="36"/>
        <v>-2.2318142335210345E-3</v>
      </c>
      <c r="AW36" s="19">
        <f t="shared" si="36"/>
        <v>-0.14070170125358261</v>
      </c>
      <c r="AX36" s="19">
        <f t="shared" si="31"/>
        <v>-0.13633065918958298</v>
      </c>
      <c r="AY36" s="19">
        <f t="shared" si="31"/>
        <v>-0.20236861121988103</v>
      </c>
      <c r="AZ36" s="19">
        <f t="shared" si="32"/>
        <v>-9.8858513063452391E-2</v>
      </c>
    </row>
    <row r="37" spans="25:52" ht="15" thickTop="1">
      <c r="Y37" s="10" t="s">
        <v>4</v>
      </c>
      <c r="Z37" s="450">
        <f t="shared" si="29"/>
        <v>35279.252985202824</v>
      </c>
      <c r="AA37" s="453"/>
      <c r="AB37" s="453"/>
      <c r="AC37" s="453"/>
      <c r="AD37" s="453"/>
      <c r="AE37" s="453"/>
      <c r="AF37" s="453"/>
      <c r="AG37" s="453"/>
      <c r="AH37" s="453"/>
      <c r="AI37" s="453"/>
      <c r="AJ37" s="453"/>
      <c r="AK37" s="453"/>
      <c r="AL37" s="453"/>
      <c r="AM37" s="453"/>
      <c r="AN37" s="453"/>
      <c r="AO37" s="453"/>
      <c r="AP37" s="20">
        <f t="shared" ref="AP37:AW37" si="37">AP10/$Z37-1</f>
        <v>0</v>
      </c>
      <c r="AQ37" s="20">
        <f t="shared" si="37"/>
        <v>-1.4647684378716441E-2</v>
      </c>
      <c r="AR37" s="20">
        <f t="shared" si="37"/>
        <v>-7.5333481085690934E-3</v>
      </c>
      <c r="AS37" s="20">
        <f t="shared" si="37"/>
        <v>-1.5869022334842331E-2</v>
      </c>
      <c r="AT37" s="20">
        <f t="shared" si="37"/>
        <v>-4.1860080677421641E-2</v>
      </c>
      <c r="AU37" s="20">
        <f t="shared" si="37"/>
        <v>-1.2025568355178096E-2</v>
      </c>
      <c r="AV37" s="20">
        <f t="shared" si="37"/>
        <v>-4.0791400153446511E-2</v>
      </c>
      <c r="AW37" s="20">
        <f t="shared" si="37"/>
        <v>-6.5115975739705956E-2</v>
      </c>
      <c r="AX37" s="20">
        <f t="shared" si="31"/>
        <v>-7.3810262358836143E-2</v>
      </c>
      <c r="AY37" s="20">
        <f t="shared" si="31"/>
        <v>-9.1018783488761246E-2</v>
      </c>
      <c r="AZ37" s="20">
        <f t="shared" si="32"/>
        <v>-0.11293638225234404</v>
      </c>
    </row>
    <row r="38" spans="25:52">
      <c r="Y38" s="976"/>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row>
    <row r="39" spans="25:52">
      <c r="Y39" s="928" t="s">
        <v>193</v>
      </c>
    </row>
    <row r="40" spans="25:52">
      <c r="Y40" s="969"/>
      <c r="Z40" s="301">
        <v>2013</v>
      </c>
      <c r="AA40" s="13">
        <v>1990</v>
      </c>
      <c r="AB40" s="13">
        <f t="shared" ref="AB40:AZ40" si="38">AA40+1</f>
        <v>1991</v>
      </c>
      <c r="AC40" s="13">
        <f t="shared" si="38"/>
        <v>1992</v>
      </c>
      <c r="AD40" s="13">
        <f t="shared" si="38"/>
        <v>1993</v>
      </c>
      <c r="AE40" s="13">
        <f t="shared" si="38"/>
        <v>1994</v>
      </c>
      <c r="AF40" s="13">
        <f t="shared" si="38"/>
        <v>1995</v>
      </c>
      <c r="AG40" s="13">
        <f t="shared" si="38"/>
        <v>1996</v>
      </c>
      <c r="AH40" s="13">
        <f t="shared" si="38"/>
        <v>1997</v>
      </c>
      <c r="AI40" s="13">
        <f t="shared" si="38"/>
        <v>1998</v>
      </c>
      <c r="AJ40" s="13">
        <f t="shared" si="38"/>
        <v>1999</v>
      </c>
      <c r="AK40" s="13">
        <f t="shared" si="38"/>
        <v>2000</v>
      </c>
      <c r="AL40" s="13">
        <f t="shared" si="38"/>
        <v>2001</v>
      </c>
      <c r="AM40" s="13">
        <f t="shared" si="38"/>
        <v>2002</v>
      </c>
      <c r="AN40" s="13">
        <f t="shared" si="38"/>
        <v>2003</v>
      </c>
      <c r="AO40" s="13">
        <f t="shared" si="38"/>
        <v>2004</v>
      </c>
      <c r="AP40" s="13">
        <f t="shared" si="38"/>
        <v>2005</v>
      </c>
      <c r="AQ40" s="13">
        <f t="shared" si="38"/>
        <v>2006</v>
      </c>
      <c r="AR40" s="13">
        <f t="shared" si="38"/>
        <v>2007</v>
      </c>
      <c r="AS40" s="13">
        <f t="shared" si="38"/>
        <v>2008</v>
      </c>
      <c r="AT40" s="13">
        <f t="shared" si="38"/>
        <v>2009</v>
      </c>
      <c r="AU40" s="13">
        <f t="shared" si="38"/>
        <v>2010</v>
      </c>
      <c r="AV40" s="13">
        <f t="shared" si="38"/>
        <v>2011</v>
      </c>
      <c r="AW40" s="13">
        <f t="shared" si="38"/>
        <v>2012</v>
      </c>
      <c r="AX40" s="13">
        <f t="shared" si="38"/>
        <v>2013</v>
      </c>
      <c r="AY40" s="13">
        <f t="shared" si="38"/>
        <v>2014</v>
      </c>
      <c r="AZ40" s="13">
        <f t="shared" si="38"/>
        <v>2015</v>
      </c>
    </row>
    <row r="41" spans="25:52">
      <c r="Y41" s="8" t="s">
        <v>1</v>
      </c>
      <c r="Z41" s="449">
        <f t="shared" ref="Z41:Z46" si="39">AX5</f>
        <v>24564.311059712258</v>
      </c>
      <c r="AA41" s="444"/>
      <c r="AB41" s="444"/>
      <c r="AC41" s="444"/>
      <c r="AD41" s="444"/>
      <c r="AE41" s="444"/>
      <c r="AF41" s="444"/>
      <c r="AG41" s="444"/>
      <c r="AH41" s="444"/>
      <c r="AI41" s="444"/>
      <c r="AJ41" s="444"/>
      <c r="AK41" s="444"/>
      <c r="AL41" s="444"/>
      <c r="AM41" s="444"/>
      <c r="AN41" s="444"/>
      <c r="AO41" s="444"/>
      <c r="AP41" s="444"/>
      <c r="AQ41" s="444"/>
      <c r="AR41" s="444"/>
      <c r="AS41" s="444"/>
      <c r="AT41" s="444"/>
      <c r="AU41" s="444"/>
      <c r="AV41" s="444"/>
      <c r="AW41" s="444"/>
      <c r="AX41" s="18">
        <f t="shared" ref="AX41:AX46" si="40">AX5/$Z41-1</f>
        <v>0</v>
      </c>
      <c r="AY41" s="18">
        <f t="shared" ref="AY41:AZ46" si="41">AY5/$Z41-1</f>
        <v>-1.489346370333855E-2</v>
      </c>
      <c r="AZ41" s="18">
        <f t="shared" si="41"/>
        <v>-3.7317061534004492E-2</v>
      </c>
    </row>
    <row r="42" spans="25:52">
      <c r="Y42" s="8" t="s">
        <v>2</v>
      </c>
      <c r="Z42" s="449">
        <f t="shared" si="39"/>
        <v>5669.6861091324681</v>
      </c>
      <c r="AA42" s="444"/>
      <c r="AB42" s="444"/>
      <c r="AC42" s="444"/>
      <c r="AD42" s="444"/>
      <c r="AE42" s="444"/>
      <c r="AF42" s="444"/>
      <c r="AG42" s="444"/>
      <c r="AH42" s="444"/>
      <c r="AI42" s="444"/>
      <c r="AJ42" s="444"/>
      <c r="AK42" s="444"/>
      <c r="AL42" s="444"/>
      <c r="AM42" s="444"/>
      <c r="AN42" s="444"/>
      <c r="AO42" s="444"/>
      <c r="AP42" s="444"/>
      <c r="AQ42" s="444"/>
      <c r="AR42" s="444"/>
      <c r="AS42" s="444"/>
      <c r="AT42" s="444"/>
      <c r="AU42" s="444"/>
      <c r="AV42" s="444"/>
      <c r="AW42" s="444"/>
      <c r="AX42" s="18">
        <f t="shared" si="40"/>
        <v>0</v>
      </c>
      <c r="AY42" s="18">
        <f t="shared" si="41"/>
        <v>-3.8834135514847268E-2</v>
      </c>
      <c r="AZ42" s="18">
        <f t="shared" si="41"/>
        <v>-7.1617684330382847E-2</v>
      </c>
    </row>
    <row r="43" spans="25:52">
      <c r="Y43" s="8" t="s">
        <v>417</v>
      </c>
      <c r="Z43" s="449">
        <f t="shared" si="39"/>
        <v>1578.4946525793064</v>
      </c>
      <c r="AA43" s="444"/>
      <c r="AB43" s="444"/>
      <c r="AC43" s="444"/>
      <c r="AD43" s="444"/>
      <c r="AE43" s="444"/>
      <c r="AF43" s="444"/>
      <c r="AG43" s="444"/>
      <c r="AH43" s="444"/>
      <c r="AI43" s="444"/>
      <c r="AJ43" s="444"/>
      <c r="AK43" s="444"/>
      <c r="AL43" s="444"/>
      <c r="AM43" s="444"/>
      <c r="AN43" s="444"/>
      <c r="AO43" s="444"/>
      <c r="AP43" s="444"/>
      <c r="AQ43" s="444"/>
      <c r="AR43" s="444"/>
      <c r="AS43" s="444"/>
      <c r="AT43" s="444"/>
      <c r="AU43" s="444"/>
      <c r="AV43" s="444"/>
      <c r="AW43" s="444"/>
      <c r="AX43" s="18">
        <f t="shared" si="40"/>
        <v>0</v>
      </c>
      <c r="AY43" s="18">
        <f t="shared" si="41"/>
        <v>-4.3855580281735307E-3</v>
      </c>
      <c r="AZ43" s="18">
        <f t="shared" si="41"/>
        <v>-2.0121114872619139E-2</v>
      </c>
    </row>
    <row r="44" spans="25:52">
      <c r="Y44" s="8" t="s">
        <v>418</v>
      </c>
      <c r="Z44" s="449">
        <f t="shared" si="39"/>
        <v>816.33169349321952</v>
      </c>
      <c r="AA44" s="444"/>
      <c r="AB44" s="444"/>
      <c r="AC44" s="444"/>
      <c r="AD44" s="444"/>
      <c r="AE44" s="444"/>
      <c r="AF44" s="444"/>
      <c r="AG44" s="444"/>
      <c r="AH44" s="444"/>
      <c r="AI44" s="444"/>
      <c r="AJ44" s="444"/>
      <c r="AK44" s="444"/>
      <c r="AL44" s="444"/>
      <c r="AM44" s="444"/>
      <c r="AN44" s="444"/>
      <c r="AO44" s="444"/>
      <c r="AP44" s="444"/>
      <c r="AQ44" s="444"/>
      <c r="AR44" s="444"/>
      <c r="AS44" s="444"/>
      <c r="AT44" s="444"/>
      <c r="AU44" s="444"/>
      <c r="AV44" s="444"/>
      <c r="AW44" s="444"/>
      <c r="AX44" s="18">
        <f t="shared" si="40"/>
        <v>0</v>
      </c>
      <c r="AY44" s="18">
        <f t="shared" si="41"/>
        <v>-1.2989621015172759E-2</v>
      </c>
      <c r="AZ44" s="18">
        <f t="shared" si="41"/>
        <v>-3.4149374017165002E-2</v>
      </c>
    </row>
    <row r="45" spans="25:52" ht="15" thickBot="1">
      <c r="Y45" s="9" t="s">
        <v>3</v>
      </c>
      <c r="Z45" s="451">
        <f t="shared" si="39"/>
        <v>46.458551624000009</v>
      </c>
      <c r="AA45" s="452"/>
      <c r="AB45" s="452"/>
      <c r="AC45" s="452"/>
      <c r="AD45" s="452"/>
      <c r="AE45" s="452"/>
      <c r="AF45" s="452"/>
      <c r="AG45" s="452"/>
      <c r="AH45" s="452"/>
      <c r="AI45" s="452"/>
      <c r="AJ45" s="452"/>
      <c r="AK45" s="452"/>
      <c r="AL45" s="452"/>
      <c r="AM45" s="452"/>
      <c r="AN45" s="452"/>
      <c r="AO45" s="452"/>
      <c r="AP45" s="452"/>
      <c r="AQ45" s="452"/>
      <c r="AR45" s="452"/>
      <c r="AS45" s="452"/>
      <c r="AT45" s="452"/>
      <c r="AU45" s="452"/>
      <c r="AV45" s="452"/>
      <c r="AW45" s="452"/>
      <c r="AX45" s="19">
        <f t="shared" si="40"/>
        <v>0</v>
      </c>
      <c r="AY45" s="19">
        <f t="shared" si="41"/>
        <v>-7.6462077452386978E-2</v>
      </c>
      <c r="AZ45" s="19">
        <f t="shared" si="41"/>
        <v>4.3387144078738338E-2</v>
      </c>
    </row>
    <row r="46" spans="25:52" ht="15" thickTop="1">
      <c r="Y46" s="10" t="s">
        <v>4</v>
      </c>
      <c r="Z46" s="450">
        <f t="shared" si="39"/>
        <v>32675.282066541251</v>
      </c>
      <c r="AA46" s="453"/>
      <c r="AB46" s="453"/>
      <c r="AC46" s="453"/>
      <c r="AD46" s="453"/>
      <c r="AE46" s="453"/>
      <c r="AF46" s="453"/>
      <c r="AG46" s="453"/>
      <c r="AH46" s="453"/>
      <c r="AI46" s="453"/>
      <c r="AJ46" s="453"/>
      <c r="AK46" s="453"/>
      <c r="AL46" s="453"/>
      <c r="AM46" s="453"/>
      <c r="AN46" s="453"/>
      <c r="AO46" s="453"/>
      <c r="AP46" s="453"/>
      <c r="AQ46" s="453"/>
      <c r="AR46" s="453"/>
      <c r="AS46" s="453"/>
      <c r="AT46" s="453"/>
      <c r="AU46" s="453"/>
      <c r="AV46" s="453"/>
      <c r="AW46" s="453"/>
      <c r="AX46" s="20">
        <f t="shared" si="40"/>
        <v>0</v>
      </c>
      <c r="AY46" s="20">
        <f t="shared" si="41"/>
        <v>-1.8579909094816993E-2</v>
      </c>
      <c r="AZ46" s="20">
        <f t="shared" si="41"/>
        <v>-4.2244173416512876E-2</v>
      </c>
    </row>
    <row r="47" spans="25:52">
      <c r="Y47" s="976"/>
      <c r="Z47" s="21"/>
      <c r="AA47" s="21"/>
      <c r="AB47" s="21"/>
      <c r="AC47" s="21"/>
      <c r="AD47" s="21"/>
      <c r="AE47" s="21"/>
      <c r="AF47" s="21"/>
      <c r="AG47" s="21"/>
      <c r="AH47" s="21"/>
      <c r="AI47" s="21"/>
      <c r="AJ47" s="21"/>
      <c r="AK47" s="21"/>
      <c r="AL47" s="21"/>
      <c r="AM47" s="21"/>
      <c r="AN47" s="21"/>
      <c r="AO47" s="21"/>
      <c r="AP47" s="21"/>
    </row>
    <row r="48" spans="25:52">
      <c r="Y48" s="928" t="s">
        <v>96</v>
      </c>
      <c r="Z48" s="21"/>
      <c r="AA48" s="21"/>
      <c r="AB48" s="21"/>
      <c r="AC48" s="21"/>
      <c r="AD48" s="21"/>
      <c r="AE48" s="21"/>
      <c r="AF48" s="21"/>
      <c r="AG48" s="21"/>
      <c r="AH48" s="21"/>
      <c r="AI48" s="21"/>
      <c r="AJ48" s="21"/>
      <c r="AK48" s="21"/>
      <c r="AL48" s="21"/>
      <c r="AM48" s="21"/>
      <c r="AN48" s="21"/>
      <c r="AO48" s="21"/>
      <c r="AP48" s="21"/>
    </row>
    <row r="49" spans="25:52">
      <c r="Y49" s="969"/>
      <c r="Z49" s="301"/>
      <c r="AA49" s="13">
        <v>1990</v>
      </c>
      <c r="AB49" s="13">
        <f t="shared" ref="AB49:AP49" si="42">AA49+1</f>
        <v>1991</v>
      </c>
      <c r="AC49" s="13">
        <f t="shared" si="42"/>
        <v>1992</v>
      </c>
      <c r="AD49" s="13">
        <f t="shared" si="42"/>
        <v>1993</v>
      </c>
      <c r="AE49" s="13">
        <f t="shared" si="42"/>
        <v>1994</v>
      </c>
      <c r="AF49" s="13">
        <f t="shared" si="42"/>
        <v>1995</v>
      </c>
      <c r="AG49" s="13">
        <f t="shared" si="42"/>
        <v>1996</v>
      </c>
      <c r="AH49" s="13">
        <f t="shared" si="42"/>
        <v>1997</v>
      </c>
      <c r="AI49" s="13">
        <f t="shared" si="42"/>
        <v>1998</v>
      </c>
      <c r="AJ49" s="13">
        <f t="shared" si="42"/>
        <v>1999</v>
      </c>
      <c r="AK49" s="13">
        <f t="shared" si="42"/>
        <v>2000</v>
      </c>
      <c r="AL49" s="13">
        <f t="shared" si="42"/>
        <v>2001</v>
      </c>
      <c r="AM49" s="13">
        <f t="shared" si="42"/>
        <v>2002</v>
      </c>
      <c r="AN49" s="13">
        <f t="shared" si="42"/>
        <v>2003</v>
      </c>
      <c r="AO49" s="13">
        <f t="shared" si="42"/>
        <v>2004</v>
      </c>
      <c r="AP49" s="13">
        <f t="shared" si="42"/>
        <v>2005</v>
      </c>
      <c r="AQ49" s="13">
        <f t="shared" ref="AQ49:AZ49" si="43">AP49+1</f>
        <v>2006</v>
      </c>
      <c r="AR49" s="13">
        <f t="shared" si="43"/>
        <v>2007</v>
      </c>
      <c r="AS49" s="13">
        <f t="shared" si="43"/>
        <v>2008</v>
      </c>
      <c r="AT49" s="13">
        <f t="shared" si="43"/>
        <v>2009</v>
      </c>
      <c r="AU49" s="13">
        <f t="shared" si="43"/>
        <v>2010</v>
      </c>
      <c r="AV49" s="13">
        <f t="shared" si="43"/>
        <v>2011</v>
      </c>
      <c r="AW49" s="13">
        <f t="shared" si="43"/>
        <v>2012</v>
      </c>
      <c r="AX49" s="13">
        <f t="shared" si="43"/>
        <v>2013</v>
      </c>
      <c r="AY49" s="13">
        <f t="shared" si="43"/>
        <v>2014</v>
      </c>
      <c r="AZ49" s="13">
        <f t="shared" si="43"/>
        <v>2015</v>
      </c>
    </row>
    <row r="50" spans="25:52">
      <c r="Y50" s="8" t="s">
        <v>1</v>
      </c>
      <c r="Z50" s="11"/>
      <c r="AA50" s="11"/>
      <c r="AB50" s="18">
        <f t="shared" ref="AB50:AU50" si="44">AB5/AA5-1</f>
        <v>-2.2375735708348166E-2</v>
      </c>
      <c r="AC50" s="18">
        <f t="shared" si="44"/>
        <v>5.4143618784785907E-2</v>
      </c>
      <c r="AD50" s="18">
        <f t="shared" si="44"/>
        <v>-0.12465686917279606</v>
      </c>
      <c r="AE50" s="18">
        <f t="shared" si="44"/>
        <v>0.17330906800220514</v>
      </c>
      <c r="AF50" s="18">
        <f t="shared" si="44"/>
        <v>-3.525546047752337E-2</v>
      </c>
      <c r="AG50" s="18">
        <f t="shared" si="44"/>
        <v>-2.3459975617000084E-2</v>
      </c>
      <c r="AH50" s="18">
        <f t="shared" si="44"/>
        <v>-9.3914351657538031E-3</v>
      </c>
      <c r="AI50" s="18">
        <f t="shared" si="44"/>
        <v>-4.9338514847487192E-2</v>
      </c>
      <c r="AJ50" s="18">
        <f t="shared" si="44"/>
        <v>9.5950926617049959E-3</v>
      </c>
      <c r="AK50" s="18">
        <f t="shared" si="44"/>
        <v>1.6837023737548806E-2</v>
      </c>
      <c r="AL50" s="18">
        <f t="shared" si="44"/>
        <v>-9.121778713905071E-3</v>
      </c>
      <c r="AM50" s="18">
        <f t="shared" si="44"/>
        <v>5.9964914923074097E-3</v>
      </c>
      <c r="AN50" s="18">
        <f t="shared" si="44"/>
        <v>-4.5478587410017535E-2</v>
      </c>
      <c r="AO50" s="18">
        <f t="shared" si="44"/>
        <v>5.5060544593841909E-2</v>
      </c>
      <c r="AP50" s="18">
        <f t="shared" si="44"/>
        <v>1.8626446915217532E-3</v>
      </c>
      <c r="AQ50" s="18">
        <f t="shared" si="44"/>
        <v>-8.8140777364367207E-3</v>
      </c>
      <c r="AR50" s="18">
        <f t="shared" si="44"/>
        <v>2.4272259018836895E-2</v>
      </c>
      <c r="AS50" s="18">
        <f t="shared" si="44"/>
        <v>4.1180129287865519E-3</v>
      </c>
      <c r="AT50" s="18">
        <f t="shared" si="44"/>
        <v>-1.753305996474519E-2</v>
      </c>
      <c r="AU50" s="18">
        <f t="shared" si="44"/>
        <v>3.431733988158614E-2</v>
      </c>
      <c r="AV50" s="18">
        <f t="shared" ref="AV50:AV55" si="45">AV5/AU5-1</f>
        <v>-1.560129602754845E-2</v>
      </c>
      <c r="AW50" s="18">
        <f t="shared" ref="AW50:AZ55" si="46">AW5/AV5-1</f>
        <v>-2.3774366888429932E-2</v>
      </c>
      <c r="AX50" s="18">
        <f t="shared" si="46"/>
        <v>-1.1703252737004233E-3</v>
      </c>
      <c r="AY50" s="18">
        <f t="shared" si="46"/>
        <v>-1.489346370333855E-2</v>
      </c>
      <c r="AZ50" s="18">
        <f t="shared" si="46"/>
        <v>-2.276261196577134E-2</v>
      </c>
    </row>
    <row r="51" spans="25:52">
      <c r="Y51" s="8" t="s">
        <v>2</v>
      </c>
      <c r="Z51" s="11"/>
      <c r="AA51" s="11"/>
      <c r="AB51" s="18">
        <f t="shared" ref="AB51:AU51" si="47">AB6/AA6-1</f>
        <v>-1.1499570339520426E-2</v>
      </c>
      <c r="AC51" s="18">
        <f t="shared" si="47"/>
        <v>-3.7553597738934075E-3</v>
      </c>
      <c r="AD51" s="18">
        <f t="shared" si="47"/>
        <v>-1.5932351877210205E-2</v>
      </c>
      <c r="AE51" s="18">
        <f t="shared" si="47"/>
        <v>-1.442194263329144E-2</v>
      </c>
      <c r="AF51" s="18">
        <f t="shared" si="47"/>
        <v>-2.3765897618470033E-2</v>
      </c>
      <c r="AG51" s="18">
        <f t="shared" si="47"/>
        <v>-2.3139787052493865E-2</v>
      </c>
      <c r="AH51" s="18">
        <f t="shared" si="47"/>
        <v>-2.6582711863719743E-2</v>
      </c>
      <c r="AI51" s="18">
        <f t="shared" si="47"/>
        <v>-3.4168400040451519E-2</v>
      </c>
      <c r="AJ51" s="18">
        <f t="shared" si="47"/>
        <v>-3.0517694246331883E-2</v>
      </c>
      <c r="AK51" s="18">
        <f t="shared" si="47"/>
        <v>-2.9375636447904752E-2</v>
      </c>
      <c r="AL51" s="18">
        <f t="shared" si="47"/>
        <v>-5.5059239504748003E-2</v>
      </c>
      <c r="AM51" s="18">
        <f t="shared" si="47"/>
        <v>-3.2429924507482388E-2</v>
      </c>
      <c r="AN51" s="18">
        <f t="shared" si="47"/>
        <v>-3.2052593082898984E-2</v>
      </c>
      <c r="AO51" s="18">
        <f t="shared" si="47"/>
        <v>-3.8731187836211545E-2</v>
      </c>
      <c r="AP51" s="18">
        <f t="shared" si="47"/>
        <v>-3.773921341897013E-2</v>
      </c>
      <c r="AQ51" s="18">
        <f t="shared" si="47"/>
        <v>-4.2402677084559914E-2</v>
      </c>
      <c r="AR51" s="18">
        <f t="shared" si="47"/>
        <v>-4.6002035935726826E-2</v>
      </c>
      <c r="AS51" s="18">
        <f t="shared" si="47"/>
        <v>-4.3837182261437624E-2</v>
      </c>
      <c r="AT51" s="18">
        <f t="shared" si="47"/>
        <v>-5.0525592645669137E-2</v>
      </c>
      <c r="AU51" s="18">
        <f t="shared" si="47"/>
        <v>-5.7457504304654017E-2</v>
      </c>
      <c r="AV51" s="18">
        <f t="shared" si="45"/>
        <v>-3.8069965853606447E-2</v>
      </c>
      <c r="AW51" s="18">
        <f t="shared" si="46"/>
        <v>-3.9363602929788799E-2</v>
      </c>
      <c r="AX51" s="18">
        <f t="shared" si="46"/>
        <v>-3.6535132989643615E-2</v>
      </c>
      <c r="AY51" s="18">
        <f t="shared" si="46"/>
        <v>-3.8834135514847268E-2</v>
      </c>
      <c r="AZ51" s="18">
        <f t="shared" si="46"/>
        <v>-3.4108107691793621E-2</v>
      </c>
    </row>
    <row r="52" spans="25:52">
      <c r="Y52" s="8" t="s">
        <v>417</v>
      </c>
      <c r="Z52" s="11"/>
      <c r="AA52" s="11"/>
      <c r="AB52" s="18">
        <f t="shared" ref="AB52:AU52" si="48">AB7/AA7-1</f>
        <v>-1.1978822967356972E-2</v>
      </c>
      <c r="AC52" s="18">
        <f t="shared" si="48"/>
        <v>-8.3346367031663648E-3</v>
      </c>
      <c r="AD52" s="18">
        <f t="shared" si="48"/>
        <v>1.5234776922701254E-2</v>
      </c>
      <c r="AE52" s="18">
        <f t="shared" si="48"/>
        <v>3.2881954619439213E-3</v>
      </c>
      <c r="AF52" s="18">
        <f t="shared" si="48"/>
        <v>3.1179985081590367E-2</v>
      </c>
      <c r="AG52" s="18">
        <f t="shared" si="48"/>
        <v>-1.0514052670997476E-2</v>
      </c>
      <c r="AH52" s="18">
        <f t="shared" si="48"/>
        <v>-5.0152521533294081E-2</v>
      </c>
      <c r="AI52" s="18">
        <f t="shared" si="48"/>
        <v>-3.8471015151831045E-2</v>
      </c>
      <c r="AJ52" s="18">
        <f t="shared" si="48"/>
        <v>6.7143791462556113E-3</v>
      </c>
      <c r="AK52" s="18">
        <f t="shared" si="48"/>
        <v>-9.4591832953055954E-3</v>
      </c>
      <c r="AL52" s="18">
        <f t="shared" si="48"/>
        <v>-3.9649428115351104E-2</v>
      </c>
      <c r="AM52" s="18">
        <f t="shared" si="48"/>
        <v>2.5198786941729834E-2</v>
      </c>
      <c r="AN52" s="18">
        <f t="shared" si="48"/>
        <v>-2.0077097760120677E-2</v>
      </c>
      <c r="AO52" s="18">
        <f t="shared" si="48"/>
        <v>9.2503256282080448E-2</v>
      </c>
      <c r="AP52" s="18">
        <f t="shared" si="48"/>
        <v>5.1771359636212821E-2</v>
      </c>
      <c r="AQ52" s="18">
        <f t="shared" si="48"/>
        <v>2.8356870308367643E-2</v>
      </c>
      <c r="AR52" s="18">
        <f t="shared" si="48"/>
        <v>1.8480173500171837E-2</v>
      </c>
      <c r="AS52" s="18">
        <f t="shared" si="48"/>
        <v>-2.8438376643070806E-2</v>
      </c>
      <c r="AT52" s="18">
        <f t="shared" si="48"/>
        <v>-6.1184528966226837E-2</v>
      </c>
      <c r="AU52" s="18">
        <f t="shared" si="48"/>
        <v>0.46444440088546801</v>
      </c>
      <c r="AV52" s="18">
        <f t="shared" si="45"/>
        <v>-0.18160558811896366</v>
      </c>
      <c r="AW52" s="18">
        <f t="shared" si="46"/>
        <v>3.8089337678839374E-3</v>
      </c>
      <c r="AX52" s="18">
        <f t="shared" si="46"/>
        <v>-1.7996355009159082E-2</v>
      </c>
      <c r="AY52" s="18">
        <f t="shared" si="46"/>
        <v>-4.3855580281735307E-3</v>
      </c>
      <c r="AZ52" s="18">
        <f t="shared" si="46"/>
        <v>-1.580487001904185E-2</v>
      </c>
    </row>
    <row r="53" spans="25:52">
      <c r="Y53" s="8" t="s">
        <v>418</v>
      </c>
      <c r="Z53" s="11"/>
      <c r="AA53" s="11"/>
      <c r="AB53" s="18">
        <f t="shared" ref="AB53:AU53" si="49">AB8/AA8-1</f>
        <v>-0.10134767296864244</v>
      </c>
      <c r="AC53" s="18">
        <f t="shared" si="49"/>
        <v>-0.10392769780845423</v>
      </c>
      <c r="AD53" s="18">
        <f t="shared" si="49"/>
        <v>-0.15962715562699326</v>
      </c>
      <c r="AE53" s="18">
        <f t="shared" si="49"/>
        <v>-0.12731307097415412</v>
      </c>
      <c r="AF53" s="18">
        <f t="shared" si="49"/>
        <v>-9.8709271654230379E-2</v>
      </c>
      <c r="AG53" s="18">
        <f t="shared" si="49"/>
        <v>-0.12603521323980027</v>
      </c>
      <c r="AH53" s="18">
        <f t="shared" si="49"/>
        <v>-5.0684002610508205E-2</v>
      </c>
      <c r="AI53" s="18">
        <f t="shared" si="49"/>
        <v>-8.5739601723051395E-2</v>
      </c>
      <c r="AJ53" s="18">
        <f t="shared" si="49"/>
        <v>-2.7030131524305334E-2</v>
      </c>
      <c r="AK53" s="18">
        <f t="shared" si="49"/>
        <v>-6.031222122683122E-2</v>
      </c>
      <c r="AL53" s="18">
        <f t="shared" si="49"/>
        <v>-0.12828717854295535</v>
      </c>
      <c r="AM53" s="18">
        <f t="shared" si="49"/>
        <v>-0.33889534549138689</v>
      </c>
      <c r="AN53" s="18">
        <f t="shared" si="49"/>
        <v>-3.8113409335340243E-2</v>
      </c>
      <c r="AO53" s="18">
        <f t="shared" si="49"/>
        <v>-4.0319962772838447E-2</v>
      </c>
      <c r="AP53" s="18">
        <f t="shared" si="49"/>
        <v>-1.6614577181373047E-4</v>
      </c>
      <c r="AQ53" s="18">
        <f t="shared" si="49"/>
        <v>6.1093695444727203E-3</v>
      </c>
      <c r="AR53" s="18">
        <f t="shared" si="49"/>
        <v>-7.4969144208271166E-3</v>
      </c>
      <c r="AS53" s="18">
        <f t="shared" si="49"/>
        <v>-2.8907027527137363E-2</v>
      </c>
      <c r="AT53" s="18">
        <f t="shared" si="49"/>
        <v>-3.2119520341719499E-2</v>
      </c>
      <c r="AU53" s="18">
        <f t="shared" si="49"/>
        <v>-3.4432374043590119E-2</v>
      </c>
      <c r="AV53" s="18">
        <f t="shared" si="45"/>
        <v>-1.9828505378668981E-2</v>
      </c>
      <c r="AW53" s="18">
        <f t="shared" si="46"/>
        <v>-1.9306411896433784E-2</v>
      </c>
      <c r="AX53" s="18">
        <f t="shared" si="46"/>
        <v>-4.0272988725194692E-2</v>
      </c>
      <c r="AY53" s="18">
        <f t="shared" si="46"/>
        <v>-1.2989621015172759E-2</v>
      </c>
      <c r="AZ53" s="18">
        <f t="shared" si="46"/>
        <v>-2.1438227451828551E-2</v>
      </c>
    </row>
    <row r="54" spans="25:52" ht="15" thickBot="1">
      <c r="Y54" s="9" t="s">
        <v>3</v>
      </c>
      <c r="Z54" s="22"/>
      <c r="AA54" s="22"/>
      <c r="AB54" s="19">
        <f t="shared" ref="AB54:AU54" si="50">AB9/AA9-1</f>
        <v>-3.7604330087778082E-2</v>
      </c>
      <c r="AC54" s="19">
        <f t="shared" si="50"/>
        <v>-5.7774936723812953E-2</v>
      </c>
      <c r="AD54" s="19">
        <f t="shared" si="50"/>
        <v>-4.9945441082617115E-2</v>
      </c>
      <c r="AE54" s="19">
        <f t="shared" si="50"/>
        <v>6.9271906371466407E-2</v>
      </c>
      <c r="AF54" s="19">
        <f t="shared" si="50"/>
        <v>4.7877043927034402E-2</v>
      </c>
      <c r="AG54" s="19">
        <f t="shared" si="50"/>
        <v>-4.9615031809656762E-2</v>
      </c>
      <c r="AH54" s="19">
        <f t="shared" si="50"/>
        <v>-9.289151286575148E-3</v>
      </c>
      <c r="AI54" s="19">
        <f t="shared" si="50"/>
        <v>-4.3689655950773787E-2</v>
      </c>
      <c r="AJ54" s="19">
        <f t="shared" si="50"/>
        <v>-1.2015248834554404E-2</v>
      </c>
      <c r="AK54" s="19">
        <f t="shared" si="50"/>
        <v>4.2471620882829741E-2</v>
      </c>
      <c r="AL54" s="19">
        <f t="shared" si="50"/>
        <v>-4.4272710405744431E-2</v>
      </c>
      <c r="AM54" s="19">
        <f t="shared" si="50"/>
        <v>2.0915387343400704E-2</v>
      </c>
      <c r="AN54" s="19">
        <f t="shared" si="50"/>
        <v>-5.0864781128817982E-2</v>
      </c>
      <c r="AO54" s="19">
        <f t="shared" si="50"/>
        <v>6.9560765972903615E-2</v>
      </c>
      <c r="AP54" s="19">
        <f t="shared" si="50"/>
        <v>2.1865695651686057E-3</v>
      </c>
      <c r="AQ54" s="19">
        <f t="shared" si="50"/>
        <v>1.4737184943223625E-2</v>
      </c>
      <c r="AR54" s="19">
        <f t="shared" si="50"/>
        <v>-6.7638039344581902E-2</v>
      </c>
      <c r="AS54" s="19">
        <f t="shared" si="50"/>
        <v>-2.4902057655177834E-2</v>
      </c>
      <c r="AT54" s="19">
        <f t="shared" si="50"/>
        <v>3.2903070393697886E-2</v>
      </c>
      <c r="AU54" s="19">
        <f t="shared" si="50"/>
        <v>5.2038716129204188E-2</v>
      </c>
      <c r="AV54" s="19">
        <f t="shared" si="45"/>
        <v>-4.7045943123567024E-3</v>
      </c>
      <c r="AW54" s="19">
        <f t="shared" si="46"/>
        <v>-0.13877961734537558</v>
      </c>
      <c r="AX54" s="19">
        <f t="shared" si="46"/>
        <v>5.0867574978052943E-3</v>
      </c>
      <c r="AY54" s="19">
        <f t="shared" si="46"/>
        <v>-7.6462077452386978E-2</v>
      </c>
      <c r="AZ54" s="19">
        <f t="shared" si="46"/>
        <v>0.12977184651012164</v>
      </c>
    </row>
    <row r="55" spans="25:52" ht="15" thickTop="1">
      <c r="Y55" s="10" t="s">
        <v>4</v>
      </c>
      <c r="Z55" s="23"/>
      <c r="AA55" s="23"/>
      <c r="AB55" s="20">
        <f t="shared" ref="AB55:AU55" si="51">AB10/AA10-1</f>
        <v>-2.7920322998996494E-2</v>
      </c>
      <c r="AC55" s="20">
        <f t="shared" si="51"/>
        <v>1.9163029824385225E-2</v>
      </c>
      <c r="AD55" s="20">
        <f t="shared" si="51"/>
        <v>-9.3322637856790402E-2</v>
      </c>
      <c r="AE55" s="20">
        <f t="shared" si="51"/>
        <v>8.5350609318360693E-2</v>
      </c>
      <c r="AF55" s="20">
        <f t="shared" si="51"/>
        <v>-3.4234994457609802E-2</v>
      </c>
      <c r="AG55" s="20">
        <f t="shared" si="51"/>
        <v>-2.9493877170927885E-2</v>
      </c>
      <c r="AH55" s="20">
        <f t="shared" si="51"/>
        <v>-1.7938046904983906E-2</v>
      </c>
      <c r="AI55" s="20">
        <f t="shared" si="51"/>
        <v>-4.6799107707038767E-2</v>
      </c>
      <c r="AJ55" s="20">
        <f t="shared" si="51"/>
        <v>-3.6898372466966922E-3</v>
      </c>
      <c r="AK55" s="20">
        <f t="shared" si="51"/>
        <v>-5.8733871815319638E-4</v>
      </c>
      <c r="AL55" s="20">
        <f t="shared" si="51"/>
        <v>-2.8139867843616884E-2</v>
      </c>
      <c r="AM55" s="20">
        <f t="shared" si="51"/>
        <v>-1.8295501435299788E-2</v>
      </c>
      <c r="AN55" s="20">
        <f t="shared" si="51"/>
        <v>-4.0992346120064305E-2</v>
      </c>
      <c r="AO55" s="20">
        <f t="shared" si="51"/>
        <v>2.9618973329344378E-2</v>
      </c>
      <c r="AP55" s="20">
        <f t="shared" si="51"/>
        <v>-5.7708962786481299E-3</v>
      </c>
      <c r="AQ55" s="20">
        <f t="shared" si="51"/>
        <v>-1.4647684378716441E-2</v>
      </c>
      <c r="AR55" s="20">
        <f t="shared" si="51"/>
        <v>7.2200939271771514E-3</v>
      </c>
      <c r="AS55" s="20">
        <f t="shared" si="51"/>
        <v>-8.3989464133501501E-3</v>
      </c>
      <c r="AT55" s="20">
        <f t="shared" si="51"/>
        <v>-2.6410161789889863E-2</v>
      </c>
      <c r="AU55" s="20">
        <f t="shared" si="51"/>
        <v>3.1137949396093489E-2</v>
      </c>
      <c r="AV55" s="20">
        <f t="shared" si="45"/>
        <v>-2.9115967859996039E-2</v>
      </c>
      <c r="AW55" s="20">
        <f t="shared" si="46"/>
        <v>-2.5359004902740345E-2</v>
      </c>
      <c r="AX55" s="20">
        <f t="shared" si="46"/>
        <v>-9.2998558040493506E-3</v>
      </c>
      <c r="AY55" s="20">
        <f t="shared" si="46"/>
        <v>-1.8579909094816993E-2</v>
      </c>
      <c r="AZ55" s="20">
        <f t="shared" si="46"/>
        <v>-2.411226807051603E-2</v>
      </c>
    </row>
  </sheetData>
  <phoneticPr fontId="9"/>
  <pageMargins left="0.43307086614173229" right="0.51181102362204722" top="0.55118110236220474" bottom="0.59055118110236227" header="0.51181102362204722" footer="0.51181102362204722"/>
  <pageSetup paperSize="9" scale="37"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BJ108"/>
  <sheetViews>
    <sheetView zoomScale="85" zoomScaleNormal="85" workbookViewId="0">
      <pane xSplit="25" ySplit="4" topLeftCell="AQ79" activePane="bottomRight" state="frozen"/>
      <selection activeCell="AZ17" sqref="AZ17"/>
      <selection pane="topRight" activeCell="AZ17" sqref="AZ17"/>
      <selection pane="bottomLeft" activeCell="AZ17" sqref="AZ17"/>
      <selection pane="bottomRight" activeCell="BJ96" sqref="BJ96"/>
    </sheetView>
  </sheetViews>
  <sheetFormatPr defaultRowHeight="14.25"/>
  <cols>
    <col min="1" max="1" width="1.625" style="305" customWidth="1"/>
    <col min="2" max="22" width="1.625" style="305" hidden="1" customWidth="1"/>
    <col min="23" max="23" width="1.75" style="305" hidden="1" customWidth="1"/>
    <col min="24" max="24" width="1.625" style="305" customWidth="1"/>
    <col min="25" max="25" width="29.125" style="1" customWidth="1"/>
    <col min="26" max="52" width="10.625" style="1" customWidth="1"/>
    <col min="53" max="57" width="10.625" style="1" hidden="1" customWidth="1"/>
    <col min="58" max="58" width="25.875" style="1" hidden="1" customWidth="1"/>
    <col min="59" max="59" width="5.625" style="1" hidden="1" customWidth="1"/>
    <col min="60" max="16384" width="9" style="1"/>
  </cols>
  <sheetData>
    <row r="1" spans="1:62" ht="23.25">
      <c r="A1" s="393" t="s">
        <v>68</v>
      </c>
      <c r="Z1" s="125"/>
      <c r="AA1" s="125"/>
    </row>
    <row r="2" spans="1:62" ht="15" customHeight="1">
      <c r="A2" s="393"/>
      <c r="Z2" s="125"/>
      <c r="AA2" s="125"/>
    </row>
    <row r="3" spans="1:62" ht="17.25" thickBot="1">
      <c r="X3" s="928" t="s">
        <v>401</v>
      </c>
      <c r="Y3" s="767"/>
    </row>
    <row r="4" spans="1:62" ht="15" thickBot="1">
      <c r="X4" s="977" t="s">
        <v>293</v>
      </c>
      <c r="Y4" s="978"/>
      <c r="Z4" s="313"/>
      <c r="AA4" s="24">
        <v>1990</v>
      </c>
      <c r="AB4" s="25">
        <f t="shared" ref="AB4:AU4" si="0">AA4+1</f>
        <v>1991</v>
      </c>
      <c r="AC4" s="25">
        <f t="shared" si="0"/>
        <v>1992</v>
      </c>
      <c r="AD4" s="25">
        <f t="shared" si="0"/>
        <v>1993</v>
      </c>
      <c r="AE4" s="25">
        <f t="shared" si="0"/>
        <v>1994</v>
      </c>
      <c r="AF4" s="25">
        <f t="shared" si="0"/>
        <v>1995</v>
      </c>
      <c r="AG4" s="25">
        <f t="shared" si="0"/>
        <v>1996</v>
      </c>
      <c r="AH4" s="25">
        <f t="shared" si="0"/>
        <v>1997</v>
      </c>
      <c r="AI4" s="25">
        <f t="shared" si="0"/>
        <v>1998</v>
      </c>
      <c r="AJ4" s="25">
        <f t="shared" si="0"/>
        <v>1999</v>
      </c>
      <c r="AK4" s="25">
        <f t="shared" si="0"/>
        <v>2000</v>
      </c>
      <c r="AL4" s="130">
        <f t="shared" si="0"/>
        <v>2001</v>
      </c>
      <c r="AM4" s="25">
        <f t="shared" si="0"/>
        <v>2002</v>
      </c>
      <c r="AN4" s="25">
        <f t="shared" si="0"/>
        <v>2003</v>
      </c>
      <c r="AO4" s="25">
        <f t="shared" si="0"/>
        <v>2004</v>
      </c>
      <c r="AP4" s="25">
        <f t="shared" si="0"/>
        <v>2005</v>
      </c>
      <c r="AQ4" s="25">
        <f t="shared" si="0"/>
        <v>2006</v>
      </c>
      <c r="AR4" s="25">
        <f t="shared" si="0"/>
        <v>2007</v>
      </c>
      <c r="AS4" s="25">
        <f t="shared" si="0"/>
        <v>2008</v>
      </c>
      <c r="AT4" s="25">
        <f t="shared" si="0"/>
        <v>2009</v>
      </c>
      <c r="AU4" s="25">
        <f t="shared" si="0"/>
        <v>2010</v>
      </c>
      <c r="AV4" s="25">
        <f t="shared" ref="AV4:BE4" si="1">AU4+1</f>
        <v>2011</v>
      </c>
      <c r="AW4" s="25">
        <f t="shared" si="1"/>
        <v>2012</v>
      </c>
      <c r="AX4" s="25">
        <f t="shared" si="1"/>
        <v>2013</v>
      </c>
      <c r="AY4" s="25">
        <f t="shared" si="1"/>
        <v>2014</v>
      </c>
      <c r="AZ4" s="25">
        <f t="shared" si="1"/>
        <v>2015</v>
      </c>
      <c r="BA4" s="25">
        <f t="shared" si="1"/>
        <v>2016</v>
      </c>
      <c r="BB4" s="25">
        <f t="shared" si="1"/>
        <v>2017</v>
      </c>
      <c r="BC4" s="25">
        <f t="shared" si="1"/>
        <v>2018</v>
      </c>
      <c r="BD4" s="25">
        <f t="shared" si="1"/>
        <v>2019</v>
      </c>
      <c r="BE4" s="25">
        <f t="shared" si="1"/>
        <v>2020</v>
      </c>
      <c r="BF4" s="25" t="s">
        <v>44</v>
      </c>
      <c r="BG4" s="26" t="s">
        <v>7</v>
      </c>
    </row>
    <row r="5" spans="1:62" ht="15" customHeight="1">
      <c r="X5" s="979" t="s">
        <v>240</v>
      </c>
      <c r="Y5" s="954"/>
      <c r="Z5" s="89"/>
      <c r="AA5" s="89">
        <f>SUM(AA6:AA10)</f>
        <v>1360.379024463087</v>
      </c>
      <c r="AB5" s="89">
        <f t="shared" ref="AB5:AX5" si="2">SUM(AB6:AB10)</f>
        <v>1344.0832849605379</v>
      </c>
      <c r="AC5" s="89">
        <f t="shared" si="2"/>
        <v>1332.8808390815934</v>
      </c>
      <c r="AD5" s="89">
        <f t="shared" si="2"/>
        <v>1353.1869813295443</v>
      </c>
      <c r="AE5" s="89">
        <f t="shared" si="2"/>
        <v>1357.6365246207138</v>
      </c>
      <c r="AF5" s="89">
        <f t="shared" si="2"/>
        <v>1399.9676112046097</v>
      </c>
      <c r="AG5" s="89">
        <f t="shared" si="2"/>
        <v>1385.248278002714</v>
      </c>
      <c r="AH5" s="89">
        <f t="shared" si="2"/>
        <v>1315.7745839112242</v>
      </c>
      <c r="AI5" s="89">
        <f t="shared" si="2"/>
        <v>1265.1553999571813</v>
      </c>
      <c r="AJ5" s="89">
        <f t="shared" si="2"/>
        <v>1273.6501329914265</v>
      </c>
      <c r="AK5" s="89">
        <f t="shared" si="2"/>
        <v>1261.6024429293702</v>
      </c>
      <c r="AL5" s="89">
        <f t="shared" si="2"/>
        <v>1211.5806275582909</v>
      </c>
      <c r="AM5" s="89">
        <f t="shared" si="2"/>
        <v>1242.1109896548596</v>
      </c>
      <c r="AN5" s="89">
        <f t="shared" si="2"/>
        <v>1217.1730058866387</v>
      </c>
      <c r="AO5" s="89">
        <f t="shared" si="2"/>
        <v>1329.7654723898006</v>
      </c>
      <c r="AP5" s="89">
        <f t="shared" si="2"/>
        <v>1398.6092388927113</v>
      </c>
      <c r="AQ5" s="89">
        <f t="shared" si="2"/>
        <v>1438.2694196920768</v>
      </c>
      <c r="AR5" s="89">
        <f t="shared" si="2"/>
        <v>1464.8488881079779</v>
      </c>
      <c r="AS5" s="89">
        <f t="shared" si="2"/>
        <v>1423.1909637027798</v>
      </c>
      <c r="AT5" s="89">
        <f t="shared" si="2"/>
        <v>1336.1136949596348</v>
      </c>
      <c r="AU5" s="89">
        <f t="shared" si="2"/>
        <v>1956.6642195300312</v>
      </c>
      <c r="AV5" s="89">
        <f t="shared" si="2"/>
        <v>1601.3230631909469</v>
      </c>
      <c r="AW5" s="89">
        <f t="shared" si="2"/>
        <v>1607.4223966796262</v>
      </c>
      <c r="AX5" s="89">
        <f t="shared" si="2"/>
        <v>1578.4946525793064</v>
      </c>
      <c r="AY5" s="89">
        <f>SUM(AY6:AY10)</f>
        <v>1571.5720726832583</v>
      </c>
      <c r="AZ5" s="89">
        <f>SUM(AZ6:AZ10)</f>
        <v>1546.7335803489432</v>
      </c>
      <c r="BA5" s="89"/>
      <c r="BB5" s="89"/>
      <c r="BC5" s="89"/>
      <c r="BD5" s="89"/>
      <c r="BE5" s="89"/>
      <c r="BF5" s="90"/>
      <c r="BG5" s="91"/>
      <c r="BI5" s="29"/>
      <c r="BJ5" s="29"/>
    </row>
    <row r="6" spans="1:62" ht="15" customHeight="1">
      <c r="X6" s="980"/>
      <c r="Y6" s="956" t="s">
        <v>379</v>
      </c>
      <c r="Z6" s="92"/>
      <c r="AA6" s="92">
        <v>417.94903907987344</v>
      </c>
      <c r="AB6" s="92">
        <v>409.41554289971032</v>
      </c>
      <c r="AC6" s="92">
        <v>380.62237220645801</v>
      </c>
      <c r="AD6" s="92">
        <v>376.38060320873433</v>
      </c>
      <c r="AE6" s="92">
        <v>387.68820440414834</v>
      </c>
      <c r="AF6" s="92">
        <v>389.08977693136364</v>
      </c>
      <c r="AG6" s="92">
        <v>379.38786840178028</v>
      </c>
      <c r="AH6" s="92">
        <v>323.42073996244847</v>
      </c>
      <c r="AI6" s="92">
        <v>301.08577431403864</v>
      </c>
      <c r="AJ6" s="92">
        <v>288.95196292370093</v>
      </c>
      <c r="AK6" s="92">
        <v>240.47505268585775</v>
      </c>
      <c r="AL6" s="92">
        <v>184.8436200649129</v>
      </c>
      <c r="AM6" s="92">
        <v>193.67727283447064</v>
      </c>
      <c r="AN6" s="92">
        <v>181.77582286681263</v>
      </c>
      <c r="AO6" s="92">
        <v>208.81844772222661</v>
      </c>
      <c r="AP6" s="92">
        <v>217.18749508840301</v>
      </c>
      <c r="AQ6" s="92">
        <v>214.47540529465778</v>
      </c>
      <c r="AR6" s="92">
        <v>270.71336799143069</v>
      </c>
      <c r="AS6" s="92">
        <v>311.8838618395323</v>
      </c>
      <c r="AT6" s="92">
        <v>310.05923651623306</v>
      </c>
      <c r="AU6" s="92">
        <v>344.86378299096299</v>
      </c>
      <c r="AV6" s="92">
        <v>367.19686436884564</v>
      </c>
      <c r="AW6" s="92">
        <v>394.09306908979522</v>
      </c>
      <c r="AX6" s="92">
        <v>321.07786345833711</v>
      </c>
      <c r="AY6" s="92">
        <v>303.21638947485161</v>
      </c>
      <c r="AZ6" s="92">
        <v>282.91490793364812</v>
      </c>
      <c r="BA6" s="92"/>
      <c r="BB6" s="92"/>
      <c r="BC6" s="92"/>
      <c r="BD6" s="92"/>
      <c r="BE6" s="92"/>
      <c r="BF6" s="93"/>
      <c r="BG6" s="94"/>
      <c r="BI6" s="29"/>
      <c r="BJ6" s="29"/>
    </row>
    <row r="7" spans="1:62" ht="15" customHeight="1">
      <c r="X7" s="980"/>
      <c r="Y7" s="957" t="s">
        <v>380</v>
      </c>
      <c r="Z7" s="95"/>
      <c r="AA7" s="95">
        <v>396.10301954478012</v>
      </c>
      <c r="AB7" s="95">
        <v>384.63251282609036</v>
      </c>
      <c r="AC7" s="95">
        <v>378.49976078890313</v>
      </c>
      <c r="AD7" s="95">
        <v>379.62184238266769</v>
      </c>
      <c r="AE7" s="95">
        <v>384.77311129329109</v>
      </c>
      <c r="AF7" s="95">
        <v>390.89731075122177</v>
      </c>
      <c r="AG7" s="95">
        <v>411.94942294378939</v>
      </c>
      <c r="AH7" s="95">
        <v>389.95097084530141</v>
      </c>
      <c r="AI7" s="95">
        <v>347.03258472267021</v>
      </c>
      <c r="AJ7" s="95">
        <v>337.80353568988022</v>
      </c>
      <c r="AK7" s="95">
        <v>367.56331622702498</v>
      </c>
      <c r="AL7" s="95">
        <v>374.21099699444045</v>
      </c>
      <c r="AM7" s="95">
        <v>402.93542122308804</v>
      </c>
      <c r="AN7" s="95">
        <v>417.34733026948572</v>
      </c>
      <c r="AO7" s="95">
        <v>439.13677258032618</v>
      </c>
      <c r="AP7" s="95">
        <v>444.41211318767688</v>
      </c>
      <c r="AQ7" s="95">
        <v>486.53903306545965</v>
      </c>
      <c r="AR7" s="95">
        <v>488.27412948696798</v>
      </c>
      <c r="AS7" s="95">
        <v>443.90351732563761</v>
      </c>
      <c r="AT7" s="95">
        <v>433.79141588517473</v>
      </c>
      <c r="AU7" s="95">
        <v>489.38098819775871</v>
      </c>
      <c r="AV7" s="95">
        <v>364.03040438792226</v>
      </c>
      <c r="AW7" s="95">
        <v>377.27008036942016</v>
      </c>
      <c r="AX7" s="95">
        <v>384.68144686393049</v>
      </c>
      <c r="AY7" s="95">
        <v>401.16375190171061</v>
      </c>
      <c r="AZ7" s="95">
        <v>397.71843387691348</v>
      </c>
      <c r="BA7" s="95"/>
      <c r="BB7" s="95"/>
      <c r="BC7" s="95"/>
      <c r="BD7" s="95"/>
      <c r="BE7" s="95"/>
      <c r="BF7" s="96"/>
      <c r="BG7" s="97"/>
      <c r="BI7" s="29"/>
      <c r="BJ7" s="29"/>
    </row>
    <row r="8" spans="1:62" ht="15" customHeight="1">
      <c r="X8" s="980"/>
      <c r="Y8" s="957" t="s">
        <v>381</v>
      </c>
      <c r="Z8" s="95"/>
      <c r="AA8" s="95">
        <v>291.29469574270234</v>
      </c>
      <c r="AB8" s="95">
        <v>298.552737411679</v>
      </c>
      <c r="AC8" s="95">
        <v>302.2737386480137</v>
      </c>
      <c r="AD8" s="95">
        <v>298.62753035271407</v>
      </c>
      <c r="AE8" s="95">
        <v>302.09363718846919</v>
      </c>
      <c r="AF8" s="95">
        <v>308.90229793933503</v>
      </c>
      <c r="AG8" s="95">
        <v>315.69273642950515</v>
      </c>
      <c r="AH8" s="95">
        <v>318.67185663778679</v>
      </c>
      <c r="AI8" s="95">
        <v>313.82593966492783</v>
      </c>
      <c r="AJ8" s="95">
        <v>313.68653112872147</v>
      </c>
      <c r="AK8" s="95">
        <v>311.96399484916674</v>
      </c>
      <c r="AL8" s="95">
        <v>306.27296681009381</v>
      </c>
      <c r="AM8" s="95">
        <v>296.58697720098178</v>
      </c>
      <c r="AN8" s="95">
        <v>281.8429477474142</v>
      </c>
      <c r="AO8" s="95">
        <v>263.74166982284999</v>
      </c>
      <c r="AP8" s="95">
        <v>247.54489992633083</v>
      </c>
      <c r="AQ8" s="95">
        <v>232.61027327506042</v>
      </c>
      <c r="AR8" s="95">
        <v>219.23248301308266</v>
      </c>
      <c r="AS8" s="95">
        <v>200.10200296429122</v>
      </c>
      <c r="AT8" s="95">
        <v>186.80143478119447</v>
      </c>
      <c r="AU8" s="95">
        <v>178.17794686983854</v>
      </c>
      <c r="AV8" s="95">
        <v>170.13839641097985</v>
      </c>
      <c r="AW8" s="95">
        <v>163.8402175661588</v>
      </c>
      <c r="AX8" s="95">
        <v>155.91895523202061</v>
      </c>
      <c r="AY8" s="95">
        <v>148.16243416477371</v>
      </c>
      <c r="AZ8" s="95">
        <v>142.93802732886022</v>
      </c>
      <c r="BA8" s="95"/>
      <c r="BB8" s="95"/>
      <c r="BC8" s="95"/>
      <c r="BD8" s="95"/>
      <c r="BE8" s="95"/>
      <c r="BF8" s="96"/>
      <c r="BG8" s="97"/>
      <c r="BI8" s="29"/>
      <c r="BJ8" s="29"/>
    </row>
    <row r="9" spans="1:62" ht="15" customHeight="1">
      <c r="X9" s="980"/>
      <c r="Y9" s="957" t="s">
        <v>382</v>
      </c>
      <c r="Z9" s="152"/>
      <c r="AA9" s="152">
        <v>255.03227009573112</v>
      </c>
      <c r="AB9" s="152">
        <v>251.48249182305813</v>
      </c>
      <c r="AC9" s="152">
        <v>271.48496743821846</v>
      </c>
      <c r="AD9" s="152">
        <v>298.55700538542828</v>
      </c>
      <c r="AE9" s="152">
        <v>283.08157173480515</v>
      </c>
      <c r="AF9" s="152">
        <v>311.0782255826893</v>
      </c>
      <c r="AG9" s="152">
        <v>278.2182502276392</v>
      </c>
      <c r="AH9" s="152">
        <v>283.73101646568756</v>
      </c>
      <c r="AI9" s="152">
        <v>303.21110125554475</v>
      </c>
      <c r="AJ9" s="152">
        <v>333.20810324912395</v>
      </c>
      <c r="AK9" s="152">
        <v>341.60007916732076</v>
      </c>
      <c r="AL9" s="152">
        <v>346.25304368884383</v>
      </c>
      <c r="AM9" s="152">
        <v>348.9113183963193</v>
      </c>
      <c r="AN9" s="152">
        <v>336.20690500292608</v>
      </c>
      <c r="AO9" s="152">
        <v>418.06858226439783</v>
      </c>
      <c r="AP9" s="152">
        <v>489.46473069030077</v>
      </c>
      <c r="AQ9" s="152">
        <v>504.64470805689893</v>
      </c>
      <c r="AR9" s="152">
        <v>486.6289076164968</v>
      </c>
      <c r="AS9" s="152">
        <v>467.30158157331863</v>
      </c>
      <c r="AT9" s="152">
        <v>405.46160777703238</v>
      </c>
      <c r="AU9" s="152">
        <v>944.24150147147111</v>
      </c>
      <c r="AV9" s="152">
        <v>699.95739802319918</v>
      </c>
      <c r="AW9" s="152">
        <v>672.21902965425193</v>
      </c>
      <c r="AX9" s="152">
        <v>716.81638702501823</v>
      </c>
      <c r="AY9" s="152">
        <v>719.02949714192243</v>
      </c>
      <c r="AZ9" s="152">
        <v>723.16221120952116</v>
      </c>
      <c r="BA9" s="152"/>
      <c r="BB9" s="152"/>
      <c r="BC9" s="152"/>
      <c r="BD9" s="152"/>
      <c r="BE9" s="152"/>
      <c r="BF9" s="153"/>
      <c r="BG9" s="154"/>
      <c r="BI9" s="29"/>
      <c r="BJ9" s="29"/>
    </row>
    <row r="10" spans="1:62" ht="15" customHeight="1" thickBot="1">
      <c r="X10" s="981"/>
      <c r="Y10" s="959" t="s">
        <v>383</v>
      </c>
      <c r="Z10" s="98"/>
      <c r="AA10" s="98" t="s">
        <v>625</v>
      </c>
      <c r="AB10" s="98" t="s">
        <v>625</v>
      </c>
      <c r="AC10" s="98" t="s">
        <v>625</v>
      </c>
      <c r="AD10" s="98" t="s">
        <v>625</v>
      </c>
      <c r="AE10" s="98" t="s">
        <v>625</v>
      </c>
      <c r="AF10" s="98" t="s">
        <v>625</v>
      </c>
      <c r="AG10" s="98" t="s">
        <v>625</v>
      </c>
      <c r="AH10" s="98" t="s">
        <v>625</v>
      </c>
      <c r="AI10" s="98" t="s">
        <v>625</v>
      </c>
      <c r="AJ10" s="98" t="s">
        <v>625</v>
      </c>
      <c r="AK10" s="98" t="s">
        <v>625</v>
      </c>
      <c r="AL10" s="98" t="s">
        <v>625</v>
      </c>
      <c r="AM10" s="98" t="s">
        <v>625</v>
      </c>
      <c r="AN10" s="98" t="s">
        <v>625</v>
      </c>
      <c r="AO10" s="98" t="s">
        <v>625</v>
      </c>
      <c r="AP10" s="98" t="s">
        <v>625</v>
      </c>
      <c r="AQ10" s="98" t="s">
        <v>625</v>
      </c>
      <c r="AR10" s="98" t="s">
        <v>625</v>
      </c>
      <c r="AS10" s="98" t="s">
        <v>625</v>
      </c>
      <c r="AT10" s="98" t="s">
        <v>625</v>
      </c>
      <c r="AU10" s="98" t="s">
        <v>625</v>
      </c>
      <c r="AV10" s="98" t="s">
        <v>625</v>
      </c>
      <c r="AW10" s="98" t="s">
        <v>625</v>
      </c>
      <c r="AX10" s="98" t="s">
        <v>625</v>
      </c>
      <c r="AY10" s="98" t="s">
        <v>625</v>
      </c>
      <c r="AZ10" s="98" t="s">
        <v>625</v>
      </c>
      <c r="BA10" s="98"/>
      <c r="BB10" s="98"/>
      <c r="BC10" s="98"/>
      <c r="BD10" s="98"/>
      <c r="BE10" s="98"/>
      <c r="BF10" s="99"/>
      <c r="BG10" s="100"/>
      <c r="BI10" s="29"/>
      <c r="BJ10" s="29"/>
    </row>
    <row r="11" spans="1:62" ht="15" customHeight="1">
      <c r="X11" s="979" t="s">
        <v>404</v>
      </c>
      <c r="Y11" s="954"/>
      <c r="Z11" s="89"/>
      <c r="AA11" s="89">
        <f>SUM(AA12:AA13)</f>
        <v>4973.1512402748012</v>
      </c>
      <c r="AB11" s="89">
        <f t="shared" ref="AB11:AX11" si="3">SUM(AB12:AB13)</f>
        <v>4469.1339347518324</v>
      </c>
      <c r="AC11" s="89">
        <f t="shared" si="3"/>
        <v>4004.6671337154357</v>
      </c>
      <c r="AD11" s="89">
        <f t="shared" si="3"/>
        <v>3365.4135099275368</v>
      </c>
      <c r="AE11" s="89">
        <f t="shared" si="3"/>
        <v>2936.9523808807553</v>
      </c>
      <c r="AF11" s="89">
        <f t="shared" si="3"/>
        <v>2647.0479504808582</v>
      </c>
      <c r="AG11" s="89">
        <f t="shared" si="3"/>
        <v>2313.4266975860269</v>
      </c>
      <c r="AH11" s="89">
        <f t="shared" si="3"/>
        <v>2196.1729728063574</v>
      </c>
      <c r="AI11" s="89">
        <f t="shared" si="3"/>
        <v>2007.8739768030105</v>
      </c>
      <c r="AJ11" s="89">
        <f t="shared" si="3"/>
        <v>1953.600879125795</v>
      </c>
      <c r="AK11" s="89">
        <f t="shared" si="3"/>
        <v>1835.7748707150281</v>
      </c>
      <c r="AL11" s="89">
        <f t="shared" si="3"/>
        <v>1600.2684921109385</v>
      </c>
      <c r="AM11" s="89">
        <f t="shared" si="3"/>
        <v>1057.9449485980213</v>
      </c>
      <c r="AN11" s="89">
        <f t="shared" si="3"/>
        <v>1017.6230597178494</v>
      </c>
      <c r="AO11" s="89">
        <f t="shared" si="3"/>
        <v>976.5925358332438</v>
      </c>
      <c r="AP11" s="89">
        <f t="shared" si="3"/>
        <v>976.43027911263027</v>
      </c>
      <c r="AQ11" s="89">
        <f t="shared" si="3"/>
        <v>982.39565252214197</v>
      </c>
      <c r="AR11" s="89">
        <f t="shared" si="3"/>
        <v>975.0307163877909</v>
      </c>
      <c r="AS11" s="89">
        <f t="shared" si="3"/>
        <v>946.84547662936461</v>
      </c>
      <c r="AT11" s="89">
        <f t="shared" si="3"/>
        <v>916.4332540823026</v>
      </c>
      <c r="AU11" s="89">
        <f t="shared" si="3"/>
        <v>884.8782814917563</v>
      </c>
      <c r="AV11" s="89">
        <f t="shared" si="3"/>
        <v>867.33246772772964</v>
      </c>
      <c r="AW11" s="89">
        <f t="shared" si="3"/>
        <v>850.58738985462776</v>
      </c>
      <c r="AX11" s="89">
        <f t="shared" si="3"/>
        <v>816.33169349321952</v>
      </c>
      <c r="AY11" s="89">
        <f>SUM(AY12:AY13)</f>
        <v>805.72785417206842</v>
      </c>
      <c r="AZ11" s="89">
        <f>SUM(AZ12:AZ13)</f>
        <v>788.45447717005391</v>
      </c>
      <c r="BA11" s="89"/>
      <c r="BB11" s="89"/>
      <c r="BC11" s="89"/>
      <c r="BD11" s="89"/>
      <c r="BE11" s="89"/>
      <c r="BF11" s="101"/>
      <c r="BG11" s="102"/>
      <c r="BH11" s="29"/>
      <c r="BI11" s="29"/>
      <c r="BJ11" s="29"/>
    </row>
    <row r="12" spans="1:62" ht="15" customHeight="1">
      <c r="X12" s="980"/>
      <c r="Y12" s="956" t="s">
        <v>415</v>
      </c>
      <c r="Z12" s="92"/>
      <c r="AA12" s="92">
        <v>4760.3760754791956</v>
      </c>
      <c r="AB12" s="92">
        <v>4242.7385553228814</v>
      </c>
      <c r="AC12" s="92">
        <v>3777.9904630555848</v>
      </c>
      <c r="AD12" s="92">
        <v>3131.2382538384632</v>
      </c>
      <c r="AE12" s="92">
        <v>2698.8636537678849</v>
      </c>
      <c r="AF12" s="92">
        <v>2394.101866210463</v>
      </c>
      <c r="AG12" s="92">
        <v>2059.8807582613108</v>
      </c>
      <c r="AH12" s="92">
        <v>1932.935877729793</v>
      </c>
      <c r="AI12" s="92">
        <v>1749.6470557037178</v>
      </c>
      <c r="AJ12" s="92">
        <v>1692.9931341363463</v>
      </c>
      <c r="AK12" s="92">
        <v>1562.9118419432491</v>
      </c>
      <c r="AL12" s="92">
        <v>1329.6607119077805</v>
      </c>
      <c r="AM12" s="92">
        <v>768.3639460477458</v>
      </c>
      <c r="AN12" s="92">
        <v>721.2153057843808</v>
      </c>
      <c r="AO12" s="92">
        <v>671.67518059929068</v>
      </c>
      <c r="AP12" s="92">
        <v>654.55413903998215</v>
      </c>
      <c r="AQ12" s="92">
        <v>643.81028993412042</v>
      </c>
      <c r="AR12" s="92">
        <v>609.359896898805</v>
      </c>
      <c r="AS12" s="92">
        <v>589.84578818320483</v>
      </c>
      <c r="AT12" s="92">
        <v>577.14478835775162</v>
      </c>
      <c r="AU12" s="92">
        <v>564.23549190941287</v>
      </c>
      <c r="AV12" s="92">
        <v>552.29972849751596</v>
      </c>
      <c r="AW12" s="92">
        <v>545.18866202420941</v>
      </c>
      <c r="AX12" s="92">
        <v>533.11762770033079</v>
      </c>
      <c r="AY12" s="92">
        <v>537.8990359028403</v>
      </c>
      <c r="AZ12" s="92">
        <v>520.81157413273775</v>
      </c>
      <c r="BA12" s="92"/>
      <c r="BB12" s="92"/>
      <c r="BC12" s="92"/>
      <c r="BD12" s="92"/>
      <c r="BE12" s="92"/>
      <c r="BF12" s="103"/>
      <c r="BG12" s="104"/>
      <c r="BH12" s="29"/>
      <c r="BI12" s="29"/>
      <c r="BJ12" s="29"/>
    </row>
    <row r="13" spans="1:62" ht="15" customHeight="1" thickBot="1">
      <c r="X13" s="981"/>
      <c r="Y13" s="959" t="s">
        <v>405</v>
      </c>
      <c r="Z13" s="98"/>
      <c r="AA13" s="98">
        <v>212.77516479560532</v>
      </c>
      <c r="AB13" s="98">
        <v>226.39537942895109</v>
      </c>
      <c r="AC13" s="98">
        <v>226.67667065985106</v>
      </c>
      <c r="AD13" s="98">
        <v>234.17525608907351</v>
      </c>
      <c r="AE13" s="98">
        <v>238.08872711287052</v>
      </c>
      <c r="AF13" s="98">
        <v>252.94608427039518</v>
      </c>
      <c r="AG13" s="98">
        <v>253.5459393247161</v>
      </c>
      <c r="AH13" s="98">
        <v>263.23709507656457</v>
      </c>
      <c r="AI13" s="98">
        <v>258.22692109929255</v>
      </c>
      <c r="AJ13" s="98">
        <v>260.6077449894488</v>
      </c>
      <c r="AK13" s="98">
        <v>272.86302877177894</v>
      </c>
      <c r="AL13" s="98">
        <v>270.60778020315792</v>
      </c>
      <c r="AM13" s="98">
        <v>289.58100255027546</v>
      </c>
      <c r="AN13" s="98">
        <v>296.4077539334686</v>
      </c>
      <c r="AO13" s="98">
        <v>304.91735523395317</v>
      </c>
      <c r="AP13" s="98">
        <v>321.87614007264813</v>
      </c>
      <c r="AQ13" s="98">
        <v>338.5853625880215</v>
      </c>
      <c r="AR13" s="98">
        <v>365.6708194889859</v>
      </c>
      <c r="AS13" s="98">
        <v>356.99968844615978</v>
      </c>
      <c r="AT13" s="98">
        <v>339.28846572455097</v>
      </c>
      <c r="AU13" s="98">
        <v>320.64278958234343</v>
      </c>
      <c r="AV13" s="98">
        <v>315.03273923021368</v>
      </c>
      <c r="AW13" s="98">
        <v>305.39872783041835</v>
      </c>
      <c r="AX13" s="98">
        <v>283.21406579288873</v>
      </c>
      <c r="AY13" s="98">
        <v>267.82881826922818</v>
      </c>
      <c r="AZ13" s="98">
        <v>267.64290303731616</v>
      </c>
      <c r="BA13" s="98"/>
      <c r="BB13" s="98"/>
      <c r="BC13" s="98"/>
      <c r="BD13" s="98"/>
      <c r="BE13" s="98"/>
      <c r="BF13" s="99"/>
      <c r="BG13" s="100"/>
      <c r="BH13" s="29"/>
      <c r="BI13" s="29"/>
      <c r="BJ13" s="29"/>
    </row>
    <row r="14" spans="1:62" ht="15" customHeight="1">
      <c r="X14" s="979" t="s">
        <v>416</v>
      </c>
      <c r="Y14" s="954"/>
      <c r="Z14" s="89"/>
      <c r="AA14" s="89">
        <f>SUM(AA15:AA16)</f>
        <v>60.533688957800003</v>
      </c>
      <c r="AB14" s="89">
        <f t="shared" ref="AB14:AX14" si="4">SUM(AB15:AB16)</f>
        <v>58.257360136800003</v>
      </c>
      <c r="AC14" s="89">
        <f t="shared" si="4"/>
        <v>54.891544841200002</v>
      </c>
      <c r="AD14" s="89">
        <f t="shared" si="4"/>
        <v>52.149962422400009</v>
      </c>
      <c r="AE14" s="89">
        <f t="shared" si="4"/>
        <v>55.762489736599989</v>
      </c>
      <c r="AF14" s="89">
        <f t="shared" si="4"/>
        <v>58.432232907199996</v>
      </c>
      <c r="AG14" s="89">
        <f t="shared" si="4"/>
        <v>55.533115812799998</v>
      </c>
      <c r="AH14" s="89">
        <f t="shared" si="4"/>
        <v>55.0172602986</v>
      </c>
      <c r="AI14" s="89">
        <f t="shared" si="4"/>
        <v>52.613575124800001</v>
      </c>
      <c r="AJ14" s="89">
        <f t="shared" si="4"/>
        <v>51.981409927600005</v>
      </c>
      <c r="AK14" s="89">
        <f t="shared" si="4"/>
        <v>54.189144662999993</v>
      </c>
      <c r="AL14" s="89">
        <f t="shared" si="4"/>
        <v>51.790044354200006</v>
      </c>
      <c r="AM14" s="89">
        <f t="shared" si="4"/>
        <v>52.8732531924</v>
      </c>
      <c r="AN14" s="89">
        <f t="shared" si="4"/>
        <v>50.183866741199999</v>
      </c>
      <c r="AO14" s="89">
        <f t="shared" si="4"/>
        <v>53.674694951199996</v>
      </c>
      <c r="AP14" s="89">
        <f t="shared" si="4"/>
        <v>53.792058405600002</v>
      </c>
      <c r="AQ14" s="89">
        <f t="shared" si="4"/>
        <v>54.584801918800011</v>
      </c>
      <c r="AR14" s="89">
        <f t="shared" si="4"/>
        <v>50.892792939000003</v>
      </c>
      <c r="AS14" s="89">
        <f t="shared" si="4"/>
        <v>49.625457675</v>
      </c>
      <c r="AT14" s="89">
        <f t="shared" si="4"/>
        <v>51.258287602199999</v>
      </c>
      <c r="AU14" s="89">
        <f t="shared" si="4"/>
        <v>53.925703079999991</v>
      </c>
      <c r="AV14" s="89">
        <f t="shared" si="4"/>
        <v>53.672004523999988</v>
      </c>
      <c r="AW14" s="89">
        <f t="shared" si="4"/>
        <v>46.223424274000003</v>
      </c>
      <c r="AX14" s="89">
        <f t="shared" si="4"/>
        <v>46.458551624000009</v>
      </c>
      <c r="AY14" s="89">
        <f>SUM(AY15:AY16)</f>
        <v>42.906234251400001</v>
      </c>
      <c r="AZ14" s="89">
        <f>SUM(AZ15:AZ16)</f>
        <v>48.474255497000001</v>
      </c>
      <c r="BA14" s="89"/>
      <c r="BB14" s="89"/>
      <c r="BC14" s="89"/>
      <c r="BD14" s="89"/>
      <c r="BE14" s="89"/>
      <c r="BF14" s="101"/>
      <c r="BG14" s="102"/>
      <c r="BH14" s="29"/>
      <c r="BI14" s="29"/>
      <c r="BJ14" s="29"/>
    </row>
    <row r="15" spans="1:62" ht="15" customHeight="1">
      <c r="X15" s="980"/>
      <c r="Y15" s="956" t="s">
        <v>406</v>
      </c>
      <c r="Z15" s="92"/>
      <c r="AA15" s="92">
        <v>37.487365629800003</v>
      </c>
      <c r="AB15" s="92">
        <v>36.4247218008</v>
      </c>
      <c r="AC15" s="92">
        <v>33.744252041200006</v>
      </c>
      <c r="AD15" s="92">
        <v>32.267633590400003</v>
      </c>
      <c r="AE15" s="92">
        <v>34.986145544599992</v>
      </c>
      <c r="AF15" s="92">
        <v>37.092999627199994</v>
      </c>
      <c r="AG15" s="92">
        <v>33.845173284799998</v>
      </c>
      <c r="AH15" s="92">
        <v>33.200734986599997</v>
      </c>
      <c r="AI15" s="92">
        <v>33.391106132799997</v>
      </c>
      <c r="AJ15" s="92">
        <v>32.832905095600005</v>
      </c>
      <c r="AK15" s="92">
        <v>34.145019734999991</v>
      </c>
      <c r="AL15" s="92">
        <v>32.928843714199999</v>
      </c>
      <c r="AM15" s="92">
        <v>33.064761800399999</v>
      </c>
      <c r="AN15" s="92">
        <v>30.538354549199997</v>
      </c>
      <c r="AO15" s="92">
        <v>33.427745447199996</v>
      </c>
      <c r="AP15" s="92">
        <v>33.690013221600005</v>
      </c>
      <c r="AQ15" s="92">
        <v>34.157904254800002</v>
      </c>
      <c r="AR15" s="92">
        <v>30.296770155000001</v>
      </c>
      <c r="AS15" s="92">
        <v>31.739337482999996</v>
      </c>
      <c r="AT15" s="92">
        <v>35.830739314200002</v>
      </c>
      <c r="AU15" s="92">
        <v>36.228593831999994</v>
      </c>
      <c r="AV15" s="92">
        <v>35.712523819999994</v>
      </c>
      <c r="AW15" s="92">
        <v>28.144619410000001</v>
      </c>
      <c r="AX15" s="92">
        <v>28.200713288000003</v>
      </c>
      <c r="AY15" s="92">
        <v>25.223696651400001</v>
      </c>
      <c r="AZ15" s="92">
        <v>31.787401865000003</v>
      </c>
      <c r="BA15" s="92"/>
      <c r="BB15" s="92"/>
      <c r="BC15" s="92"/>
      <c r="BD15" s="92"/>
      <c r="BE15" s="92"/>
      <c r="BF15" s="103"/>
      <c r="BG15" s="104"/>
      <c r="BH15" s="29"/>
      <c r="BI15" s="29"/>
      <c r="BJ15" s="29"/>
    </row>
    <row r="16" spans="1:62" ht="15" customHeight="1" thickBot="1">
      <c r="X16" s="981"/>
      <c r="Y16" s="959" t="s">
        <v>407</v>
      </c>
      <c r="Z16" s="98"/>
      <c r="AA16" s="98">
        <v>23.046323328</v>
      </c>
      <c r="AB16" s="98">
        <v>21.832638336000002</v>
      </c>
      <c r="AC16" s="98">
        <v>21.147292799999999</v>
      </c>
      <c r="AD16" s="98">
        <v>19.882328832000002</v>
      </c>
      <c r="AE16" s="98">
        <v>20.776344192</v>
      </c>
      <c r="AF16" s="98">
        <v>21.339233280000002</v>
      </c>
      <c r="AG16" s="98">
        <v>21.687942528000001</v>
      </c>
      <c r="AH16" s="98">
        <v>21.816525312000003</v>
      </c>
      <c r="AI16" s="98">
        <v>19.222468992000003</v>
      </c>
      <c r="AJ16" s="98">
        <v>19.148504832</v>
      </c>
      <c r="AK16" s="98">
        <v>20.044124928000002</v>
      </c>
      <c r="AL16" s="98">
        <v>18.861200640000007</v>
      </c>
      <c r="AM16" s="98">
        <v>19.808491392000001</v>
      </c>
      <c r="AN16" s="98">
        <v>19.645512192000002</v>
      </c>
      <c r="AO16" s="98">
        <v>20.246949504000003</v>
      </c>
      <c r="AP16" s="98">
        <v>20.102045184000001</v>
      </c>
      <c r="AQ16" s="98">
        <v>20.426897664000006</v>
      </c>
      <c r="AR16" s="98">
        <v>20.596022784000002</v>
      </c>
      <c r="AS16" s="98">
        <v>17.886120192000003</v>
      </c>
      <c r="AT16" s="98">
        <v>15.427548288000001</v>
      </c>
      <c r="AU16" s="98">
        <v>17.697109248</v>
      </c>
      <c r="AV16" s="98">
        <v>17.959480703999997</v>
      </c>
      <c r="AW16" s="98">
        <v>18.078804864000002</v>
      </c>
      <c r="AX16" s="98">
        <v>18.257838336000002</v>
      </c>
      <c r="AY16" s="98">
        <v>17.6825376</v>
      </c>
      <c r="AZ16" s="98">
        <v>16.686853631999998</v>
      </c>
      <c r="BA16" s="98"/>
      <c r="BB16" s="98"/>
      <c r="BC16" s="98"/>
      <c r="BD16" s="98"/>
      <c r="BE16" s="98"/>
      <c r="BF16" s="99"/>
      <c r="BG16" s="100"/>
      <c r="BH16" s="29"/>
      <c r="BI16" s="29"/>
      <c r="BJ16" s="29"/>
    </row>
    <row r="17" spans="3:62" ht="15" customHeight="1">
      <c r="X17" s="979" t="s">
        <v>271</v>
      </c>
      <c r="Y17" s="954"/>
      <c r="Z17" s="89"/>
      <c r="AA17" s="89">
        <f>SUM(AA18:AA21)</f>
        <v>25479.178904576249</v>
      </c>
      <c r="AB17" s="89">
        <f t="shared" ref="AB17:AX17" si="5">SUM(AB18:AB21)</f>
        <v>24909.06353134173</v>
      </c>
      <c r="AC17" s="89">
        <f t="shared" si="5"/>
        <v>26257.730371468708</v>
      </c>
      <c r="AD17" s="89">
        <f t="shared" si="5"/>
        <v>22984.523911777978</v>
      </c>
      <c r="AE17" s="89">
        <f t="shared" si="5"/>
        <v>26967.950329402618</v>
      </c>
      <c r="AF17" s="89">
        <f t="shared" si="5"/>
        <v>26017.182822404549</v>
      </c>
      <c r="AG17" s="89">
        <f t="shared" si="5"/>
        <v>25406.820347767905</v>
      </c>
      <c r="AH17" s="89">
        <f t="shared" si="5"/>
        <v>25168.213841703888</v>
      </c>
      <c r="AI17" s="89">
        <f t="shared" si="5"/>
        <v>23926.451549390247</v>
      </c>
      <c r="AJ17" s="89">
        <f t="shared" si="5"/>
        <v>24156.028069072439</v>
      </c>
      <c r="AK17" s="89">
        <f t="shared" si="5"/>
        <v>24562.743687076309</v>
      </c>
      <c r="AL17" s="89">
        <f t="shared" si="5"/>
        <v>24338.687774556431</v>
      </c>
      <c r="AM17" s="89">
        <f t="shared" si="5"/>
        <v>24484.634508730484</v>
      </c>
      <c r="AN17" s="89">
        <f t="shared" si="5"/>
        <v>23371.107918022852</v>
      </c>
      <c r="AO17" s="89">
        <f t="shared" si="5"/>
        <v>24657.933847750639</v>
      </c>
      <c r="AP17" s="89">
        <f t="shared" si="5"/>
        <v>24703.862817336048</v>
      </c>
      <c r="AQ17" s="89">
        <f t="shared" si="5"/>
        <v>24486.12105007378</v>
      </c>
      <c r="AR17" s="89">
        <f t="shared" si="5"/>
        <v>25080.454522567765</v>
      </c>
      <c r="AS17" s="89">
        <f t="shared" si="5"/>
        <v>25183.736158551543</v>
      </c>
      <c r="AT17" s="89">
        <f t="shared" si="5"/>
        <v>24742.188202347337</v>
      </c>
      <c r="AU17" s="89">
        <f t="shared" si="5"/>
        <v>25591.274284301464</v>
      </c>
      <c r="AV17" s="89">
        <f t="shared" si="5"/>
        <v>25192.017238469889</v>
      </c>
      <c r="AW17" s="89">
        <f t="shared" si="5"/>
        <v>24593.092977982855</v>
      </c>
      <c r="AX17" s="89">
        <f t="shared" si="5"/>
        <v>24564.311059712258</v>
      </c>
      <c r="AY17" s="89">
        <f>SUM(AY18:AY21)</f>
        <v>24198.463384546914</v>
      </c>
      <c r="AZ17" s="89">
        <f>SUM(AZ18:AZ21)</f>
        <v>23647.643152356548</v>
      </c>
      <c r="BA17" s="89"/>
      <c r="BB17" s="89"/>
      <c r="BC17" s="89"/>
      <c r="BD17" s="89"/>
      <c r="BE17" s="89"/>
      <c r="BF17" s="101"/>
      <c r="BG17" s="102"/>
      <c r="BI17" s="29"/>
      <c r="BJ17" s="29"/>
    </row>
    <row r="18" spans="3:62" ht="15" customHeight="1">
      <c r="X18" s="980"/>
      <c r="Y18" s="956" t="s">
        <v>408</v>
      </c>
      <c r="Z18" s="92"/>
      <c r="AA18" s="92">
        <v>9227.9912637403104</v>
      </c>
      <c r="AB18" s="92">
        <v>9413.2006479451866</v>
      </c>
      <c r="AC18" s="92">
        <v>9480.8150627269861</v>
      </c>
      <c r="AD18" s="92">
        <v>9384.7305276184143</v>
      </c>
      <c r="AE18" s="92">
        <v>9241.9561269234837</v>
      </c>
      <c r="AF18" s="92">
        <v>9156.0718102527644</v>
      </c>
      <c r="AG18" s="92">
        <v>9072.3837008816881</v>
      </c>
      <c r="AH18" s="92">
        <v>9044.6789219226503</v>
      </c>
      <c r="AI18" s="92">
        <v>8999.1033239751468</v>
      </c>
      <c r="AJ18" s="92">
        <v>8940.5484721353896</v>
      </c>
      <c r="AK18" s="92">
        <v>8839.1358586508322</v>
      </c>
      <c r="AL18" s="92">
        <v>8868.2679045743444</v>
      </c>
      <c r="AM18" s="92">
        <v>8787.8715945975091</v>
      </c>
      <c r="AN18" s="92">
        <v>8673.3055071952713</v>
      </c>
      <c r="AO18" s="92">
        <v>8475.1762397139355</v>
      </c>
      <c r="AP18" s="92">
        <v>8440.8661289234533</v>
      </c>
      <c r="AQ18" s="92">
        <v>8460.7353250945798</v>
      </c>
      <c r="AR18" s="92">
        <v>8476.0109343350287</v>
      </c>
      <c r="AS18" s="92">
        <v>8352.7588346260472</v>
      </c>
      <c r="AT18" s="92">
        <v>8239.5531893016177</v>
      </c>
      <c r="AU18" s="92">
        <v>7966.4278112011743</v>
      </c>
      <c r="AV18" s="92">
        <v>7927.8022528841166</v>
      </c>
      <c r="AW18" s="92">
        <v>7735.6096025852576</v>
      </c>
      <c r="AX18" s="92">
        <v>7527.7438190037828</v>
      </c>
      <c r="AY18" s="92">
        <v>7342.8668978383957</v>
      </c>
      <c r="AZ18" s="92">
        <v>7334.861070998576</v>
      </c>
      <c r="BA18" s="92"/>
      <c r="BB18" s="92"/>
      <c r="BC18" s="92"/>
      <c r="BD18" s="92"/>
      <c r="BE18" s="92"/>
      <c r="BF18" s="103"/>
      <c r="BG18" s="104"/>
      <c r="BI18" s="29"/>
      <c r="BJ18" s="29"/>
    </row>
    <row r="19" spans="3:62" ht="15" customHeight="1">
      <c r="X19" s="980"/>
      <c r="Y19" s="957" t="s">
        <v>386</v>
      </c>
      <c r="Z19" s="95"/>
      <c r="AA19" s="95">
        <v>3353.1670417527939</v>
      </c>
      <c r="AB19" s="95">
        <v>3365.2460706341431</v>
      </c>
      <c r="AC19" s="95">
        <v>3341.551144952633</v>
      </c>
      <c r="AD19" s="95">
        <v>3262.4552981797719</v>
      </c>
      <c r="AE19" s="95">
        <v>3171.1363417915422</v>
      </c>
      <c r="AF19" s="95">
        <v>3145.6074616188216</v>
      </c>
      <c r="AG19" s="95">
        <v>3101.7796247633091</v>
      </c>
      <c r="AH19" s="95">
        <v>3057.9680068853763</v>
      </c>
      <c r="AI19" s="95">
        <v>3002.7963488342016</v>
      </c>
      <c r="AJ19" s="95">
        <v>2945.2282105715981</v>
      </c>
      <c r="AK19" s="95">
        <v>2878.9021959511529</v>
      </c>
      <c r="AL19" s="95">
        <v>2873.2159674312365</v>
      </c>
      <c r="AM19" s="95">
        <v>2865.570566766753</v>
      </c>
      <c r="AN19" s="95">
        <v>2821.4809099485192</v>
      </c>
      <c r="AO19" s="95">
        <v>2754.7864862524762</v>
      </c>
      <c r="AP19" s="95">
        <v>2732.7999034411414</v>
      </c>
      <c r="AQ19" s="95">
        <v>2675.8439250688143</v>
      </c>
      <c r="AR19" s="95">
        <v>2634.0497022399004</v>
      </c>
      <c r="AS19" s="95">
        <v>2596.3644972307052</v>
      </c>
      <c r="AT19" s="95">
        <v>2564.3082121930647</v>
      </c>
      <c r="AU19" s="95">
        <v>2510.7375878155049</v>
      </c>
      <c r="AV19" s="95">
        <v>2511.5351641741076</v>
      </c>
      <c r="AW19" s="95">
        <v>2461.3663496315362</v>
      </c>
      <c r="AX19" s="95">
        <v>2399.0453888761158</v>
      </c>
      <c r="AY19" s="95">
        <v>2348.1094339938468</v>
      </c>
      <c r="AZ19" s="95">
        <v>2334.8386595321526</v>
      </c>
      <c r="BA19" s="95"/>
      <c r="BB19" s="95"/>
      <c r="BC19" s="95"/>
      <c r="BD19" s="95"/>
      <c r="BE19" s="95"/>
      <c r="BF19" s="96"/>
      <c r="BG19" s="97"/>
      <c r="BI19" s="29"/>
      <c r="BJ19" s="29"/>
    </row>
    <row r="20" spans="3:62" ht="15" customHeight="1">
      <c r="X20" s="980"/>
      <c r="Y20" s="957" t="s">
        <v>409</v>
      </c>
      <c r="Z20" s="95"/>
      <c r="AA20" s="95">
        <v>12770.994522515803</v>
      </c>
      <c r="AB20" s="95">
        <v>12013.328481008613</v>
      </c>
      <c r="AC20" s="95">
        <v>13313.978770736812</v>
      </c>
      <c r="AD20" s="95">
        <v>10227.052307269531</v>
      </c>
      <c r="AE20" s="95">
        <v>14439.200069535591</v>
      </c>
      <c r="AF20" s="95">
        <v>13604.557775115765</v>
      </c>
      <c r="AG20" s="95">
        <v>13124.401777394804</v>
      </c>
      <c r="AH20" s="95">
        <v>12960.423305166409</v>
      </c>
      <c r="AI20" s="95">
        <v>11824.135428285743</v>
      </c>
      <c r="AJ20" s="95">
        <v>12171.672566967885</v>
      </c>
      <c r="AK20" s="95">
        <v>12748.795722042383</v>
      </c>
      <c r="AL20" s="95">
        <v>12502.024116637198</v>
      </c>
      <c r="AM20" s="95">
        <v>12738.858822469327</v>
      </c>
      <c r="AN20" s="95">
        <v>11788.472788524277</v>
      </c>
      <c r="AO20" s="95">
        <v>13343.595704906602</v>
      </c>
      <c r="AP20" s="95">
        <v>13444.517436179432</v>
      </c>
      <c r="AQ20" s="95">
        <v>13266.423309255248</v>
      </c>
      <c r="AR20" s="95">
        <v>13889.595326446977</v>
      </c>
      <c r="AS20" s="95">
        <v>14156.765959574852</v>
      </c>
      <c r="AT20" s="95">
        <v>13862.764252315195</v>
      </c>
      <c r="AU20" s="95">
        <v>15040.58836186083</v>
      </c>
      <c r="AV20" s="95">
        <v>14679.929010844349</v>
      </c>
      <c r="AW20" s="95">
        <v>14325.283582237054</v>
      </c>
      <c r="AX20" s="95">
        <v>14565.41208039487</v>
      </c>
      <c r="AY20" s="95">
        <v>14437.40920264647</v>
      </c>
      <c r="AZ20" s="95">
        <v>13907.775259086531</v>
      </c>
      <c r="BA20" s="95"/>
      <c r="BB20" s="95"/>
      <c r="BC20" s="95"/>
      <c r="BD20" s="95"/>
      <c r="BE20" s="95"/>
      <c r="BF20" s="96"/>
      <c r="BG20" s="97"/>
      <c r="BI20" s="29"/>
      <c r="BJ20" s="29"/>
    </row>
    <row r="21" spans="3:62" ht="15" customHeight="1" thickBot="1">
      <c r="X21" s="981"/>
      <c r="Y21" s="959" t="s">
        <v>388</v>
      </c>
      <c r="Z21" s="98"/>
      <c r="AA21" s="98">
        <v>127.02607656734506</v>
      </c>
      <c r="AB21" s="98">
        <v>117.2883317537857</v>
      </c>
      <c r="AC21" s="98">
        <v>121.38539305227576</v>
      </c>
      <c r="AD21" s="98">
        <v>110.28577871026144</v>
      </c>
      <c r="AE21" s="98">
        <v>115.65779115200267</v>
      </c>
      <c r="AF21" s="98">
        <v>110.94577541719921</v>
      </c>
      <c r="AG21" s="98">
        <v>108.25524472810369</v>
      </c>
      <c r="AH21" s="98">
        <v>105.14360772945236</v>
      </c>
      <c r="AI21" s="98">
        <v>100.41644829515634</v>
      </c>
      <c r="AJ21" s="98">
        <v>98.578819397569134</v>
      </c>
      <c r="AK21" s="98">
        <v>95.909910431942279</v>
      </c>
      <c r="AL21" s="98">
        <v>95.179785913654655</v>
      </c>
      <c r="AM21" s="98">
        <v>92.333524896895611</v>
      </c>
      <c r="AN21" s="98">
        <v>87.848712354784169</v>
      </c>
      <c r="AO21" s="98">
        <v>84.375416877626478</v>
      </c>
      <c r="AP21" s="98">
        <v>85.679348792023248</v>
      </c>
      <c r="AQ21" s="98">
        <v>83.118490655135631</v>
      </c>
      <c r="AR21" s="98">
        <v>80.798559545860741</v>
      </c>
      <c r="AS21" s="98">
        <v>77.846867119940242</v>
      </c>
      <c r="AT21" s="98">
        <v>75.562548537459591</v>
      </c>
      <c r="AU21" s="98">
        <v>73.520523423953904</v>
      </c>
      <c r="AV21" s="98">
        <v>72.750810567316293</v>
      </c>
      <c r="AW21" s="98">
        <v>70.833443529005351</v>
      </c>
      <c r="AX21" s="98">
        <v>72.10977143749335</v>
      </c>
      <c r="AY21" s="98">
        <v>70.077850068201755</v>
      </c>
      <c r="AZ21" s="98">
        <v>70.168162739291347</v>
      </c>
      <c r="BA21" s="98"/>
      <c r="BB21" s="98"/>
      <c r="BC21" s="98"/>
      <c r="BD21" s="98"/>
      <c r="BE21" s="98"/>
      <c r="BF21" s="99"/>
      <c r="BG21" s="100"/>
      <c r="BI21" s="29"/>
      <c r="BJ21" s="29"/>
    </row>
    <row r="22" spans="3:62" ht="15" customHeight="1">
      <c r="X22" s="982" t="s">
        <v>282</v>
      </c>
      <c r="Y22" s="964"/>
      <c r="Z22" s="16"/>
      <c r="AA22" s="16">
        <f>SUM(AA23:AA27)</f>
        <v>12349.83046502443</v>
      </c>
      <c r="AB22" s="16">
        <f t="shared" ref="AB22:AX22" si="6">SUM(AB23:AB27)</f>
        <v>12207.81272091073</v>
      </c>
      <c r="AC22" s="16">
        <f t="shared" si="6"/>
        <v>12161.967992091397</v>
      </c>
      <c r="AD22" s="16">
        <f t="shared" si="6"/>
        <v>11968.199238522029</v>
      </c>
      <c r="AE22" s="16">
        <f t="shared" si="6"/>
        <v>11795.594555680262</v>
      </c>
      <c r="AF22" s="16">
        <f t="shared" si="6"/>
        <v>11515.261663120982</v>
      </c>
      <c r="AG22" s="16">
        <f t="shared" si="6"/>
        <v>11248.800960382616</v>
      </c>
      <c r="AH22" s="16">
        <f t="shared" si="6"/>
        <v>10949.777325640431</v>
      </c>
      <c r="AI22" s="16">
        <f t="shared" si="6"/>
        <v>10575.640953624083</v>
      </c>
      <c r="AJ22" s="16">
        <f t="shared" si="6"/>
        <v>10252.896776542397</v>
      </c>
      <c r="AK22" s="16">
        <f t="shared" si="6"/>
        <v>9951.7114082967928</v>
      </c>
      <c r="AL22" s="16">
        <f t="shared" si="6"/>
        <v>9403.7777463852472</v>
      </c>
      <c r="AM22" s="16">
        <f t="shared" si="6"/>
        <v>9098.813943984831</v>
      </c>
      <c r="AN22" s="16">
        <f t="shared" si="6"/>
        <v>8807.1733631012776</v>
      </c>
      <c r="AO22" s="16">
        <f t="shared" si="6"/>
        <v>8466.0610772689233</v>
      </c>
      <c r="AP22" s="16">
        <f t="shared" si="6"/>
        <v>8146.5585914558351</v>
      </c>
      <c r="AQ22" s="16">
        <f t="shared" si="6"/>
        <v>7801.1226981518857</v>
      </c>
      <c r="AR22" s="16">
        <f t="shared" si="6"/>
        <v>7442.2551714524889</v>
      </c>
      <c r="AS22" s="16">
        <f t="shared" si="6"/>
        <v>7116.0076750653998</v>
      </c>
      <c r="AT22" s="16">
        <f t="shared" si="6"/>
        <v>6756.4671700115905</v>
      </c>
      <c r="AU22" s="16">
        <f t="shared" si="6"/>
        <v>6368.2574285063956</v>
      </c>
      <c r="AV22" s="16">
        <f t="shared" si="6"/>
        <v>6125.8180856561812</v>
      </c>
      <c r="AW22" s="16">
        <f t="shared" si="6"/>
        <v>5884.6838149122923</v>
      </c>
      <c r="AX22" s="16">
        <f t="shared" si="6"/>
        <v>5669.6861091324681</v>
      </c>
      <c r="AY22" s="16">
        <f>SUM(AY23:AY27)</f>
        <v>5449.5087504437706</v>
      </c>
      <c r="AZ22" s="16">
        <f>SUM(AZ23:AZ27)</f>
        <v>5263.6363191162627</v>
      </c>
      <c r="BA22" s="16"/>
      <c r="BB22" s="16"/>
      <c r="BC22" s="16"/>
      <c r="BD22" s="16"/>
      <c r="BE22" s="16"/>
      <c r="BF22" s="86"/>
      <c r="BG22" s="107"/>
      <c r="BI22" s="29"/>
      <c r="BJ22" s="29"/>
    </row>
    <row r="23" spans="3:62" ht="15" customHeight="1">
      <c r="X23" s="980"/>
      <c r="Y23" s="956" t="s">
        <v>410</v>
      </c>
      <c r="Z23" s="92"/>
      <c r="AA23" s="92">
        <v>9220.6992235815233</v>
      </c>
      <c r="AB23" s="92">
        <v>9151.6508255103563</v>
      </c>
      <c r="AC23" s="92">
        <v>9126.8216716063125</v>
      </c>
      <c r="AD23" s="92">
        <v>8981.0299882763466</v>
      </c>
      <c r="AE23" s="92">
        <v>8862.1462477915957</v>
      </c>
      <c r="AF23" s="92">
        <v>8618.8146412989609</v>
      </c>
      <c r="AG23" s="92">
        <v>8390.0009834311131</v>
      </c>
      <c r="AH23" s="92">
        <v>8127.5986428616006</v>
      </c>
      <c r="AI23" s="92">
        <v>7810.6283344031526</v>
      </c>
      <c r="AJ23" s="92">
        <v>7513.0722934627538</v>
      </c>
      <c r="AK23" s="92">
        <v>7235.62207436057</v>
      </c>
      <c r="AL23" s="92">
        <v>6933.4419166658381</v>
      </c>
      <c r="AM23" s="92">
        <v>6630.6549111767608</v>
      </c>
      <c r="AN23" s="92">
        <v>6322.3092791936142</v>
      </c>
      <c r="AO23" s="92">
        <v>6008.729965553046</v>
      </c>
      <c r="AP23" s="92">
        <v>5702.9909037350935</v>
      </c>
      <c r="AQ23" s="92">
        <v>5382.9350615117164</v>
      </c>
      <c r="AR23" s="92">
        <v>5079.7260658595333</v>
      </c>
      <c r="AS23" s="92">
        <v>4717.2575049079478</v>
      </c>
      <c r="AT23" s="92">
        <v>4412.6654209192075</v>
      </c>
      <c r="AU23" s="92">
        <v>4107.2792573348961</v>
      </c>
      <c r="AV23" s="92">
        <v>3861.4915624440705</v>
      </c>
      <c r="AW23" s="92">
        <v>3655.0505815617216</v>
      </c>
      <c r="AX23" s="92">
        <v>3459.2355232078858</v>
      </c>
      <c r="AY23" s="92">
        <v>3251.5935110368082</v>
      </c>
      <c r="AZ23" s="92">
        <v>3062.6252835807027</v>
      </c>
      <c r="BA23" s="92"/>
      <c r="BB23" s="92"/>
      <c r="BC23" s="92"/>
      <c r="BD23" s="92"/>
      <c r="BE23" s="92"/>
      <c r="BF23" s="402"/>
      <c r="BG23" s="104"/>
      <c r="BI23" s="29"/>
      <c r="BJ23" s="29"/>
    </row>
    <row r="24" spans="3:62" ht="15" customHeight="1">
      <c r="X24" s="980"/>
      <c r="Y24" s="957" t="s">
        <v>389</v>
      </c>
      <c r="Z24" s="95"/>
      <c r="AA24" s="95">
        <v>194.62995452094916</v>
      </c>
      <c r="AB24" s="95">
        <v>191.18411636185448</v>
      </c>
      <c r="AC24" s="95">
        <v>191.62659732906039</v>
      </c>
      <c r="AD24" s="95">
        <v>192.29100728506938</v>
      </c>
      <c r="AE24" s="95">
        <v>190.74025838424834</v>
      </c>
      <c r="AF24" s="95">
        <v>191.20305648756735</v>
      </c>
      <c r="AG24" s="95">
        <v>191.66636314285716</v>
      </c>
      <c r="AH24" s="95">
        <v>192.95826126785715</v>
      </c>
      <c r="AI24" s="95">
        <v>192.02791015535718</v>
      </c>
      <c r="AJ24" s="95">
        <v>192.73828781785716</v>
      </c>
      <c r="AK24" s="95">
        <v>193.99044490535715</v>
      </c>
      <c r="AL24" s="95">
        <v>195.50719820535716</v>
      </c>
      <c r="AM24" s="95">
        <v>247.57790849821433</v>
      </c>
      <c r="AN24" s="95">
        <v>290.98592827500005</v>
      </c>
      <c r="AO24" s="95">
        <v>300.09113406785713</v>
      </c>
      <c r="AP24" s="95">
        <v>339.56303490589283</v>
      </c>
      <c r="AQ24" s="95">
        <v>349.55457900858931</v>
      </c>
      <c r="AR24" s="95">
        <v>337.41075310735715</v>
      </c>
      <c r="AS24" s="95">
        <v>379.5262391994018</v>
      </c>
      <c r="AT24" s="95">
        <v>376.70416912891687</v>
      </c>
      <c r="AU24" s="95">
        <v>329.4215757060154</v>
      </c>
      <c r="AV24" s="95">
        <v>362.05334894887551</v>
      </c>
      <c r="AW24" s="95">
        <v>358.93983821250004</v>
      </c>
      <c r="AX24" s="95">
        <v>355.6197918841072</v>
      </c>
      <c r="AY24" s="95">
        <v>355.34718110610356</v>
      </c>
      <c r="AZ24" s="95">
        <v>355.83289539181794</v>
      </c>
      <c r="BA24" s="95"/>
      <c r="BB24" s="95"/>
      <c r="BC24" s="95"/>
      <c r="BD24" s="95"/>
      <c r="BE24" s="95"/>
      <c r="BF24" s="96"/>
      <c r="BG24" s="97"/>
      <c r="BI24" s="29"/>
      <c r="BJ24" s="29"/>
    </row>
    <row r="25" spans="3:62" ht="15" customHeight="1" thickBot="1">
      <c r="X25" s="980"/>
      <c r="Y25" s="965" t="s">
        <v>390</v>
      </c>
      <c r="Z25" s="95"/>
      <c r="AA25" s="95">
        <v>16.04889076863212</v>
      </c>
      <c r="AB25" s="95">
        <v>15.573652491198054</v>
      </c>
      <c r="AC25" s="95">
        <v>15.991037202251752</v>
      </c>
      <c r="AD25" s="95">
        <v>15.901517059917419</v>
      </c>
      <c r="AE25" s="95">
        <v>17.249403502172701</v>
      </c>
      <c r="AF25" s="95">
        <v>17.700227162832061</v>
      </c>
      <c r="AG25" s="95">
        <v>18.141670387974337</v>
      </c>
      <c r="AH25" s="95">
        <v>17.512962822937457</v>
      </c>
      <c r="AI25" s="95">
        <v>17.29928643013427</v>
      </c>
      <c r="AJ25" s="95">
        <v>16.709620864692145</v>
      </c>
      <c r="AK25" s="95">
        <v>15.872709715302118</v>
      </c>
      <c r="AL25" s="95">
        <v>15.006826420581943</v>
      </c>
      <c r="AM25" s="95">
        <v>23.229532280904419</v>
      </c>
      <c r="AN25" s="95">
        <v>19.993754172302932</v>
      </c>
      <c r="AO25" s="95">
        <v>18.31210001674831</v>
      </c>
      <c r="AP25" s="95">
        <v>16.984463468141495</v>
      </c>
      <c r="AQ25" s="95">
        <v>15.819375570359522</v>
      </c>
      <c r="AR25" s="95">
        <v>14.468454106927295</v>
      </c>
      <c r="AS25" s="95">
        <v>14.031299396428718</v>
      </c>
      <c r="AT25" s="95">
        <v>12.477140116356498</v>
      </c>
      <c r="AU25" s="95">
        <v>11.5155680213933</v>
      </c>
      <c r="AV25" s="95">
        <v>11.4412385926267</v>
      </c>
      <c r="AW25" s="95">
        <v>11.926109119554983</v>
      </c>
      <c r="AX25" s="95">
        <v>12.088212839245491</v>
      </c>
      <c r="AY25" s="95">
        <v>10.67835567497886</v>
      </c>
      <c r="AZ25" s="95">
        <v>10.675158367648454</v>
      </c>
      <c r="BA25" s="95"/>
      <c r="BB25" s="95"/>
      <c r="BC25" s="95"/>
      <c r="BD25" s="95"/>
      <c r="BE25" s="95"/>
      <c r="BF25" s="402"/>
      <c r="BG25" s="108"/>
      <c r="BI25" s="29"/>
      <c r="BJ25" s="29"/>
    </row>
    <row r="26" spans="3:62" ht="15" customHeight="1" thickTop="1">
      <c r="X26" s="980"/>
      <c r="Y26" s="966" t="s">
        <v>391</v>
      </c>
      <c r="Z26" s="225"/>
      <c r="AA26" s="95">
        <v>2859.8254620687285</v>
      </c>
      <c r="AB26" s="95">
        <v>2790.2415982595662</v>
      </c>
      <c r="AC26" s="95">
        <v>2768.372802536016</v>
      </c>
      <c r="AD26" s="95">
        <v>2719.7176989974228</v>
      </c>
      <c r="AE26" s="95">
        <v>2666.0409586679657</v>
      </c>
      <c r="AF26" s="95">
        <v>2627.5901604202654</v>
      </c>
      <c r="AG26" s="95">
        <v>2588.9739459342277</v>
      </c>
      <c r="AH26" s="95">
        <v>2551.426346242929</v>
      </c>
      <c r="AI26" s="95">
        <v>2498.7718476340756</v>
      </c>
      <c r="AJ26" s="95">
        <v>2469.5758022193791</v>
      </c>
      <c r="AK26" s="95">
        <v>2431.8585406736079</v>
      </c>
      <c r="AL26" s="95">
        <v>2201.3933322689636</v>
      </c>
      <c r="AM26" s="95">
        <v>2146.8923668568527</v>
      </c>
      <c r="AN26" s="95">
        <v>2101.3255613833189</v>
      </c>
      <c r="AO26" s="95">
        <v>2062.1885667268825</v>
      </c>
      <c r="AP26" s="95">
        <v>2005.5555685999134</v>
      </c>
      <c r="AQ26" s="95">
        <v>1966.6517568983561</v>
      </c>
      <c r="AR26" s="95">
        <v>1918.6057245409124</v>
      </c>
      <c r="AS26" s="95">
        <v>1894.8170758783381</v>
      </c>
      <c r="AT26" s="95">
        <v>1839.4230838769822</v>
      </c>
      <c r="AU26" s="95">
        <v>1805.7395814573904</v>
      </c>
      <c r="AV26" s="95">
        <v>1772.1166479559263</v>
      </c>
      <c r="AW26" s="95">
        <v>1737.56069432545</v>
      </c>
      <c r="AX26" s="95">
        <v>1713.9334808995916</v>
      </c>
      <c r="AY26" s="95">
        <v>1690.3996146865622</v>
      </c>
      <c r="AZ26" s="95">
        <v>1690.3699708465624</v>
      </c>
      <c r="BA26" s="95"/>
      <c r="BB26" s="95"/>
      <c r="BC26" s="95"/>
      <c r="BD26" s="95"/>
      <c r="BE26" s="95"/>
      <c r="BF26" s="96"/>
      <c r="BG26" s="147"/>
      <c r="BI26" s="29"/>
      <c r="BJ26" s="29"/>
    </row>
    <row r="27" spans="3:62" ht="15" customHeight="1" thickBot="1">
      <c r="X27" s="983"/>
      <c r="Y27" s="968" t="s">
        <v>392</v>
      </c>
      <c r="Z27" s="311"/>
      <c r="AA27" s="223">
        <v>58.626934084596428</v>
      </c>
      <c r="AB27" s="223">
        <v>59.162528287756629</v>
      </c>
      <c r="AC27" s="223">
        <v>59.155883417755859</v>
      </c>
      <c r="AD27" s="223">
        <v>59.259026903271071</v>
      </c>
      <c r="AE27" s="223">
        <v>59.41768733427967</v>
      </c>
      <c r="AF27" s="223">
        <v>59.953577751354949</v>
      </c>
      <c r="AG27" s="223">
        <v>60.017997486444173</v>
      </c>
      <c r="AH27" s="223">
        <v>60.281112445105464</v>
      </c>
      <c r="AI27" s="223">
        <v>56.91357500136376</v>
      </c>
      <c r="AJ27" s="223">
        <v>60.800772177715089</v>
      </c>
      <c r="AK27" s="223">
        <v>74.367638641955253</v>
      </c>
      <c r="AL27" s="223">
        <v>58.428472824508134</v>
      </c>
      <c r="AM27" s="223">
        <v>50.45922517209894</v>
      </c>
      <c r="AN27" s="223">
        <v>72.558840077041296</v>
      </c>
      <c r="AO27" s="223">
        <v>76.73931090438893</v>
      </c>
      <c r="AP27" s="223">
        <v>81.464620746794367</v>
      </c>
      <c r="AQ27" s="223">
        <v>86.161925162864748</v>
      </c>
      <c r="AR27" s="223">
        <v>92.044173837759629</v>
      </c>
      <c r="AS27" s="223">
        <v>110.37555568328293</v>
      </c>
      <c r="AT27" s="223">
        <v>115.19735597012708</v>
      </c>
      <c r="AU27" s="223">
        <v>114.30144598670051</v>
      </c>
      <c r="AV27" s="223">
        <v>118.71528771468176</v>
      </c>
      <c r="AW27" s="223">
        <v>121.20659169306623</v>
      </c>
      <c r="AX27" s="223">
        <v>128.80910030163807</v>
      </c>
      <c r="AY27" s="223">
        <v>141.49008793931768</v>
      </c>
      <c r="AZ27" s="223">
        <v>144.13301092953145</v>
      </c>
      <c r="BA27" s="223"/>
      <c r="BB27" s="223"/>
      <c r="BC27" s="223"/>
      <c r="BD27" s="223"/>
      <c r="BE27" s="223"/>
      <c r="BF27" s="219"/>
      <c r="BG27" s="147"/>
      <c r="BI27" s="29"/>
      <c r="BJ27" s="29"/>
    </row>
    <row r="28" spans="3:62" ht="15" customHeight="1" thickTop="1" thickBot="1">
      <c r="C28" s="794"/>
      <c r="D28" s="794"/>
      <c r="E28" s="794"/>
      <c r="F28" s="794"/>
      <c r="G28" s="794"/>
      <c r="H28" s="794"/>
      <c r="I28" s="794"/>
      <c r="J28" s="794"/>
      <c r="K28" s="794"/>
      <c r="L28" s="794"/>
      <c r="X28" s="984" t="s">
        <v>302</v>
      </c>
      <c r="Y28" s="961"/>
      <c r="Z28" s="109"/>
      <c r="AA28" s="109">
        <f>SUM(AA5,AA11,AA14,AA17,AA22)</f>
        <v>44223.073323296368</v>
      </c>
      <c r="AB28" s="109">
        <f t="shared" ref="AB28:AX28" si="7">SUM(AB5,AB11,AB14,AB17,AB22)</f>
        <v>42988.350832101627</v>
      </c>
      <c r="AC28" s="109">
        <f t="shared" si="7"/>
        <v>43812.13788119833</v>
      </c>
      <c r="AD28" s="109">
        <f t="shared" si="7"/>
        <v>39723.473603979488</v>
      </c>
      <c r="AE28" s="109">
        <f t="shared" si="7"/>
        <v>43113.896280320951</v>
      </c>
      <c r="AF28" s="109">
        <f t="shared" si="7"/>
        <v>41637.892280118198</v>
      </c>
      <c r="AG28" s="109">
        <f t="shared" si="7"/>
        <v>40409.829399552065</v>
      </c>
      <c r="AH28" s="109">
        <f t="shared" si="7"/>
        <v>39684.955984360502</v>
      </c>
      <c r="AI28" s="109">
        <f t="shared" si="7"/>
        <v>37827.735454899317</v>
      </c>
      <c r="AJ28" s="109">
        <f t="shared" si="7"/>
        <v>37688.157267659655</v>
      </c>
      <c r="AK28" s="109">
        <f t="shared" si="7"/>
        <v>37666.021553680504</v>
      </c>
      <c r="AL28" s="109">
        <f t="shared" si="7"/>
        <v>36606.104684965103</v>
      </c>
      <c r="AM28" s="109">
        <f t="shared" si="7"/>
        <v>35936.377644160595</v>
      </c>
      <c r="AN28" s="109">
        <f t="shared" si="7"/>
        <v>34463.261213469814</v>
      </c>
      <c r="AO28" s="109">
        <f t="shared" si="7"/>
        <v>35484.027628193806</v>
      </c>
      <c r="AP28" s="109">
        <f t="shared" si="7"/>
        <v>35279.252985202824</v>
      </c>
      <c r="AQ28" s="109">
        <f t="shared" si="7"/>
        <v>34762.493622358685</v>
      </c>
      <c r="AR28" s="109">
        <f t="shared" si="7"/>
        <v>35013.482091455022</v>
      </c>
      <c r="AS28" s="109">
        <f t="shared" si="7"/>
        <v>34719.405731624087</v>
      </c>
      <c r="AT28" s="109">
        <f t="shared" si="7"/>
        <v>33802.460609003065</v>
      </c>
      <c r="AU28" s="109">
        <f t="shared" si="7"/>
        <v>34854.999916909648</v>
      </c>
      <c r="AV28" s="109">
        <f t="shared" si="7"/>
        <v>33840.162859568751</v>
      </c>
      <c r="AW28" s="109">
        <f t="shared" si="7"/>
        <v>32982.010003703399</v>
      </c>
      <c r="AX28" s="109">
        <f t="shared" si="7"/>
        <v>32675.282066541251</v>
      </c>
      <c r="AY28" s="109">
        <f>SUM(AY5,AY11,AY14,AY17,AY22)</f>
        <v>32068.178296097409</v>
      </c>
      <c r="AZ28" s="109">
        <f>SUM(AZ5,AZ11,AZ14,AZ17,AZ22)</f>
        <v>31294.941784488808</v>
      </c>
      <c r="BA28" s="109"/>
      <c r="BB28" s="109"/>
      <c r="BC28" s="109"/>
      <c r="BD28" s="109"/>
      <c r="BE28" s="109"/>
      <c r="BF28" s="110"/>
      <c r="BG28" s="111"/>
    </row>
    <row r="29" spans="3:62">
      <c r="C29" s="794"/>
      <c r="D29" s="794"/>
      <c r="E29" s="794"/>
      <c r="F29" s="794"/>
      <c r="G29" s="794"/>
      <c r="H29" s="794"/>
      <c r="I29" s="794"/>
      <c r="J29" s="794"/>
      <c r="K29" s="794"/>
      <c r="L29" s="794"/>
      <c r="X29" s="903"/>
      <c r="Y29" s="767"/>
      <c r="AJ29" s="27"/>
      <c r="AK29" s="27"/>
      <c r="AL29" s="27"/>
      <c r="AM29" s="27"/>
      <c r="AN29" s="27"/>
      <c r="AO29" s="27"/>
      <c r="AP29" s="27"/>
      <c r="AQ29" s="27"/>
      <c r="AR29" s="27"/>
      <c r="AS29" s="27"/>
      <c r="AT29" s="27"/>
      <c r="AU29" s="27"/>
      <c r="AV29" s="27"/>
      <c r="AW29" s="27"/>
      <c r="AX29" s="27"/>
      <c r="AY29" s="27"/>
      <c r="AZ29" s="27"/>
      <c r="BA29" s="27"/>
      <c r="BB29" s="27"/>
      <c r="BC29" s="27"/>
      <c r="BD29" s="27"/>
      <c r="BE29" s="27"/>
    </row>
    <row r="30" spans="3:62" ht="16.5">
      <c r="X30" s="903"/>
      <c r="Y30" s="928" t="s">
        <v>401</v>
      </c>
      <c r="AJ30" s="27"/>
      <c r="AK30" s="27"/>
      <c r="AL30" s="27"/>
      <c r="AM30" s="27"/>
      <c r="AN30" s="27"/>
      <c r="AO30" s="27"/>
      <c r="AP30" s="27"/>
      <c r="AQ30" s="27"/>
      <c r="AR30" s="27"/>
      <c r="AS30" s="27"/>
      <c r="AT30" s="27"/>
      <c r="AU30" s="27"/>
      <c r="AV30" s="27"/>
      <c r="AW30" s="27"/>
      <c r="AX30" s="27"/>
      <c r="AY30" s="27"/>
      <c r="AZ30" s="27"/>
      <c r="BA30" s="27"/>
      <c r="BB30" s="27"/>
      <c r="BC30" s="27"/>
      <c r="BD30" s="27"/>
      <c r="BE30" s="27"/>
    </row>
    <row r="31" spans="3:62">
      <c r="X31" s="903"/>
      <c r="Y31" s="969"/>
      <c r="Z31" s="301"/>
      <c r="AA31" s="13">
        <v>1990</v>
      </c>
      <c r="AB31" s="13">
        <f t="shared" ref="AB31:AZ31" si="8">AA31+1</f>
        <v>1991</v>
      </c>
      <c r="AC31" s="13">
        <f t="shared" si="8"/>
        <v>1992</v>
      </c>
      <c r="AD31" s="13">
        <f t="shared" si="8"/>
        <v>1993</v>
      </c>
      <c r="AE31" s="13">
        <f t="shared" si="8"/>
        <v>1994</v>
      </c>
      <c r="AF31" s="13">
        <f t="shared" si="8"/>
        <v>1995</v>
      </c>
      <c r="AG31" s="13">
        <f t="shared" si="8"/>
        <v>1996</v>
      </c>
      <c r="AH31" s="13">
        <f t="shared" si="8"/>
        <v>1997</v>
      </c>
      <c r="AI31" s="13">
        <f t="shared" si="8"/>
        <v>1998</v>
      </c>
      <c r="AJ31" s="13">
        <f t="shared" si="8"/>
        <v>1999</v>
      </c>
      <c r="AK31" s="13">
        <f t="shared" si="8"/>
        <v>2000</v>
      </c>
      <c r="AL31" s="13">
        <f t="shared" si="8"/>
        <v>2001</v>
      </c>
      <c r="AM31" s="13">
        <f t="shared" si="8"/>
        <v>2002</v>
      </c>
      <c r="AN31" s="13">
        <f t="shared" si="8"/>
        <v>2003</v>
      </c>
      <c r="AO31" s="13">
        <f t="shared" si="8"/>
        <v>2004</v>
      </c>
      <c r="AP31" s="13">
        <f t="shared" si="8"/>
        <v>2005</v>
      </c>
      <c r="AQ31" s="13">
        <f t="shared" si="8"/>
        <v>2006</v>
      </c>
      <c r="AR31" s="13">
        <f t="shared" si="8"/>
        <v>2007</v>
      </c>
      <c r="AS31" s="13">
        <f t="shared" si="8"/>
        <v>2008</v>
      </c>
      <c r="AT31" s="13">
        <f t="shared" si="8"/>
        <v>2009</v>
      </c>
      <c r="AU31" s="13">
        <f t="shared" si="8"/>
        <v>2010</v>
      </c>
      <c r="AV31" s="13">
        <f t="shared" si="8"/>
        <v>2011</v>
      </c>
      <c r="AW31" s="13">
        <f t="shared" si="8"/>
        <v>2012</v>
      </c>
      <c r="AX31" s="13">
        <f t="shared" si="8"/>
        <v>2013</v>
      </c>
      <c r="AY31" s="13">
        <f t="shared" si="8"/>
        <v>2014</v>
      </c>
      <c r="AZ31" s="13">
        <f t="shared" si="8"/>
        <v>2015</v>
      </c>
      <c r="BA31" s="13"/>
      <c r="BB31" s="13"/>
      <c r="BC31" s="13"/>
      <c r="BD31" s="13"/>
      <c r="BE31" s="13"/>
      <c r="BF31" s="13" t="s">
        <v>44</v>
      </c>
      <c r="BG31" s="13" t="s">
        <v>7</v>
      </c>
    </row>
    <row r="32" spans="3:62" ht="15" customHeight="1">
      <c r="X32" s="903"/>
      <c r="Y32" s="417" t="s">
        <v>393</v>
      </c>
      <c r="Z32" s="14"/>
      <c r="AA32" s="14">
        <f>SUM(AA6:AA7,AA9:AA10)</f>
        <v>1069.0843287203847</v>
      </c>
      <c r="AB32" s="14">
        <f t="shared" ref="AB32:AR32" si="9">SUM(AB6:AB7,AB9:AB10)</f>
        <v>1045.5305475488587</v>
      </c>
      <c r="AC32" s="14">
        <f t="shared" si="9"/>
        <v>1030.6071004335797</v>
      </c>
      <c r="AD32" s="14">
        <f t="shared" si="9"/>
        <v>1054.5594509768302</v>
      </c>
      <c r="AE32" s="14">
        <f t="shared" si="9"/>
        <v>1055.5428874322447</v>
      </c>
      <c r="AF32" s="14">
        <f t="shared" si="9"/>
        <v>1091.0653132652747</v>
      </c>
      <c r="AG32" s="14">
        <f t="shared" si="9"/>
        <v>1069.5555415732088</v>
      </c>
      <c r="AH32" s="14">
        <f t="shared" si="9"/>
        <v>997.10272727343749</v>
      </c>
      <c r="AI32" s="14">
        <f t="shared" si="9"/>
        <v>951.32946029225354</v>
      </c>
      <c r="AJ32" s="14">
        <f t="shared" si="9"/>
        <v>959.9636018627051</v>
      </c>
      <c r="AK32" s="14">
        <f t="shared" si="9"/>
        <v>949.63844808020349</v>
      </c>
      <c r="AL32" s="14">
        <f t="shared" si="9"/>
        <v>905.30766074819724</v>
      </c>
      <c r="AM32" s="14">
        <f t="shared" si="9"/>
        <v>945.52401245387796</v>
      </c>
      <c r="AN32" s="14">
        <f t="shared" si="9"/>
        <v>935.33005813922443</v>
      </c>
      <c r="AO32" s="14">
        <f t="shared" si="9"/>
        <v>1066.0238025669505</v>
      </c>
      <c r="AP32" s="14">
        <f t="shared" si="9"/>
        <v>1151.0643389663805</v>
      </c>
      <c r="AQ32" s="14">
        <f t="shared" si="9"/>
        <v>1205.6591464170165</v>
      </c>
      <c r="AR32" s="14">
        <f t="shared" si="9"/>
        <v>1245.6164050948955</v>
      </c>
      <c r="AS32" s="14">
        <f t="shared" ref="AS32:AX32" si="10">SUM(AS6:AS7,AS9:AS10)</f>
        <v>1223.0889607384886</v>
      </c>
      <c r="AT32" s="14">
        <f t="shared" si="10"/>
        <v>1149.3122601784403</v>
      </c>
      <c r="AU32" s="14">
        <f t="shared" si="10"/>
        <v>1778.4862726601928</v>
      </c>
      <c r="AV32" s="14">
        <f t="shared" si="10"/>
        <v>1431.1846667799671</v>
      </c>
      <c r="AW32" s="14">
        <f t="shared" si="10"/>
        <v>1443.5821791134672</v>
      </c>
      <c r="AX32" s="14">
        <f t="shared" si="10"/>
        <v>1422.5756973472858</v>
      </c>
      <c r="AY32" s="14">
        <f>SUM(AY6:AY7,AY9:AY10)</f>
        <v>1423.4096385184848</v>
      </c>
      <c r="AZ32" s="14">
        <f>SUM(AZ6:AZ7,AZ9:AZ10)</f>
        <v>1403.7955530200829</v>
      </c>
      <c r="BA32" s="14"/>
      <c r="BB32" s="14"/>
      <c r="BC32" s="14"/>
      <c r="BD32" s="14"/>
      <c r="BE32" s="14"/>
      <c r="BF32" s="75"/>
      <c r="BG32" s="75"/>
      <c r="BH32" s="29"/>
      <c r="BI32" s="29"/>
    </row>
    <row r="33" spans="24:61" ht="15" customHeight="1">
      <c r="X33" s="903"/>
      <c r="Y33" s="417" t="s">
        <v>394</v>
      </c>
      <c r="Z33" s="14"/>
      <c r="AA33" s="14">
        <f>AA8</f>
        <v>291.29469574270234</v>
      </c>
      <c r="AB33" s="14">
        <f t="shared" ref="AB33:AR33" si="11">AB8</f>
        <v>298.552737411679</v>
      </c>
      <c r="AC33" s="14">
        <f t="shared" si="11"/>
        <v>302.2737386480137</v>
      </c>
      <c r="AD33" s="14">
        <f t="shared" si="11"/>
        <v>298.62753035271407</v>
      </c>
      <c r="AE33" s="14">
        <f t="shared" si="11"/>
        <v>302.09363718846919</v>
      </c>
      <c r="AF33" s="14">
        <f t="shared" si="11"/>
        <v>308.90229793933503</v>
      </c>
      <c r="AG33" s="14">
        <f t="shared" si="11"/>
        <v>315.69273642950515</v>
      </c>
      <c r="AH33" s="14">
        <f t="shared" si="11"/>
        <v>318.67185663778679</v>
      </c>
      <c r="AI33" s="14">
        <f t="shared" si="11"/>
        <v>313.82593966492783</v>
      </c>
      <c r="AJ33" s="14">
        <f t="shared" si="11"/>
        <v>313.68653112872147</v>
      </c>
      <c r="AK33" s="14">
        <f t="shared" si="11"/>
        <v>311.96399484916674</v>
      </c>
      <c r="AL33" s="14">
        <f t="shared" si="11"/>
        <v>306.27296681009381</v>
      </c>
      <c r="AM33" s="14">
        <f t="shared" si="11"/>
        <v>296.58697720098178</v>
      </c>
      <c r="AN33" s="14">
        <f t="shared" si="11"/>
        <v>281.8429477474142</v>
      </c>
      <c r="AO33" s="14">
        <f t="shared" si="11"/>
        <v>263.74166982284999</v>
      </c>
      <c r="AP33" s="14">
        <f t="shared" si="11"/>
        <v>247.54489992633083</v>
      </c>
      <c r="AQ33" s="14">
        <f t="shared" si="11"/>
        <v>232.61027327506042</v>
      </c>
      <c r="AR33" s="14">
        <f t="shared" si="11"/>
        <v>219.23248301308266</v>
      </c>
      <c r="AS33" s="14">
        <f t="shared" ref="AS33:AX33" si="12">AS8</f>
        <v>200.10200296429122</v>
      </c>
      <c r="AT33" s="14">
        <f t="shared" si="12"/>
        <v>186.80143478119447</v>
      </c>
      <c r="AU33" s="14">
        <f t="shared" si="12"/>
        <v>178.17794686983854</v>
      </c>
      <c r="AV33" s="14">
        <f t="shared" si="12"/>
        <v>170.13839641097985</v>
      </c>
      <c r="AW33" s="14">
        <f t="shared" si="12"/>
        <v>163.8402175661588</v>
      </c>
      <c r="AX33" s="14">
        <f t="shared" si="12"/>
        <v>155.91895523202061</v>
      </c>
      <c r="AY33" s="14">
        <f>AY8</f>
        <v>148.16243416477371</v>
      </c>
      <c r="AZ33" s="14">
        <f>AZ8</f>
        <v>142.93802732886022</v>
      </c>
      <c r="BA33" s="14"/>
      <c r="BB33" s="14"/>
      <c r="BC33" s="14"/>
      <c r="BD33" s="14"/>
      <c r="BE33" s="14"/>
      <c r="BF33" s="112"/>
      <c r="BG33" s="112"/>
      <c r="BH33" s="29"/>
      <c r="BI33" s="29"/>
    </row>
    <row r="34" spans="24:61" ht="15" customHeight="1">
      <c r="X34" s="903"/>
      <c r="Y34" s="417" t="s">
        <v>400</v>
      </c>
      <c r="Z34" s="14"/>
      <c r="AA34" s="14">
        <f>AA11</f>
        <v>4973.1512402748012</v>
      </c>
      <c r="AB34" s="14">
        <f t="shared" ref="AB34:AR34" si="13">AB11</f>
        <v>4469.1339347518324</v>
      </c>
      <c r="AC34" s="14">
        <f t="shared" si="13"/>
        <v>4004.6671337154357</v>
      </c>
      <c r="AD34" s="14">
        <f t="shared" si="13"/>
        <v>3365.4135099275368</v>
      </c>
      <c r="AE34" s="14">
        <f t="shared" si="13"/>
        <v>2936.9523808807553</v>
      </c>
      <c r="AF34" s="14">
        <f t="shared" si="13"/>
        <v>2647.0479504808582</v>
      </c>
      <c r="AG34" s="14">
        <f t="shared" si="13"/>
        <v>2313.4266975860269</v>
      </c>
      <c r="AH34" s="14">
        <f t="shared" si="13"/>
        <v>2196.1729728063574</v>
      </c>
      <c r="AI34" s="14">
        <f t="shared" si="13"/>
        <v>2007.8739768030105</v>
      </c>
      <c r="AJ34" s="14">
        <f t="shared" si="13"/>
        <v>1953.600879125795</v>
      </c>
      <c r="AK34" s="14">
        <f t="shared" si="13"/>
        <v>1835.7748707150281</v>
      </c>
      <c r="AL34" s="14">
        <f t="shared" si="13"/>
        <v>1600.2684921109385</v>
      </c>
      <c r="AM34" s="14">
        <f t="shared" si="13"/>
        <v>1057.9449485980213</v>
      </c>
      <c r="AN34" s="14">
        <f t="shared" si="13"/>
        <v>1017.6230597178494</v>
      </c>
      <c r="AO34" s="14">
        <f t="shared" si="13"/>
        <v>976.5925358332438</v>
      </c>
      <c r="AP34" s="14">
        <f t="shared" si="13"/>
        <v>976.43027911263027</v>
      </c>
      <c r="AQ34" s="14">
        <f t="shared" si="13"/>
        <v>982.39565252214197</v>
      </c>
      <c r="AR34" s="14">
        <f t="shared" si="13"/>
        <v>975.0307163877909</v>
      </c>
      <c r="AS34" s="14">
        <f t="shared" ref="AS34:AX34" si="14">AS11</f>
        <v>946.84547662936461</v>
      </c>
      <c r="AT34" s="14">
        <f t="shared" si="14"/>
        <v>916.4332540823026</v>
      </c>
      <c r="AU34" s="14">
        <f t="shared" si="14"/>
        <v>884.8782814917563</v>
      </c>
      <c r="AV34" s="14">
        <f t="shared" si="14"/>
        <v>867.33246772772964</v>
      </c>
      <c r="AW34" s="14">
        <f t="shared" si="14"/>
        <v>850.58738985462776</v>
      </c>
      <c r="AX34" s="14">
        <f t="shared" si="14"/>
        <v>816.33169349321952</v>
      </c>
      <c r="AY34" s="14">
        <f>AY11</f>
        <v>805.72785417206842</v>
      </c>
      <c r="AZ34" s="14">
        <f>AZ11</f>
        <v>788.45447717005391</v>
      </c>
      <c r="BA34" s="14"/>
      <c r="BB34" s="14"/>
      <c r="BC34" s="14"/>
      <c r="BD34" s="14"/>
      <c r="BE34" s="14"/>
      <c r="BF34" s="82"/>
      <c r="BG34" s="82"/>
      <c r="BH34" s="29"/>
      <c r="BI34" s="29"/>
    </row>
    <row r="35" spans="24:61" ht="15" customHeight="1">
      <c r="X35" s="903"/>
      <c r="Y35" s="417" t="s">
        <v>93</v>
      </c>
      <c r="Z35" s="14"/>
      <c r="AA35" s="14">
        <f>AA14</f>
        <v>60.533688957800003</v>
      </c>
      <c r="AB35" s="14">
        <f t="shared" ref="AB35:AR35" si="15">AB14</f>
        <v>58.257360136800003</v>
      </c>
      <c r="AC35" s="14">
        <f t="shared" si="15"/>
        <v>54.891544841200002</v>
      </c>
      <c r="AD35" s="14">
        <f t="shared" si="15"/>
        <v>52.149962422400009</v>
      </c>
      <c r="AE35" s="14">
        <f t="shared" si="15"/>
        <v>55.762489736599989</v>
      </c>
      <c r="AF35" s="14">
        <f t="shared" si="15"/>
        <v>58.432232907199996</v>
      </c>
      <c r="AG35" s="14">
        <f t="shared" si="15"/>
        <v>55.533115812799998</v>
      </c>
      <c r="AH35" s="14">
        <f t="shared" si="15"/>
        <v>55.0172602986</v>
      </c>
      <c r="AI35" s="14">
        <f t="shared" si="15"/>
        <v>52.613575124800001</v>
      </c>
      <c r="AJ35" s="14">
        <f t="shared" si="15"/>
        <v>51.981409927600005</v>
      </c>
      <c r="AK35" s="14">
        <f t="shared" si="15"/>
        <v>54.189144662999993</v>
      </c>
      <c r="AL35" s="14">
        <f t="shared" si="15"/>
        <v>51.790044354200006</v>
      </c>
      <c r="AM35" s="14">
        <f t="shared" si="15"/>
        <v>52.8732531924</v>
      </c>
      <c r="AN35" s="14">
        <f t="shared" si="15"/>
        <v>50.183866741199999</v>
      </c>
      <c r="AO35" s="14">
        <f t="shared" si="15"/>
        <v>53.674694951199996</v>
      </c>
      <c r="AP35" s="14">
        <f t="shared" si="15"/>
        <v>53.792058405600002</v>
      </c>
      <c r="AQ35" s="14">
        <f t="shared" si="15"/>
        <v>54.584801918800011</v>
      </c>
      <c r="AR35" s="14">
        <f t="shared" si="15"/>
        <v>50.892792939000003</v>
      </c>
      <c r="AS35" s="14">
        <f t="shared" ref="AS35:AX35" si="16">AS14</f>
        <v>49.625457675</v>
      </c>
      <c r="AT35" s="14">
        <f t="shared" si="16"/>
        <v>51.258287602199999</v>
      </c>
      <c r="AU35" s="14">
        <f t="shared" si="16"/>
        <v>53.925703079999991</v>
      </c>
      <c r="AV35" s="14">
        <f t="shared" si="16"/>
        <v>53.672004523999988</v>
      </c>
      <c r="AW35" s="14">
        <f t="shared" si="16"/>
        <v>46.223424274000003</v>
      </c>
      <c r="AX35" s="14">
        <f t="shared" si="16"/>
        <v>46.458551624000009</v>
      </c>
      <c r="AY35" s="14">
        <f>AY14</f>
        <v>42.906234251400001</v>
      </c>
      <c r="AZ35" s="14">
        <f>AZ14</f>
        <v>48.474255497000001</v>
      </c>
      <c r="BA35" s="14"/>
      <c r="BB35" s="14"/>
      <c r="BC35" s="14"/>
      <c r="BD35" s="14"/>
      <c r="BE35" s="14"/>
      <c r="BF35" s="82"/>
      <c r="BG35" s="82"/>
      <c r="BH35" s="29"/>
      <c r="BI35" s="29"/>
    </row>
    <row r="36" spans="24:61" ht="15" customHeight="1">
      <c r="X36" s="903"/>
      <c r="Y36" s="417" t="s">
        <v>411</v>
      </c>
      <c r="Z36" s="14"/>
      <c r="AA36" s="14">
        <f>AA18</f>
        <v>9227.9912637403104</v>
      </c>
      <c r="AB36" s="14">
        <f t="shared" ref="AB36:AR36" si="17">AB18</f>
        <v>9413.2006479451866</v>
      </c>
      <c r="AC36" s="14">
        <f t="shared" si="17"/>
        <v>9480.8150627269861</v>
      </c>
      <c r="AD36" s="14">
        <f t="shared" si="17"/>
        <v>9384.7305276184143</v>
      </c>
      <c r="AE36" s="14">
        <f t="shared" si="17"/>
        <v>9241.9561269234837</v>
      </c>
      <c r="AF36" s="14">
        <f t="shared" si="17"/>
        <v>9156.0718102527644</v>
      </c>
      <c r="AG36" s="14">
        <f t="shared" si="17"/>
        <v>9072.3837008816881</v>
      </c>
      <c r="AH36" s="14">
        <f t="shared" si="17"/>
        <v>9044.6789219226503</v>
      </c>
      <c r="AI36" s="14">
        <f t="shared" si="17"/>
        <v>8999.1033239751468</v>
      </c>
      <c r="AJ36" s="14">
        <f t="shared" si="17"/>
        <v>8940.5484721353896</v>
      </c>
      <c r="AK36" s="14">
        <f t="shared" si="17"/>
        <v>8839.1358586508322</v>
      </c>
      <c r="AL36" s="14">
        <f t="shared" si="17"/>
        <v>8868.2679045743444</v>
      </c>
      <c r="AM36" s="14">
        <f t="shared" si="17"/>
        <v>8787.8715945975091</v>
      </c>
      <c r="AN36" s="14">
        <f t="shared" si="17"/>
        <v>8673.3055071952713</v>
      </c>
      <c r="AO36" s="14">
        <f t="shared" si="17"/>
        <v>8475.1762397139355</v>
      </c>
      <c r="AP36" s="14">
        <f t="shared" si="17"/>
        <v>8440.8661289234533</v>
      </c>
      <c r="AQ36" s="14">
        <f t="shared" si="17"/>
        <v>8460.7353250945798</v>
      </c>
      <c r="AR36" s="14">
        <f t="shared" si="17"/>
        <v>8476.0109343350287</v>
      </c>
      <c r="AS36" s="14">
        <f t="shared" ref="AS36:AX36" si="18">AS18</f>
        <v>8352.7588346260472</v>
      </c>
      <c r="AT36" s="14">
        <f t="shared" si="18"/>
        <v>8239.5531893016177</v>
      </c>
      <c r="AU36" s="14">
        <f t="shared" si="18"/>
        <v>7966.4278112011743</v>
      </c>
      <c r="AV36" s="14">
        <f t="shared" si="18"/>
        <v>7927.8022528841166</v>
      </c>
      <c r="AW36" s="14">
        <f t="shared" si="18"/>
        <v>7735.6096025852576</v>
      </c>
      <c r="AX36" s="14">
        <f t="shared" si="18"/>
        <v>7527.7438190037828</v>
      </c>
      <c r="AY36" s="14">
        <f>AY18</f>
        <v>7342.8668978383957</v>
      </c>
      <c r="AZ36" s="14">
        <f>AZ18</f>
        <v>7334.861070998576</v>
      </c>
      <c r="BA36" s="14"/>
      <c r="BB36" s="14"/>
      <c r="BC36" s="14"/>
      <c r="BD36" s="14"/>
      <c r="BE36" s="14"/>
      <c r="BF36" s="82"/>
      <c r="BG36" s="82"/>
      <c r="BH36" s="29"/>
      <c r="BI36" s="29"/>
    </row>
    <row r="37" spans="24:61" ht="15" customHeight="1">
      <c r="X37" s="903"/>
      <c r="Y37" s="417" t="s">
        <v>412</v>
      </c>
      <c r="Z37" s="14"/>
      <c r="AA37" s="14">
        <f>AA20</f>
        <v>12770.994522515803</v>
      </c>
      <c r="AB37" s="14">
        <f t="shared" ref="AB37:AR37" si="19">AB20</f>
        <v>12013.328481008613</v>
      </c>
      <c r="AC37" s="14">
        <f t="shared" si="19"/>
        <v>13313.978770736812</v>
      </c>
      <c r="AD37" s="14">
        <f t="shared" si="19"/>
        <v>10227.052307269531</v>
      </c>
      <c r="AE37" s="14">
        <f t="shared" si="19"/>
        <v>14439.200069535591</v>
      </c>
      <c r="AF37" s="14">
        <f t="shared" si="19"/>
        <v>13604.557775115765</v>
      </c>
      <c r="AG37" s="14">
        <f t="shared" si="19"/>
        <v>13124.401777394804</v>
      </c>
      <c r="AH37" s="14">
        <f t="shared" si="19"/>
        <v>12960.423305166409</v>
      </c>
      <c r="AI37" s="14">
        <f t="shared" si="19"/>
        <v>11824.135428285743</v>
      </c>
      <c r="AJ37" s="14">
        <f t="shared" si="19"/>
        <v>12171.672566967885</v>
      </c>
      <c r="AK37" s="14">
        <f t="shared" si="19"/>
        <v>12748.795722042383</v>
      </c>
      <c r="AL37" s="14">
        <f t="shared" si="19"/>
        <v>12502.024116637198</v>
      </c>
      <c r="AM37" s="14">
        <f t="shared" si="19"/>
        <v>12738.858822469327</v>
      </c>
      <c r="AN37" s="14">
        <f t="shared" si="19"/>
        <v>11788.472788524277</v>
      </c>
      <c r="AO37" s="14">
        <f t="shared" si="19"/>
        <v>13343.595704906602</v>
      </c>
      <c r="AP37" s="14">
        <f t="shared" si="19"/>
        <v>13444.517436179432</v>
      </c>
      <c r="AQ37" s="14">
        <f t="shared" si="19"/>
        <v>13266.423309255248</v>
      </c>
      <c r="AR37" s="14">
        <f t="shared" si="19"/>
        <v>13889.595326446977</v>
      </c>
      <c r="AS37" s="14">
        <f t="shared" ref="AS37:AX37" si="20">AS20</f>
        <v>14156.765959574852</v>
      </c>
      <c r="AT37" s="14">
        <f t="shared" si="20"/>
        <v>13862.764252315195</v>
      </c>
      <c r="AU37" s="14">
        <f t="shared" si="20"/>
        <v>15040.58836186083</v>
      </c>
      <c r="AV37" s="14">
        <f t="shared" si="20"/>
        <v>14679.929010844349</v>
      </c>
      <c r="AW37" s="14">
        <f t="shared" si="20"/>
        <v>14325.283582237054</v>
      </c>
      <c r="AX37" s="14">
        <f t="shared" si="20"/>
        <v>14565.41208039487</v>
      </c>
      <c r="AY37" s="14">
        <f>AY20</f>
        <v>14437.40920264647</v>
      </c>
      <c r="AZ37" s="14">
        <f>AZ20</f>
        <v>13907.775259086531</v>
      </c>
      <c r="BA37" s="14"/>
      <c r="BB37" s="14"/>
      <c r="BC37" s="14"/>
      <c r="BD37" s="14"/>
      <c r="BE37" s="14"/>
      <c r="BF37" s="82"/>
      <c r="BG37" s="82"/>
      <c r="BH37" s="29"/>
      <c r="BI37" s="29"/>
    </row>
    <row r="38" spans="24:61" ht="15" customHeight="1">
      <c r="X38" s="903"/>
      <c r="Y38" s="395" t="s">
        <v>413</v>
      </c>
      <c r="Z38" s="17"/>
      <c r="AA38" s="17">
        <f>SUM(AA19,AA21:AA21)</f>
        <v>3480.1931183201391</v>
      </c>
      <c r="AB38" s="17">
        <f t="shared" ref="AB38:AR38" si="21">SUM(AB19,AB21:AB21)</f>
        <v>3482.5344023879288</v>
      </c>
      <c r="AC38" s="17">
        <f t="shared" si="21"/>
        <v>3462.9365380049089</v>
      </c>
      <c r="AD38" s="17">
        <f t="shared" si="21"/>
        <v>3372.7410768900336</v>
      </c>
      <c r="AE38" s="17">
        <f t="shared" si="21"/>
        <v>3286.7941329435448</v>
      </c>
      <c r="AF38" s="17">
        <f t="shared" si="21"/>
        <v>3256.5532370360206</v>
      </c>
      <c r="AG38" s="17">
        <f t="shared" si="21"/>
        <v>3210.0348694914128</v>
      </c>
      <c r="AH38" s="17">
        <f t="shared" si="21"/>
        <v>3163.1116146148288</v>
      </c>
      <c r="AI38" s="17">
        <f t="shared" si="21"/>
        <v>3103.212797129358</v>
      </c>
      <c r="AJ38" s="17">
        <f t="shared" si="21"/>
        <v>3043.8070299691672</v>
      </c>
      <c r="AK38" s="17">
        <f t="shared" si="21"/>
        <v>2974.8121063830949</v>
      </c>
      <c r="AL38" s="17">
        <f t="shared" si="21"/>
        <v>2968.3957533448911</v>
      </c>
      <c r="AM38" s="17">
        <f t="shared" si="21"/>
        <v>2957.9040916636486</v>
      </c>
      <c r="AN38" s="17">
        <f t="shared" si="21"/>
        <v>2909.3296223033035</v>
      </c>
      <c r="AO38" s="17">
        <f t="shared" si="21"/>
        <v>2839.1619031301025</v>
      </c>
      <c r="AP38" s="17">
        <f t="shared" si="21"/>
        <v>2818.4792522331645</v>
      </c>
      <c r="AQ38" s="17">
        <f t="shared" si="21"/>
        <v>2758.96241572395</v>
      </c>
      <c r="AR38" s="17">
        <f t="shared" si="21"/>
        <v>2714.8482617857612</v>
      </c>
      <c r="AS38" s="17">
        <f t="shared" ref="AS38:AX38" si="22">SUM(AS19,AS21:AS21)</f>
        <v>2674.2113643506455</v>
      </c>
      <c r="AT38" s="17">
        <f t="shared" si="22"/>
        <v>2639.8707607305241</v>
      </c>
      <c r="AU38" s="17">
        <f t="shared" si="22"/>
        <v>2584.2581112394587</v>
      </c>
      <c r="AV38" s="17">
        <f t="shared" si="22"/>
        <v>2584.2859747414241</v>
      </c>
      <c r="AW38" s="17">
        <f t="shared" si="22"/>
        <v>2532.1997931605415</v>
      </c>
      <c r="AX38" s="17">
        <f t="shared" si="22"/>
        <v>2471.155160313609</v>
      </c>
      <c r="AY38" s="17">
        <f>SUM(AY19,AY21:AY21)</f>
        <v>2418.1872840620485</v>
      </c>
      <c r="AZ38" s="17">
        <f>SUM(AZ19,AZ21:AZ21)</f>
        <v>2405.006822271444</v>
      </c>
      <c r="BA38" s="17"/>
      <c r="BB38" s="17"/>
      <c r="BC38" s="17"/>
      <c r="BD38" s="17"/>
      <c r="BE38" s="17"/>
      <c r="BF38" s="114"/>
      <c r="BG38" s="114"/>
      <c r="BH38" s="29"/>
      <c r="BI38" s="29"/>
    </row>
    <row r="39" spans="24:61" ht="15" customHeight="1">
      <c r="X39" s="903"/>
      <c r="Y39" s="395" t="s">
        <v>414</v>
      </c>
      <c r="Z39" s="14"/>
      <c r="AA39" s="14">
        <f>AA23</f>
        <v>9220.6992235815233</v>
      </c>
      <c r="AB39" s="14">
        <f t="shared" ref="AB39:AR39" si="23">AB23</f>
        <v>9151.6508255103563</v>
      </c>
      <c r="AC39" s="14">
        <f t="shared" si="23"/>
        <v>9126.8216716063125</v>
      </c>
      <c r="AD39" s="14">
        <f t="shared" si="23"/>
        <v>8981.0299882763466</v>
      </c>
      <c r="AE39" s="14">
        <f t="shared" si="23"/>
        <v>8862.1462477915957</v>
      </c>
      <c r="AF39" s="14">
        <f t="shared" si="23"/>
        <v>8618.8146412989609</v>
      </c>
      <c r="AG39" s="14">
        <f t="shared" si="23"/>
        <v>8390.0009834311131</v>
      </c>
      <c r="AH39" s="14">
        <f t="shared" si="23"/>
        <v>8127.5986428616006</v>
      </c>
      <c r="AI39" s="14">
        <f t="shared" si="23"/>
        <v>7810.6283344031526</v>
      </c>
      <c r="AJ39" s="14">
        <f t="shared" si="23"/>
        <v>7513.0722934627538</v>
      </c>
      <c r="AK39" s="14">
        <f t="shared" si="23"/>
        <v>7235.62207436057</v>
      </c>
      <c r="AL39" s="14">
        <f t="shared" si="23"/>
        <v>6933.4419166658381</v>
      </c>
      <c r="AM39" s="14">
        <f t="shared" si="23"/>
        <v>6630.6549111767608</v>
      </c>
      <c r="AN39" s="14">
        <f t="shared" si="23"/>
        <v>6322.3092791936142</v>
      </c>
      <c r="AO39" s="14">
        <f t="shared" si="23"/>
        <v>6008.729965553046</v>
      </c>
      <c r="AP39" s="14">
        <f t="shared" si="23"/>
        <v>5702.9909037350935</v>
      </c>
      <c r="AQ39" s="14">
        <f t="shared" si="23"/>
        <v>5382.9350615117164</v>
      </c>
      <c r="AR39" s="14">
        <f t="shared" si="23"/>
        <v>5079.7260658595333</v>
      </c>
      <c r="AS39" s="14">
        <f t="shared" ref="AS39:AT43" si="24">AS23</f>
        <v>4717.2575049079478</v>
      </c>
      <c r="AT39" s="14">
        <f t="shared" si="24"/>
        <v>4412.6654209192075</v>
      </c>
      <c r="AU39" s="14">
        <f t="shared" ref="AU39:AY43" si="25">AU23</f>
        <v>4107.2792573348961</v>
      </c>
      <c r="AV39" s="14">
        <f t="shared" si="25"/>
        <v>3861.4915624440705</v>
      </c>
      <c r="AW39" s="14">
        <f t="shared" si="25"/>
        <v>3655.0505815617216</v>
      </c>
      <c r="AX39" s="14">
        <f t="shared" si="25"/>
        <v>3459.2355232078858</v>
      </c>
      <c r="AY39" s="14">
        <f t="shared" si="25"/>
        <v>3251.5935110368082</v>
      </c>
      <c r="AZ39" s="14">
        <f>AZ23</f>
        <v>3062.6252835807027</v>
      </c>
      <c r="BA39" s="14"/>
      <c r="BB39" s="14"/>
      <c r="BC39" s="14"/>
      <c r="BD39" s="14"/>
      <c r="BE39" s="14"/>
      <c r="BF39" s="403"/>
      <c r="BG39" s="82"/>
      <c r="BH39" s="29"/>
      <c r="BI39" s="29"/>
    </row>
    <row r="40" spans="24:61" ht="15" customHeight="1">
      <c r="X40" s="903"/>
      <c r="Y40" s="395" t="s">
        <v>135</v>
      </c>
      <c r="Z40" s="17"/>
      <c r="AA40" s="17">
        <f>AA24</f>
        <v>194.62995452094916</v>
      </c>
      <c r="AB40" s="17">
        <f t="shared" ref="AB40:AR40" si="26">AB24</f>
        <v>191.18411636185448</v>
      </c>
      <c r="AC40" s="17">
        <f t="shared" si="26"/>
        <v>191.62659732906039</v>
      </c>
      <c r="AD40" s="17">
        <f t="shared" si="26"/>
        <v>192.29100728506938</v>
      </c>
      <c r="AE40" s="17">
        <f t="shared" si="26"/>
        <v>190.74025838424834</v>
      </c>
      <c r="AF40" s="17">
        <f t="shared" si="26"/>
        <v>191.20305648756735</v>
      </c>
      <c r="AG40" s="17">
        <f t="shared" si="26"/>
        <v>191.66636314285716</v>
      </c>
      <c r="AH40" s="17">
        <f t="shared" si="26"/>
        <v>192.95826126785715</v>
      </c>
      <c r="AI40" s="17">
        <f t="shared" si="26"/>
        <v>192.02791015535718</v>
      </c>
      <c r="AJ40" s="17">
        <f t="shared" si="26"/>
        <v>192.73828781785716</v>
      </c>
      <c r="AK40" s="17">
        <f t="shared" si="26"/>
        <v>193.99044490535715</v>
      </c>
      <c r="AL40" s="17">
        <f t="shared" si="26"/>
        <v>195.50719820535716</v>
      </c>
      <c r="AM40" s="17">
        <f t="shared" si="26"/>
        <v>247.57790849821433</v>
      </c>
      <c r="AN40" s="17">
        <f t="shared" si="26"/>
        <v>290.98592827500005</v>
      </c>
      <c r="AO40" s="17">
        <f t="shared" si="26"/>
        <v>300.09113406785713</v>
      </c>
      <c r="AP40" s="17">
        <f t="shared" si="26"/>
        <v>339.56303490589283</v>
      </c>
      <c r="AQ40" s="17">
        <f t="shared" si="26"/>
        <v>349.55457900858931</v>
      </c>
      <c r="AR40" s="17">
        <f t="shared" si="26"/>
        <v>337.41075310735715</v>
      </c>
      <c r="AS40" s="17">
        <f t="shared" si="24"/>
        <v>379.5262391994018</v>
      </c>
      <c r="AT40" s="17">
        <f t="shared" si="24"/>
        <v>376.70416912891687</v>
      </c>
      <c r="AU40" s="17">
        <f t="shared" si="25"/>
        <v>329.4215757060154</v>
      </c>
      <c r="AV40" s="17">
        <f t="shared" si="25"/>
        <v>362.05334894887551</v>
      </c>
      <c r="AW40" s="17">
        <f t="shared" si="25"/>
        <v>358.93983821250004</v>
      </c>
      <c r="AX40" s="17">
        <f t="shared" si="25"/>
        <v>355.6197918841072</v>
      </c>
      <c r="AY40" s="17">
        <f t="shared" si="25"/>
        <v>355.34718110610356</v>
      </c>
      <c r="AZ40" s="17">
        <f>AZ24</f>
        <v>355.83289539181794</v>
      </c>
      <c r="BA40" s="17"/>
      <c r="BB40" s="17"/>
      <c r="BC40" s="17"/>
      <c r="BD40" s="17"/>
      <c r="BE40" s="17"/>
      <c r="BF40" s="82"/>
      <c r="BG40" s="114"/>
      <c r="BH40" s="29"/>
      <c r="BI40" s="29"/>
    </row>
    <row r="41" spans="24:61" ht="15" customHeight="1" thickBot="1">
      <c r="X41" s="903"/>
      <c r="Y41" s="417" t="s">
        <v>399</v>
      </c>
      <c r="Z41" s="14"/>
      <c r="AA41" s="14">
        <f>AA25</f>
        <v>16.04889076863212</v>
      </c>
      <c r="AB41" s="14">
        <f t="shared" ref="AB41:AR41" si="27">AB25</f>
        <v>15.573652491198054</v>
      </c>
      <c r="AC41" s="14">
        <f t="shared" si="27"/>
        <v>15.991037202251752</v>
      </c>
      <c r="AD41" s="14">
        <f t="shared" si="27"/>
        <v>15.901517059917419</v>
      </c>
      <c r="AE41" s="14">
        <f t="shared" si="27"/>
        <v>17.249403502172701</v>
      </c>
      <c r="AF41" s="14">
        <f t="shared" si="27"/>
        <v>17.700227162832061</v>
      </c>
      <c r="AG41" s="14">
        <f t="shared" si="27"/>
        <v>18.141670387974337</v>
      </c>
      <c r="AH41" s="14">
        <f t="shared" si="27"/>
        <v>17.512962822937457</v>
      </c>
      <c r="AI41" s="14">
        <f t="shared" si="27"/>
        <v>17.29928643013427</v>
      </c>
      <c r="AJ41" s="14">
        <f t="shared" si="27"/>
        <v>16.709620864692145</v>
      </c>
      <c r="AK41" s="14">
        <f t="shared" si="27"/>
        <v>15.872709715302118</v>
      </c>
      <c r="AL41" s="14">
        <f t="shared" si="27"/>
        <v>15.006826420581943</v>
      </c>
      <c r="AM41" s="14">
        <f t="shared" si="27"/>
        <v>23.229532280904419</v>
      </c>
      <c r="AN41" s="14">
        <f t="shared" si="27"/>
        <v>19.993754172302932</v>
      </c>
      <c r="AO41" s="14">
        <f t="shared" si="27"/>
        <v>18.31210001674831</v>
      </c>
      <c r="AP41" s="14">
        <f t="shared" si="27"/>
        <v>16.984463468141495</v>
      </c>
      <c r="AQ41" s="14">
        <f t="shared" si="27"/>
        <v>15.819375570359522</v>
      </c>
      <c r="AR41" s="14">
        <f t="shared" si="27"/>
        <v>14.468454106927295</v>
      </c>
      <c r="AS41" s="14">
        <f t="shared" si="24"/>
        <v>14.031299396428718</v>
      </c>
      <c r="AT41" s="14">
        <f t="shared" si="24"/>
        <v>12.477140116356498</v>
      </c>
      <c r="AU41" s="14">
        <f t="shared" si="25"/>
        <v>11.5155680213933</v>
      </c>
      <c r="AV41" s="14">
        <f t="shared" si="25"/>
        <v>11.4412385926267</v>
      </c>
      <c r="AW41" s="14">
        <f t="shared" si="25"/>
        <v>11.926109119554983</v>
      </c>
      <c r="AX41" s="14">
        <f t="shared" si="25"/>
        <v>12.088212839245491</v>
      </c>
      <c r="AY41" s="14">
        <f t="shared" si="25"/>
        <v>10.67835567497886</v>
      </c>
      <c r="AZ41" s="14">
        <f>AZ25</f>
        <v>10.675158367648454</v>
      </c>
      <c r="BA41" s="14"/>
      <c r="BB41" s="14"/>
      <c r="BC41" s="14"/>
      <c r="BD41" s="14"/>
      <c r="BE41" s="14"/>
      <c r="BF41" s="403"/>
      <c r="BG41" s="84"/>
      <c r="BH41" s="29"/>
      <c r="BI41" s="29"/>
    </row>
    <row r="42" spans="24:61" ht="15" customHeight="1" thickTop="1">
      <c r="X42" s="903"/>
      <c r="Y42" s="417" t="s">
        <v>134</v>
      </c>
      <c r="Z42" s="14"/>
      <c r="AA42" s="14">
        <f>AA26</f>
        <v>2859.8254620687285</v>
      </c>
      <c r="AB42" s="14">
        <f t="shared" ref="AB42:AR42" si="28">AB26</f>
        <v>2790.2415982595662</v>
      </c>
      <c r="AC42" s="14">
        <f t="shared" si="28"/>
        <v>2768.372802536016</v>
      </c>
      <c r="AD42" s="14">
        <f t="shared" si="28"/>
        <v>2719.7176989974228</v>
      </c>
      <c r="AE42" s="14">
        <f t="shared" si="28"/>
        <v>2666.0409586679657</v>
      </c>
      <c r="AF42" s="14">
        <f t="shared" si="28"/>
        <v>2627.5901604202654</v>
      </c>
      <c r="AG42" s="14">
        <f t="shared" si="28"/>
        <v>2588.9739459342277</v>
      </c>
      <c r="AH42" s="14">
        <f t="shared" si="28"/>
        <v>2551.426346242929</v>
      </c>
      <c r="AI42" s="14">
        <f t="shared" si="28"/>
        <v>2498.7718476340756</v>
      </c>
      <c r="AJ42" s="14">
        <f t="shared" si="28"/>
        <v>2469.5758022193791</v>
      </c>
      <c r="AK42" s="14">
        <f t="shared" si="28"/>
        <v>2431.8585406736079</v>
      </c>
      <c r="AL42" s="14">
        <f t="shared" si="28"/>
        <v>2201.3933322689636</v>
      </c>
      <c r="AM42" s="14">
        <f t="shared" si="28"/>
        <v>2146.8923668568527</v>
      </c>
      <c r="AN42" s="14">
        <f t="shared" si="28"/>
        <v>2101.3255613833189</v>
      </c>
      <c r="AO42" s="14">
        <f t="shared" si="28"/>
        <v>2062.1885667268825</v>
      </c>
      <c r="AP42" s="14">
        <f t="shared" si="28"/>
        <v>2005.5555685999134</v>
      </c>
      <c r="AQ42" s="14">
        <f t="shared" si="28"/>
        <v>1966.6517568983561</v>
      </c>
      <c r="AR42" s="14">
        <f t="shared" si="28"/>
        <v>1918.6057245409124</v>
      </c>
      <c r="AS42" s="14">
        <f t="shared" si="24"/>
        <v>1894.8170758783381</v>
      </c>
      <c r="AT42" s="14">
        <f t="shared" si="24"/>
        <v>1839.4230838769822</v>
      </c>
      <c r="AU42" s="14">
        <f t="shared" si="25"/>
        <v>1805.7395814573904</v>
      </c>
      <c r="AV42" s="14">
        <f t="shared" si="25"/>
        <v>1772.1166479559263</v>
      </c>
      <c r="AW42" s="14">
        <f t="shared" si="25"/>
        <v>1737.56069432545</v>
      </c>
      <c r="AX42" s="14">
        <f t="shared" si="25"/>
        <v>1713.9334808995916</v>
      </c>
      <c r="AY42" s="14">
        <f t="shared" si="25"/>
        <v>1690.3996146865622</v>
      </c>
      <c r="AZ42" s="14">
        <f>AZ26</f>
        <v>1690.3699708465624</v>
      </c>
      <c r="BA42" s="14"/>
      <c r="BB42" s="14"/>
      <c r="BC42" s="14"/>
      <c r="BD42" s="14"/>
      <c r="BE42" s="14"/>
      <c r="BF42" s="82"/>
      <c r="BG42" s="114"/>
      <c r="BH42" s="29"/>
      <c r="BI42" s="29"/>
    </row>
    <row r="43" spans="24:61" ht="15" customHeight="1" thickBot="1">
      <c r="X43" s="903"/>
      <c r="Y43" s="970" t="s">
        <v>392</v>
      </c>
      <c r="Z43" s="223"/>
      <c r="AA43" s="223">
        <f>AA27</f>
        <v>58.626934084596428</v>
      </c>
      <c r="AB43" s="223">
        <f t="shared" ref="AB43:AR43" si="29">AB27</f>
        <v>59.162528287756629</v>
      </c>
      <c r="AC43" s="223">
        <f t="shared" si="29"/>
        <v>59.155883417755859</v>
      </c>
      <c r="AD43" s="223">
        <f t="shared" si="29"/>
        <v>59.259026903271071</v>
      </c>
      <c r="AE43" s="223">
        <f t="shared" si="29"/>
        <v>59.41768733427967</v>
      </c>
      <c r="AF43" s="223">
        <f t="shared" si="29"/>
        <v>59.953577751354949</v>
      </c>
      <c r="AG43" s="223">
        <f t="shared" si="29"/>
        <v>60.017997486444173</v>
      </c>
      <c r="AH43" s="223">
        <f t="shared" si="29"/>
        <v>60.281112445105464</v>
      </c>
      <c r="AI43" s="223">
        <f t="shared" si="29"/>
        <v>56.91357500136376</v>
      </c>
      <c r="AJ43" s="223">
        <f t="shared" si="29"/>
        <v>60.800772177715089</v>
      </c>
      <c r="AK43" s="223">
        <f t="shared" si="29"/>
        <v>74.367638641955253</v>
      </c>
      <c r="AL43" s="223">
        <f t="shared" si="29"/>
        <v>58.428472824508134</v>
      </c>
      <c r="AM43" s="223">
        <f t="shared" si="29"/>
        <v>50.45922517209894</v>
      </c>
      <c r="AN43" s="223">
        <f t="shared" si="29"/>
        <v>72.558840077041296</v>
      </c>
      <c r="AO43" s="223">
        <f t="shared" si="29"/>
        <v>76.73931090438893</v>
      </c>
      <c r="AP43" s="223">
        <f t="shared" si="29"/>
        <v>81.464620746794367</v>
      </c>
      <c r="AQ43" s="223">
        <f t="shared" si="29"/>
        <v>86.161925162864748</v>
      </c>
      <c r="AR43" s="223">
        <f t="shared" si="29"/>
        <v>92.044173837759629</v>
      </c>
      <c r="AS43" s="223">
        <f t="shared" si="24"/>
        <v>110.37555568328293</v>
      </c>
      <c r="AT43" s="223">
        <f t="shared" si="24"/>
        <v>115.19735597012708</v>
      </c>
      <c r="AU43" s="223">
        <f t="shared" si="25"/>
        <v>114.30144598670051</v>
      </c>
      <c r="AV43" s="223">
        <f t="shared" si="25"/>
        <v>118.71528771468176</v>
      </c>
      <c r="AW43" s="223">
        <f t="shared" si="25"/>
        <v>121.20659169306623</v>
      </c>
      <c r="AX43" s="223">
        <f t="shared" si="25"/>
        <v>128.80910030163807</v>
      </c>
      <c r="AY43" s="223">
        <f t="shared" si="25"/>
        <v>141.49008793931768</v>
      </c>
      <c r="AZ43" s="223">
        <f>AZ27</f>
        <v>144.13301092953145</v>
      </c>
      <c r="BA43" s="223"/>
      <c r="BB43" s="223"/>
      <c r="BC43" s="223"/>
      <c r="BD43" s="223"/>
      <c r="BE43" s="223"/>
      <c r="BF43" s="219"/>
      <c r="BG43" s="114"/>
      <c r="BH43" s="29"/>
      <c r="BI43" s="29"/>
    </row>
    <row r="44" spans="24:61" ht="15" customHeight="1" thickTop="1">
      <c r="X44" s="903"/>
      <c r="Y44" s="971" t="s">
        <v>302</v>
      </c>
      <c r="Z44" s="16"/>
      <c r="AA44" s="16">
        <f>SUM(AA32:AA43)</f>
        <v>44223.073323296361</v>
      </c>
      <c r="AB44" s="16">
        <f t="shared" ref="AB44:AR44" si="30">SUM(AB32:AB43)</f>
        <v>42988.350832101627</v>
      </c>
      <c r="AC44" s="16">
        <f t="shared" si="30"/>
        <v>43812.13788119833</v>
      </c>
      <c r="AD44" s="16">
        <f t="shared" si="30"/>
        <v>39723.473603979495</v>
      </c>
      <c r="AE44" s="16">
        <f t="shared" si="30"/>
        <v>43113.896280320958</v>
      </c>
      <c r="AF44" s="16">
        <f t="shared" si="30"/>
        <v>41637.892280118198</v>
      </c>
      <c r="AG44" s="16">
        <f t="shared" si="30"/>
        <v>40409.829399552065</v>
      </c>
      <c r="AH44" s="16">
        <f t="shared" si="30"/>
        <v>39684.955984360502</v>
      </c>
      <c r="AI44" s="16">
        <f t="shared" si="30"/>
        <v>37827.735454899332</v>
      </c>
      <c r="AJ44" s="16">
        <f t="shared" si="30"/>
        <v>37688.157267659655</v>
      </c>
      <c r="AK44" s="16">
        <f t="shared" si="30"/>
        <v>37666.021553680504</v>
      </c>
      <c r="AL44" s="16">
        <f t="shared" si="30"/>
        <v>36606.104684965117</v>
      </c>
      <c r="AM44" s="16">
        <f t="shared" si="30"/>
        <v>35936.377644160595</v>
      </c>
      <c r="AN44" s="16">
        <f t="shared" si="30"/>
        <v>34463.261213469814</v>
      </c>
      <c r="AO44" s="16">
        <f t="shared" si="30"/>
        <v>35484.027628193799</v>
      </c>
      <c r="AP44" s="16">
        <f t="shared" si="30"/>
        <v>35279.252985202831</v>
      </c>
      <c r="AQ44" s="16">
        <f t="shared" si="30"/>
        <v>34762.493622358685</v>
      </c>
      <c r="AR44" s="16">
        <f t="shared" si="30"/>
        <v>35013.482091455029</v>
      </c>
      <c r="AS44" s="16">
        <f t="shared" ref="AS44:AX44" si="31">SUM(AS32:AS43)</f>
        <v>34719.405731624087</v>
      </c>
      <c r="AT44" s="16">
        <f t="shared" si="31"/>
        <v>33802.460609003065</v>
      </c>
      <c r="AU44" s="16">
        <f t="shared" si="31"/>
        <v>34854.999916909641</v>
      </c>
      <c r="AV44" s="16">
        <f t="shared" si="31"/>
        <v>33840.162859568751</v>
      </c>
      <c r="AW44" s="16">
        <f t="shared" si="31"/>
        <v>32982.010003703399</v>
      </c>
      <c r="AX44" s="16">
        <f t="shared" si="31"/>
        <v>32675.282066541255</v>
      </c>
      <c r="AY44" s="16">
        <f>SUM(AY32:AY43)</f>
        <v>32068.178296097409</v>
      </c>
      <c r="AZ44" s="16">
        <f>SUM(AZ32:AZ43)</f>
        <v>31294.941784488808</v>
      </c>
      <c r="BA44" s="16"/>
      <c r="BB44" s="16"/>
      <c r="BC44" s="16"/>
      <c r="BD44" s="16"/>
      <c r="BE44" s="16"/>
      <c r="BF44" s="86"/>
      <c r="BG44" s="82"/>
      <c r="BH44" s="29"/>
      <c r="BI44" s="29"/>
    </row>
    <row r="45" spans="24:61">
      <c r="X45" s="903"/>
      <c r="Y45" s="767"/>
      <c r="Z45" s="29"/>
    </row>
    <row r="46" spans="24:61">
      <c r="X46" s="903"/>
      <c r="Y46" s="928" t="s">
        <v>95</v>
      </c>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row>
    <row r="47" spans="24:61">
      <c r="X47" s="903"/>
      <c r="Y47" s="969"/>
      <c r="Z47" s="301">
        <v>1990</v>
      </c>
      <c r="AA47" s="13">
        <v>1990</v>
      </c>
      <c r="AB47" s="13">
        <f t="shared" ref="AB47:AZ47" si="32">AA47+1</f>
        <v>1991</v>
      </c>
      <c r="AC47" s="13">
        <f t="shared" si="32"/>
        <v>1992</v>
      </c>
      <c r="AD47" s="13">
        <f t="shared" si="32"/>
        <v>1993</v>
      </c>
      <c r="AE47" s="13">
        <f t="shared" si="32"/>
        <v>1994</v>
      </c>
      <c r="AF47" s="13">
        <f t="shared" si="32"/>
        <v>1995</v>
      </c>
      <c r="AG47" s="13">
        <f t="shared" si="32"/>
        <v>1996</v>
      </c>
      <c r="AH47" s="13">
        <f t="shared" si="32"/>
        <v>1997</v>
      </c>
      <c r="AI47" s="13">
        <f t="shared" si="32"/>
        <v>1998</v>
      </c>
      <c r="AJ47" s="13">
        <f t="shared" si="32"/>
        <v>1999</v>
      </c>
      <c r="AK47" s="13">
        <f t="shared" si="32"/>
        <v>2000</v>
      </c>
      <c r="AL47" s="13">
        <f t="shared" si="32"/>
        <v>2001</v>
      </c>
      <c r="AM47" s="13">
        <f t="shared" si="32"/>
        <v>2002</v>
      </c>
      <c r="AN47" s="13">
        <f t="shared" si="32"/>
        <v>2003</v>
      </c>
      <c r="AO47" s="13">
        <f t="shared" si="32"/>
        <v>2004</v>
      </c>
      <c r="AP47" s="13">
        <f t="shared" si="32"/>
        <v>2005</v>
      </c>
      <c r="AQ47" s="13">
        <f t="shared" si="32"/>
        <v>2006</v>
      </c>
      <c r="AR47" s="13">
        <f t="shared" si="32"/>
        <v>2007</v>
      </c>
      <c r="AS47" s="13">
        <f t="shared" si="32"/>
        <v>2008</v>
      </c>
      <c r="AT47" s="13">
        <f t="shared" si="32"/>
        <v>2009</v>
      </c>
      <c r="AU47" s="13">
        <f t="shared" si="32"/>
        <v>2010</v>
      </c>
      <c r="AV47" s="13">
        <f t="shared" si="32"/>
        <v>2011</v>
      </c>
      <c r="AW47" s="13">
        <f t="shared" si="32"/>
        <v>2012</v>
      </c>
      <c r="AX47" s="13">
        <f t="shared" si="32"/>
        <v>2013</v>
      </c>
      <c r="AY47" s="13">
        <f t="shared" si="32"/>
        <v>2014</v>
      </c>
      <c r="AZ47" s="13">
        <f t="shared" si="32"/>
        <v>2015</v>
      </c>
      <c r="BA47" s="13"/>
      <c r="BB47" s="13"/>
      <c r="BC47" s="13"/>
      <c r="BD47" s="13"/>
      <c r="BE47" s="13"/>
      <c r="BF47" s="13" t="s">
        <v>44</v>
      </c>
      <c r="BG47" s="13" t="s">
        <v>7</v>
      </c>
    </row>
    <row r="48" spans="24:61" ht="15" customHeight="1">
      <c r="X48" s="903"/>
      <c r="Y48" s="985" t="s">
        <v>393</v>
      </c>
      <c r="Z48" s="541">
        <f>AA32</f>
        <v>1069.0843287203847</v>
      </c>
      <c r="AA48" s="542">
        <f>IF(ISTEXT(AA32),AA32,AA32/$AA32-1)</f>
        <v>0</v>
      </c>
      <c r="AB48" s="542">
        <f t="shared" ref="AB48:BE56" si="33">IF(ISTEXT(AB32),AB32,AB32/$Z48-1)</f>
        <v>-2.2031733642301266E-2</v>
      </c>
      <c r="AC48" s="542">
        <f t="shared" si="33"/>
        <v>-3.5990826217478511E-2</v>
      </c>
      <c r="AD48" s="542">
        <f t="shared" si="33"/>
        <v>-1.3586278793310647E-2</v>
      </c>
      <c r="AE48" s="542">
        <f t="shared" si="33"/>
        <v>-1.2666392093080403E-2</v>
      </c>
      <c r="AF48" s="542">
        <f t="shared" si="33"/>
        <v>2.0560571279909734E-2</v>
      </c>
      <c r="AG48" s="542">
        <f t="shared" si="33"/>
        <v>4.4076303446338727E-4</v>
      </c>
      <c r="AH48" s="542">
        <f t="shared" si="33"/>
        <v>-6.7330143668931974E-2</v>
      </c>
      <c r="AI48" s="542">
        <f t="shared" si="33"/>
        <v>-0.11014553788200698</v>
      </c>
      <c r="AJ48" s="542">
        <f t="shared" si="33"/>
        <v>-0.10206933534260021</v>
      </c>
      <c r="AK48" s="542">
        <f t="shared" si="33"/>
        <v>-0.111727276727692</v>
      </c>
      <c r="AL48" s="542">
        <f t="shared" si="33"/>
        <v>-0.15319340446063423</v>
      </c>
      <c r="AM48" s="542">
        <f t="shared" si="33"/>
        <v>-0.11557583714130337</v>
      </c>
      <c r="AN48" s="542">
        <f t="shared" si="33"/>
        <v>-0.12511105718035764</v>
      </c>
      <c r="AO48" s="542">
        <f t="shared" si="33"/>
        <v>-2.8627546688458905E-3</v>
      </c>
      <c r="AP48" s="542">
        <f t="shared" si="33"/>
        <v>7.6682454361780561E-2</v>
      </c>
      <c r="AQ48" s="542">
        <f t="shared" si="33"/>
        <v>0.12774934027898599</v>
      </c>
      <c r="AR48" s="542">
        <f t="shared" si="33"/>
        <v>0.16512455718606089</v>
      </c>
      <c r="AS48" s="542">
        <f t="shared" si="33"/>
        <v>0.14405283837846183</v>
      </c>
      <c r="AT48" s="542">
        <f t="shared" si="33"/>
        <v>7.5043595068017277E-2</v>
      </c>
      <c r="AU48" s="542">
        <f t="shared" si="33"/>
        <v>0.66356032436553436</v>
      </c>
      <c r="AV48" s="542">
        <f t="shared" si="33"/>
        <v>0.33870138054777188</v>
      </c>
      <c r="AW48" s="542">
        <f t="shared" si="33"/>
        <v>0.35029776448161831</v>
      </c>
      <c r="AX48" s="542">
        <f t="shared" si="33"/>
        <v>0.33064872352025221</v>
      </c>
      <c r="AY48" s="18">
        <f t="shared" si="33"/>
        <v>0.33142877533543258</v>
      </c>
      <c r="AZ48" s="18">
        <f>IF(ISTEXT(AZ32),AZ32,AZ32/$Z48-1)</f>
        <v>0.31308215386556348</v>
      </c>
      <c r="BA48" s="18">
        <f t="shared" si="33"/>
        <v>-1</v>
      </c>
      <c r="BB48" s="18">
        <f t="shared" si="33"/>
        <v>-1</v>
      </c>
      <c r="BC48" s="18">
        <f t="shared" si="33"/>
        <v>-1</v>
      </c>
      <c r="BD48" s="18">
        <f t="shared" si="33"/>
        <v>-1</v>
      </c>
      <c r="BE48" s="18">
        <f t="shared" si="33"/>
        <v>-1</v>
      </c>
      <c r="BF48" s="1221"/>
      <c r="BG48" s="75"/>
    </row>
    <row r="49" spans="24:61" ht="15" customHeight="1">
      <c r="X49" s="903"/>
      <c r="Y49" s="985" t="s">
        <v>394</v>
      </c>
      <c r="Z49" s="541">
        <f t="shared" ref="Z49:Z59" si="34">AA33</f>
        <v>291.29469574270234</v>
      </c>
      <c r="AA49" s="542">
        <f t="shared" ref="AA49:AP49" si="35">IF(ISTEXT(AA33),AA33,AA33/$Z49-1)</f>
        <v>0</v>
      </c>
      <c r="AB49" s="542">
        <f t="shared" si="35"/>
        <v>2.4916491014266962E-2</v>
      </c>
      <c r="AC49" s="542">
        <f t="shared" si="35"/>
        <v>3.7690500602211463E-2</v>
      </c>
      <c r="AD49" s="542">
        <f t="shared" si="35"/>
        <v>2.5173251408905584E-2</v>
      </c>
      <c r="AE49" s="542">
        <f t="shared" si="35"/>
        <v>3.7072221374416792E-2</v>
      </c>
      <c r="AF49" s="542">
        <f t="shared" si="35"/>
        <v>6.0446010359849867E-2</v>
      </c>
      <c r="AG49" s="542">
        <f t="shared" si="35"/>
        <v>8.3757243243293811E-2</v>
      </c>
      <c r="AH49" s="542">
        <f t="shared" si="35"/>
        <v>9.3984412676248796E-2</v>
      </c>
      <c r="AI49" s="542">
        <f t="shared" si="35"/>
        <v>7.7348624096221563E-2</v>
      </c>
      <c r="AJ49" s="542">
        <f t="shared" si="35"/>
        <v>7.6870041622033591E-2</v>
      </c>
      <c r="AK49" s="542">
        <f t="shared" si="35"/>
        <v>7.0956661444743219E-2</v>
      </c>
      <c r="AL49" s="542">
        <f t="shared" si="35"/>
        <v>5.1419649194785366E-2</v>
      </c>
      <c r="AM49" s="542">
        <f t="shared" si="35"/>
        <v>1.81681353475589E-2</v>
      </c>
      <c r="AN49" s="542">
        <f t="shared" si="35"/>
        <v>-3.2447374200170076E-2</v>
      </c>
      <c r="AO49" s="542">
        <f t="shared" si="35"/>
        <v>-9.4588148437106057E-2</v>
      </c>
      <c r="AP49" s="542">
        <f t="shared" si="35"/>
        <v>-0.15019084266132765</v>
      </c>
      <c r="AQ49" s="542">
        <f t="shared" si="33"/>
        <v>-0.20146066277663111</v>
      </c>
      <c r="AR49" s="542">
        <f t="shared" si="33"/>
        <v>-0.24738594208138798</v>
      </c>
      <c r="AS49" s="542">
        <f t="shared" si="33"/>
        <v>-0.31305991530639032</v>
      </c>
      <c r="AT49" s="542">
        <f t="shared" si="33"/>
        <v>-0.35872009510878877</v>
      </c>
      <c r="AU49" s="542">
        <f t="shared" si="33"/>
        <v>-0.38832409421137792</v>
      </c>
      <c r="AV49" s="542">
        <f t="shared" si="33"/>
        <v>-0.41592346548849835</v>
      </c>
      <c r="AW49" s="542">
        <f t="shared" si="33"/>
        <v>-0.43754479583494643</v>
      </c>
      <c r="AX49" s="542">
        <f t="shared" si="33"/>
        <v>-0.46473808994537191</v>
      </c>
      <c r="AY49" s="542">
        <f t="shared" ref="AY49:AZ56" si="36">IF(ISTEXT(AY33),AY33,AY33/$Z49-1)</f>
        <v>-0.49136583559474045</v>
      </c>
      <c r="AZ49" s="542">
        <f t="shared" si="36"/>
        <v>-0.50930096078674936</v>
      </c>
      <c r="BA49" s="18">
        <f t="shared" si="33"/>
        <v>-1</v>
      </c>
      <c r="BB49" s="18">
        <f t="shared" si="33"/>
        <v>-1</v>
      </c>
      <c r="BC49" s="18">
        <f t="shared" si="33"/>
        <v>-1</v>
      </c>
      <c r="BD49" s="18">
        <f t="shared" si="33"/>
        <v>-1</v>
      </c>
      <c r="BE49" s="18">
        <f t="shared" si="33"/>
        <v>-1</v>
      </c>
      <c r="BF49" s="1222"/>
      <c r="BG49" s="112"/>
    </row>
    <row r="50" spans="24:61" ht="15" customHeight="1">
      <c r="X50" s="903"/>
      <c r="Y50" s="985" t="s">
        <v>400</v>
      </c>
      <c r="Z50" s="541">
        <f t="shared" si="34"/>
        <v>4973.1512402748012</v>
      </c>
      <c r="AA50" s="542">
        <f t="shared" ref="AA50:AA60" si="37">IF(ISTEXT(AA34),AA34,AA34/$Z50-1)</f>
        <v>0</v>
      </c>
      <c r="AB50" s="542">
        <f t="shared" si="33"/>
        <v>-0.10134767296864244</v>
      </c>
      <c r="AC50" s="542">
        <f t="shared" si="33"/>
        <v>-0.1947425404472215</v>
      </c>
      <c r="AD50" s="542">
        <f t="shared" si="33"/>
        <v>-0.32328349826305014</v>
      </c>
      <c r="AE50" s="542">
        <f t="shared" si="33"/>
        <v>-0.40943835427806774</v>
      </c>
      <c r="AF50" s="542">
        <f t="shared" si="33"/>
        <v>-0.46773226419420333</v>
      </c>
      <c r="AG50" s="542">
        <f t="shared" si="33"/>
        <v>-0.53481674177715255</v>
      </c>
      <c r="AH50" s="542">
        <f t="shared" si="33"/>
        <v>-0.55839409125128403</v>
      </c>
      <c r="AI50" s="542">
        <f t="shared" si="33"/>
        <v>-0.59625720598594523</v>
      </c>
      <c r="AJ50" s="542">
        <f t="shared" si="33"/>
        <v>-0.60717042681013567</v>
      </c>
      <c r="AK50" s="542">
        <f t="shared" si="33"/>
        <v>-0.63086285093280436</v>
      </c>
      <c r="AL50" s="542">
        <f t="shared" si="33"/>
        <v>-0.67821841428202523</v>
      </c>
      <c r="AM50" s="542">
        <f t="shared" si="33"/>
        <v>-0.78726869594668458</v>
      </c>
      <c r="AN50" s="542">
        <f t="shared" si="33"/>
        <v>-0.79537661121650938</v>
      </c>
      <c r="AO50" s="542">
        <f t="shared" si="33"/>
        <v>-0.80362701863471175</v>
      </c>
      <c r="AP50" s="542">
        <f t="shared" si="33"/>
        <v>-0.803659645175264</v>
      </c>
      <c r="AQ50" s="542">
        <f t="shared" si="33"/>
        <v>-0.80246012939114686</v>
      </c>
      <c r="AR50" s="542">
        <f t="shared" si="33"/>
        <v>-0.80394106889580264</v>
      </c>
      <c r="AS50" s="542">
        <f t="shared" si="33"/>
        <v>-0.80960854981417274</v>
      </c>
      <c r="AT50" s="542">
        <f t="shared" si="33"/>
        <v>-0.81572383187130593</v>
      </c>
      <c r="AU50" s="542">
        <f t="shared" si="33"/>
        <v>-0.82206889781963266</v>
      </c>
      <c r="AV50" s="542">
        <f t="shared" si="33"/>
        <v>-0.82559700563624849</v>
      </c>
      <c r="AW50" s="542">
        <f t="shared" si="33"/>
        <v>-0.82896410168140655</v>
      </c>
      <c r="AX50" s="542">
        <f t="shared" si="33"/>
        <v>-0.83585222848599483</v>
      </c>
      <c r="AY50" s="542">
        <f t="shared" si="36"/>
        <v>-0.83798444582844689</v>
      </c>
      <c r="AZ50" s="542">
        <f t="shared" si="36"/>
        <v>-0.84145777212951067</v>
      </c>
      <c r="BA50" s="18">
        <f t="shared" si="33"/>
        <v>-1</v>
      </c>
      <c r="BB50" s="18">
        <f t="shared" si="33"/>
        <v>-1</v>
      </c>
      <c r="BC50" s="18">
        <f t="shared" si="33"/>
        <v>-1</v>
      </c>
      <c r="BD50" s="18">
        <f t="shared" si="33"/>
        <v>-1</v>
      </c>
      <c r="BE50" s="18">
        <f t="shared" si="33"/>
        <v>-1</v>
      </c>
      <c r="BF50" s="1222"/>
      <c r="BG50" s="82"/>
    </row>
    <row r="51" spans="24:61" ht="15" customHeight="1">
      <c r="X51" s="903"/>
      <c r="Y51" s="985" t="s">
        <v>93</v>
      </c>
      <c r="Z51" s="541">
        <f t="shared" si="34"/>
        <v>60.533688957800003</v>
      </c>
      <c r="AA51" s="542">
        <f t="shared" si="37"/>
        <v>0</v>
      </c>
      <c r="AB51" s="542">
        <f t="shared" si="33"/>
        <v>-3.7604330087778082E-2</v>
      </c>
      <c r="AC51" s="542">
        <f t="shared" si="33"/>
        <v>-9.3206679020228278E-2</v>
      </c>
      <c r="AD51" s="542">
        <f t="shared" si="33"/>
        <v>-0.13849687140733424</v>
      </c>
      <c r="AE51" s="542">
        <f t="shared" si="33"/>
        <v>-7.8818907344737732E-2</v>
      </c>
      <c r="AF51" s="542">
        <f t="shared" si="33"/>
        <v>-3.4715479706928121E-2</v>
      </c>
      <c r="AG51" s="542">
        <f t="shared" si="33"/>
        <v>-8.2608101886638141E-2</v>
      </c>
      <c r="AH51" s="542">
        <f t="shared" si="33"/>
        <v>-9.1129894017291546E-2</v>
      </c>
      <c r="AI51" s="542">
        <f t="shared" si="33"/>
        <v>-0.13083811625161934</v>
      </c>
      <c r="AJ51" s="542">
        <f t="shared" si="33"/>
        <v>-0.1412813125623662</v>
      </c>
      <c r="AK51" s="542">
        <f t="shared" si="33"/>
        <v>-0.10481013802451389</v>
      </c>
      <c r="AL51" s="542">
        <f t="shared" si="33"/>
        <v>-0.14444261954191284</v>
      </c>
      <c r="AM51" s="542">
        <f t="shared" si="33"/>
        <v>-0.12654830553512675</v>
      </c>
      <c r="AN51" s="542">
        <f t="shared" si="33"/>
        <v>-0.1709762348006777</v>
      </c>
      <c r="AO51" s="542">
        <f t="shared" si="33"/>
        <v>-0.11330870668367221</v>
      </c>
      <c r="AP51" s="542">
        <f t="shared" si="33"/>
        <v>-0.11136989448800672</v>
      </c>
      <c r="AQ51" s="542">
        <f t="shared" si="33"/>
        <v>-9.8273988276960211E-2</v>
      </c>
      <c r="AR51" s="542">
        <f t="shared" si="33"/>
        <v>-0.15926496773591614</v>
      </c>
      <c r="AS51" s="542">
        <f t="shared" si="33"/>
        <v>-0.18020099998208405</v>
      </c>
      <c r="AT51" s="542">
        <f t="shared" si="33"/>
        <v>-0.15322709577581151</v>
      </c>
      <c r="AU51" s="542">
        <f t="shared" si="33"/>
        <v>-0.10916212098698719</v>
      </c>
      <c r="AV51" s="542">
        <f t="shared" si="33"/>
        <v>-0.11335315180582362</v>
      </c>
      <c r="AW51" s="542">
        <f t="shared" si="33"/>
        <v>-0.23640166211869473</v>
      </c>
      <c r="AX51" s="542">
        <f t="shared" si="33"/>
        <v>-0.23251742254816532</v>
      </c>
      <c r="AY51" s="542">
        <f t="shared" si="36"/>
        <v>-0.29120073482864517</v>
      </c>
      <c r="AZ51" s="542">
        <f t="shared" si="36"/>
        <v>-0.19921854538234107</v>
      </c>
      <c r="BA51" s="18">
        <f t="shared" si="33"/>
        <v>-1</v>
      </c>
      <c r="BB51" s="18">
        <f t="shared" si="33"/>
        <v>-1</v>
      </c>
      <c r="BC51" s="18">
        <f t="shared" si="33"/>
        <v>-1</v>
      </c>
      <c r="BD51" s="18">
        <f t="shared" si="33"/>
        <v>-1</v>
      </c>
      <c r="BE51" s="18">
        <f t="shared" si="33"/>
        <v>-1</v>
      </c>
      <c r="BF51" s="1222"/>
      <c r="BG51" s="82"/>
    </row>
    <row r="52" spans="24:61" ht="15" customHeight="1">
      <c r="X52" s="903"/>
      <c r="Y52" s="985" t="s">
        <v>411</v>
      </c>
      <c r="Z52" s="541">
        <f t="shared" si="34"/>
        <v>9227.9912637403104</v>
      </c>
      <c r="AA52" s="542">
        <f t="shared" si="37"/>
        <v>0</v>
      </c>
      <c r="AB52" s="542">
        <f t="shared" si="33"/>
        <v>2.007039006773037E-2</v>
      </c>
      <c r="AC52" s="542">
        <f t="shared" si="33"/>
        <v>2.7397490066998653E-2</v>
      </c>
      <c r="AD52" s="542">
        <f t="shared" si="33"/>
        <v>1.6985198554964276E-2</v>
      </c>
      <c r="AE52" s="542">
        <f t="shared" si="33"/>
        <v>1.5133156051030383E-3</v>
      </c>
      <c r="AF52" s="542">
        <f t="shared" si="33"/>
        <v>-7.7936195897952976E-3</v>
      </c>
      <c r="AG52" s="542">
        <f t="shared" si="33"/>
        <v>-1.6862560703763685E-2</v>
      </c>
      <c r="AH52" s="542">
        <f t="shared" si="33"/>
        <v>-1.9864815275449144E-2</v>
      </c>
      <c r="AI52" s="542">
        <f t="shared" si="33"/>
        <v>-2.480365804685325E-2</v>
      </c>
      <c r="AJ52" s="542">
        <f t="shared" si="33"/>
        <v>-3.1149009940481198E-2</v>
      </c>
      <c r="AK52" s="542">
        <f t="shared" si="33"/>
        <v>-4.2138683704373903E-2</v>
      </c>
      <c r="AL52" s="542">
        <f t="shared" si="33"/>
        <v>-3.8981761998348685E-2</v>
      </c>
      <c r="AM52" s="542">
        <f t="shared" si="33"/>
        <v>-4.7693984157979208E-2</v>
      </c>
      <c r="AN52" s="542">
        <f t="shared" si="33"/>
        <v>-6.0109046561907187E-2</v>
      </c>
      <c r="AO52" s="542">
        <f t="shared" si="33"/>
        <v>-8.1579511998935539E-2</v>
      </c>
      <c r="AP52" s="542">
        <f t="shared" si="33"/>
        <v>-8.5297559601049899E-2</v>
      </c>
      <c r="AQ52" s="542">
        <f t="shared" si="33"/>
        <v>-8.3144415368111679E-2</v>
      </c>
      <c r="AR52" s="542">
        <f t="shared" si="33"/>
        <v>-8.1489059526968721E-2</v>
      </c>
      <c r="AS52" s="542">
        <f t="shared" si="33"/>
        <v>-9.4845389868684404E-2</v>
      </c>
      <c r="AT52" s="542">
        <f t="shared" si="33"/>
        <v>-0.10711302668031097</v>
      </c>
      <c r="AU52" s="542">
        <f t="shared" si="33"/>
        <v>-0.13671051656672206</v>
      </c>
      <c r="AV52" s="542">
        <f t="shared" si="33"/>
        <v>-0.14089621172107591</v>
      </c>
      <c r="AW52" s="542">
        <f t="shared" si="33"/>
        <v>-0.1617233500229992</v>
      </c>
      <c r="AX52" s="542">
        <f t="shared" si="33"/>
        <v>-0.18424892223482436</v>
      </c>
      <c r="AY52" s="542">
        <f t="shared" si="36"/>
        <v>-0.20428328463087775</v>
      </c>
      <c r="AZ52" s="542">
        <f t="shared" si="36"/>
        <v>-0.20515084362730596</v>
      </c>
      <c r="BA52" s="18">
        <f t="shared" si="33"/>
        <v>-1</v>
      </c>
      <c r="BB52" s="18">
        <f t="shared" si="33"/>
        <v>-1</v>
      </c>
      <c r="BC52" s="18">
        <f t="shared" si="33"/>
        <v>-1</v>
      </c>
      <c r="BD52" s="18">
        <f t="shared" si="33"/>
        <v>-1</v>
      </c>
      <c r="BE52" s="18">
        <f t="shared" si="33"/>
        <v>-1</v>
      </c>
      <c r="BF52" s="1222"/>
      <c r="BG52" s="82"/>
    </row>
    <row r="53" spans="24:61" ht="15" customHeight="1">
      <c r="X53" s="903"/>
      <c r="Y53" s="985" t="s">
        <v>412</v>
      </c>
      <c r="Z53" s="541">
        <f t="shared" si="34"/>
        <v>12770.994522515803</v>
      </c>
      <c r="AA53" s="542">
        <f t="shared" si="37"/>
        <v>0</v>
      </c>
      <c r="AB53" s="542">
        <f t="shared" si="33"/>
        <v>-5.9327097836538223E-2</v>
      </c>
      <c r="AC53" s="542">
        <f t="shared" si="33"/>
        <v>4.251699014228727E-2</v>
      </c>
      <c r="AD53" s="542">
        <f t="shared" si="33"/>
        <v>-0.19919687623083659</v>
      </c>
      <c r="AE53" s="542">
        <f t="shared" si="33"/>
        <v>0.1306245605288352</v>
      </c>
      <c r="AF53" s="542">
        <f t="shared" si="33"/>
        <v>6.5270034462105109E-2</v>
      </c>
      <c r="AG53" s="542">
        <f t="shared" si="33"/>
        <v>2.7672649475804612E-2</v>
      </c>
      <c r="AH53" s="542">
        <f t="shared" si="33"/>
        <v>1.483273540808705E-2</v>
      </c>
      <c r="AI53" s="542">
        <f t="shared" si="33"/>
        <v>-7.4141375016699484E-2</v>
      </c>
      <c r="AJ53" s="542">
        <f t="shared" si="33"/>
        <v>-4.6928369947327742E-2</v>
      </c>
      <c r="AK53" s="542">
        <f t="shared" si="33"/>
        <v>-1.7382201859285074E-3</v>
      </c>
      <c r="AL53" s="542">
        <f t="shared" si="33"/>
        <v>-2.1061038386979036E-2</v>
      </c>
      <c r="AM53" s="542">
        <f t="shared" si="33"/>
        <v>-2.5163036433708541E-3</v>
      </c>
      <c r="AN53" s="542">
        <f t="shared" si="33"/>
        <v>-7.693384663655578E-2</v>
      </c>
      <c r="AO53" s="542">
        <f t="shared" si="33"/>
        <v>4.4836068278103047E-2</v>
      </c>
      <c r="AP53" s="542">
        <f t="shared" si="33"/>
        <v>5.2738485830228887E-2</v>
      </c>
      <c r="AQ53" s="542">
        <f t="shared" si="33"/>
        <v>3.8793281593378026E-2</v>
      </c>
      <c r="AR53" s="542">
        <f t="shared" si="33"/>
        <v>8.7589169501171904E-2</v>
      </c>
      <c r="AS53" s="542">
        <f t="shared" si="33"/>
        <v>0.10850928129488091</v>
      </c>
      <c r="AT53" s="542">
        <f t="shared" si="33"/>
        <v>8.548823099677616E-2</v>
      </c>
      <c r="AU53" s="542">
        <f t="shared" si="33"/>
        <v>0.17771472968245638</v>
      </c>
      <c r="AV53" s="542">
        <f t="shared" si="33"/>
        <v>0.14947422340233674</v>
      </c>
      <c r="AW53" s="542">
        <f t="shared" si="33"/>
        <v>0.12170462190559816</v>
      </c>
      <c r="AX53" s="542">
        <f t="shared" si="33"/>
        <v>0.14050726861682028</v>
      </c>
      <c r="AY53" s="542">
        <f t="shared" si="36"/>
        <v>0.13048433128623671</v>
      </c>
      <c r="AZ53" s="542">
        <f t="shared" si="36"/>
        <v>8.9012702539848165E-2</v>
      </c>
      <c r="BA53" s="18">
        <f t="shared" si="33"/>
        <v>-1</v>
      </c>
      <c r="BB53" s="18">
        <f t="shared" si="33"/>
        <v>-1</v>
      </c>
      <c r="BC53" s="18">
        <f t="shared" si="33"/>
        <v>-1</v>
      </c>
      <c r="BD53" s="18">
        <f t="shared" si="33"/>
        <v>-1</v>
      </c>
      <c r="BE53" s="18">
        <f t="shared" si="33"/>
        <v>-1</v>
      </c>
      <c r="BF53" s="1222"/>
      <c r="BG53" s="82"/>
    </row>
    <row r="54" spans="24:61" ht="15" customHeight="1">
      <c r="X54" s="903"/>
      <c r="Y54" s="986" t="s">
        <v>413</v>
      </c>
      <c r="Z54" s="541">
        <f t="shared" si="34"/>
        <v>3480.1931183201391</v>
      </c>
      <c r="AA54" s="542">
        <f t="shared" si="37"/>
        <v>0</v>
      </c>
      <c r="AB54" s="542">
        <f t="shared" si="33"/>
        <v>6.7274544491935373E-4</v>
      </c>
      <c r="AC54" s="542">
        <f t="shared" si="33"/>
        <v>-4.9585122803643689E-3</v>
      </c>
      <c r="AD54" s="542">
        <f t="shared" si="33"/>
        <v>-3.0875310012098311E-2</v>
      </c>
      <c r="AE54" s="542">
        <f t="shared" si="33"/>
        <v>-5.5571337222213191E-2</v>
      </c>
      <c r="AF54" s="542">
        <f t="shared" si="33"/>
        <v>-6.4260767630064053E-2</v>
      </c>
      <c r="AG54" s="542">
        <f t="shared" si="33"/>
        <v>-7.7627372862322463E-2</v>
      </c>
      <c r="AH54" s="542">
        <f t="shared" si="33"/>
        <v>-9.1110318572885096E-2</v>
      </c>
      <c r="AI54" s="542">
        <f t="shared" si="33"/>
        <v>-0.10832166732538862</v>
      </c>
      <c r="AJ54" s="542">
        <f t="shared" si="33"/>
        <v>-0.12539134281192188</v>
      </c>
      <c r="AK54" s="542">
        <f t="shared" si="33"/>
        <v>-0.14521637011367561</v>
      </c>
      <c r="AL54" s="542">
        <f t="shared" si="33"/>
        <v>-0.14706004740975076</v>
      </c>
      <c r="AM54" s="542">
        <f t="shared" si="33"/>
        <v>-0.15007472542460376</v>
      </c>
      <c r="AN54" s="542">
        <f t="shared" si="33"/>
        <v>-0.16403213172618036</v>
      </c>
      <c r="AO54" s="542">
        <f t="shared" si="33"/>
        <v>-0.18419415055319033</v>
      </c>
      <c r="AP54" s="542">
        <f t="shared" si="33"/>
        <v>-0.19013711124352162</v>
      </c>
      <c r="AQ54" s="542">
        <f t="shared" si="33"/>
        <v>-0.2072387014385918</v>
      </c>
      <c r="AR54" s="542">
        <f t="shared" si="33"/>
        <v>-0.2199144790286246</v>
      </c>
      <c r="AS54" s="542">
        <f t="shared" si="33"/>
        <v>-0.23159110042678732</v>
      </c>
      <c r="AT54" s="542">
        <f t="shared" si="33"/>
        <v>-0.24145854239124287</v>
      </c>
      <c r="AU54" s="542">
        <f t="shared" si="33"/>
        <v>-0.25743830201961349</v>
      </c>
      <c r="AV54" s="542">
        <f t="shared" si="33"/>
        <v>-0.25743029571047549</v>
      </c>
      <c r="AW54" s="542">
        <f t="shared" si="33"/>
        <v>-0.27239675872274183</v>
      </c>
      <c r="AX54" s="542">
        <f t="shared" si="33"/>
        <v>-0.2899373464923074</v>
      </c>
      <c r="AY54" s="542">
        <f t="shared" si="36"/>
        <v>-0.30515715598297377</v>
      </c>
      <c r="AZ54" s="542">
        <f t="shared" si="36"/>
        <v>-0.30894443483288037</v>
      </c>
      <c r="BA54" s="18">
        <f t="shared" si="33"/>
        <v>-1</v>
      </c>
      <c r="BB54" s="18">
        <f t="shared" si="33"/>
        <v>-1</v>
      </c>
      <c r="BC54" s="18">
        <f t="shared" si="33"/>
        <v>-1</v>
      </c>
      <c r="BD54" s="18">
        <f t="shared" si="33"/>
        <v>-1</v>
      </c>
      <c r="BE54" s="18">
        <f t="shared" si="33"/>
        <v>-1</v>
      </c>
      <c r="BF54" s="1222"/>
      <c r="BG54" s="82"/>
    </row>
    <row r="55" spans="24:61" ht="15" customHeight="1">
      <c r="X55" s="903"/>
      <c r="Y55" s="986" t="s">
        <v>414</v>
      </c>
      <c r="Z55" s="541">
        <f t="shared" si="34"/>
        <v>9220.6992235815233</v>
      </c>
      <c r="AA55" s="542">
        <f t="shared" si="37"/>
        <v>0</v>
      </c>
      <c r="AB55" s="542">
        <f t="shared" si="33"/>
        <v>-7.4884123640622802E-3</v>
      </c>
      <c r="AC55" s="542">
        <f t="shared" si="33"/>
        <v>-1.018117495201698E-2</v>
      </c>
      <c r="AD55" s="542">
        <f t="shared" si="33"/>
        <v>-2.5992522854691225E-2</v>
      </c>
      <c r="AE55" s="542">
        <f t="shared" si="33"/>
        <v>-3.8885660088873175E-2</v>
      </c>
      <c r="AF55" s="542">
        <f t="shared" si="33"/>
        <v>-6.5275373123902525E-2</v>
      </c>
      <c r="AG55" s="542">
        <f t="shared" si="33"/>
        <v>-9.0090590746733867E-2</v>
      </c>
      <c r="AH55" s="542">
        <f t="shared" si="33"/>
        <v>-0.11854855626614158</v>
      </c>
      <c r="AI55" s="542">
        <f t="shared" si="33"/>
        <v>-0.15292450767423127</v>
      </c>
      <c r="AJ55" s="542">
        <f t="shared" si="33"/>
        <v>-0.18519494983109208</v>
      </c>
      <c r="AK55" s="542">
        <f t="shared" si="33"/>
        <v>-0.2152848825330087</v>
      </c>
      <c r="AL55" s="542">
        <f t="shared" si="33"/>
        <v>-0.24805681775912691</v>
      </c>
      <c r="AM55" s="542">
        <f t="shared" si="33"/>
        <v>-0.28089456662688239</v>
      </c>
      <c r="AN55" s="542">
        <f t="shared" si="33"/>
        <v>-0.31433515768255482</v>
      </c>
      <c r="AO55" s="542">
        <f t="shared" si="33"/>
        <v>-0.34834335012403517</v>
      </c>
      <c r="AP55" s="542">
        <f t="shared" si="33"/>
        <v>-0.38150125435715865</v>
      </c>
      <c r="AQ55" s="542">
        <f t="shared" si="33"/>
        <v>-0.41621183697814346</v>
      </c>
      <c r="AR55" s="542">
        <f t="shared" si="33"/>
        <v>-0.44909535137331424</v>
      </c>
      <c r="AS55" s="542">
        <f t="shared" si="33"/>
        <v>-0.4884056631145961</v>
      </c>
      <c r="AT55" s="542">
        <f t="shared" si="33"/>
        <v>-0.52143917571521969</v>
      </c>
      <c r="AU55" s="542">
        <f t="shared" si="33"/>
        <v>-0.55455880755434306</v>
      </c>
      <c r="AV55" s="542">
        <f t="shared" si="33"/>
        <v>-0.58121488741672866</v>
      </c>
      <c r="AW55" s="542">
        <f t="shared" si="33"/>
        <v>-0.60360375141463307</v>
      </c>
      <c r="AX55" s="542">
        <f t="shared" si="33"/>
        <v>-0.62484021663334954</v>
      </c>
      <c r="AY55" s="542">
        <f t="shared" si="36"/>
        <v>-0.6473593344503632</v>
      </c>
      <c r="AZ55" s="542">
        <f t="shared" si="36"/>
        <v>-0.66785324959432835</v>
      </c>
      <c r="BA55" s="18">
        <f t="shared" si="33"/>
        <v>-1</v>
      </c>
      <c r="BB55" s="18">
        <f t="shared" si="33"/>
        <v>-1</v>
      </c>
      <c r="BC55" s="18">
        <f t="shared" si="33"/>
        <v>-1</v>
      </c>
      <c r="BD55" s="18">
        <f t="shared" si="33"/>
        <v>-1</v>
      </c>
      <c r="BE55" s="18">
        <f t="shared" si="33"/>
        <v>-1</v>
      </c>
      <c r="BF55" s="1222"/>
      <c r="BG55" s="114"/>
    </row>
    <row r="56" spans="24:61" ht="15" customHeight="1">
      <c r="X56" s="903"/>
      <c r="Y56" s="395" t="s">
        <v>135</v>
      </c>
      <c r="Z56" s="547">
        <f t="shared" si="34"/>
        <v>194.62995452094916</v>
      </c>
      <c r="AA56" s="542">
        <f t="shared" si="37"/>
        <v>0</v>
      </c>
      <c r="AB56" s="542">
        <f t="shared" si="33"/>
        <v>-1.7704562319690531E-2</v>
      </c>
      <c r="AC56" s="542">
        <f t="shared" si="33"/>
        <v>-1.5431114903566856E-2</v>
      </c>
      <c r="AD56" s="542">
        <f t="shared" si="33"/>
        <v>-1.2017406270461883E-2</v>
      </c>
      <c r="AE56" s="542">
        <f t="shared" si="33"/>
        <v>-1.9985084753653126E-2</v>
      </c>
      <c r="AF56" s="542">
        <f t="shared" si="33"/>
        <v>-1.7607248801021269E-2</v>
      </c>
      <c r="AG56" s="542">
        <f t="shared" si="33"/>
        <v>-1.5226799931112311E-2</v>
      </c>
      <c r="AH56" s="542">
        <f t="shared" si="33"/>
        <v>-8.5890851549886849E-3</v>
      </c>
      <c r="AI56" s="542">
        <f t="shared" si="33"/>
        <v>-1.3369187553871176E-2</v>
      </c>
      <c r="AJ56" s="542">
        <f t="shared" si="33"/>
        <v>-9.7192989010763675E-3</v>
      </c>
      <c r="AK56" s="542">
        <f t="shared" si="33"/>
        <v>-3.2857717979025702E-3</v>
      </c>
      <c r="AL56" s="542">
        <f t="shared" si="33"/>
        <v>4.5072388089859583E-3</v>
      </c>
      <c r="AM56" s="542">
        <f t="shared" si="33"/>
        <v>0.27204421902881393</v>
      </c>
      <c r="AN56" s="542">
        <f t="shared" si="33"/>
        <v>0.49507268288283712</v>
      </c>
      <c r="AO56" s="542">
        <f t="shared" si="33"/>
        <v>0.54185482294585108</v>
      </c>
      <c r="AP56" s="542">
        <f t="shared" si="33"/>
        <v>0.74465968376591118</v>
      </c>
      <c r="AQ56" s="542">
        <f t="shared" si="33"/>
        <v>0.79599579041655022</v>
      </c>
      <c r="AR56" s="542">
        <f t="shared" si="33"/>
        <v>0.73360135616246924</v>
      </c>
      <c r="AS56" s="542">
        <f t="shared" si="33"/>
        <v>0.94998883976284954</v>
      </c>
      <c r="AT56" s="542">
        <f t="shared" si="33"/>
        <v>0.9354891699795882</v>
      </c>
      <c r="AU56" s="542">
        <f t="shared" si="33"/>
        <v>0.69255332005206749</v>
      </c>
      <c r="AV56" s="542">
        <f t="shared" si="33"/>
        <v>0.86021391126567615</v>
      </c>
      <c r="AW56" s="542">
        <f t="shared" si="33"/>
        <v>0.84421683237800504</v>
      </c>
      <c r="AX56" s="542">
        <f t="shared" si="33"/>
        <v>0.82715858285744903</v>
      </c>
      <c r="AY56" s="542">
        <f t="shared" si="36"/>
        <v>0.82575792087468969</v>
      </c>
      <c r="AZ56" s="542">
        <f t="shared" si="36"/>
        <v>0.82825349914736579</v>
      </c>
      <c r="BA56" s="18">
        <f t="shared" si="33"/>
        <v>-1</v>
      </c>
      <c r="BB56" s="18">
        <f t="shared" si="33"/>
        <v>-1</v>
      </c>
      <c r="BC56" s="18">
        <f t="shared" si="33"/>
        <v>-1</v>
      </c>
      <c r="BD56" s="18">
        <f t="shared" si="33"/>
        <v>-1</v>
      </c>
      <c r="BE56" s="18">
        <f t="shared" si="33"/>
        <v>-1</v>
      </c>
      <c r="BF56" s="1222"/>
      <c r="BG56" s="114"/>
    </row>
    <row r="57" spans="24:61" ht="15" customHeight="1" thickBot="1">
      <c r="X57" s="903"/>
      <c r="Y57" s="417" t="s">
        <v>399</v>
      </c>
      <c r="Z57" s="541">
        <f t="shared" si="34"/>
        <v>16.04889076863212</v>
      </c>
      <c r="AA57" s="542">
        <f t="shared" si="37"/>
        <v>0</v>
      </c>
      <c r="AB57" s="542">
        <f t="shared" ref="AB57:BE59" si="38">IF(ISTEXT(AB41),AB41,AB41/$Z57-1)</f>
        <v>-2.9611908030611644E-2</v>
      </c>
      <c r="AC57" s="542">
        <f t="shared" si="38"/>
        <v>-3.6048327086531939E-3</v>
      </c>
      <c r="AD57" s="542">
        <f t="shared" si="38"/>
        <v>-9.1827971689324439E-3</v>
      </c>
      <c r="AE57" s="542">
        <f t="shared" si="38"/>
        <v>7.4803470897004676E-2</v>
      </c>
      <c r="AF57" s="542">
        <f t="shared" si="38"/>
        <v>0.10289411386782632</v>
      </c>
      <c r="AG57" s="542">
        <f t="shared" si="38"/>
        <v>0.13040026563284957</v>
      </c>
      <c r="AH57" s="542">
        <f t="shared" si="38"/>
        <v>9.1225747337435603E-2</v>
      </c>
      <c r="AI57" s="542">
        <f t="shared" si="38"/>
        <v>7.7911656296276499E-2</v>
      </c>
      <c r="AJ57" s="542">
        <f t="shared" si="38"/>
        <v>4.1169829465811825E-2</v>
      </c>
      <c r="AK57" s="542">
        <f t="shared" si="38"/>
        <v>-1.0977771353167354E-2</v>
      </c>
      <c r="AL57" s="542">
        <f t="shared" si="38"/>
        <v>-6.4930615023370497E-2</v>
      </c>
      <c r="AM57" s="542">
        <f t="shared" si="38"/>
        <v>0.44742291637419629</v>
      </c>
      <c r="AN57" s="542">
        <f t="shared" si="38"/>
        <v>0.24580286952797548</v>
      </c>
      <c r="AO57" s="542">
        <f t="shared" si="38"/>
        <v>0.14101966800968446</v>
      </c>
      <c r="AP57" s="542">
        <f t="shared" si="38"/>
        <v>5.8295162762149966E-2</v>
      </c>
      <c r="AQ57" s="542">
        <f t="shared" si="38"/>
        <v>-1.4301000709730616E-2</v>
      </c>
      <c r="AR57" s="542">
        <f t="shared" si="38"/>
        <v>-9.8476379737957975E-2</v>
      </c>
      <c r="AS57" s="542">
        <f t="shared" si="38"/>
        <v>-0.12571531586138185</v>
      </c>
      <c r="AT57" s="542">
        <f t="shared" si="38"/>
        <v>-0.22255436240220916</v>
      </c>
      <c r="AU57" s="542">
        <f t="shared" si="38"/>
        <v>-0.28246953715326484</v>
      </c>
      <c r="AV57" s="542">
        <f t="shared" si="38"/>
        <v>-0.28710097429357351</v>
      </c>
      <c r="AW57" s="542">
        <f t="shared" si="38"/>
        <v>-0.25688888462841286</v>
      </c>
      <c r="AX57" s="542">
        <f t="shared" si="38"/>
        <v>-0.24678826633475837</v>
      </c>
      <c r="AY57" s="542">
        <f t="shared" ref="AY57:AZ60" si="39">IF(ISTEXT(AY41),AY41,AY41/$Z57-1)</f>
        <v>-0.33463590543902755</v>
      </c>
      <c r="AZ57" s="542">
        <f t="shared" si="39"/>
        <v>-0.33483512838698704</v>
      </c>
      <c r="BA57" s="18">
        <f t="shared" si="38"/>
        <v>-1</v>
      </c>
      <c r="BB57" s="18">
        <f t="shared" si="38"/>
        <v>-1</v>
      </c>
      <c r="BC57" s="18">
        <f t="shared" si="38"/>
        <v>-1</v>
      </c>
      <c r="BD57" s="18">
        <f t="shared" si="38"/>
        <v>-1</v>
      </c>
      <c r="BE57" s="18">
        <f t="shared" si="38"/>
        <v>-1</v>
      </c>
      <c r="BF57" s="1222"/>
      <c r="BG57" s="84"/>
    </row>
    <row r="58" spans="24:61" ht="15" customHeight="1" thickTop="1">
      <c r="X58" s="903"/>
      <c r="Y58" s="417" t="s">
        <v>134</v>
      </c>
      <c r="Z58" s="541">
        <f t="shared" si="34"/>
        <v>2859.8254620687285</v>
      </c>
      <c r="AA58" s="542">
        <f t="shared" si="37"/>
        <v>0</v>
      </c>
      <c r="AB58" s="542">
        <f t="shared" si="38"/>
        <v>-2.4331507195836655E-2</v>
      </c>
      <c r="AC58" s="542">
        <f t="shared" si="38"/>
        <v>-3.1978405936199272E-2</v>
      </c>
      <c r="AD58" s="542">
        <f t="shared" si="38"/>
        <v>-4.8991718176379595E-2</v>
      </c>
      <c r="AE58" s="542">
        <f t="shared" si="38"/>
        <v>-6.776095463552656E-2</v>
      </c>
      <c r="AF58" s="542">
        <f t="shared" si="38"/>
        <v>-8.1206110208022819E-2</v>
      </c>
      <c r="AG58" s="542">
        <f t="shared" si="38"/>
        <v>-9.470910715599179E-2</v>
      </c>
      <c r="AH58" s="542">
        <f t="shared" si="38"/>
        <v>-0.10783843976363194</v>
      </c>
      <c r="AI58" s="542">
        <f t="shared" si="38"/>
        <v>-0.12625022723361423</v>
      </c>
      <c r="AJ58" s="542">
        <f t="shared" si="38"/>
        <v>-0.13645925775031464</v>
      </c>
      <c r="AK58" s="542">
        <f t="shared" si="38"/>
        <v>-0.14964791630519292</v>
      </c>
      <c r="AL58" s="542">
        <f t="shared" si="38"/>
        <v>-0.230235075018694</v>
      </c>
      <c r="AM58" s="542">
        <f t="shared" si="38"/>
        <v>-0.24929251965473354</v>
      </c>
      <c r="AN58" s="542">
        <f t="shared" si="38"/>
        <v>-0.26522594149390122</v>
      </c>
      <c r="AO58" s="542">
        <f t="shared" si="38"/>
        <v>-0.27891104052372995</v>
      </c>
      <c r="AP58" s="542">
        <f t="shared" si="38"/>
        <v>-0.29871399664050025</v>
      </c>
      <c r="AQ58" s="542">
        <f t="shared" si="38"/>
        <v>-0.31231755819261509</v>
      </c>
      <c r="AR58" s="542">
        <f t="shared" si="38"/>
        <v>-0.32911789548406933</v>
      </c>
      <c r="AS58" s="542">
        <f t="shared" si="38"/>
        <v>-0.33743611244454297</v>
      </c>
      <c r="AT58" s="542">
        <f t="shared" si="38"/>
        <v>-0.35680582319650089</v>
      </c>
      <c r="AU58" s="542">
        <f t="shared" si="38"/>
        <v>-0.36858399038409773</v>
      </c>
      <c r="AV58" s="542">
        <f t="shared" si="38"/>
        <v>-0.38034097833578273</v>
      </c>
      <c r="AW58" s="542">
        <f t="shared" si="38"/>
        <v>-0.39242421701199182</v>
      </c>
      <c r="AX58" s="542">
        <f t="shared" si="38"/>
        <v>-0.40068598464055438</v>
      </c>
      <c r="AY58" s="542">
        <f t="shared" si="39"/>
        <v>-0.40891511139152947</v>
      </c>
      <c r="AZ58" s="542">
        <f t="shared" si="39"/>
        <v>-0.40892547700313508</v>
      </c>
      <c r="BA58" s="18">
        <f t="shared" si="38"/>
        <v>-1</v>
      </c>
      <c r="BB58" s="18">
        <f t="shared" si="38"/>
        <v>-1</v>
      </c>
      <c r="BC58" s="18">
        <f t="shared" si="38"/>
        <v>-1</v>
      </c>
      <c r="BD58" s="18">
        <f t="shared" si="38"/>
        <v>-1</v>
      </c>
      <c r="BE58" s="18">
        <f t="shared" si="38"/>
        <v>-1</v>
      </c>
      <c r="BF58" s="1222"/>
      <c r="BG58" s="114"/>
      <c r="BH58" s="29"/>
      <c r="BI58" s="29"/>
    </row>
    <row r="59" spans="24:61" ht="15" customHeight="1" thickBot="1">
      <c r="X59" s="903"/>
      <c r="Y59" s="974" t="s">
        <v>392</v>
      </c>
      <c r="Z59" s="543">
        <f t="shared" si="34"/>
        <v>58.626934084596428</v>
      </c>
      <c r="AA59" s="544">
        <f t="shared" si="37"/>
        <v>0</v>
      </c>
      <c r="AB59" s="544">
        <f t="shared" si="38"/>
        <v>9.1356338434371853E-3</v>
      </c>
      <c r="AC59" s="544">
        <f t="shared" si="38"/>
        <v>9.0222922521614457E-3</v>
      </c>
      <c r="AD59" s="544">
        <f t="shared" si="38"/>
        <v>1.0781611362493448E-2</v>
      </c>
      <c r="AE59" s="544">
        <f t="shared" si="38"/>
        <v>1.3487883376985366E-2</v>
      </c>
      <c r="AF59" s="544">
        <f t="shared" si="38"/>
        <v>2.2628569743118776E-2</v>
      </c>
      <c r="AG59" s="544">
        <f t="shared" si="38"/>
        <v>2.3727377587927423E-2</v>
      </c>
      <c r="AH59" s="544">
        <f t="shared" si="38"/>
        <v>2.821533116710695E-2</v>
      </c>
      <c r="AI59" s="544">
        <f t="shared" si="38"/>
        <v>-2.9224777143562641E-2</v>
      </c>
      <c r="AJ59" s="544">
        <f t="shared" si="38"/>
        <v>3.7079170641635351E-2</v>
      </c>
      <c r="AK59" s="544">
        <f t="shared" si="38"/>
        <v>0.26848930108890889</v>
      </c>
      <c r="AL59" s="544">
        <f t="shared" si="38"/>
        <v>-3.3851550176906553E-3</v>
      </c>
      <c r="AM59" s="544">
        <f t="shared" si="38"/>
        <v>-0.1393166646018329</v>
      </c>
      <c r="AN59" s="544">
        <f t="shared" si="38"/>
        <v>0.23763661207904296</v>
      </c>
      <c r="AO59" s="544">
        <f t="shared" si="38"/>
        <v>0.30894293045679366</v>
      </c>
      <c r="AP59" s="544">
        <f t="shared" si="38"/>
        <v>0.38954257149527938</v>
      </c>
      <c r="AQ59" s="544">
        <f t="shared" si="38"/>
        <v>0.46966452379270551</v>
      </c>
      <c r="AR59" s="544">
        <f t="shared" si="38"/>
        <v>0.56999807810081626</v>
      </c>
      <c r="AS59" s="544">
        <f t="shared" si="38"/>
        <v>0.88267657872088634</v>
      </c>
      <c r="AT59" s="544">
        <f t="shared" si="38"/>
        <v>0.96492205790433605</v>
      </c>
      <c r="AU59" s="544">
        <f t="shared" si="38"/>
        <v>0.94964051542875993</v>
      </c>
      <c r="AV59" s="544">
        <f t="shared" si="38"/>
        <v>1.0249274427924226</v>
      </c>
      <c r="AW59" s="544">
        <f t="shared" si="38"/>
        <v>1.0674216311255464</v>
      </c>
      <c r="AX59" s="544">
        <f t="shared" si="38"/>
        <v>1.1970976704286027</v>
      </c>
      <c r="AY59" s="544">
        <f t="shared" si="39"/>
        <v>1.4133973599088923</v>
      </c>
      <c r="AZ59" s="544">
        <f t="shared" si="39"/>
        <v>1.4584777147232879</v>
      </c>
      <c r="BA59" s="18">
        <f t="shared" si="38"/>
        <v>-1</v>
      </c>
      <c r="BB59" s="18">
        <f t="shared" si="38"/>
        <v>-1</v>
      </c>
      <c r="BC59" s="18">
        <f t="shared" si="38"/>
        <v>-1</v>
      </c>
      <c r="BD59" s="18">
        <f t="shared" si="38"/>
        <v>-1</v>
      </c>
      <c r="BE59" s="18">
        <f t="shared" si="38"/>
        <v>-1</v>
      </c>
      <c r="BF59" s="1223"/>
      <c r="BG59" s="114"/>
      <c r="BH59" s="29"/>
      <c r="BI59" s="29"/>
    </row>
    <row r="60" spans="24:61" ht="15" customHeight="1" thickTop="1">
      <c r="X60" s="903"/>
      <c r="Y60" s="987" t="s">
        <v>302</v>
      </c>
      <c r="Z60" s="545">
        <f>AA44</f>
        <v>44223.073323296361</v>
      </c>
      <c r="AA60" s="546">
        <f t="shared" si="37"/>
        <v>0</v>
      </c>
      <c r="AB60" s="546">
        <f t="shared" ref="AB60:BE60" si="40">IF(ISTEXT(AB44),AB44,AB44/$Z60-1)</f>
        <v>-2.7920322998996383E-2</v>
      </c>
      <c r="AC60" s="546">
        <f t="shared" si="40"/>
        <v>-9.2923311569472755E-3</v>
      </c>
      <c r="AD60" s="546">
        <f t="shared" si="40"/>
        <v>-0.10174778415833241</v>
      </c>
      <c r="AE60" s="546">
        <f t="shared" si="40"/>
        <v>-2.5081410214678579E-2</v>
      </c>
      <c r="AF60" s="546">
        <f t="shared" si="40"/>
        <v>-5.845774273259996E-2</v>
      </c>
      <c r="AG60" s="546">
        <f t="shared" si="40"/>
        <v>-8.6227474419682815E-2</v>
      </c>
      <c r="AH60" s="546">
        <f t="shared" si="40"/>
        <v>-0.10261876884402821</v>
      </c>
      <c r="AI60" s="546">
        <f t="shared" si="40"/>
        <v>-0.1446154097351714</v>
      </c>
      <c r="AJ60" s="546">
        <f t="shared" si="40"/>
        <v>-0.14777163965658091</v>
      </c>
      <c r="AK60" s="546">
        <f t="shared" si="40"/>
        <v>-0.14827218636931894</v>
      </c>
      <c r="AL60" s="546">
        <f t="shared" si="40"/>
        <v>-0.17223969448361898</v>
      </c>
      <c r="AM60" s="546">
        <f t="shared" si="40"/>
        <v>-0.18738398434127823</v>
      </c>
      <c r="AN60" s="546">
        <f t="shared" si="40"/>
        <v>-0.22069502131786845</v>
      </c>
      <c r="AO60" s="546">
        <f t="shared" si="40"/>
        <v>-0.19761280793885716</v>
      </c>
      <c r="AP60" s="546">
        <f t="shared" si="40"/>
        <v>-0.20224330119955725</v>
      </c>
      <c r="AQ60" s="546">
        <f t="shared" si="40"/>
        <v>-0.21392858953459304</v>
      </c>
      <c r="AR60" s="546">
        <f t="shared" si="40"/>
        <v>-0.20825308011756372</v>
      </c>
      <c r="AS60" s="546">
        <f t="shared" si="40"/>
        <v>-0.21490292007059175</v>
      </c>
      <c r="AT60" s="546">
        <f t="shared" si="40"/>
        <v>-0.23563746097229754</v>
      </c>
      <c r="AU60" s="546">
        <f t="shared" si="40"/>
        <v>-0.21183677891178343</v>
      </c>
      <c r="AV60" s="546">
        <f t="shared" si="40"/>
        <v>-0.23478491392541856</v>
      </c>
      <c r="AW60" s="546">
        <f t="shared" si="40"/>
        <v>-0.25419000704483508</v>
      </c>
      <c r="AX60" s="546">
        <f t="shared" si="40"/>
        <v>-0.26112593243653703</v>
      </c>
      <c r="AY60" s="546">
        <f t="shared" si="39"/>
        <v>-0.27485414544438391</v>
      </c>
      <c r="AZ60" s="546">
        <f t="shared" si="39"/>
        <v>-0.29233905667965221</v>
      </c>
      <c r="BA60" s="18">
        <f t="shared" si="40"/>
        <v>-1</v>
      </c>
      <c r="BB60" s="18">
        <f t="shared" si="40"/>
        <v>-1</v>
      </c>
      <c r="BC60" s="18">
        <f t="shared" si="40"/>
        <v>-1</v>
      </c>
      <c r="BD60" s="18">
        <f t="shared" si="40"/>
        <v>-1</v>
      </c>
      <c r="BE60" s="18">
        <f t="shared" si="40"/>
        <v>-1</v>
      </c>
      <c r="BF60" s="86"/>
      <c r="BG60" s="82"/>
    </row>
    <row r="61" spans="24:61">
      <c r="X61" s="903"/>
      <c r="Y61" s="767"/>
    </row>
    <row r="62" spans="24:61">
      <c r="X62" s="903"/>
      <c r="Y62" s="928" t="s">
        <v>94</v>
      </c>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row>
    <row r="63" spans="24:61">
      <c r="X63" s="903"/>
      <c r="Y63" s="969"/>
      <c r="Z63" s="301">
        <v>2005</v>
      </c>
      <c r="AA63" s="13">
        <v>1990</v>
      </c>
      <c r="AB63" s="13">
        <f t="shared" ref="AB63:AZ63" si="41">AA63+1</f>
        <v>1991</v>
      </c>
      <c r="AC63" s="13">
        <f t="shared" si="41"/>
        <v>1992</v>
      </c>
      <c r="AD63" s="13">
        <f t="shared" si="41"/>
        <v>1993</v>
      </c>
      <c r="AE63" s="13">
        <f t="shared" si="41"/>
        <v>1994</v>
      </c>
      <c r="AF63" s="13">
        <f t="shared" si="41"/>
        <v>1995</v>
      </c>
      <c r="AG63" s="13">
        <f t="shared" si="41"/>
        <v>1996</v>
      </c>
      <c r="AH63" s="13">
        <f t="shared" si="41"/>
        <v>1997</v>
      </c>
      <c r="AI63" s="13">
        <f t="shared" si="41"/>
        <v>1998</v>
      </c>
      <c r="AJ63" s="13">
        <f t="shared" si="41"/>
        <v>1999</v>
      </c>
      <c r="AK63" s="13">
        <f t="shared" si="41"/>
        <v>2000</v>
      </c>
      <c r="AL63" s="13">
        <f t="shared" si="41"/>
        <v>2001</v>
      </c>
      <c r="AM63" s="13">
        <f t="shared" si="41"/>
        <v>2002</v>
      </c>
      <c r="AN63" s="13">
        <f t="shared" si="41"/>
        <v>2003</v>
      </c>
      <c r="AO63" s="13">
        <f t="shared" si="41"/>
        <v>2004</v>
      </c>
      <c r="AP63" s="13">
        <f t="shared" si="41"/>
        <v>2005</v>
      </c>
      <c r="AQ63" s="13">
        <f t="shared" si="41"/>
        <v>2006</v>
      </c>
      <c r="AR63" s="13">
        <f t="shared" si="41"/>
        <v>2007</v>
      </c>
      <c r="AS63" s="13">
        <f t="shared" si="41"/>
        <v>2008</v>
      </c>
      <c r="AT63" s="13">
        <f t="shared" si="41"/>
        <v>2009</v>
      </c>
      <c r="AU63" s="13">
        <f t="shared" si="41"/>
        <v>2010</v>
      </c>
      <c r="AV63" s="13">
        <f t="shared" si="41"/>
        <v>2011</v>
      </c>
      <c r="AW63" s="13">
        <f t="shared" si="41"/>
        <v>2012</v>
      </c>
      <c r="AX63" s="13">
        <f t="shared" si="41"/>
        <v>2013</v>
      </c>
      <c r="AY63" s="13">
        <f t="shared" si="41"/>
        <v>2014</v>
      </c>
      <c r="AZ63" s="13">
        <f t="shared" si="41"/>
        <v>2015</v>
      </c>
      <c r="BA63" s="13"/>
      <c r="BB63" s="13"/>
      <c r="BC63" s="13"/>
      <c r="BD63" s="13"/>
      <c r="BE63" s="13"/>
      <c r="BF63" s="13" t="s">
        <v>44</v>
      </c>
      <c r="BG63" s="13" t="s">
        <v>7</v>
      </c>
    </row>
    <row r="64" spans="24:61" ht="15" customHeight="1">
      <c r="X64" s="903"/>
      <c r="Y64" s="985" t="s">
        <v>393</v>
      </c>
      <c r="Z64" s="541">
        <f>AP32</f>
        <v>1151.0643389663805</v>
      </c>
      <c r="AA64" s="444"/>
      <c r="AB64" s="444"/>
      <c r="AC64" s="444"/>
      <c r="AD64" s="444"/>
      <c r="AE64" s="444"/>
      <c r="AF64" s="444"/>
      <c r="AG64" s="444"/>
      <c r="AH64" s="444"/>
      <c r="AI64" s="444"/>
      <c r="AJ64" s="444"/>
      <c r="AK64" s="444"/>
      <c r="AL64" s="444"/>
      <c r="AM64" s="444"/>
      <c r="AN64" s="444"/>
      <c r="AO64" s="444"/>
      <c r="AP64" s="542">
        <f>IF(ISTEXT(AP32),AP32,AP32/$Z64-1)</f>
        <v>0</v>
      </c>
      <c r="AQ64" s="542">
        <f t="shared" ref="AQ64:AX64" si="42">IF(ISTEXT(AQ32),AQ32,AQ32/$Z64-1)</f>
        <v>4.7429848708248956E-2</v>
      </c>
      <c r="AR64" s="542">
        <f t="shared" si="42"/>
        <v>8.2143163442470746E-2</v>
      </c>
      <c r="AS64" s="542">
        <f t="shared" si="42"/>
        <v>6.2572194562802608E-2</v>
      </c>
      <c r="AT64" s="542">
        <f t="shared" si="42"/>
        <v>-1.522138014903307E-3</v>
      </c>
      <c r="AU64" s="542">
        <f t="shared" si="42"/>
        <v>0.5450798121825382</v>
      </c>
      <c r="AV64" s="542">
        <f t="shared" si="42"/>
        <v>0.24335766327808028</v>
      </c>
      <c r="AW64" s="542">
        <f t="shared" si="42"/>
        <v>0.25412814057792676</v>
      </c>
      <c r="AX64" s="542">
        <f t="shared" si="42"/>
        <v>0.23587852493520378</v>
      </c>
      <c r="AY64" s="542">
        <f t="shared" ref="AY64:AZ76" si="43">IF(ISTEXT(AY32),AY32,AY32/$Z64-1)</f>
        <v>0.23660302064145422</v>
      </c>
      <c r="AZ64" s="542">
        <f t="shared" si="43"/>
        <v>0.21956306480717402</v>
      </c>
      <c r="BA64" s="18">
        <f t="shared" ref="BA64:BE72" si="44">IF(ISTEXT(BA48),BA48,BA48/$Z64-1)</f>
        <v>-1.0008687611683791</v>
      </c>
      <c r="BB64" s="18">
        <f t="shared" si="44"/>
        <v>-1.0008687611683791</v>
      </c>
      <c r="BC64" s="18">
        <f t="shared" si="44"/>
        <v>-1.0008687611683791</v>
      </c>
      <c r="BD64" s="18">
        <f t="shared" si="44"/>
        <v>-1.0008687611683791</v>
      </c>
      <c r="BE64" s="18">
        <f t="shared" si="44"/>
        <v>-1.0008687611683791</v>
      </c>
      <c r="BF64" s="1221"/>
      <c r="BG64" s="75"/>
    </row>
    <row r="65" spans="24:61" ht="15" customHeight="1">
      <c r="X65" s="903"/>
      <c r="Y65" s="985" t="s">
        <v>394</v>
      </c>
      <c r="Z65" s="541">
        <f t="shared" ref="Z65:Z76" si="45">AP33</f>
        <v>247.54489992633083</v>
      </c>
      <c r="AA65" s="444"/>
      <c r="AB65" s="444"/>
      <c r="AC65" s="444"/>
      <c r="AD65" s="444"/>
      <c r="AE65" s="444"/>
      <c r="AF65" s="444"/>
      <c r="AG65" s="444"/>
      <c r="AH65" s="444"/>
      <c r="AI65" s="444"/>
      <c r="AJ65" s="444"/>
      <c r="AK65" s="444"/>
      <c r="AL65" s="444"/>
      <c r="AM65" s="444"/>
      <c r="AN65" s="444"/>
      <c r="AO65" s="444"/>
      <c r="AP65" s="542">
        <f t="shared" ref="AP65:AX65" si="46">IF(ISTEXT(AP33),AP33,AP33/$Z65-1)</f>
        <v>0</v>
      </c>
      <c r="AQ65" s="542">
        <f t="shared" si="46"/>
        <v>-6.0330980988559824E-2</v>
      </c>
      <c r="AR65" s="542">
        <f t="shared" si="46"/>
        <v>-0.11437285487066762</v>
      </c>
      <c r="AS65" s="542">
        <f t="shared" si="46"/>
        <v>-0.19165370393879488</v>
      </c>
      <c r="AT65" s="542">
        <f t="shared" si="46"/>
        <v>-0.24538362601375974</v>
      </c>
      <c r="AU65" s="542">
        <f t="shared" si="46"/>
        <v>-0.28021968167041955</v>
      </c>
      <c r="AV65" s="542">
        <f t="shared" si="46"/>
        <v>-0.3126968220245584</v>
      </c>
      <c r="AW65" s="542">
        <f t="shared" si="46"/>
        <v>-0.33813939364164836</v>
      </c>
      <c r="AX65" s="542">
        <f t="shared" si="46"/>
        <v>-0.37013868886645629</v>
      </c>
      <c r="AY65" s="542">
        <f t="shared" si="43"/>
        <v>-0.40147248354190801</v>
      </c>
      <c r="AZ65" s="542">
        <f t="shared" si="43"/>
        <v>-0.42257736931199774</v>
      </c>
      <c r="BA65" s="18">
        <f t="shared" si="44"/>
        <v>-1.0040396711881263</v>
      </c>
      <c r="BB65" s="18">
        <f t="shared" si="44"/>
        <v>-1.0040396711881263</v>
      </c>
      <c r="BC65" s="18">
        <f t="shared" si="44"/>
        <v>-1.0040396711881263</v>
      </c>
      <c r="BD65" s="18">
        <f t="shared" si="44"/>
        <v>-1.0040396711881263</v>
      </c>
      <c r="BE65" s="18">
        <f t="shared" si="44"/>
        <v>-1.0040396711881263</v>
      </c>
      <c r="BF65" s="1222"/>
      <c r="BG65" s="112"/>
    </row>
    <row r="66" spans="24:61" ht="15" customHeight="1">
      <c r="X66" s="903"/>
      <c r="Y66" s="985" t="s">
        <v>400</v>
      </c>
      <c r="Z66" s="541">
        <f t="shared" si="45"/>
        <v>976.43027911263027</v>
      </c>
      <c r="AA66" s="444"/>
      <c r="AB66" s="444"/>
      <c r="AC66" s="444"/>
      <c r="AD66" s="444"/>
      <c r="AE66" s="444"/>
      <c r="AF66" s="444"/>
      <c r="AG66" s="444"/>
      <c r="AH66" s="444"/>
      <c r="AI66" s="444"/>
      <c r="AJ66" s="444"/>
      <c r="AK66" s="444"/>
      <c r="AL66" s="444"/>
      <c r="AM66" s="444"/>
      <c r="AN66" s="444"/>
      <c r="AO66" s="444"/>
      <c r="AP66" s="542">
        <f t="shared" ref="AP66:AX66" si="47">IF(ISTEXT(AP34),AP34,AP34/$Z66-1)</f>
        <v>0</v>
      </c>
      <c r="AQ66" s="542">
        <f t="shared" si="47"/>
        <v>6.1093695444727203E-3</v>
      </c>
      <c r="AR66" s="542">
        <f t="shared" si="47"/>
        <v>-1.4333462969944311E-3</v>
      </c>
      <c r="AS66" s="542">
        <f t="shared" si="47"/>
        <v>-3.0298940043268607E-2</v>
      </c>
      <c r="AT66" s="542">
        <f t="shared" si="47"/>
        <v>-6.1445272963935871E-2</v>
      </c>
      <c r="AU66" s="542">
        <f t="shared" si="47"/>
        <v>-9.3761940385621245E-2</v>
      </c>
      <c r="AV66" s="542">
        <f t="shared" si="47"/>
        <v>-0.11173128662503951</v>
      </c>
      <c r="AW66" s="542">
        <f t="shared" si="47"/>
        <v>-0.1288805682801718</v>
      </c>
      <c r="AX66" s="542">
        <f t="shared" si="47"/>
        <v>-0.16396315133212247</v>
      </c>
      <c r="AY66" s="542">
        <f t="shared" si="43"/>
        <v>-0.17482295315103757</v>
      </c>
      <c r="AZ66" s="542">
        <f t="shared" si="43"/>
        <v>-0.19251328636941378</v>
      </c>
      <c r="BA66" s="18">
        <f t="shared" si="44"/>
        <v>-1.0010241386624232</v>
      </c>
      <c r="BB66" s="18">
        <f t="shared" si="44"/>
        <v>-1.0010241386624232</v>
      </c>
      <c r="BC66" s="18">
        <f t="shared" si="44"/>
        <v>-1.0010241386624232</v>
      </c>
      <c r="BD66" s="18">
        <f t="shared" si="44"/>
        <v>-1.0010241386624232</v>
      </c>
      <c r="BE66" s="18">
        <f t="shared" si="44"/>
        <v>-1.0010241386624232</v>
      </c>
      <c r="BF66" s="1222"/>
      <c r="BG66" s="82"/>
    </row>
    <row r="67" spans="24:61" ht="15" customHeight="1">
      <c r="X67" s="903"/>
      <c r="Y67" s="985" t="s">
        <v>93</v>
      </c>
      <c r="Z67" s="541">
        <f t="shared" si="45"/>
        <v>53.792058405600002</v>
      </c>
      <c r="AA67" s="444"/>
      <c r="AB67" s="444"/>
      <c r="AC67" s="444"/>
      <c r="AD67" s="444"/>
      <c r="AE67" s="444"/>
      <c r="AF67" s="444"/>
      <c r="AG67" s="444"/>
      <c r="AH67" s="444"/>
      <c r="AI67" s="444"/>
      <c r="AJ67" s="444"/>
      <c r="AK67" s="444"/>
      <c r="AL67" s="444"/>
      <c r="AM67" s="444"/>
      <c r="AN67" s="444"/>
      <c r="AO67" s="444"/>
      <c r="AP67" s="542">
        <f t="shared" ref="AP67:AX67" si="48">IF(ISTEXT(AP35),AP35,AP35/$Z67-1)</f>
        <v>0</v>
      </c>
      <c r="AQ67" s="542">
        <f t="shared" si="48"/>
        <v>1.4737184943223625E-2</v>
      </c>
      <c r="AR67" s="542">
        <f t="shared" si="48"/>
        <v>-5.3897648696376588E-2</v>
      </c>
      <c r="AS67" s="542">
        <f t="shared" si="48"/>
        <v>-7.745754399623872E-2</v>
      </c>
      <c r="AT67" s="542">
        <f t="shared" si="48"/>
        <v>-4.7103064625171998E-2</v>
      </c>
      <c r="AU67" s="542">
        <f t="shared" si="48"/>
        <v>2.484468495187242E-3</v>
      </c>
      <c r="AV67" s="542">
        <f t="shared" si="48"/>
        <v>-2.2318142335210345E-3</v>
      </c>
      <c r="AW67" s="542">
        <f t="shared" si="48"/>
        <v>-0.14070170125358261</v>
      </c>
      <c r="AX67" s="542">
        <f t="shared" si="48"/>
        <v>-0.13633065918958298</v>
      </c>
      <c r="AY67" s="542">
        <f t="shared" si="43"/>
        <v>-0.20236861121988103</v>
      </c>
      <c r="AZ67" s="542">
        <f t="shared" si="43"/>
        <v>-9.8858513063452391E-2</v>
      </c>
      <c r="BA67" s="18">
        <f t="shared" si="44"/>
        <v>-1.0185901047411099</v>
      </c>
      <c r="BB67" s="18">
        <f t="shared" si="44"/>
        <v>-1.0185901047411099</v>
      </c>
      <c r="BC67" s="18">
        <f t="shared" si="44"/>
        <v>-1.0185901047411099</v>
      </c>
      <c r="BD67" s="18">
        <f t="shared" si="44"/>
        <v>-1.0185901047411099</v>
      </c>
      <c r="BE67" s="18">
        <f t="shared" si="44"/>
        <v>-1.0185901047411099</v>
      </c>
      <c r="BF67" s="1222"/>
      <c r="BG67" s="82"/>
    </row>
    <row r="68" spans="24:61" ht="15" customHeight="1">
      <c r="X68" s="903"/>
      <c r="Y68" s="985" t="s">
        <v>411</v>
      </c>
      <c r="Z68" s="541">
        <f t="shared" si="45"/>
        <v>8440.8661289234533</v>
      </c>
      <c r="AA68" s="444"/>
      <c r="AB68" s="444"/>
      <c r="AC68" s="444"/>
      <c r="AD68" s="444"/>
      <c r="AE68" s="444"/>
      <c r="AF68" s="444"/>
      <c r="AG68" s="444"/>
      <c r="AH68" s="444"/>
      <c r="AI68" s="444"/>
      <c r="AJ68" s="444"/>
      <c r="AK68" s="444"/>
      <c r="AL68" s="444"/>
      <c r="AM68" s="444"/>
      <c r="AN68" s="444"/>
      <c r="AO68" s="444"/>
      <c r="AP68" s="542">
        <f t="shared" ref="AP68:AX68" si="49">IF(ISTEXT(AP36),AP36,AP36/$Z68-1)</f>
        <v>0</v>
      </c>
      <c r="AQ68" s="542">
        <f t="shared" si="49"/>
        <v>2.3539285978062541E-3</v>
      </c>
      <c r="AR68" s="542">
        <f t="shared" si="49"/>
        <v>4.1636491889318616E-3</v>
      </c>
      <c r="AS68" s="542">
        <f t="shared" si="49"/>
        <v>-1.0438181692693616E-2</v>
      </c>
      <c r="AT68" s="542">
        <f t="shared" si="49"/>
        <v>-2.3849796519342603E-2</v>
      </c>
      <c r="AU68" s="542">
        <f t="shared" si="49"/>
        <v>-5.6207302719393892E-2</v>
      </c>
      <c r="AV68" s="542">
        <f t="shared" si="49"/>
        <v>-6.078332107190676E-2</v>
      </c>
      <c r="AW68" s="542">
        <f t="shared" si="49"/>
        <v>-8.355262547306197E-2</v>
      </c>
      <c r="AX68" s="542">
        <f t="shared" si="49"/>
        <v>-0.10817874563734253</v>
      </c>
      <c r="AY68" s="542">
        <f t="shared" si="43"/>
        <v>-0.13008134642991853</v>
      </c>
      <c r="AZ68" s="542">
        <f t="shared" si="43"/>
        <v>-0.13102980677954867</v>
      </c>
      <c r="BA68" s="18">
        <f t="shared" si="44"/>
        <v>-1.0001184712545759</v>
      </c>
      <c r="BB68" s="18">
        <f t="shared" si="44"/>
        <v>-1.0001184712545759</v>
      </c>
      <c r="BC68" s="18">
        <f t="shared" si="44"/>
        <v>-1.0001184712545759</v>
      </c>
      <c r="BD68" s="18">
        <f t="shared" si="44"/>
        <v>-1.0001184712545759</v>
      </c>
      <c r="BE68" s="18">
        <f t="shared" si="44"/>
        <v>-1.0001184712545759</v>
      </c>
      <c r="BF68" s="1222"/>
      <c r="BG68" s="82"/>
    </row>
    <row r="69" spans="24:61" ht="15" customHeight="1">
      <c r="X69" s="903"/>
      <c r="Y69" s="985" t="s">
        <v>412</v>
      </c>
      <c r="Z69" s="541">
        <f t="shared" si="45"/>
        <v>13444.517436179432</v>
      </c>
      <c r="AA69" s="444"/>
      <c r="AB69" s="444"/>
      <c r="AC69" s="444"/>
      <c r="AD69" s="444"/>
      <c r="AE69" s="444"/>
      <c r="AF69" s="444"/>
      <c r="AG69" s="444"/>
      <c r="AH69" s="444"/>
      <c r="AI69" s="444"/>
      <c r="AJ69" s="444"/>
      <c r="AK69" s="444"/>
      <c r="AL69" s="444"/>
      <c r="AM69" s="444"/>
      <c r="AN69" s="444"/>
      <c r="AO69" s="444"/>
      <c r="AP69" s="542">
        <f t="shared" ref="AP69:AX69" si="50">IF(ISTEXT(AP37),AP37,AP37/$Z69-1)</f>
        <v>0</v>
      </c>
      <c r="AQ69" s="542">
        <f t="shared" si="50"/>
        <v>-1.3246598680063504E-2</v>
      </c>
      <c r="AR69" s="542">
        <f t="shared" si="50"/>
        <v>3.3104787314257367E-2</v>
      </c>
      <c r="AS69" s="542">
        <f t="shared" si="50"/>
        <v>5.2976875278449631E-2</v>
      </c>
      <c r="AT69" s="542">
        <f t="shared" si="50"/>
        <v>3.1109098420316172E-2</v>
      </c>
      <c r="AU69" s="542">
        <f t="shared" si="50"/>
        <v>0.1187153747434877</v>
      </c>
      <c r="AV69" s="542">
        <f t="shared" si="50"/>
        <v>9.1889618242481763E-2</v>
      </c>
      <c r="AW69" s="542">
        <f t="shared" si="50"/>
        <v>6.5511175855777815E-2</v>
      </c>
      <c r="AX69" s="542">
        <f t="shared" si="50"/>
        <v>8.337187627122189E-2</v>
      </c>
      <c r="AY69" s="542">
        <f t="shared" si="43"/>
        <v>7.3851052756653601E-2</v>
      </c>
      <c r="AZ69" s="542">
        <f t="shared" si="43"/>
        <v>3.4457006367552001E-2</v>
      </c>
      <c r="BA69" s="18">
        <f t="shared" si="44"/>
        <v>-1.0000743797614713</v>
      </c>
      <c r="BB69" s="18">
        <f t="shared" si="44"/>
        <v>-1.0000743797614713</v>
      </c>
      <c r="BC69" s="18">
        <f t="shared" si="44"/>
        <v>-1.0000743797614713</v>
      </c>
      <c r="BD69" s="18">
        <f t="shared" si="44"/>
        <v>-1.0000743797614713</v>
      </c>
      <c r="BE69" s="18">
        <f t="shared" si="44"/>
        <v>-1.0000743797614713</v>
      </c>
      <c r="BF69" s="1222"/>
      <c r="BG69" s="82"/>
    </row>
    <row r="70" spans="24:61" ht="15" customHeight="1">
      <c r="X70" s="903"/>
      <c r="Y70" s="986" t="s">
        <v>413</v>
      </c>
      <c r="Z70" s="541">
        <f t="shared" si="45"/>
        <v>2818.4792522331645</v>
      </c>
      <c r="AA70" s="444"/>
      <c r="AB70" s="444"/>
      <c r="AC70" s="444"/>
      <c r="AD70" s="444"/>
      <c r="AE70" s="444"/>
      <c r="AF70" s="444"/>
      <c r="AG70" s="444"/>
      <c r="AH70" s="444"/>
      <c r="AI70" s="444"/>
      <c r="AJ70" s="444"/>
      <c r="AK70" s="444"/>
      <c r="AL70" s="444"/>
      <c r="AM70" s="444"/>
      <c r="AN70" s="444"/>
      <c r="AO70" s="444"/>
      <c r="AP70" s="542">
        <f t="shared" ref="AP70:AX70" si="51">IF(ISTEXT(AP38),AP38,AP38/$Z70-1)</f>
        <v>0</v>
      </c>
      <c r="AQ70" s="542">
        <f t="shared" si="51"/>
        <v>-2.1116648796352666E-2</v>
      </c>
      <c r="AR70" s="542">
        <f t="shared" si="51"/>
        <v>-3.6768406354346417E-2</v>
      </c>
      <c r="AS70" s="542">
        <f t="shared" si="51"/>
        <v>-5.1186428911339843E-2</v>
      </c>
      <c r="AT70" s="542">
        <f t="shared" si="51"/>
        <v>-6.3370518467050441E-2</v>
      </c>
      <c r="AU70" s="542">
        <f t="shared" si="51"/>
        <v>-8.3101956776203134E-2</v>
      </c>
      <c r="AV70" s="542">
        <f t="shared" si="51"/>
        <v>-8.3092070770498738E-2</v>
      </c>
      <c r="AW70" s="542">
        <f t="shared" si="51"/>
        <v>-0.10157231380922715</v>
      </c>
      <c r="AX70" s="542">
        <f t="shared" si="51"/>
        <v>-0.12323102667665919</v>
      </c>
      <c r="AY70" s="542">
        <f t="shared" si="43"/>
        <v>-0.14202409609861522</v>
      </c>
      <c r="AZ70" s="542">
        <f t="shared" si="43"/>
        <v>-0.14670054059617932</v>
      </c>
      <c r="BA70" s="18">
        <f t="shared" si="44"/>
        <v>-1.0003548012635564</v>
      </c>
      <c r="BB70" s="18">
        <f t="shared" si="44"/>
        <v>-1.0003548012635564</v>
      </c>
      <c r="BC70" s="18">
        <f t="shared" si="44"/>
        <v>-1.0003548012635564</v>
      </c>
      <c r="BD70" s="18">
        <f t="shared" si="44"/>
        <v>-1.0003548012635564</v>
      </c>
      <c r="BE70" s="18">
        <f t="shared" si="44"/>
        <v>-1.0003548012635564</v>
      </c>
      <c r="BF70" s="1222"/>
      <c r="BG70" s="82"/>
    </row>
    <row r="71" spans="24:61" ht="15" customHeight="1">
      <c r="X71" s="903"/>
      <c r="Y71" s="986" t="s">
        <v>414</v>
      </c>
      <c r="Z71" s="541">
        <f t="shared" si="45"/>
        <v>5702.9909037350935</v>
      </c>
      <c r="AA71" s="444"/>
      <c r="AB71" s="444"/>
      <c r="AC71" s="444"/>
      <c r="AD71" s="444"/>
      <c r="AE71" s="444"/>
      <c r="AF71" s="444"/>
      <c r="AG71" s="444"/>
      <c r="AH71" s="444"/>
      <c r="AI71" s="444"/>
      <c r="AJ71" s="444"/>
      <c r="AK71" s="444"/>
      <c r="AL71" s="444"/>
      <c r="AM71" s="444"/>
      <c r="AN71" s="444"/>
      <c r="AO71" s="444"/>
      <c r="AP71" s="542">
        <f t="shared" ref="AP71:AX71" si="52">IF(ISTEXT(AP39),AP39,AP39/$Z71-1)</f>
        <v>0</v>
      </c>
      <c r="AQ71" s="542">
        <f t="shared" si="52"/>
        <v>-5.6120700107335053E-2</v>
      </c>
      <c r="AR71" s="542">
        <f t="shared" si="52"/>
        <v>-0.1092873631391138</v>
      </c>
      <c r="AS71" s="542">
        <f t="shared" si="52"/>
        <v>-0.17284498879027732</v>
      </c>
      <c r="AT71" s="542">
        <f t="shared" si="52"/>
        <v>-0.22625417164365558</v>
      </c>
      <c r="AU71" s="542">
        <f t="shared" si="52"/>
        <v>-0.27980259364522375</v>
      </c>
      <c r="AV71" s="542">
        <f t="shared" si="52"/>
        <v>-0.322900627473377</v>
      </c>
      <c r="AW71" s="542">
        <f t="shared" si="52"/>
        <v>-0.35909934922605302</v>
      </c>
      <c r="AX71" s="542">
        <f t="shared" si="52"/>
        <v>-0.39343485171222903</v>
      </c>
      <c r="AY71" s="542">
        <f t="shared" si="43"/>
        <v>-0.42984417020423038</v>
      </c>
      <c r="AZ71" s="542">
        <f t="shared" si="43"/>
        <v>-0.46297910424951239</v>
      </c>
      <c r="BA71" s="18">
        <f t="shared" si="44"/>
        <v>-1.0001753465886374</v>
      </c>
      <c r="BB71" s="18">
        <f t="shared" si="44"/>
        <v>-1.0001753465886374</v>
      </c>
      <c r="BC71" s="18">
        <f t="shared" si="44"/>
        <v>-1.0001753465886374</v>
      </c>
      <c r="BD71" s="18">
        <f t="shared" si="44"/>
        <v>-1.0001753465886374</v>
      </c>
      <c r="BE71" s="18">
        <f t="shared" si="44"/>
        <v>-1.0001753465886374</v>
      </c>
      <c r="BF71" s="1222"/>
      <c r="BG71" s="114"/>
    </row>
    <row r="72" spans="24:61" ht="15" customHeight="1">
      <c r="X72" s="903"/>
      <c r="Y72" s="395" t="s">
        <v>135</v>
      </c>
      <c r="Z72" s="547">
        <f t="shared" si="45"/>
        <v>339.56303490589283</v>
      </c>
      <c r="AA72" s="444"/>
      <c r="AB72" s="444"/>
      <c r="AC72" s="444"/>
      <c r="AD72" s="444"/>
      <c r="AE72" s="444"/>
      <c r="AF72" s="444"/>
      <c r="AG72" s="444"/>
      <c r="AH72" s="444"/>
      <c r="AI72" s="444"/>
      <c r="AJ72" s="444"/>
      <c r="AK72" s="444"/>
      <c r="AL72" s="444"/>
      <c r="AM72" s="444"/>
      <c r="AN72" s="444"/>
      <c r="AO72" s="444"/>
      <c r="AP72" s="542">
        <f t="shared" ref="AP72:AX72" si="53">IF(ISTEXT(AP40),AP40,AP40/$Z72-1)</f>
        <v>0</v>
      </c>
      <c r="AQ72" s="542">
        <f t="shared" si="53"/>
        <v>2.9424710806538634E-2</v>
      </c>
      <c r="AR72" s="542">
        <f t="shared" si="53"/>
        <v>-6.3383866242453513E-3</v>
      </c>
      <c r="AS72" s="542">
        <f t="shared" si="53"/>
        <v>0.11769009045576606</v>
      </c>
      <c r="AT72" s="542">
        <f t="shared" si="53"/>
        <v>0.10937920328494366</v>
      </c>
      <c r="AU72" s="542">
        <f t="shared" si="53"/>
        <v>-2.9866204967475496E-2</v>
      </c>
      <c r="AV72" s="542">
        <f t="shared" si="53"/>
        <v>6.6233104699443102E-2</v>
      </c>
      <c r="AW72" s="542">
        <f t="shared" si="53"/>
        <v>5.7063936043501684E-2</v>
      </c>
      <c r="AX72" s="542">
        <f t="shared" si="53"/>
        <v>4.7286528059994337E-2</v>
      </c>
      <c r="AY72" s="542">
        <f t="shared" si="43"/>
        <v>4.6483699866168182E-2</v>
      </c>
      <c r="AZ72" s="542">
        <f t="shared" si="43"/>
        <v>4.7914109645162517E-2</v>
      </c>
      <c r="BA72" s="18">
        <f t="shared" si="44"/>
        <v>-1.0029449613096937</v>
      </c>
      <c r="BB72" s="18">
        <f t="shared" si="44"/>
        <v>-1.0029449613096937</v>
      </c>
      <c r="BC72" s="18">
        <f t="shared" si="44"/>
        <v>-1.0029449613096937</v>
      </c>
      <c r="BD72" s="18">
        <f t="shared" si="44"/>
        <v>-1.0029449613096937</v>
      </c>
      <c r="BE72" s="18">
        <f t="shared" si="44"/>
        <v>-1.0029449613096937</v>
      </c>
      <c r="BF72" s="1222"/>
      <c r="BG72" s="114"/>
    </row>
    <row r="73" spans="24:61" ht="15" customHeight="1" thickBot="1">
      <c r="X73" s="903"/>
      <c r="Y73" s="417" t="s">
        <v>399</v>
      </c>
      <c r="Z73" s="541">
        <f t="shared" si="45"/>
        <v>16.984463468141495</v>
      </c>
      <c r="AA73" s="444"/>
      <c r="AB73" s="444"/>
      <c r="AC73" s="444"/>
      <c r="AD73" s="444"/>
      <c r="AE73" s="444"/>
      <c r="AF73" s="444"/>
      <c r="AG73" s="444"/>
      <c r="AH73" s="444"/>
      <c r="AI73" s="444"/>
      <c r="AJ73" s="444"/>
      <c r="AK73" s="444"/>
      <c r="AL73" s="444"/>
      <c r="AM73" s="444"/>
      <c r="AN73" s="444"/>
      <c r="AO73" s="444"/>
      <c r="AP73" s="542">
        <f t="shared" ref="AP73:AX73" si="54">IF(ISTEXT(AP41),AP41,AP41/$Z73-1)</f>
        <v>0</v>
      </c>
      <c r="AQ73" s="542">
        <f t="shared" si="54"/>
        <v>-6.8597274206946834E-2</v>
      </c>
      <c r="AR73" s="542">
        <f t="shared" si="54"/>
        <v>-0.14813593411022896</v>
      </c>
      <c r="AS73" s="542">
        <f t="shared" si="54"/>
        <v>-0.17387443985217177</v>
      </c>
      <c r="AT73" s="542">
        <f t="shared" si="54"/>
        <v>-0.26537920142367655</v>
      </c>
      <c r="AU73" s="542">
        <f t="shared" si="54"/>
        <v>-0.32199400687613378</v>
      </c>
      <c r="AV73" s="542">
        <f t="shared" si="54"/>
        <v>-0.32637032579289105</v>
      </c>
      <c r="AW73" s="542">
        <f t="shared" si="54"/>
        <v>-0.29782243978885115</v>
      </c>
      <c r="AX73" s="542">
        <f t="shared" si="54"/>
        <v>-0.28827820425885786</v>
      </c>
      <c r="AY73" s="542">
        <f t="shared" si="43"/>
        <v>-0.37128684135305645</v>
      </c>
      <c r="AZ73" s="542">
        <f t="shared" si="43"/>
        <v>-0.37147509029812353</v>
      </c>
      <c r="BA73" s="18">
        <f t="shared" ref="BA73:BE76" si="55">IF(ISTEXT(BA57),BA57,BA57/$Z73-1)</f>
        <v>-1.0588773382141712</v>
      </c>
      <c r="BB73" s="18">
        <f t="shared" si="55"/>
        <v>-1.0588773382141712</v>
      </c>
      <c r="BC73" s="18">
        <f t="shared" si="55"/>
        <v>-1.0588773382141712</v>
      </c>
      <c r="BD73" s="18">
        <f t="shared" si="55"/>
        <v>-1.0588773382141712</v>
      </c>
      <c r="BE73" s="18">
        <f t="shared" si="55"/>
        <v>-1.0588773382141712</v>
      </c>
      <c r="BF73" s="1222"/>
      <c r="BG73" s="84"/>
    </row>
    <row r="74" spans="24:61" ht="15" customHeight="1" thickTop="1">
      <c r="X74" s="903"/>
      <c r="Y74" s="417" t="s">
        <v>134</v>
      </c>
      <c r="Z74" s="541">
        <f t="shared" si="45"/>
        <v>2005.5555685999134</v>
      </c>
      <c r="AA74" s="444"/>
      <c r="AB74" s="444"/>
      <c r="AC74" s="444"/>
      <c r="AD74" s="444"/>
      <c r="AE74" s="444"/>
      <c r="AF74" s="444"/>
      <c r="AG74" s="444"/>
      <c r="AH74" s="444"/>
      <c r="AI74" s="444"/>
      <c r="AJ74" s="444"/>
      <c r="AK74" s="444"/>
      <c r="AL74" s="444"/>
      <c r="AM74" s="444"/>
      <c r="AN74" s="444"/>
      <c r="AO74" s="444"/>
      <c r="AP74" s="542">
        <f t="shared" ref="AP74:AX74" si="56">IF(ISTEXT(AP42),AP42,AP42/$Z74-1)</f>
        <v>0</v>
      </c>
      <c r="AQ74" s="542">
        <f t="shared" si="56"/>
        <v>-1.9398022328903197E-2</v>
      </c>
      <c r="AR74" s="542">
        <f t="shared" si="56"/>
        <v>-4.3354492600621852E-2</v>
      </c>
      <c r="AS74" s="542">
        <f t="shared" si="56"/>
        <v>-5.5215868587915717E-2</v>
      </c>
      <c r="AT74" s="542">
        <f t="shared" si="56"/>
        <v>-8.2836141428336951E-2</v>
      </c>
      <c r="AU74" s="542">
        <f t="shared" si="56"/>
        <v>-9.9631239478452982E-2</v>
      </c>
      <c r="AV74" s="542">
        <f t="shared" si="56"/>
        <v>-0.11639613696017004</v>
      </c>
      <c r="AW74" s="542">
        <f t="shared" si="56"/>
        <v>-0.13362625223172042</v>
      </c>
      <c r="AX74" s="542">
        <f t="shared" si="56"/>
        <v>-0.1454071341956904</v>
      </c>
      <c r="AY74" s="542">
        <f t="shared" si="43"/>
        <v>-0.15714147184331717</v>
      </c>
      <c r="AZ74" s="542">
        <f t="shared" si="43"/>
        <v>-0.15715625270527078</v>
      </c>
      <c r="BA74" s="18">
        <f t="shared" si="55"/>
        <v>-1.0004986149552058</v>
      </c>
      <c r="BB74" s="18">
        <f t="shared" si="55"/>
        <v>-1.0004986149552058</v>
      </c>
      <c r="BC74" s="18">
        <f t="shared" si="55"/>
        <v>-1.0004986149552058</v>
      </c>
      <c r="BD74" s="18">
        <f t="shared" si="55"/>
        <v>-1.0004986149552058</v>
      </c>
      <c r="BE74" s="18">
        <f t="shared" si="55"/>
        <v>-1.0004986149552058</v>
      </c>
      <c r="BF74" s="1222"/>
      <c r="BG74" s="114"/>
      <c r="BH74" s="29"/>
      <c r="BI74" s="29"/>
    </row>
    <row r="75" spans="24:61" ht="15" customHeight="1" thickBot="1">
      <c r="X75" s="903"/>
      <c r="Y75" s="974" t="s">
        <v>392</v>
      </c>
      <c r="Z75" s="543">
        <f t="shared" si="45"/>
        <v>81.464620746794367</v>
      </c>
      <c r="AA75" s="452"/>
      <c r="AB75" s="452"/>
      <c r="AC75" s="452"/>
      <c r="AD75" s="452"/>
      <c r="AE75" s="452"/>
      <c r="AF75" s="452"/>
      <c r="AG75" s="452"/>
      <c r="AH75" s="452"/>
      <c r="AI75" s="452"/>
      <c r="AJ75" s="452"/>
      <c r="AK75" s="452"/>
      <c r="AL75" s="452"/>
      <c r="AM75" s="452"/>
      <c r="AN75" s="452"/>
      <c r="AO75" s="452"/>
      <c r="AP75" s="544">
        <f t="shared" ref="AP75:AX75" si="57">IF(ISTEXT(AP43),AP43,AP43/$Z75-1)</f>
        <v>0</v>
      </c>
      <c r="AQ75" s="544">
        <f t="shared" si="57"/>
        <v>5.7660667575810454E-2</v>
      </c>
      <c r="AR75" s="544">
        <f t="shared" si="57"/>
        <v>0.12986684273469185</v>
      </c>
      <c r="AS75" s="544">
        <f t="shared" si="57"/>
        <v>0.35488945595596122</v>
      </c>
      <c r="AT75" s="544">
        <f t="shared" si="57"/>
        <v>0.41407834363066254</v>
      </c>
      <c r="AU75" s="544">
        <f t="shared" si="57"/>
        <v>0.40308080905413513</v>
      </c>
      <c r="AV75" s="544">
        <f t="shared" si="57"/>
        <v>0.45726189634723369</v>
      </c>
      <c r="AW75" s="544">
        <f t="shared" si="57"/>
        <v>0.48784331875546982</v>
      </c>
      <c r="AX75" s="544">
        <f t="shared" si="57"/>
        <v>0.58116614452792015</v>
      </c>
      <c r="AY75" s="544">
        <f t="shared" si="43"/>
        <v>0.73682865816183529</v>
      </c>
      <c r="AZ75" s="544">
        <f t="shared" si="43"/>
        <v>0.76927124447704598</v>
      </c>
      <c r="BA75" s="18">
        <f t="shared" si="55"/>
        <v>-1.012275267359412</v>
      </c>
      <c r="BB75" s="18">
        <f t="shared" si="55"/>
        <v>-1.012275267359412</v>
      </c>
      <c r="BC75" s="18">
        <f t="shared" si="55"/>
        <v>-1.012275267359412</v>
      </c>
      <c r="BD75" s="18">
        <f t="shared" si="55"/>
        <v>-1.012275267359412</v>
      </c>
      <c r="BE75" s="18">
        <f t="shared" si="55"/>
        <v>-1.012275267359412</v>
      </c>
      <c r="BF75" s="1223"/>
      <c r="BG75" s="114"/>
      <c r="BH75" s="29"/>
      <c r="BI75" s="29"/>
    </row>
    <row r="76" spans="24:61" ht="15" customHeight="1" thickTop="1">
      <c r="X76" s="903"/>
      <c r="Y76" s="987" t="s">
        <v>302</v>
      </c>
      <c r="Z76" s="545">
        <f t="shared" si="45"/>
        <v>35279.252985202831</v>
      </c>
      <c r="AA76" s="453"/>
      <c r="AB76" s="453"/>
      <c r="AC76" s="453"/>
      <c r="AD76" s="453"/>
      <c r="AE76" s="453"/>
      <c r="AF76" s="453"/>
      <c r="AG76" s="453"/>
      <c r="AH76" s="453"/>
      <c r="AI76" s="453"/>
      <c r="AJ76" s="453"/>
      <c r="AK76" s="453"/>
      <c r="AL76" s="453"/>
      <c r="AM76" s="453"/>
      <c r="AN76" s="453"/>
      <c r="AO76" s="453"/>
      <c r="AP76" s="546">
        <f t="shared" ref="AP76:AX76" si="58">IF(ISTEXT(AP44),AP44,AP44/$Z76-1)</f>
        <v>0</v>
      </c>
      <c r="AQ76" s="546">
        <f t="shared" si="58"/>
        <v>-1.4647684378716552E-2</v>
      </c>
      <c r="AR76" s="546">
        <f t="shared" si="58"/>
        <v>-7.5333481085688714E-3</v>
      </c>
      <c r="AS76" s="546">
        <f t="shared" si="58"/>
        <v>-1.5869022334842553E-2</v>
      </c>
      <c r="AT76" s="546">
        <f t="shared" si="58"/>
        <v>-4.1860080677421863E-2</v>
      </c>
      <c r="AU76" s="546">
        <f t="shared" si="58"/>
        <v>-1.2025568355178429E-2</v>
      </c>
      <c r="AV76" s="546">
        <f t="shared" si="58"/>
        <v>-4.0791400153446511E-2</v>
      </c>
      <c r="AW76" s="546">
        <f t="shared" si="58"/>
        <v>-6.51159757397064E-2</v>
      </c>
      <c r="AX76" s="546">
        <f t="shared" si="58"/>
        <v>-7.3810262358836254E-2</v>
      </c>
      <c r="AY76" s="546">
        <f t="shared" si="43"/>
        <v>-9.1018783488761579E-2</v>
      </c>
      <c r="AZ76" s="546">
        <f t="shared" si="43"/>
        <v>-0.11293638225234426</v>
      </c>
      <c r="BA76" s="18">
        <f t="shared" si="55"/>
        <v>-1.0000283452713814</v>
      </c>
      <c r="BB76" s="18">
        <f t="shared" si="55"/>
        <v>-1.0000283452713814</v>
      </c>
      <c r="BC76" s="18">
        <f t="shared" si="55"/>
        <v>-1.0000283452713814</v>
      </c>
      <c r="BD76" s="18">
        <f t="shared" si="55"/>
        <v>-1.0000283452713814</v>
      </c>
      <c r="BE76" s="18">
        <f t="shared" si="55"/>
        <v>-1.0000283452713814</v>
      </c>
      <c r="BF76" s="86"/>
      <c r="BG76" s="82"/>
    </row>
    <row r="77" spans="24:61">
      <c r="X77" s="903"/>
      <c r="Y77" s="767"/>
    </row>
    <row r="78" spans="24:61">
      <c r="X78" s="903"/>
      <c r="Y78" s="928" t="s">
        <v>193</v>
      </c>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row>
    <row r="79" spans="24:61">
      <c r="X79" s="903"/>
      <c r="Y79" s="969"/>
      <c r="Z79" s="301">
        <v>2013</v>
      </c>
      <c r="AA79" s="13">
        <v>1990</v>
      </c>
      <c r="AB79" s="13">
        <f t="shared" ref="AB79:AZ79" si="59">AA79+1</f>
        <v>1991</v>
      </c>
      <c r="AC79" s="13">
        <f t="shared" si="59"/>
        <v>1992</v>
      </c>
      <c r="AD79" s="13">
        <f t="shared" si="59"/>
        <v>1993</v>
      </c>
      <c r="AE79" s="13">
        <f t="shared" si="59"/>
        <v>1994</v>
      </c>
      <c r="AF79" s="13">
        <f t="shared" si="59"/>
        <v>1995</v>
      </c>
      <c r="AG79" s="13">
        <f t="shared" si="59"/>
        <v>1996</v>
      </c>
      <c r="AH79" s="13">
        <f t="shared" si="59"/>
        <v>1997</v>
      </c>
      <c r="AI79" s="13">
        <f t="shared" si="59"/>
        <v>1998</v>
      </c>
      <c r="AJ79" s="13">
        <f t="shared" si="59"/>
        <v>1999</v>
      </c>
      <c r="AK79" s="13">
        <f t="shared" si="59"/>
        <v>2000</v>
      </c>
      <c r="AL79" s="13">
        <f t="shared" si="59"/>
        <v>2001</v>
      </c>
      <c r="AM79" s="13">
        <f t="shared" si="59"/>
        <v>2002</v>
      </c>
      <c r="AN79" s="13">
        <f t="shared" si="59"/>
        <v>2003</v>
      </c>
      <c r="AO79" s="13">
        <f t="shared" si="59"/>
        <v>2004</v>
      </c>
      <c r="AP79" s="13">
        <f t="shared" si="59"/>
        <v>2005</v>
      </c>
      <c r="AQ79" s="13">
        <f t="shared" si="59"/>
        <v>2006</v>
      </c>
      <c r="AR79" s="13">
        <f t="shared" si="59"/>
        <v>2007</v>
      </c>
      <c r="AS79" s="13">
        <f t="shared" si="59"/>
        <v>2008</v>
      </c>
      <c r="AT79" s="13">
        <f t="shared" si="59"/>
        <v>2009</v>
      </c>
      <c r="AU79" s="13">
        <f t="shared" si="59"/>
        <v>2010</v>
      </c>
      <c r="AV79" s="13">
        <f t="shared" si="59"/>
        <v>2011</v>
      </c>
      <c r="AW79" s="13">
        <f t="shared" si="59"/>
        <v>2012</v>
      </c>
      <c r="AX79" s="13">
        <f t="shared" si="59"/>
        <v>2013</v>
      </c>
      <c r="AY79" s="13">
        <f t="shared" si="59"/>
        <v>2014</v>
      </c>
      <c r="AZ79" s="13">
        <f t="shared" si="59"/>
        <v>2015</v>
      </c>
      <c r="BA79" s="13"/>
      <c r="BB79" s="13"/>
      <c r="BC79" s="13"/>
      <c r="BD79" s="13"/>
      <c r="BE79" s="13"/>
      <c r="BF79" s="13" t="s">
        <v>44</v>
      </c>
      <c r="BG79" s="13" t="s">
        <v>7</v>
      </c>
    </row>
    <row r="80" spans="24:61" ht="15" customHeight="1">
      <c r="X80" s="903"/>
      <c r="Y80" s="985" t="s">
        <v>393</v>
      </c>
      <c r="Z80" s="541">
        <f>AX32</f>
        <v>1422.5756973472858</v>
      </c>
      <c r="AA80" s="444"/>
      <c r="AB80" s="444"/>
      <c r="AC80" s="444"/>
      <c r="AD80" s="444"/>
      <c r="AE80" s="444"/>
      <c r="AF80" s="444"/>
      <c r="AG80" s="444"/>
      <c r="AH80" s="444"/>
      <c r="AI80" s="444"/>
      <c r="AJ80" s="444"/>
      <c r="AK80" s="444"/>
      <c r="AL80" s="444"/>
      <c r="AM80" s="444"/>
      <c r="AN80" s="444"/>
      <c r="AO80" s="444"/>
      <c r="AP80" s="444"/>
      <c r="AQ80" s="444"/>
      <c r="AR80" s="444"/>
      <c r="AS80" s="444"/>
      <c r="AT80" s="444"/>
      <c r="AU80" s="444"/>
      <c r="AV80" s="444"/>
      <c r="AW80" s="444"/>
      <c r="AX80" s="542">
        <f t="shared" ref="AX80:AZ84" si="60">IF(ISTEXT(AX32),AX32,AX32/$Z80-1)</f>
        <v>0</v>
      </c>
      <c r="AY80" s="542">
        <f t="shared" si="60"/>
        <v>5.8621918872514556E-4</v>
      </c>
      <c r="AZ80" s="542">
        <f t="shared" si="60"/>
        <v>-1.3201507914287203E-2</v>
      </c>
      <c r="BA80" s="18">
        <f t="shared" ref="BA80:BE92" si="61">IF(ISTEXT(BA64),BA64,BA64/$Z80-1)</f>
        <v>-1.0007035609866208</v>
      </c>
      <c r="BB80" s="18">
        <f t="shared" si="61"/>
        <v>-1.0007035609866208</v>
      </c>
      <c r="BC80" s="18">
        <f t="shared" si="61"/>
        <v>-1.0007035609866208</v>
      </c>
      <c r="BD80" s="18">
        <f t="shared" si="61"/>
        <v>-1.0007035609866208</v>
      </c>
      <c r="BE80" s="18">
        <f t="shared" si="61"/>
        <v>-1.0007035609866208</v>
      </c>
      <c r="BF80" s="1221"/>
      <c r="BG80" s="75"/>
    </row>
    <row r="81" spans="24:61" ht="15" customHeight="1">
      <c r="X81" s="903"/>
      <c r="Y81" s="985" t="s">
        <v>394</v>
      </c>
      <c r="Z81" s="541">
        <f t="shared" ref="Z81:Z91" si="62">AX33</f>
        <v>155.91895523202061</v>
      </c>
      <c r="AA81" s="444"/>
      <c r="AB81" s="444"/>
      <c r="AC81" s="444"/>
      <c r="AD81" s="444"/>
      <c r="AE81" s="444"/>
      <c r="AF81" s="444"/>
      <c r="AG81" s="444"/>
      <c r="AH81" s="444"/>
      <c r="AI81" s="444"/>
      <c r="AJ81" s="444"/>
      <c r="AK81" s="444"/>
      <c r="AL81" s="444"/>
      <c r="AM81" s="444"/>
      <c r="AN81" s="444"/>
      <c r="AO81" s="444"/>
      <c r="AP81" s="444"/>
      <c r="AQ81" s="444"/>
      <c r="AR81" s="444"/>
      <c r="AS81" s="444"/>
      <c r="AT81" s="444"/>
      <c r="AU81" s="444"/>
      <c r="AV81" s="444"/>
      <c r="AW81" s="444"/>
      <c r="AX81" s="542">
        <f t="shared" si="60"/>
        <v>0</v>
      </c>
      <c r="AY81" s="542">
        <f t="shared" si="60"/>
        <v>-4.9747133411101485E-2</v>
      </c>
      <c r="AZ81" s="542">
        <f t="shared" si="60"/>
        <v>-8.3254328403135291E-2</v>
      </c>
      <c r="BA81" s="18">
        <f t="shared" si="61"/>
        <v>-1.006439497171425</v>
      </c>
      <c r="BB81" s="18">
        <f t="shared" si="61"/>
        <v>-1.006439497171425</v>
      </c>
      <c r="BC81" s="18">
        <f t="shared" si="61"/>
        <v>-1.006439497171425</v>
      </c>
      <c r="BD81" s="18">
        <f t="shared" si="61"/>
        <v>-1.006439497171425</v>
      </c>
      <c r="BE81" s="18">
        <f t="shared" si="61"/>
        <v>-1.006439497171425</v>
      </c>
      <c r="BF81" s="1222"/>
      <c r="BG81" s="112"/>
    </row>
    <row r="82" spans="24:61" ht="15" customHeight="1">
      <c r="X82" s="903"/>
      <c r="Y82" s="985" t="s">
        <v>400</v>
      </c>
      <c r="Z82" s="541">
        <f t="shared" si="62"/>
        <v>816.33169349321952</v>
      </c>
      <c r="AA82" s="444"/>
      <c r="AB82" s="444"/>
      <c r="AC82" s="444"/>
      <c r="AD82" s="444"/>
      <c r="AE82" s="444"/>
      <c r="AF82" s="444"/>
      <c r="AG82" s="444"/>
      <c r="AH82" s="444"/>
      <c r="AI82" s="444"/>
      <c r="AJ82" s="444"/>
      <c r="AK82" s="444"/>
      <c r="AL82" s="444"/>
      <c r="AM82" s="444"/>
      <c r="AN82" s="444"/>
      <c r="AO82" s="444"/>
      <c r="AP82" s="444"/>
      <c r="AQ82" s="444"/>
      <c r="AR82" s="444"/>
      <c r="AS82" s="444"/>
      <c r="AT82" s="444"/>
      <c r="AU82" s="444"/>
      <c r="AV82" s="444"/>
      <c r="AW82" s="444"/>
      <c r="AX82" s="542">
        <f t="shared" si="60"/>
        <v>0</v>
      </c>
      <c r="AY82" s="542">
        <f t="shared" si="60"/>
        <v>-1.2989621015172759E-2</v>
      </c>
      <c r="AZ82" s="542">
        <f t="shared" si="60"/>
        <v>-3.4149374017165002E-2</v>
      </c>
      <c r="BA82" s="18">
        <f t="shared" si="61"/>
        <v>-1.0012262468144277</v>
      </c>
      <c r="BB82" s="18">
        <f t="shared" si="61"/>
        <v>-1.0012262468144277</v>
      </c>
      <c r="BC82" s="18">
        <f t="shared" si="61"/>
        <v>-1.0012262468144277</v>
      </c>
      <c r="BD82" s="18">
        <f t="shared" si="61"/>
        <v>-1.0012262468144277</v>
      </c>
      <c r="BE82" s="18">
        <f t="shared" si="61"/>
        <v>-1.0012262468144277</v>
      </c>
      <c r="BF82" s="1222"/>
      <c r="BG82" s="82"/>
    </row>
    <row r="83" spans="24:61" ht="15" customHeight="1">
      <c r="X83" s="903"/>
      <c r="Y83" s="985" t="s">
        <v>93</v>
      </c>
      <c r="Z83" s="541">
        <f t="shared" si="62"/>
        <v>46.458551624000009</v>
      </c>
      <c r="AA83" s="444"/>
      <c r="AB83" s="444"/>
      <c r="AC83" s="444"/>
      <c r="AD83" s="444"/>
      <c r="AE83" s="444"/>
      <c r="AF83" s="444"/>
      <c r="AG83" s="444"/>
      <c r="AH83" s="444"/>
      <c r="AI83" s="444"/>
      <c r="AJ83" s="444"/>
      <c r="AK83" s="444"/>
      <c r="AL83" s="444"/>
      <c r="AM83" s="444"/>
      <c r="AN83" s="444"/>
      <c r="AO83" s="444"/>
      <c r="AP83" s="444"/>
      <c r="AQ83" s="444"/>
      <c r="AR83" s="444"/>
      <c r="AS83" s="444"/>
      <c r="AT83" s="444"/>
      <c r="AU83" s="444"/>
      <c r="AV83" s="444"/>
      <c r="AW83" s="444"/>
      <c r="AX83" s="542">
        <f t="shared" si="60"/>
        <v>0</v>
      </c>
      <c r="AY83" s="542">
        <f t="shared" si="60"/>
        <v>-7.6462077452386978E-2</v>
      </c>
      <c r="AZ83" s="542">
        <f t="shared" si="60"/>
        <v>4.3387144078738338E-2</v>
      </c>
      <c r="BA83" s="18">
        <f t="shared" si="61"/>
        <v>-1.0219247064132519</v>
      </c>
      <c r="BB83" s="18">
        <f t="shared" si="61"/>
        <v>-1.0219247064132519</v>
      </c>
      <c r="BC83" s="18">
        <f t="shared" si="61"/>
        <v>-1.0219247064132519</v>
      </c>
      <c r="BD83" s="18">
        <f t="shared" si="61"/>
        <v>-1.0219247064132519</v>
      </c>
      <c r="BE83" s="18">
        <f t="shared" si="61"/>
        <v>-1.0219247064132519</v>
      </c>
      <c r="BF83" s="1222"/>
      <c r="BG83" s="82"/>
    </row>
    <row r="84" spans="24:61" ht="15" customHeight="1">
      <c r="X84" s="903"/>
      <c r="Y84" s="985" t="s">
        <v>411</v>
      </c>
      <c r="Z84" s="541">
        <f t="shared" si="62"/>
        <v>7527.7438190037828</v>
      </c>
      <c r="AA84" s="444"/>
      <c r="AB84" s="444"/>
      <c r="AC84" s="444"/>
      <c r="AD84" s="444"/>
      <c r="AE84" s="444"/>
      <c r="AF84" s="444"/>
      <c r="AG84" s="444"/>
      <c r="AH84" s="444"/>
      <c r="AI84" s="444"/>
      <c r="AJ84" s="444"/>
      <c r="AK84" s="444"/>
      <c r="AL84" s="444"/>
      <c r="AM84" s="444"/>
      <c r="AN84" s="444"/>
      <c r="AO84" s="444"/>
      <c r="AP84" s="444"/>
      <c r="AQ84" s="444"/>
      <c r="AR84" s="444"/>
      <c r="AS84" s="444"/>
      <c r="AT84" s="444"/>
      <c r="AU84" s="444"/>
      <c r="AV84" s="444"/>
      <c r="AW84" s="444"/>
      <c r="AX84" s="542">
        <f t="shared" si="60"/>
        <v>0</v>
      </c>
      <c r="AY84" s="542">
        <f t="shared" si="60"/>
        <v>-2.4559406591210697E-2</v>
      </c>
      <c r="AZ84" s="542">
        <f t="shared" si="60"/>
        <v>-2.5622916061287082E-2</v>
      </c>
      <c r="BA84" s="18">
        <f t="shared" si="61"/>
        <v>-1.0001328576656301</v>
      </c>
      <c r="BB84" s="18">
        <f t="shared" si="61"/>
        <v>-1.0001328576656301</v>
      </c>
      <c r="BC84" s="18">
        <f t="shared" si="61"/>
        <v>-1.0001328576656301</v>
      </c>
      <c r="BD84" s="18">
        <f t="shared" si="61"/>
        <v>-1.0001328576656301</v>
      </c>
      <c r="BE84" s="18">
        <f t="shared" si="61"/>
        <v>-1.0001328576656301</v>
      </c>
      <c r="BF84" s="1222"/>
      <c r="BG84" s="82"/>
    </row>
    <row r="85" spans="24:61" ht="15" customHeight="1">
      <c r="X85" s="903"/>
      <c r="Y85" s="985" t="s">
        <v>412</v>
      </c>
      <c r="Z85" s="541">
        <f t="shared" si="62"/>
        <v>14565.41208039487</v>
      </c>
      <c r="AA85" s="444"/>
      <c r="AB85" s="444"/>
      <c r="AC85" s="444"/>
      <c r="AD85" s="444"/>
      <c r="AE85" s="444"/>
      <c r="AF85" s="444"/>
      <c r="AG85" s="444"/>
      <c r="AH85" s="444"/>
      <c r="AI85" s="444"/>
      <c r="AJ85" s="444"/>
      <c r="AK85" s="444"/>
      <c r="AL85" s="444"/>
      <c r="AM85" s="444"/>
      <c r="AN85" s="444"/>
      <c r="AO85" s="444"/>
      <c r="AP85" s="444"/>
      <c r="AQ85" s="444"/>
      <c r="AR85" s="444"/>
      <c r="AS85" s="444"/>
      <c r="AT85" s="444"/>
      <c r="AU85" s="444"/>
      <c r="AV85" s="444"/>
      <c r="AW85" s="444"/>
      <c r="AX85" s="542">
        <f t="shared" ref="AX85:AZ91" si="63">IF(ISTEXT(AX37),AX37,AX37/$Z85-1)</f>
        <v>0</v>
      </c>
      <c r="AY85" s="542">
        <f t="shared" si="63"/>
        <v>-8.7881398096998353E-3</v>
      </c>
      <c r="AZ85" s="542">
        <f t="shared" si="63"/>
        <v>-4.5150581231650944E-2</v>
      </c>
      <c r="BA85" s="18">
        <f t="shared" si="61"/>
        <v>-1.0000686609053175</v>
      </c>
      <c r="BB85" s="18">
        <f t="shared" si="61"/>
        <v>-1.0000686609053175</v>
      </c>
      <c r="BC85" s="18">
        <f t="shared" si="61"/>
        <v>-1.0000686609053175</v>
      </c>
      <c r="BD85" s="18">
        <f t="shared" si="61"/>
        <v>-1.0000686609053175</v>
      </c>
      <c r="BE85" s="18">
        <f t="shared" si="61"/>
        <v>-1.0000686609053175</v>
      </c>
      <c r="BF85" s="1222"/>
      <c r="BG85" s="82"/>
    </row>
    <row r="86" spans="24:61" ht="15" customHeight="1">
      <c r="X86" s="903"/>
      <c r="Y86" s="986" t="s">
        <v>413</v>
      </c>
      <c r="Z86" s="541">
        <f t="shared" si="62"/>
        <v>2471.155160313609</v>
      </c>
      <c r="AA86" s="444"/>
      <c r="AB86" s="444"/>
      <c r="AC86" s="444"/>
      <c r="AD86" s="444"/>
      <c r="AE86" s="444"/>
      <c r="AF86" s="444"/>
      <c r="AG86" s="444"/>
      <c r="AH86" s="444"/>
      <c r="AI86" s="444"/>
      <c r="AJ86" s="444"/>
      <c r="AK86" s="444"/>
      <c r="AL86" s="444"/>
      <c r="AM86" s="444"/>
      <c r="AN86" s="444"/>
      <c r="AO86" s="444"/>
      <c r="AP86" s="444"/>
      <c r="AQ86" s="444"/>
      <c r="AR86" s="444"/>
      <c r="AS86" s="444"/>
      <c r="AT86" s="444"/>
      <c r="AU86" s="444"/>
      <c r="AV86" s="444"/>
      <c r="AW86" s="444"/>
      <c r="AX86" s="542">
        <f t="shared" si="63"/>
        <v>0</v>
      </c>
      <c r="AY86" s="542">
        <f t="shared" si="63"/>
        <v>-2.1434459924741578E-2</v>
      </c>
      <c r="AZ86" s="542">
        <f t="shared" si="63"/>
        <v>-2.6768184816760021E-2</v>
      </c>
      <c r="BA86" s="18">
        <f t="shared" si="61"/>
        <v>-1.000404812622586</v>
      </c>
      <c r="BB86" s="18">
        <f t="shared" si="61"/>
        <v>-1.000404812622586</v>
      </c>
      <c r="BC86" s="18">
        <f t="shared" si="61"/>
        <v>-1.000404812622586</v>
      </c>
      <c r="BD86" s="18">
        <f t="shared" si="61"/>
        <v>-1.000404812622586</v>
      </c>
      <c r="BE86" s="18">
        <f t="shared" si="61"/>
        <v>-1.000404812622586</v>
      </c>
      <c r="BF86" s="1222"/>
      <c r="BG86" s="82"/>
    </row>
    <row r="87" spans="24:61" ht="15" customHeight="1">
      <c r="X87" s="903"/>
      <c r="Y87" s="986" t="s">
        <v>414</v>
      </c>
      <c r="Z87" s="541">
        <f t="shared" si="62"/>
        <v>3459.2355232078858</v>
      </c>
      <c r="AA87" s="444"/>
      <c r="AB87" s="444"/>
      <c r="AC87" s="444"/>
      <c r="AD87" s="444"/>
      <c r="AE87" s="444"/>
      <c r="AF87" s="444"/>
      <c r="AG87" s="444"/>
      <c r="AH87" s="444"/>
      <c r="AI87" s="444"/>
      <c r="AJ87" s="444"/>
      <c r="AK87" s="444"/>
      <c r="AL87" s="444"/>
      <c r="AM87" s="444"/>
      <c r="AN87" s="444"/>
      <c r="AO87" s="444"/>
      <c r="AP87" s="444"/>
      <c r="AQ87" s="444"/>
      <c r="AR87" s="444"/>
      <c r="AS87" s="444"/>
      <c r="AT87" s="444"/>
      <c r="AU87" s="444"/>
      <c r="AV87" s="444"/>
      <c r="AW87" s="444"/>
      <c r="AX87" s="542">
        <f t="shared" si="63"/>
        <v>0</v>
      </c>
      <c r="AY87" s="542">
        <f t="shared" si="63"/>
        <v>-6.002540468205031E-2</v>
      </c>
      <c r="AZ87" s="542">
        <f t="shared" si="63"/>
        <v>-0.11465256903334264</v>
      </c>
      <c r="BA87" s="18">
        <f t="shared" si="61"/>
        <v>-1.0002891319020861</v>
      </c>
      <c r="BB87" s="18">
        <f t="shared" si="61"/>
        <v>-1.0002891319020861</v>
      </c>
      <c r="BC87" s="18">
        <f t="shared" si="61"/>
        <v>-1.0002891319020861</v>
      </c>
      <c r="BD87" s="18">
        <f t="shared" si="61"/>
        <v>-1.0002891319020861</v>
      </c>
      <c r="BE87" s="18">
        <f t="shared" si="61"/>
        <v>-1.0002891319020861</v>
      </c>
      <c r="BF87" s="1222"/>
      <c r="BG87" s="114"/>
    </row>
    <row r="88" spans="24:61" ht="15" customHeight="1">
      <c r="X88" s="903"/>
      <c r="Y88" s="395" t="s">
        <v>135</v>
      </c>
      <c r="Z88" s="541">
        <f t="shared" si="62"/>
        <v>355.6197918841072</v>
      </c>
      <c r="AA88" s="444"/>
      <c r="AB88" s="444"/>
      <c r="AC88" s="444"/>
      <c r="AD88" s="444"/>
      <c r="AE88" s="444"/>
      <c r="AF88" s="444"/>
      <c r="AG88" s="444"/>
      <c r="AH88" s="444"/>
      <c r="AI88" s="444"/>
      <c r="AJ88" s="444"/>
      <c r="AK88" s="444"/>
      <c r="AL88" s="444"/>
      <c r="AM88" s="444"/>
      <c r="AN88" s="444"/>
      <c r="AO88" s="444"/>
      <c r="AP88" s="444"/>
      <c r="AQ88" s="444"/>
      <c r="AR88" s="444"/>
      <c r="AS88" s="444"/>
      <c r="AT88" s="444"/>
      <c r="AU88" s="444"/>
      <c r="AV88" s="444"/>
      <c r="AW88" s="444"/>
      <c r="AX88" s="542">
        <f t="shared" si="63"/>
        <v>0</v>
      </c>
      <c r="AY88" s="542">
        <f t="shared" si="63"/>
        <v>-7.6657931933232781E-4</v>
      </c>
      <c r="AZ88" s="542">
        <f t="shared" si="63"/>
        <v>5.9924535297017911E-4</v>
      </c>
      <c r="BA88" s="18">
        <f t="shared" si="61"/>
        <v>-1.0028202731799487</v>
      </c>
      <c r="BB88" s="18">
        <f t="shared" si="61"/>
        <v>-1.0028202731799487</v>
      </c>
      <c r="BC88" s="18">
        <f t="shared" si="61"/>
        <v>-1.0028202731799487</v>
      </c>
      <c r="BD88" s="18">
        <f t="shared" si="61"/>
        <v>-1.0028202731799487</v>
      </c>
      <c r="BE88" s="18">
        <f t="shared" si="61"/>
        <v>-1.0028202731799487</v>
      </c>
      <c r="BF88" s="1222"/>
      <c r="BG88" s="114"/>
    </row>
    <row r="89" spans="24:61" ht="15" customHeight="1" thickBot="1">
      <c r="X89" s="903"/>
      <c r="Y89" s="417" t="s">
        <v>399</v>
      </c>
      <c r="Z89" s="541">
        <f t="shared" si="62"/>
        <v>12.088212839245491</v>
      </c>
      <c r="AA89" s="444"/>
      <c r="AB89" s="444"/>
      <c r="AC89" s="444"/>
      <c r="AD89" s="444"/>
      <c r="AE89" s="444"/>
      <c r="AF89" s="444"/>
      <c r="AG89" s="444"/>
      <c r="AH89" s="444"/>
      <c r="AI89" s="444"/>
      <c r="AJ89" s="444"/>
      <c r="AK89" s="444"/>
      <c r="AL89" s="444"/>
      <c r="AM89" s="444"/>
      <c r="AN89" s="444"/>
      <c r="AO89" s="444"/>
      <c r="AP89" s="444"/>
      <c r="AQ89" s="444"/>
      <c r="AR89" s="444"/>
      <c r="AS89" s="444"/>
      <c r="AT89" s="444"/>
      <c r="AU89" s="444"/>
      <c r="AV89" s="444"/>
      <c r="AW89" s="444"/>
      <c r="AX89" s="542">
        <f t="shared" si="63"/>
        <v>0</v>
      </c>
      <c r="AY89" s="542">
        <f t="shared" si="63"/>
        <v>-0.11663073632269283</v>
      </c>
      <c r="AZ89" s="542">
        <f t="shared" si="63"/>
        <v>-0.11689523425741044</v>
      </c>
      <c r="BA89" s="18">
        <f t="shared" si="61"/>
        <v>-1.087595854928731</v>
      </c>
      <c r="BB89" s="18">
        <f t="shared" si="61"/>
        <v>-1.087595854928731</v>
      </c>
      <c r="BC89" s="18">
        <f t="shared" si="61"/>
        <v>-1.087595854928731</v>
      </c>
      <c r="BD89" s="18">
        <f t="shared" si="61"/>
        <v>-1.087595854928731</v>
      </c>
      <c r="BE89" s="18">
        <f t="shared" si="61"/>
        <v>-1.087595854928731</v>
      </c>
      <c r="BF89" s="1222"/>
      <c r="BG89" s="84"/>
    </row>
    <row r="90" spans="24:61" ht="15" customHeight="1" thickTop="1">
      <c r="X90" s="903"/>
      <c r="Y90" s="417" t="s">
        <v>134</v>
      </c>
      <c r="Z90" s="541">
        <f t="shared" si="62"/>
        <v>1713.9334808995916</v>
      </c>
      <c r="AA90" s="444"/>
      <c r="AB90" s="444"/>
      <c r="AC90" s="444"/>
      <c r="AD90" s="444"/>
      <c r="AE90" s="444"/>
      <c r="AF90" s="444"/>
      <c r="AG90" s="444"/>
      <c r="AH90" s="444"/>
      <c r="AI90" s="444"/>
      <c r="AJ90" s="444"/>
      <c r="AK90" s="444"/>
      <c r="AL90" s="444"/>
      <c r="AM90" s="444"/>
      <c r="AN90" s="444"/>
      <c r="AO90" s="444"/>
      <c r="AP90" s="444"/>
      <c r="AQ90" s="444"/>
      <c r="AR90" s="444"/>
      <c r="AS90" s="444"/>
      <c r="AT90" s="444"/>
      <c r="AU90" s="444"/>
      <c r="AV90" s="444"/>
      <c r="AW90" s="444"/>
      <c r="AX90" s="542">
        <f t="shared" si="63"/>
        <v>0</v>
      </c>
      <c r="AY90" s="542">
        <f t="shared" si="63"/>
        <v>-1.3730909907120226E-2</v>
      </c>
      <c r="AZ90" s="542">
        <f t="shared" si="63"/>
        <v>-1.3748205700877869E-2</v>
      </c>
      <c r="BA90" s="18">
        <f t="shared" si="61"/>
        <v>-1.000583744133658</v>
      </c>
      <c r="BB90" s="18">
        <f t="shared" si="61"/>
        <v>-1.000583744133658</v>
      </c>
      <c r="BC90" s="18">
        <f t="shared" si="61"/>
        <v>-1.000583744133658</v>
      </c>
      <c r="BD90" s="18">
        <f t="shared" si="61"/>
        <v>-1.000583744133658</v>
      </c>
      <c r="BE90" s="18">
        <f t="shared" si="61"/>
        <v>-1.000583744133658</v>
      </c>
      <c r="BF90" s="1222"/>
      <c r="BG90" s="114"/>
      <c r="BH90" s="29"/>
      <c r="BI90" s="29"/>
    </row>
    <row r="91" spans="24:61" ht="15" customHeight="1" thickBot="1">
      <c r="X91" s="903"/>
      <c r="Y91" s="974" t="s">
        <v>392</v>
      </c>
      <c r="Z91" s="543">
        <f t="shared" si="62"/>
        <v>128.80910030163807</v>
      </c>
      <c r="AA91" s="452"/>
      <c r="AB91" s="452"/>
      <c r="AC91" s="452"/>
      <c r="AD91" s="452"/>
      <c r="AE91" s="452"/>
      <c r="AF91" s="452"/>
      <c r="AG91" s="452"/>
      <c r="AH91" s="452"/>
      <c r="AI91" s="452"/>
      <c r="AJ91" s="452"/>
      <c r="AK91" s="452"/>
      <c r="AL91" s="452"/>
      <c r="AM91" s="452"/>
      <c r="AN91" s="452"/>
      <c r="AO91" s="452"/>
      <c r="AP91" s="452"/>
      <c r="AQ91" s="452"/>
      <c r="AR91" s="452"/>
      <c r="AS91" s="452"/>
      <c r="AT91" s="452"/>
      <c r="AU91" s="452"/>
      <c r="AV91" s="452"/>
      <c r="AW91" s="452"/>
      <c r="AX91" s="544">
        <f t="shared" si="63"/>
        <v>0</v>
      </c>
      <c r="AY91" s="544">
        <f t="shared" si="63"/>
        <v>9.8447917173429156E-2</v>
      </c>
      <c r="AZ91" s="544">
        <f t="shared" si="63"/>
        <v>0.11896605590760823</v>
      </c>
      <c r="BA91" s="18">
        <f t="shared" si="61"/>
        <v>-1.0078587247716886</v>
      </c>
      <c r="BB91" s="18">
        <f t="shared" si="61"/>
        <v>-1.0078587247716886</v>
      </c>
      <c r="BC91" s="18">
        <f t="shared" si="61"/>
        <v>-1.0078587247716886</v>
      </c>
      <c r="BD91" s="18">
        <f t="shared" si="61"/>
        <v>-1.0078587247716886</v>
      </c>
      <c r="BE91" s="18">
        <f t="shared" si="61"/>
        <v>-1.0078587247716886</v>
      </c>
      <c r="BF91" s="1223"/>
      <c r="BG91" s="114"/>
      <c r="BH91" s="29"/>
      <c r="BI91" s="29"/>
    </row>
    <row r="92" spans="24:61" ht="15" customHeight="1" thickTop="1">
      <c r="X92" s="903"/>
      <c r="Y92" s="987" t="s">
        <v>302</v>
      </c>
      <c r="Z92" s="545">
        <f>AX44</f>
        <v>32675.282066541255</v>
      </c>
      <c r="AA92" s="453"/>
      <c r="AB92" s="453"/>
      <c r="AC92" s="453"/>
      <c r="AD92" s="453"/>
      <c r="AE92" s="453"/>
      <c r="AF92" s="453"/>
      <c r="AG92" s="453"/>
      <c r="AH92" s="453"/>
      <c r="AI92" s="453"/>
      <c r="AJ92" s="453"/>
      <c r="AK92" s="453"/>
      <c r="AL92" s="453"/>
      <c r="AM92" s="453"/>
      <c r="AN92" s="453"/>
      <c r="AO92" s="453"/>
      <c r="AP92" s="453"/>
      <c r="AQ92" s="453"/>
      <c r="AR92" s="453"/>
      <c r="AS92" s="453"/>
      <c r="AT92" s="453"/>
      <c r="AU92" s="453"/>
      <c r="AV92" s="453"/>
      <c r="AW92" s="453"/>
      <c r="AX92" s="546">
        <f>IF(ISTEXT(AX44),AX44,AX44/$Z92-1)</f>
        <v>0</v>
      </c>
      <c r="AY92" s="546">
        <f>IF(ISTEXT(AY44),AY44,AY44/$Z92-1)</f>
        <v>-1.8579909094817104E-2</v>
      </c>
      <c r="AZ92" s="546">
        <f>IF(ISTEXT(AZ44),AZ44,AZ44/$Z92-1)</f>
        <v>-4.2244173416512987E-2</v>
      </c>
      <c r="BA92" s="18">
        <f t="shared" si="61"/>
        <v>-1.0000306050409369</v>
      </c>
      <c r="BB92" s="18">
        <f t="shared" si="61"/>
        <v>-1.0000306050409369</v>
      </c>
      <c r="BC92" s="18">
        <f t="shared" si="61"/>
        <v>-1.0000306050409369</v>
      </c>
      <c r="BD92" s="18">
        <f t="shared" si="61"/>
        <v>-1.0000306050409369</v>
      </c>
      <c r="BE92" s="18">
        <f t="shared" si="61"/>
        <v>-1.0000306050409369</v>
      </c>
      <c r="BF92" s="86"/>
      <c r="BG92" s="82"/>
    </row>
    <row r="93" spans="24:61">
      <c r="X93" s="903"/>
      <c r="Y93" s="767"/>
    </row>
    <row r="94" spans="24:61">
      <c r="X94" s="903"/>
      <c r="Y94" s="928" t="s">
        <v>96</v>
      </c>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row>
    <row r="95" spans="24:61">
      <c r="X95" s="903"/>
      <c r="Y95" s="969"/>
      <c r="Z95" s="301"/>
      <c r="AA95" s="13">
        <v>1990</v>
      </c>
      <c r="AB95" s="13">
        <f t="shared" ref="AB95:AZ95" si="64">AA95+1</f>
        <v>1991</v>
      </c>
      <c r="AC95" s="13">
        <f t="shared" si="64"/>
        <v>1992</v>
      </c>
      <c r="AD95" s="13">
        <f t="shared" si="64"/>
        <v>1993</v>
      </c>
      <c r="AE95" s="13">
        <f t="shared" si="64"/>
        <v>1994</v>
      </c>
      <c r="AF95" s="13">
        <f t="shared" si="64"/>
        <v>1995</v>
      </c>
      <c r="AG95" s="13">
        <f t="shared" si="64"/>
        <v>1996</v>
      </c>
      <c r="AH95" s="13">
        <f t="shared" si="64"/>
        <v>1997</v>
      </c>
      <c r="AI95" s="13">
        <f t="shared" si="64"/>
        <v>1998</v>
      </c>
      <c r="AJ95" s="13">
        <f t="shared" si="64"/>
        <v>1999</v>
      </c>
      <c r="AK95" s="13">
        <f t="shared" si="64"/>
        <v>2000</v>
      </c>
      <c r="AL95" s="13">
        <f t="shared" si="64"/>
        <v>2001</v>
      </c>
      <c r="AM95" s="13">
        <f t="shared" si="64"/>
        <v>2002</v>
      </c>
      <c r="AN95" s="13">
        <f t="shared" si="64"/>
        <v>2003</v>
      </c>
      <c r="AO95" s="13">
        <f t="shared" si="64"/>
        <v>2004</v>
      </c>
      <c r="AP95" s="13">
        <f t="shared" si="64"/>
        <v>2005</v>
      </c>
      <c r="AQ95" s="13">
        <f t="shared" si="64"/>
        <v>2006</v>
      </c>
      <c r="AR95" s="13">
        <f t="shared" si="64"/>
        <v>2007</v>
      </c>
      <c r="AS95" s="13">
        <f t="shared" si="64"/>
        <v>2008</v>
      </c>
      <c r="AT95" s="13">
        <f t="shared" si="64"/>
        <v>2009</v>
      </c>
      <c r="AU95" s="13">
        <f t="shared" si="64"/>
        <v>2010</v>
      </c>
      <c r="AV95" s="13">
        <f t="shared" si="64"/>
        <v>2011</v>
      </c>
      <c r="AW95" s="13">
        <f t="shared" si="64"/>
        <v>2012</v>
      </c>
      <c r="AX95" s="13">
        <f t="shared" si="64"/>
        <v>2013</v>
      </c>
      <c r="AY95" s="13">
        <f t="shared" si="64"/>
        <v>2014</v>
      </c>
      <c r="AZ95" s="13">
        <f t="shared" si="64"/>
        <v>2015</v>
      </c>
      <c r="BA95" s="13"/>
      <c r="BB95" s="13"/>
      <c r="BC95" s="13"/>
      <c r="BD95" s="13"/>
      <c r="BE95" s="13"/>
      <c r="BF95" s="13" t="s">
        <v>44</v>
      </c>
      <c r="BG95" s="13" t="s">
        <v>7</v>
      </c>
    </row>
    <row r="96" spans="24:61" ht="15" customHeight="1">
      <c r="X96" s="903"/>
      <c r="Y96" s="988" t="s">
        <v>393</v>
      </c>
      <c r="Z96" s="11"/>
      <c r="AA96" s="11"/>
      <c r="AB96" s="18">
        <f>AB32/AA32-1</f>
        <v>-2.2031733642301266E-2</v>
      </c>
      <c r="AC96" s="18">
        <f t="shared" ref="AC96:AZ96" si="65">AC32/AB32-1</f>
        <v>-1.4273563933895117E-2</v>
      </c>
      <c r="AD96" s="18">
        <f t="shared" si="65"/>
        <v>2.3241010597708556E-2</v>
      </c>
      <c r="AE96" s="18">
        <f t="shared" si="65"/>
        <v>9.3255667521030539E-4</v>
      </c>
      <c r="AF96" s="18">
        <f t="shared" si="65"/>
        <v>3.3653228358577758E-2</v>
      </c>
      <c r="AG96" s="18">
        <f t="shared" si="65"/>
        <v>-1.9714467530539292E-2</v>
      </c>
      <c r="AH96" s="18">
        <f t="shared" si="65"/>
        <v>-6.7741048953101068E-2</v>
      </c>
      <c r="AI96" s="18">
        <f t="shared" si="65"/>
        <v>-4.590626996513214E-2</v>
      </c>
      <c r="AJ96" s="18">
        <f t="shared" si="65"/>
        <v>9.0758690136634179E-3</v>
      </c>
      <c r="AK96" s="18">
        <f t="shared" si="65"/>
        <v>-1.0755776325755195E-2</v>
      </c>
      <c r="AL96" s="18">
        <f t="shared" si="65"/>
        <v>-4.6681752851967739E-2</v>
      </c>
      <c r="AM96" s="18">
        <f t="shared" si="65"/>
        <v>4.4422855841564024E-2</v>
      </c>
      <c r="AN96" s="18">
        <f t="shared" si="65"/>
        <v>-1.0781274912519234E-2</v>
      </c>
      <c r="AO96" s="18">
        <f t="shared" si="65"/>
        <v>0.13973008061745862</v>
      </c>
      <c r="AP96" s="18">
        <f t="shared" si="65"/>
        <v>7.9773581222722489E-2</v>
      </c>
      <c r="AQ96" s="18">
        <f t="shared" si="65"/>
        <v>4.7429848708248956E-2</v>
      </c>
      <c r="AR96" s="18">
        <f t="shared" si="65"/>
        <v>3.3141422098131423E-2</v>
      </c>
      <c r="AS96" s="18">
        <f t="shared" si="65"/>
        <v>-1.8085378664140728E-2</v>
      </c>
      <c r="AT96" s="18">
        <f t="shared" si="65"/>
        <v>-6.0319979108880761E-2</v>
      </c>
      <c r="AU96" s="18">
        <f t="shared" si="65"/>
        <v>0.54743522215978802</v>
      </c>
      <c r="AV96" s="18">
        <f t="shared" si="65"/>
        <v>-0.19527932895469868</v>
      </c>
      <c r="AW96" s="18">
        <f t="shared" si="65"/>
        <v>8.6624127698302633E-3</v>
      </c>
      <c r="AX96" s="18">
        <f t="shared" si="65"/>
        <v>-1.4551635556405929E-2</v>
      </c>
      <c r="AY96" s="18">
        <f t="shared" si="65"/>
        <v>5.8621918872514556E-4</v>
      </c>
      <c r="AZ96" s="18">
        <f t="shared" si="65"/>
        <v>-1.3779649208232603E-2</v>
      </c>
      <c r="BA96" s="18"/>
      <c r="BB96" s="18"/>
      <c r="BC96" s="18"/>
      <c r="BD96" s="18"/>
      <c r="BE96" s="18"/>
      <c r="BF96" s="75"/>
      <c r="BG96" s="75"/>
    </row>
    <row r="97" spans="24:61" ht="15" customHeight="1">
      <c r="X97" s="903"/>
      <c r="Y97" s="988" t="s">
        <v>394</v>
      </c>
      <c r="Z97" s="11"/>
      <c r="AA97" s="11"/>
      <c r="AB97" s="18">
        <f t="shared" ref="AB97:AB108" si="66">AB33/AA33-1</f>
        <v>2.4916491014266962E-2</v>
      </c>
      <c r="AC97" s="18">
        <f t="shared" ref="AC97:AZ97" si="67">AC33/AB33-1</f>
        <v>1.2463463804064157E-2</v>
      </c>
      <c r="AD97" s="18">
        <f t="shared" si="67"/>
        <v>-1.2062603624145796E-2</v>
      </c>
      <c r="AE97" s="18">
        <f t="shared" si="67"/>
        <v>1.160678933941961E-2</v>
      </c>
      <c r="AF97" s="18">
        <f t="shared" si="67"/>
        <v>2.2538246135313633E-2</v>
      </c>
      <c r="AG97" s="18">
        <f t="shared" si="67"/>
        <v>2.1982479688460232E-2</v>
      </c>
      <c r="AH97" s="18">
        <f t="shared" si="67"/>
        <v>9.4367714695484661E-3</v>
      </c>
      <c r="AI97" s="18">
        <f t="shared" si="67"/>
        <v>-1.5206604762613152E-2</v>
      </c>
      <c r="AJ97" s="18">
        <f t="shared" si="67"/>
        <v>-4.4422247681374927E-4</v>
      </c>
      <c r="AK97" s="18">
        <f t="shared" si="67"/>
        <v>-5.4912663076627233E-3</v>
      </c>
      <c r="AL97" s="18">
        <f t="shared" si="67"/>
        <v>-1.8242579698418471E-2</v>
      </c>
      <c r="AM97" s="18">
        <f t="shared" si="67"/>
        <v>-3.1625349471727571E-2</v>
      </c>
      <c r="AN97" s="18">
        <f t="shared" si="67"/>
        <v>-4.9712329221981655E-2</v>
      </c>
      <c r="AO97" s="18">
        <f t="shared" si="67"/>
        <v>-6.4224697013836485E-2</v>
      </c>
      <c r="AP97" s="18">
        <f t="shared" si="67"/>
        <v>-6.1411493706694853E-2</v>
      </c>
      <c r="AQ97" s="18">
        <f t="shared" si="67"/>
        <v>-6.0330980988559824E-2</v>
      </c>
      <c r="AR97" s="18">
        <f t="shared" si="67"/>
        <v>-5.7511605457591264E-2</v>
      </c>
      <c r="AS97" s="18">
        <f t="shared" si="67"/>
        <v>-8.7261156676539775E-2</v>
      </c>
      <c r="AT97" s="18">
        <f t="shared" si="67"/>
        <v>-6.6468940770524232E-2</v>
      </c>
      <c r="AU97" s="18">
        <f t="shared" si="67"/>
        <v>-4.6163927602894783E-2</v>
      </c>
      <c r="AV97" s="18">
        <f t="shared" si="67"/>
        <v>-4.5120906375308523E-2</v>
      </c>
      <c r="AW97" s="18">
        <f t="shared" si="67"/>
        <v>-3.7017974646989193E-2</v>
      </c>
      <c r="AX97" s="18">
        <f t="shared" si="67"/>
        <v>-4.8347484224620096E-2</v>
      </c>
      <c r="AY97" s="18">
        <f t="shared" si="67"/>
        <v>-4.9747133411101485E-2</v>
      </c>
      <c r="AZ97" s="18">
        <f t="shared" si="67"/>
        <v>-3.5261345869246119E-2</v>
      </c>
      <c r="BA97" s="18"/>
      <c r="BB97" s="18"/>
      <c r="BC97" s="18"/>
      <c r="BD97" s="18"/>
      <c r="BE97" s="18"/>
      <c r="BF97" s="112"/>
      <c r="BG97" s="112"/>
    </row>
    <row r="98" spans="24:61" ht="15" customHeight="1">
      <c r="X98" s="903"/>
      <c r="Y98" s="988" t="s">
        <v>400</v>
      </c>
      <c r="Z98" s="11"/>
      <c r="AA98" s="11"/>
      <c r="AB98" s="18">
        <f t="shared" si="66"/>
        <v>-0.10134767296864244</v>
      </c>
      <c r="AC98" s="18">
        <f t="shared" ref="AC98:AZ98" si="68">AC34/AB34-1</f>
        <v>-0.10392769780845423</v>
      </c>
      <c r="AD98" s="18">
        <f t="shared" si="68"/>
        <v>-0.15962715562699326</v>
      </c>
      <c r="AE98" s="18">
        <f t="shared" si="68"/>
        <v>-0.12731307097415412</v>
      </c>
      <c r="AF98" s="18">
        <f t="shared" si="68"/>
        <v>-9.8709271654230379E-2</v>
      </c>
      <c r="AG98" s="18">
        <f t="shared" si="68"/>
        <v>-0.12603521323980027</v>
      </c>
      <c r="AH98" s="18">
        <f t="shared" si="68"/>
        <v>-5.0684002610508205E-2</v>
      </c>
      <c r="AI98" s="18">
        <f t="shared" si="68"/>
        <v>-8.5739601723051395E-2</v>
      </c>
      <c r="AJ98" s="18">
        <f t="shared" si="68"/>
        <v>-2.7030131524305334E-2</v>
      </c>
      <c r="AK98" s="18">
        <f t="shared" si="68"/>
        <v>-6.031222122683122E-2</v>
      </c>
      <c r="AL98" s="18">
        <f t="shared" si="68"/>
        <v>-0.12828717854295535</v>
      </c>
      <c r="AM98" s="18">
        <f t="shared" si="68"/>
        <v>-0.33889534549138689</v>
      </c>
      <c r="AN98" s="18">
        <f t="shared" si="68"/>
        <v>-3.8113409335340243E-2</v>
      </c>
      <c r="AO98" s="18">
        <f t="shared" si="68"/>
        <v>-4.0319962772838447E-2</v>
      </c>
      <c r="AP98" s="18">
        <f t="shared" si="68"/>
        <v>-1.6614577181373047E-4</v>
      </c>
      <c r="AQ98" s="18">
        <f t="shared" si="68"/>
        <v>6.1093695444727203E-3</v>
      </c>
      <c r="AR98" s="18">
        <f t="shared" si="68"/>
        <v>-7.4969144208271166E-3</v>
      </c>
      <c r="AS98" s="18">
        <f t="shared" si="68"/>
        <v>-2.8907027527137363E-2</v>
      </c>
      <c r="AT98" s="18">
        <f t="shared" si="68"/>
        <v>-3.2119520341719499E-2</v>
      </c>
      <c r="AU98" s="18">
        <f t="shared" si="68"/>
        <v>-3.4432374043590119E-2</v>
      </c>
      <c r="AV98" s="18">
        <f t="shared" si="68"/>
        <v>-1.9828505378668981E-2</v>
      </c>
      <c r="AW98" s="18">
        <f t="shared" si="68"/>
        <v>-1.9306411896433784E-2</v>
      </c>
      <c r="AX98" s="18">
        <f t="shared" si="68"/>
        <v>-4.0272988725194692E-2</v>
      </c>
      <c r="AY98" s="18">
        <f t="shared" si="68"/>
        <v>-1.2989621015172759E-2</v>
      </c>
      <c r="AZ98" s="18">
        <f t="shared" si="68"/>
        <v>-2.1438227451828551E-2</v>
      </c>
      <c r="BA98" s="18"/>
      <c r="BB98" s="18"/>
      <c r="BC98" s="18"/>
      <c r="BD98" s="18"/>
      <c r="BE98" s="18"/>
      <c r="BF98" s="82"/>
      <c r="BG98" s="82"/>
    </row>
    <row r="99" spans="24:61" ht="15" customHeight="1">
      <c r="X99" s="903"/>
      <c r="Y99" s="988" t="s">
        <v>93</v>
      </c>
      <c r="Z99" s="11"/>
      <c r="AA99" s="11"/>
      <c r="AB99" s="18">
        <f t="shared" si="66"/>
        <v>-3.7604330087778082E-2</v>
      </c>
      <c r="AC99" s="18">
        <f t="shared" ref="AC99:AZ99" si="69">AC35/AB35-1</f>
        <v>-5.7774936723812953E-2</v>
      </c>
      <c r="AD99" s="18">
        <f t="shared" si="69"/>
        <v>-4.9945441082617115E-2</v>
      </c>
      <c r="AE99" s="18">
        <f t="shared" si="69"/>
        <v>6.9271906371466407E-2</v>
      </c>
      <c r="AF99" s="18">
        <f t="shared" si="69"/>
        <v>4.7877043927034402E-2</v>
      </c>
      <c r="AG99" s="18">
        <f t="shared" si="69"/>
        <v>-4.9615031809656762E-2</v>
      </c>
      <c r="AH99" s="18">
        <f t="shared" si="69"/>
        <v>-9.289151286575148E-3</v>
      </c>
      <c r="AI99" s="18">
        <f t="shared" si="69"/>
        <v>-4.3689655950773787E-2</v>
      </c>
      <c r="AJ99" s="18">
        <f t="shared" si="69"/>
        <v>-1.2015248834554404E-2</v>
      </c>
      <c r="AK99" s="18">
        <f t="shared" si="69"/>
        <v>4.2471620882829741E-2</v>
      </c>
      <c r="AL99" s="18">
        <f t="shared" si="69"/>
        <v>-4.4272710405744431E-2</v>
      </c>
      <c r="AM99" s="18">
        <f t="shared" si="69"/>
        <v>2.0915387343400704E-2</v>
      </c>
      <c r="AN99" s="18">
        <f t="shared" si="69"/>
        <v>-5.0864781128817982E-2</v>
      </c>
      <c r="AO99" s="18">
        <f t="shared" si="69"/>
        <v>6.9560765972903615E-2</v>
      </c>
      <c r="AP99" s="18">
        <f t="shared" si="69"/>
        <v>2.1865695651686057E-3</v>
      </c>
      <c r="AQ99" s="18">
        <f t="shared" si="69"/>
        <v>1.4737184943223625E-2</v>
      </c>
      <c r="AR99" s="18">
        <f t="shared" si="69"/>
        <v>-6.7638039344581902E-2</v>
      </c>
      <c r="AS99" s="18">
        <f t="shared" si="69"/>
        <v>-2.4902057655177834E-2</v>
      </c>
      <c r="AT99" s="18">
        <f t="shared" si="69"/>
        <v>3.2903070393697886E-2</v>
      </c>
      <c r="AU99" s="18">
        <f t="shared" si="69"/>
        <v>5.2038716129204188E-2</v>
      </c>
      <c r="AV99" s="18">
        <f t="shared" si="69"/>
        <v>-4.7045943123567024E-3</v>
      </c>
      <c r="AW99" s="18">
        <f t="shared" si="69"/>
        <v>-0.13877961734537558</v>
      </c>
      <c r="AX99" s="18">
        <f t="shared" si="69"/>
        <v>5.0867574978052943E-3</v>
      </c>
      <c r="AY99" s="18">
        <f t="shared" si="69"/>
        <v>-7.6462077452386978E-2</v>
      </c>
      <c r="AZ99" s="18">
        <f t="shared" si="69"/>
        <v>0.12977184651012164</v>
      </c>
      <c r="BA99" s="18"/>
      <c r="BB99" s="18"/>
      <c r="BC99" s="18"/>
      <c r="BD99" s="18"/>
      <c r="BE99" s="18"/>
      <c r="BF99" s="82"/>
      <c r="BG99" s="82"/>
    </row>
    <row r="100" spans="24:61" ht="15" customHeight="1">
      <c r="X100" s="903"/>
      <c r="Y100" s="988" t="s">
        <v>411</v>
      </c>
      <c r="Z100" s="11"/>
      <c r="AA100" s="11"/>
      <c r="AB100" s="18">
        <f t="shared" si="66"/>
        <v>2.007039006773037E-2</v>
      </c>
      <c r="AC100" s="18">
        <f t="shared" ref="AC100:AZ100" si="70">AC36/AB36-1</f>
        <v>7.1829356783719156E-3</v>
      </c>
      <c r="AD100" s="18">
        <f t="shared" si="70"/>
        <v>-1.0134628138283142E-2</v>
      </c>
      <c r="AE100" s="18">
        <f t="shared" si="70"/>
        <v>-1.5213478988529094E-2</v>
      </c>
      <c r="AF100" s="18">
        <f t="shared" si="70"/>
        <v>-9.2928721464629049E-3</v>
      </c>
      <c r="AG100" s="18">
        <f t="shared" si="70"/>
        <v>-9.1401761700212747E-3</v>
      </c>
      <c r="AH100" s="18">
        <f t="shared" si="70"/>
        <v>-3.0537485927040198E-3</v>
      </c>
      <c r="AI100" s="18">
        <f t="shared" si="70"/>
        <v>-5.0389403914644637E-3</v>
      </c>
      <c r="AJ100" s="18">
        <f t="shared" si="70"/>
        <v>-6.5067429200148519E-3</v>
      </c>
      <c r="AK100" s="18">
        <f t="shared" si="70"/>
        <v>-1.1342996886670398E-2</v>
      </c>
      <c r="AL100" s="18">
        <f t="shared" si="70"/>
        <v>3.295802484470256E-3</v>
      </c>
      <c r="AM100" s="18">
        <f t="shared" si="70"/>
        <v>-9.0656158386200891E-3</v>
      </c>
      <c r="AN100" s="18">
        <f t="shared" si="70"/>
        <v>-1.3036841306678815E-2</v>
      </c>
      <c r="AO100" s="18">
        <f t="shared" si="70"/>
        <v>-2.2843570691355231E-2</v>
      </c>
      <c r="AP100" s="18">
        <f t="shared" si="70"/>
        <v>-4.048306468213414E-3</v>
      </c>
      <c r="AQ100" s="18">
        <f t="shared" si="70"/>
        <v>2.3539285978062541E-3</v>
      </c>
      <c r="AR100" s="18">
        <f t="shared" si="70"/>
        <v>1.8054706421486433E-3</v>
      </c>
      <c r="AS100" s="18">
        <f t="shared" si="70"/>
        <v>-1.454128606768379E-2</v>
      </c>
      <c r="AT100" s="18">
        <f t="shared" si="70"/>
        <v>-1.3553084383945091E-2</v>
      </c>
      <c r="AU100" s="18">
        <f t="shared" si="70"/>
        <v>-3.314808119147461E-2</v>
      </c>
      <c r="AV100" s="18">
        <f t="shared" si="70"/>
        <v>-4.8485418097617972E-3</v>
      </c>
      <c r="AW100" s="18">
        <f t="shared" si="70"/>
        <v>-2.4242866328929913E-2</v>
      </c>
      <c r="AX100" s="18">
        <f t="shared" si="70"/>
        <v>-2.6871286719537313E-2</v>
      </c>
      <c r="AY100" s="18">
        <f t="shared" si="70"/>
        <v>-2.4559406591210697E-2</v>
      </c>
      <c r="AZ100" s="18">
        <f t="shared" si="70"/>
        <v>-1.0902862534764024E-3</v>
      </c>
      <c r="BA100" s="18"/>
      <c r="BB100" s="18"/>
      <c r="BC100" s="18"/>
      <c r="BD100" s="18"/>
      <c r="BE100" s="18"/>
      <c r="BF100" s="82"/>
      <c r="BG100" s="82"/>
    </row>
    <row r="101" spans="24:61" ht="15" customHeight="1">
      <c r="X101" s="903"/>
      <c r="Y101" s="988" t="s">
        <v>412</v>
      </c>
      <c r="Z101" s="11"/>
      <c r="AA101" s="11"/>
      <c r="AB101" s="18">
        <f t="shared" si="66"/>
        <v>-5.9327097836538223E-2</v>
      </c>
      <c r="AC101" s="18">
        <f t="shared" ref="AC101:AZ101" si="71">AC37/AB37-1</f>
        <v>0.10826727095528477</v>
      </c>
      <c r="AD101" s="18">
        <f t="shared" si="71"/>
        <v>-0.23185604518554048</v>
      </c>
      <c r="AE101" s="18">
        <f t="shared" si="71"/>
        <v>0.41186332441773144</v>
      </c>
      <c r="AF101" s="18">
        <f t="shared" si="71"/>
        <v>-5.7803915064573941E-2</v>
      </c>
      <c r="AG101" s="18">
        <f t="shared" si="71"/>
        <v>-3.5293760051445355E-2</v>
      </c>
      <c r="AH101" s="18">
        <f t="shared" si="71"/>
        <v>-1.24941673540373E-2</v>
      </c>
      <c r="AI101" s="18">
        <f t="shared" si="71"/>
        <v>-8.7673670074318366E-2</v>
      </c>
      <c r="AJ101" s="18">
        <f t="shared" si="71"/>
        <v>2.939218184618908E-2</v>
      </c>
      <c r="AK101" s="18">
        <f t="shared" si="71"/>
        <v>4.7415271146935334E-2</v>
      </c>
      <c r="AL101" s="18">
        <f t="shared" si="71"/>
        <v>-1.935646399749924E-2</v>
      </c>
      <c r="AM101" s="18">
        <f t="shared" si="71"/>
        <v>1.8943708924457958E-2</v>
      </c>
      <c r="AN101" s="18">
        <f t="shared" si="71"/>
        <v>-7.4605272512222154E-2</v>
      </c>
      <c r="AO101" s="18">
        <f t="shared" si="71"/>
        <v>0.13191894694757988</v>
      </c>
      <c r="AP101" s="18">
        <f t="shared" si="71"/>
        <v>7.5633085342745598E-3</v>
      </c>
      <c r="AQ101" s="18">
        <f t="shared" si="71"/>
        <v>-1.3246598680063504E-2</v>
      </c>
      <c r="AR101" s="18">
        <f t="shared" si="71"/>
        <v>4.6973626776779964E-2</v>
      </c>
      <c r="AS101" s="18">
        <f t="shared" si="71"/>
        <v>1.9235307210078156E-2</v>
      </c>
      <c r="AT101" s="18">
        <f t="shared" si="71"/>
        <v>-2.0767575595950993E-2</v>
      </c>
      <c r="AU101" s="18">
        <f t="shared" si="71"/>
        <v>8.496314934800453E-2</v>
      </c>
      <c r="AV101" s="18">
        <f t="shared" si="71"/>
        <v>-2.397907198437943E-2</v>
      </c>
      <c r="AW101" s="18">
        <f t="shared" si="71"/>
        <v>-2.4158524768431167E-2</v>
      </c>
      <c r="AX101" s="18">
        <f t="shared" si="71"/>
        <v>1.6762565067512281E-2</v>
      </c>
      <c r="AY101" s="18">
        <f t="shared" si="71"/>
        <v>-8.7881398096998353E-3</v>
      </c>
      <c r="AZ101" s="18">
        <f t="shared" si="71"/>
        <v>-3.6684832862038275E-2</v>
      </c>
      <c r="BA101" s="18"/>
      <c r="BB101" s="18"/>
      <c r="BC101" s="18"/>
      <c r="BD101" s="18"/>
      <c r="BE101" s="18"/>
      <c r="BF101" s="82"/>
      <c r="BG101" s="82"/>
    </row>
    <row r="102" spans="24:61" ht="15" customHeight="1">
      <c r="X102" s="903"/>
      <c r="Y102" s="989" t="s">
        <v>413</v>
      </c>
      <c r="Z102" s="11"/>
      <c r="AA102" s="11"/>
      <c r="AB102" s="18">
        <f t="shared" si="66"/>
        <v>6.7274544491935373E-4</v>
      </c>
      <c r="AC102" s="18">
        <f t="shared" ref="AC102:AZ102" si="72">AC38/AB38-1</f>
        <v>-5.6274718692174153E-3</v>
      </c>
      <c r="AD102" s="18">
        <f t="shared" si="72"/>
        <v>-2.6045946879188042E-2</v>
      </c>
      <c r="AE102" s="18">
        <f t="shared" si="72"/>
        <v>-2.5482817087678522E-2</v>
      </c>
      <c r="AF102" s="18">
        <f t="shared" si="72"/>
        <v>-9.2007271171685723E-3</v>
      </c>
      <c r="AG102" s="18">
        <f t="shared" si="72"/>
        <v>-1.4284540788575217E-2</v>
      </c>
      <c r="AH102" s="18">
        <f t="shared" si="72"/>
        <v>-1.4617677621682201E-2</v>
      </c>
      <c r="AI102" s="18">
        <f t="shared" si="72"/>
        <v>-1.8936675268970804E-2</v>
      </c>
      <c r="AJ102" s="18">
        <f t="shared" si="72"/>
        <v>-1.9143310834224603E-2</v>
      </c>
      <c r="AK102" s="18">
        <f t="shared" si="72"/>
        <v>-2.2667311990133276E-2</v>
      </c>
      <c r="AL102" s="18">
        <f t="shared" si="72"/>
        <v>-2.1568935478096796E-3</v>
      </c>
      <c r="AM102" s="18">
        <f t="shared" si="72"/>
        <v>-3.5344551579485906E-3</v>
      </c>
      <c r="AN102" s="18">
        <f t="shared" si="72"/>
        <v>-1.6421921690173757E-2</v>
      </c>
      <c r="AO102" s="18">
        <f t="shared" si="72"/>
        <v>-2.4118174384671343E-2</v>
      </c>
      <c r="AP102" s="18">
        <f t="shared" si="72"/>
        <v>-7.2847733248800894E-3</v>
      </c>
      <c r="AQ102" s="18">
        <f t="shared" si="72"/>
        <v>-2.1116648796352666E-2</v>
      </c>
      <c r="AR102" s="18">
        <f t="shared" si="72"/>
        <v>-1.5989400104464035E-2</v>
      </c>
      <c r="AS102" s="18">
        <f t="shared" si="72"/>
        <v>-1.4968386265678757E-2</v>
      </c>
      <c r="AT102" s="18">
        <f t="shared" si="72"/>
        <v>-1.2841394692247876E-2</v>
      </c>
      <c r="AU102" s="18">
        <f t="shared" si="72"/>
        <v>-2.1066428826112649E-2</v>
      </c>
      <c r="AV102" s="18">
        <f t="shared" si="72"/>
        <v>1.0782011999665997E-5</v>
      </c>
      <c r="AW102" s="18">
        <f t="shared" si="72"/>
        <v>-2.015496043780296E-2</v>
      </c>
      <c r="AX102" s="18">
        <f t="shared" si="72"/>
        <v>-2.4107352433964224E-2</v>
      </c>
      <c r="AY102" s="18">
        <f t="shared" si="72"/>
        <v>-2.1434459924741578E-2</v>
      </c>
      <c r="AZ102" s="18">
        <f t="shared" si="72"/>
        <v>-5.4505545858566373E-3</v>
      </c>
      <c r="BA102" s="18"/>
      <c r="BB102" s="18"/>
      <c r="BC102" s="18"/>
      <c r="BD102" s="18"/>
      <c r="BE102" s="18"/>
      <c r="BF102" s="82"/>
      <c r="BG102" s="82"/>
    </row>
    <row r="103" spans="24:61" ht="15" customHeight="1">
      <c r="X103" s="903"/>
      <c r="Y103" s="989" t="s">
        <v>414</v>
      </c>
      <c r="Z103" s="140"/>
      <c r="AA103" s="140"/>
      <c r="AB103" s="18">
        <f t="shared" si="66"/>
        <v>-7.4884123640622802E-3</v>
      </c>
      <c r="AC103" s="18">
        <f t="shared" ref="AC103:AZ103" si="73">AC39/AB39-1</f>
        <v>-2.7130792441110163E-3</v>
      </c>
      <c r="AD103" s="18">
        <f t="shared" si="73"/>
        <v>-1.597398180612275E-2</v>
      </c>
      <c r="AE103" s="18">
        <f t="shared" si="73"/>
        <v>-1.3237205603359392E-2</v>
      </c>
      <c r="AF103" s="18">
        <f t="shared" si="73"/>
        <v>-2.7457412650267687E-2</v>
      </c>
      <c r="AG103" s="18">
        <f t="shared" si="73"/>
        <v>-2.6548158579885905E-2</v>
      </c>
      <c r="AH103" s="18">
        <f t="shared" si="73"/>
        <v>-3.1275603076532987E-2</v>
      </c>
      <c r="AI103" s="18">
        <f t="shared" si="73"/>
        <v>-3.8999257023701661E-2</v>
      </c>
      <c r="AJ103" s="18">
        <f t="shared" si="73"/>
        <v>-3.8096300092755109E-2</v>
      </c>
      <c r="AK103" s="18">
        <f t="shared" si="73"/>
        <v>-3.6928996323328023E-2</v>
      </c>
      <c r="AL103" s="18">
        <f t="shared" si="73"/>
        <v>-4.1762844243276254E-2</v>
      </c>
      <c r="AM103" s="18">
        <f t="shared" si="73"/>
        <v>-4.3670518788261781E-2</v>
      </c>
      <c r="AN103" s="18">
        <f t="shared" si="73"/>
        <v>-4.6503043230826768E-2</v>
      </c>
      <c r="AO103" s="18">
        <f t="shared" si="73"/>
        <v>-4.959885696711186E-2</v>
      </c>
      <c r="AP103" s="18">
        <f t="shared" si="73"/>
        <v>-5.0882476591675552E-2</v>
      </c>
      <c r="AQ103" s="18">
        <f t="shared" si="73"/>
        <v>-5.6120700107335053E-2</v>
      </c>
      <c r="AR103" s="18">
        <f t="shared" si="73"/>
        <v>-5.6327819709389493E-2</v>
      </c>
      <c r="AS103" s="18">
        <f t="shared" si="73"/>
        <v>-7.1355926727567076E-2</v>
      </c>
      <c r="AT103" s="18">
        <f t="shared" si="73"/>
        <v>-6.4569738597444637E-2</v>
      </c>
      <c r="AU103" s="18">
        <f t="shared" si="73"/>
        <v>-6.9206734355285904E-2</v>
      </c>
      <c r="AV103" s="18">
        <f t="shared" si="73"/>
        <v>-5.9841973114414082E-2</v>
      </c>
      <c r="AW103" s="18">
        <f t="shared" si="73"/>
        <v>-5.346146108155303E-2</v>
      </c>
      <c r="AX103" s="18">
        <f t="shared" si="73"/>
        <v>-5.3573829960560593E-2</v>
      </c>
      <c r="AY103" s="18">
        <f t="shared" si="73"/>
        <v>-6.002540468205031E-2</v>
      </c>
      <c r="AZ103" s="18">
        <f t="shared" si="73"/>
        <v>-5.8115575275536457E-2</v>
      </c>
      <c r="BA103" s="18"/>
      <c r="BB103" s="18"/>
      <c r="BC103" s="18"/>
      <c r="BD103" s="18"/>
      <c r="BE103" s="18"/>
      <c r="BF103" s="114"/>
      <c r="BG103" s="114"/>
    </row>
    <row r="104" spans="24:61" ht="15" customHeight="1">
      <c r="X104" s="903"/>
      <c r="Y104" s="395" t="s">
        <v>135</v>
      </c>
      <c r="Z104" s="140"/>
      <c r="AA104" s="140"/>
      <c r="AB104" s="18">
        <f t="shared" si="66"/>
        <v>-1.7704562319690531E-2</v>
      </c>
      <c r="AC104" s="18">
        <f t="shared" ref="AC104:AZ104" si="74">AC40/AB40-1</f>
        <v>2.3144232670899711E-3</v>
      </c>
      <c r="AD104" s="18">
        <f t="shared" si="74"/>
        <v>3.4672115732874431E-3</v>
      </c>
      <c r="AE104" s="18">
        <f t="shared" si="74"/>
        <v>-8.0645939855215065E-3</v>
      </c>
      <c r="AF104" s="18">
        <f t="shared" si="74"/>
        <v>2.4263262891608406E-3</v>
      </c>
      <c r="AG104" s="18">
        <f t="shared" si="74"/>
        <v>2.4231132273764278E-3</v>
      </c>
      <c r="AH104" s="18">
        <f t="shared" si="74"/>
        <v>6.7403487175112797E-3</v>
      </c>
      <c r="AI104" s="18">
        <f t="shared" si="74"/>
        <v>-4.8215148000764207E-3</v>
      </c>
      <c r="AJ104" s="18">
        <f t="shared" si="74"/>
        <v>3.6993459019851738E-3</v>
      </c>
      <c r="AK104" s="18">
        <f t="shared" si="74"/>
        <v>6.4966701825395212E-3</v>
      </c>
      <c r="AL104" s="18">
        <f t="shared" si="74"/>
        <v>7.8187010743751006E-3</v>
      </c>
      <c r="AM104" s="18">
        <f t="shared" si="74"/>
        <v>0.26633653784022338</v>
      </c>
      <c r="AN104" s="18">
        <f t="shared" si="74"/>
        <v>0.17533074756182776</v>
      </c>
      <c r="AO104" s="18">
        <f t="shared" si="74"/>
        <v>3.1290880101432439E-2</v>
      </c>
      <c r="AP104" s="18">
        <f t="shared" si="74"/>
        <v>0.13153304565509183</v>
      </c>
      <c r="AQ104" s="18">
        <f t="shared" si="74"/>
        <v>2.9424710806538634E-2</v>
      </c>
      <c r="AR104" s="18">
        <f t="shared" si="74"/>
        <v>-3.4740857738653097E-2</v>
      </c>
      <c r="AS104" s="18">
        <f t="shared" si="74"/>
        <v>0.12481963216698189</v>
      </c>
      <c r="AT104" s="18">
        <f t="shared" si="74"/>
        <v>-7.4357706503718202E-3</v>
      </c>
      <c r="AU104" s="18">
        <f t="shared" si="74"/>
        <v>-0.12551651215391857</v>
      </c>
      <c r="AV104" s="18">
        <f t="shared" si="74"/>
        <v>9.9057789924426709E-2</v>
      </c>
      <c r="AW104" s="18">
        <f t="shared" si="74"/>
        <v>-8.59959104207908E-3</v>
      </c>
      <c r="AX104" s="18">
        <f t="shared" si="74"/>
        <v>-9.2495899728669562E-3</v>
      </c>
      <c r="AY104" s="18">
        <f t="shared" si="74"/>
        <v>-7.6657931933232781E-4</v>
      </c>
      <c r="AZ104" s="18">
        <f t="shared" si="74"/>
        <v>1.3668724884843275E-3</v>
      </c>
      <c r="BA104" s="18"/>
      <c r="BB104" s="18"/>
      <c r="BC104" s="18"/>
      <c r="BD104" s="18"/>
      <c r="BE104" s="18"/>
      <c r="BF104" s="114"/>
      <c r="BG104" s="114"/>
    </row>
    <row r="105" spans="24:61" ht="15" customHeight="1" thickBot="1">
      <c r="X105" s="903"/>
      <c r="Y105" s="417" t="s">
        <v>399</v>
      </c>
      <c r="Z105" s="11"/>
      <c r="AA105" s="11"/>
      <c r="AB105" s="18">
        <f t="shared" si="66"/>
        <v>-2.9611908030611644E-2</v>
      </c>
      <c r="AC105" s="18">
        <f t="shared" ref="AC105:AZ105" si="75">AC41/AB41-1</f>
        <v>2.6800695038597722E-2</v>
      </c>
      <c r="AD105" s="18">
        <f t="shared" si="75"/>
        <v>-5.5981448358913832E-3</v>
      </c>
      <c r="AE105" s="18">
        <f t="shared" si="75"/>
        <v>8.4764644604436334E-2</v>
      </c>
      <c r="AF105" s="18">
        <f t="shared" si="75"/>
        <v>2.6135608724242365E-2</v>
      </c>
      <c r="AG105" s="18">
        <f t="shared" si="75"/>
        <v>2.4939975124683267E-2</v>
      </c>
      <c r="AH105" s="18">
        <f t="shared" si="75"/>
        <v>-3.4655439746807182E-2</v>
      </c>
      <c r="AI105" s="18">
        <f t="shared" si="75"/>
        <v>-1.220104187758142E-2</v>
      </c>
      <c r="AJ105" s="18">
        <f t="shared" si="75"/>
        <v>-3.408612070928918E-2</v>
      </c>
      <c r="AK105" s="18">
        <f t="shared" si="75"/>
        <v>-5.0085585793178677E-2</v>
      </c>
      <c r="AL105" s="18">
        <f t="shared" si="75"/>
        <v>-5.4551699757062866E-2</v>
      </c>
      <c r="AM105" s="18">
        <f t="shared" si="75"/>
        <v>0.54793103017737255</v>
      </c>
      <c r="AN105" s="18">
        <f t="shared" si="75"/>
        <v>-0.13929587860283443</v>
      </c>
      <c r="AO105" s="18">
        <f t="shared" si="75"/>
        <v>-8.410897428578934E-2</v>
      </c>
      <c r="AP105" s="18">
        <f t="shared" si="75"/>
        <v>-7.2500507718533336E-2</v>
      </c>
      <c r="AQ105" s="18">
        <f t="shared" si="75"/>
        <v>-6.8597274206946834E-2</v>
      </c>
      <c r="AR105" s="18">
        <f t="shared" si="75"/>
        <v>-8.5396636385789093E-2</v>
      </c>
      <c r="AS105" s="18">
        <f t="shared" si="75"/>
        <v>-3.0214334390380571E-2</v>
      </c>
      <c r="AT105" s="18">
        <f t="shared" si="75"/>
        <v>-0.11076374583438708</v>
      </c>
      <c r="AU105" s="18">
        <f t="shared" si="75"/>
        <v>-7.7066706472475821E-2</v>
      </c>
      <c r="AV105" s="18">
        <f t="shared" si="75"/>
        <v>-6.4546906091399459E-3</v>
      </c>
      <c r="AW105" s="18">
        <f t="shared" si="75"/>
        <v>4.2379198982945621E-2</v>
      </c>
      <c r="AX105" s="18">
        <f t="shared" si="75"/>
        <v>1.3592339133029485E-2</v>
      </c>
      <c r="AY105" s="18">
        <f t="shared" si="75"/>
        <v>-0.11663073632269283</v>
      </c>
      <c r="AZ105" s="18">
        <f t="shared" si="75"/>
        <v>-2.9941944506473028E-4</v>
      </c>
      <c r="BA105" s="18"/>
      <c r="BB105" s="18"/>
      <c r="BC105" s="18"/>
      <c r="BD105" s="18"/>
      <c r="BE105" s="18"/>
      <c r="BF105" s="82"/>
      <c r="BG105" s="84"/>
    </row>
    <row r="106" spans="24:61" ht="15" customHeight="1" thickTop="1">
      <c r="X106" s="903"/>
      <c r="Y106" s="417" t="s">
        <v>134</v>
      </c>
      <c r="Z106" s="11"/>
      <c r="AA106" s="11"/>
      <c r="AB106" s="18">
        <f t="shared" si="66"/>
        <v>-2.4331507195836655E-2</v>
      </c>
      <c r="AC106" s="18">
        <f t="shared" ref="AC106:AZ106" si="76">AC42/AB42-1</f>
        <v>-7.837599345229096E-3</v>
      </c>
      <c r="AD106" s="18">
        <f t="shared" si="76"/>
        <v>-1.7575343715998781E-2</v>
      </c>
      <c r="AE106" s="18">
        <f t="shared" si="76"/>
        <v>-1.9736144067174388E-2</v>
      </c>
      <c r="AF106" s="18">
        <f t="shared" si="76"/>
        <v>-1.4422433429871817E-2</v>
      </c>
      <c r="AG106" s="18">
        <f t="shared" si="76"/>
        <v>-1.4696437468718959E-2</v>
      </c>
      <c r="AH106" s="18">
        <f t="shared" si="76"/>
        <v>-1.4502888200271014E-2</v>
      </c>
      <c r="AI106" s="18">
        <f t="shared" si="76"/>
        <v>-2.0637279491288907E-2</v>
      </c>
      <c r="AJ106" s="18">
        <f t="shared" si="76"/>
        <v>-1.1684158136462286E-2</v>
      </c>
      <c r="AK106" s="18">
        <f t="shared" si="76"/>
        <v>-1.5272769320089363E-2</v>
      </c>
      <c r="AL106" s="18">
        <f t="shared" si="76"/>
        <v>-9.4769167099993834E-2</v>
      </c>
      <c r="AM106" s="18">
        <f t="shared" si="76"/>
        <v>-2.4757486367026016E-2</v>
      </c>
      <c r="AN106" s="18">
        <f t="shared" si="76"/>
        <v>-2.1224541191250168E-2</v>
      </c>
      <c r="AO106" s="18">
        <f t="shared" si="76"/>
        <v>-1.8624907713335137E-2</v>
      </c>
      <c r="AP106" s="18">
        <f t="shared" si="76"/>
        <v>-2.7462570126095431E-2</v>
      </c>
      <c r="AQ106" s="18">
        <f t="shared" si="76"/>
        <v>-1.9398022328903197E-2</v>
      </c>
      <c r="AR106" s="18">
        <f t="shared" si="76"/>
        <v>-2.4430371156924036E-2</v>
      </c>
      <c r="AS106" s="18">
        <f t="shared" si="76"/>
        <v>-1.2398925093516255E-2</v>
      </c>
      <c r="AT106" s="18">
        <f t="shared" si="76"/>
        <v>-2.9234480049045386E-2</v>
      </c>
      <c r="AU106" s="18">
        <f t="shared" si="76"/>
        <v>-1.8311992882353412E-2</v>
      </c>
      <c r="AV106" s="18">
        <f t="shared" si="76"/>
        <v>-1.8620034608937019E-2</v>
      </c>
      <c r="AW106" s="18">
        <f t="shared" si="76"/>
        <v>-1.9499818858050522E-2</v>
      </c>
      <c r="AX106" s="18">
        <f t="shared" si="76"/>
        <v>-1.3597921213929665E-2</v>
      </c>
      <c r="AY106" s="18">
        <f t="shared" si="76"/>
        <v>-1.3730909907120226E-2</v>
      </c>
      <c r="AZ106" s="18">
        <f t="shared" si="76"/>
        <v>-1.7536587054500785E-5</v>
      </c>
      <c r="BA106" s="18"/>
      <c r="BB106" s="18"/>
      <c r="BC106" s="18"/>
      <c r="BD106" s="18"/>
      <c r="BE106" s="18"/>
      <c r="BF106" s="86"/>
      <c r="BG106" s="114"/>
      <c r="BH106" s="29"/>
      <c r="BI106" s="29"/>
    </row>
    <row r="107" spans="24:61" ht="15" customHeight="1" thickBot="1">
      <c r="X107" s="903"/>
      <c r="Y107" s="692" t="s">
        <v>392</v>
      </c>
      <c r="Z107" s="22"/>
      <c r="AA107" s="22"/>
      <c r="AB107" s="19">
        <f>AB43/AA43-1</f>
        <v>9.1356338434371853E-3</v>
      </c>
      <c r="AC107" s="19">
        <f t="shared" ref="AC107:AZ107" si="77">AC43/AB43-1</f>
        <v>-1.1231551782997506E-4</v>
      </c>
      <c r="AD107" s="19">
        <f t="shared" si="77"/>
        <v>1.7435879502774032E-3</v>
      </c>
      <c r="AE107" s="19">
        <f t="shared" si="77"/>
        <v>2.6774052713958163E-3</v>
      </c>
      <c r="AF107" s="19">
        <f t="shared" si="77"/>
        <v>9.0190386249870969E-3</v>
      </c>
      <c r="AG107" s="19">
        <f t="shared" si="77"/>
        <v>1.0744935916318088E-3</v>
      </c>
      <c r="AH107" s="19">
        <f t="shared" si="77"/>
        <v>4.3839343143816656E-3</v>
      </c>
      <c r="AI107" s="19">
        <f t="shared" si="77"/>
        <v>-5.5863890149809747E-2</v>
      </c>
      <c r="AJ107" s="19">
        <f t="shared" si="77"/>
        <v>6.8300000066033206E-2</v>
      </c>
      <c r="AK107" s="19">
        <f t="shared" si="77"/>
        <v>0.22313641715906929</v>
      </c>
      <c r="AL107" s="19">
        <f t="shared" si="77"/>
        <v>-0.21432932534252713</v>
      </c>
      <c r="AM107" s="19">
        <f t="shared" si="77"/>
        <v>-0.13639322178324076</v>
      </c>
      <c r="AN107" s="19">
        <f t="shared" si="77"/>
        <v>0.43796976330033255</v>
      </c>
      <c r="AO107" s="19">
        <f t="shared" si="77"/>
        <v>5.7614907059000853E-2</v>
      </c>
      <c r="AP107" s="19">
        <f t="shared" si="77"/>
        <v>6.1576130756409775E-2</v>
      </c>
      <c r="AQ107" s="19">
        <f t="shared" si="77"/>
        <v>5.7660667575810454E-2</v>
      </c>
      <c r="AR107" s="19">
        <f t="shared" si="77"/>
        <v>6.8269698753552266E-2</v>
      </c>
      <c r="AS107" s="19">
        <f t="shared" si="77"/>
        <v>0.19915852444756421</v>
      </c>
      <c r="AT107" s="19">
        <f t="shared" si="77"/>
        <v>4.3685399878575115E-2</v>
      </c>
      <c r="AU107" s="19">
        <f t="shared" si="77"/>
        <v>-7.7771748828930898E-3</v>
      </c>
      <c r="AV107" s="19">
        <f t="shared" si="77"/>
        <v>3.8615799562980335E-2</v>
      </c>
      <c r="AW107" s="19">
        <f t="shared" si="77"/>
        <v>2.098553628890687E-2</v>
      </c>
      <c r="AX107" s="19">
        <f t="shared" si="77"/>
        <v>6.27235573773397E-2</v>
      </c>
      <c r="AY107" s="19">
        <f t="shared" si="77"/>
        <v>9.8447917173429156E-2</v>
      </c>
      <c r="AZ107" s="19">
        <f t="shared" si="77"/>
        <v>1.8679209467643343E-2</v>
      </c>
      <c r="BA107" s="19"/>
      <c r="BB107" s="19"/>
      <c r="BC107" s="19"/>
      <c r="BD107" s="19"/>
      <c r="BE107" s="19"/>
      <c r="BF107" s="84"/>
      <c r="BG107" s="114"/>
      <c r="BH107" s="29"/>
      <c r="BI107" s="29"/>
    </row>
    <row r="108" spans="24:61" ht="15" customHeight="1" thickTop="1">
      <c r="X108" s="903"/>
      <c r="Y108" s="990" t="s">
        <v>302</v>
      </c>
      <c r="Z108" s="23"/>
      <c r="AA108" s="23"/>
      <c r="AB108" s="20">
        <f t="shared" si="66"/>
        <v>-2.7920322998996383E-2</v>
      </c>
      <c r="AC108" s="20">
        <f t="shared" ref="AC108:AZ108" si="78">AC44/AB44-1</f>
        <v>1.9163029824385225E-2</v>
      </c>
      <c r="AD108" s="20">
        <f t="shared" si="78"/>
        <v>-9.3322637856790291E-2</v>
      </c>
      <c r="AE108" s="20">
        <f t="shared" si="78"/>
        <v>8.5350609318360471E-2</v>
      </c>
      <c r="AF108" s="20">
        <f t="shared" si="78"/>
        <v>-3.4234994457610024E-2</v>
      </c>
      <c r="AG108" s="20">
        <f t="shared" si="78"/>
        <v>-2.9493877170927885E-2</v>
      </c>
      <c r="AH108" s="20">
        <f t="shared" si="78"/>
        <v>-1.7938046904983906E-2</v>
      </c>
      <c r="AI108" s="20">
        <f t="shared" si="78"/>
        <v>-4.6799107707038545E-2</v>
      </c>
      <c r="AJ108" s="20">
        <f t="shared" si="78"/>
        <v>-3.6898372466966922E-3</v>
      </c>
      <c r="AK108" s="20">
        <f t="shared" si="78"/>
        <v>-5.8733871815341843E-4</v>
      </c>
      <c r="AL108" s="20">
        <f t="shared" si="78"/>
        <v>-2.8139867843616662E-2</v>
      </c>
      <c r="AM108" s="20">
        <f t="shared" si="78"/>
        <v>-1.829550143530001E-2</v>
      </c>
      <c r="AN108" s="20">
        <f t="shared" si="78"/>
        <v>-4.0992346120064527E-2</v>
      </c>
      <c r="AO108" s="20">
        <f t="shared" si="78"/>
        <v>2.9618973329344156E-2</v>
      </c>
      <c r="AP108" s="20">
        <f t="shared" si="78"/>
        <v>-5.7708962786474638E-3</v>
      </c>
      <c r="AQ108" s="20">
        <f t="shared" si="78"/>
        <v>-1.4647684378716552E-2</v>
      </c>
      <c r="AR108" s="20">
        <f t="shared" si="78"/>
        <v>7.2200939271775955E-3</v>
      </c>
      <c r="AS108" s="20">
        <f t="shared" si="78"/>
        <v>-8.3989464133505942E-3</v>
      </c>
      <c r="AT108" s="20">
        <f t="shared" si="78"/>
        <v>-2.6410161789889863E-2</v>
      </c>
      <c r="AU108" s="20">
        <f t="shared" si="78"/>
        <v>3.1137949396093267E-2</v>
      </c>
      <c r="AV108" s="20">
        <f t="shared" si="78"/>
        <v>-2.9115967859995595E-2</v>
      </c>
      <c r="AW108" s="20">
        <f t="shared" si="78"/>
        <v>-2.5359004902740789E-2</v>
      </c>
      <c r="AX108" s="20">
        <f t="shared" si="78"/>
        <v>-9.2998558040490176E-3</v>
      </c>
      <c r="AY108" s="20">
        <f t="shared" si="78"/>
        <v>-1.8579909094817104E-2</v>
      </c>
      <c r="AZ108" s="20">
        <f t="shared" si="78"/>
        <v>-2.4112268070515919E-2</v>
      </c>
      <c r="BA108" s="20"/>
      <c r="BB108" s="20"/>
      <c r="BC108" s="20"/>
      <c r="BD108" s="20"/>
      <c r="BE108" s="20"/>
      <c r="BF108" s="86"/>
      <c r="BG108" s="82"/>
    </row>
  </sheetData>
  <mergeCells count="3">
    <mergeCell ref="BF48:BF59"/>
    <mergeCell ref="BF64:BF75"/>
    <mergeCell ref="BF80:BF91"/>
  </mergeCells>
  <phoneticPr fontId="9"/>
  <pageMargins left="0.78740157480314965" right="0.78740157480314965" top="0.98425196850393704" bottom="0.98425196850393704" header="0.51181102362204722" footer="0.51181102362204722"/>
  <pageSetup paperSize="9" scale="3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E89"/>
  <sheetViews>
    <sheetView zoomScale="90" zoomScaleNormal="90" workbookViewId="0">
      <pane xSplit="27" ySplit="4" topLeftCell="BG86" activePane="bottomRight" state="frozen"/>
      <selection activeCell="AZ17" sqref="AZ17"/>
      <selection pane="topRight" activeCell="AZ17" sqref="AZ17"/>
      <selection pane="bottomLeft" activeCell="AZ17" sqref="AZ17"/>
      <selection pane="bottomRight" activeCell="Y3" sqref="Y3:Y89"/>
    </sheetView>
  </sheetViews>
  <sheetFormatPr defaultColWidth="9.625" defaultRowHeight="14.25"/>
  <cols>
    <col min="1" max="1" width="1.625" style="310" customWidth="1"/>
    <col min="2" max="24" width="1.625" style="12" hidden="1" customWidth="1"/>
    <col min="25" max="25" width="18" style="12" customWidth="1"/>
    <col min="26" max="26" width="10.625" style="12" customWidth="1"/>
    <col min="27" max="50" width="8.625" style="12" bestFit="1" customWidth="1"/>
    <col min="51" max="52" width="7.375" style="12" customWidth="1"/>
    <col min="53" max="56" width="7.375" style="12" hidden="1" customWidth="1"/>
    <col min="57" max="57" width="7.125" style="12" hidden="1" customWidth="1"/>
    <col min="58" max="58" width="4.375" style="12" customWidth="1"/>
    <col min="59" max="60" width="9" style="12" customWidth="1"/>
    <col min="61" max="16384" width="9.625" style="12"/>
  </cols>
  <sheetData>
    <row r="1" spans="1:57" ht="23.25">
      <c r="A1" s="793" t="s">
        <v>66</v>
      </c>
      <c r="AC1" s="127"/>
      <c r="AD1" s="126"/>
    </row>
    <row r="2" spans="1:57" ht="15" customHeight="1"/>
    <row r="3" spans="1:57" ht="16.5">
      <c r="Y3" s="928" t="s">
        <v>401</v>
      </c>
    </row>
    <row r="4" spans="1:57">
      <c r="Y4" s="969"/>
      <c r="Z4" s="162"/>
      <c r="AA4" s="13">
        <v>1990</v>
      </c>
      <c r="AB4" s="13">
        <f t="shared" ref="AB4:BE4" si="0">AA4+1</f>
        <v>1991</v>
      </c>
      <c r="AC4" s="13">
        <f t="shared" si="0"/>
        <v>1992</v>
      </c>
      <c r="AD4" s="13">
        <f t="shared" si="0"/>
        <v>1993</v>
      </c>
      <c r="AE4" s="13">
        <f t="shared" si="0"/>
        <v>1994</v>
      </c>
      <c r="AF4" s="13">
        <f t="shared" si="0"/>
        <v>1995</v>
      </c>
      <c r="AG4" s="13">
        <f t="shared" si="0"/>
        <v>1996</v>
      </c>
      <c r="AH4" s="13">
        <f t="shared" si="0"/>
        <v>1997</v>
      </c>
      <c r="AI4" s="13">
        <f t="shared" si="0"/>
        <v>1998</v>
      </c>
      <c r="AJ4" s="13">
        <f t="shared" si="0"/>
        <v>1999</v>
      </c>
      <c r="AK4" s="13">
        <f t="shared" si="0"/>
        <v>2000</v>
      </c>
      <c r="AL4" s="13">
        <f t="shared" si="0"/>
        <v>2001</v>
      </c>
      <c r="AM4" s="13">
        <f t="shared" si="0"/>
        <v>2002</v>
      </c>
      <c r="AN4" s="13">
        <f t="shared" si="0"/>
        <v>2003</v>
      </c>
      <c r="AO4" s="13">
        <f t="shared" si="0"/>
        <v>2004</v>
      </c>
      <c r="AP4" s="13">
        <f t="shared" si="0"/>
        <v>2005</v>
      </c>
      <c r="AQ4" s="13">
        <f t="shared" si="0"/>
        <v>2006</v>
      </c>
      <c r="AR4" s="13">
        <f t="shared" si="0"/>
        <v>2007</v>
      </c>
      <c r="AS4" s="13">
        <f t="shared" si="0"/>
        <v>2008</v>
      </c>
      <c r="AT4" s="13">
        <f t="shared" si="0"/>
        <v>2009</v>
      </c>
      <c r="AU4" s="13">
        <f t="shared" si="0"/>
        <v>2010</v>
      </c>
      <c r="AV4" s="13">
        <f t="shared" si="0"/>
        <v>2011</v>
      </c>
      <c r="AW4" s="13">
        <f t="shared" si="0"/>
        <v>2012</v>
      </c>
      <c r="AX4" s="13">
        <f t="shared" si="0"/>
        <v>2013</v>
      </c>
      <c r="AY4" s="13">
        <f t="shared" si="0"/>
        <v>2014</v>
      </c>
      <c r="AZ4" s="13">
        <f t="shared" si="0"/>
        <v>2015</v>
      </c>
      <c r="BA4" s="13">
        <f t="shared" si="0"/>
        <v>2016</v>
      </c>
      <c r="BB4" s="13">
        <f t="shared" si="0"/>
        <v>2017</v>
      </c>
      <c r="BC4" s="13">
        <f t="shared" si="0"/>
        <v>2018</v>
      </c>
      <c r="BD4" s="13">
        <f t="shared" si="0"/>
        <v>2019</v>
      </c>
      <c r="BE4" s="13">
        <f t="shared" si="0"/>
        <v>2020</v>
      </c>
    </row>
    <row r="5" spans="1:57">
      <c r="Y5" s="8" t="s">
        <v>1</v>
      </c>
      <c r="Z5" s="14"/>
      <c r="AA5" s="14">
        <f>'12.N2O_detail'!AA15</f>
        <v>11547.888362079997</v>
      </c>
      <c r="AB5" s="14">
        <f>'12.N2O_detail'!AB15</f>
        <v>11419.982475056875</v>
      </c>
      <c r="AC5" s="14">
        <f>'12.N2O_detail'!AC15</f>
        <v>11350.989900564706</v>
      </c>
      <c r="AD5" s="14">
        <f>'12.N2O_detail'!AD15</f>
        <v>11353.131986058313</v>
      </c>
      <c r="AE5" s="14">
        <f>'12.N2O_detail'!AE15</f>
        <v>11150.565902376387</v>
      </c>
      <c r="AF5" s="14">
        <f>'12.N2O_detail'!AF15</f>
        <v>10782.189093226514</v>
      </c>
      <c r="AG5" s="14">
        <f>'12.N2O_detail'!AG15</f>
        <v>10606.384641579409</v>
      </c>
      <c r="AH5" s="14">
        <f>'12.N2O_detail'!AH15</f>
        <v>10491.627094220883</v>
      </c>
      <c r="AI5" s="14">
        <f>'12.N2O_detail'!AI15</f>
        <v>10354.913337004473</v>
      </c>
      <c r="AJ5" s="14">
        <f>'12.N2O_detail'!AJ15</f>
        <v>10269.454811151796</v>
      </c>
      <c r="AK5" s="14">
        <f>'12.N2O_detail'!AK15</f>
        <v>10317.637922972497</v>
      </c>
      <c r="AL5" s="14">
        <f>'12.N2O_detail'!AL15</f>
        <v>10159.508366207003</v>
      </c>
      <c r="AM5" s="14">
        <f>'12.N2O_detail'!AM15</f>
        <v>10187.24600553291</v>
      </c>
      <c r="AN5" s="14">
        <f>'12.N2O_detail'!AN15</f>
        <v>10191.002208176953</v>
      </c>
      <c r="AO5" s="14">
        <f>'12.N2O_detail'!AO15</f>
        <v>10091.965076063287</v>
      </c>
      <c r="AP5" s="14">
        <f>'12.N2O_detail'!AP15</f>
        <v>10112.678099873658</v>
      </c>
      <c r="AQ5" s="14">
        <f>'12.N2O_detail'!AQ15</f>
        <v>10172.041368643811</v>
      </c>
      <c r="AR5" s="14">
        <f>'12.N2O_detail'!AR15</f>
        <v>10568.655439300306</v>
      </c>
      <c r="AS5" s="14">
        <f>'12.N2O_detail'!AS15</f>
        <v>9902.4264214054692</v>
      </c>
      <c r="AT5" s="14">
        <f>'12.N2O_detail'!AT15</f>
        <v>9635.5592383938929</v>
      </c>
      <c r="AU5" s="14">
        <f>'12.N2O_detail'!AU15</f>
        <v>9891.5013714156685</v>
      </c>
      <c r="AV5" s="14">
        <f>'12.N2O_detail'!AV15</f>
        <v>9753.8006148876939</v>
      </c>
      <c r="AW5" s="14">
        <f>'12.N2O_detail'!AW15</f>
        <v>9639.2234238096207</v>
      </c>
      <c r="AX5" s="14">
        <f>'12.N2O_detail'!AX15</f>
        <v>9620.8028993732041</v>
      </c>
      <c r="AY5" s="14">
        <f>'12.N2O_detail'!AY15</f>
        <v>9474.920546258274</v>
      </c>
      <c r="AZ5" s="14">
        <f>'12.N2O_detail'!AZ15</f>
        <v>9460.0731180746552</v>
      </c>
      <c r="BA5" s="14"/>
      <c r="BB5" s="14"/>
      <c r="BC5" s="14"/>
      <c r="BD5" s="14"/>
      <c r="BE5" s="14"/>
    </row>
    <row r="6" spans="1:57">
      <c r="Y6" s="8" t="s">
        <v>136</v>
      </c>
      <c r="Z6" s="14"/>
      <c r="AA6" s="14">
        <f>'12.N2O_detail'!AA5+'12.N2O_detail'!AA11</f>
        <v>6198.5712736875093</v>
      </c>
      <c r="AB6" s="14">
        <f>'12.N2O_detail'!AB5+'12.N2O_detail'!AB11</f>
        <v>6428.3091955021091</v>
      </c>
      <c r="AC6" s="14">
        <f>'12.N2O_detail'!AC5+'12.N2O_detail'!AC11</f>
        <v>6543.4998139332383</v>
      </c>
      <c r="AD6" s="14">
        <f>'12.N2O_detail'!AD5+'12.N2O_detail'!AD11</f>
        <v>6673.7031611939192</v>
      </c>
      <c r="AE6" s="14">
        <f>'12.N2O_detail'!AE5+'12.N2O_detail'!AE11</f>
        <v>6951.8865034842202</v>
      </c>
      <c r="AF6" s="14">
        <f>'12.N2O_detail'!AF5+'12.N2O_detail'!AF11</f>
        <v>7541.230047053974</v>
      </c>
      <c r="AG6" s="14">
        <f>'12.N2O_detail'!AG5+'12.N2O_detail'!AG11</f>
        <v>7706.4598925847058</v>
      </c>
      <c r="AH6" s="14">
        <f>'12.N2O_detail'!AH5+'12.N2O_detail'!AH11</f>
        <v>7912.9069199378418</v>
      </c>
      <c r="AI6" s="14">
        <f>'12.N2O_detail'!AI5+'12.N2O_detail'!AI11</f>
        <v>7740.9874851370741</v>
      </c>
      <c r="AJ6" s="14">
        <f>'12.N2O_detail'!AJ5+'12.N2O_detail'!AJ11</f>
        <v>7871.7997232389134</v>
      </c>
      <c r="AK6" s="14">
        <f>'12.N2O_detail'!AK5+'12.N2O_detail'!AK11</f>
        <v>7881.3194572210823</v>
      </c>
      <c r="AL6" s="14">
        <f>'12.N2O_detail'!AL5+'12.N2O_detail'!AL11</f>
        <v>7879.0403148365631</v>
      </c>
      <c r="AM6" s="14">
        <f>'12.N2O_detail'!AM5+'12.N2O_detail'!AM11</f>
        <v>7727.1426520344276</v>
      </c>
      <c r="AN6" s="14">
        <f>'12.N2O_detail'!AN5+'12.N2O_detail'!AN11</f>
        <v>7462.0778456507078</v>
      </c>
      <c r="AO6" s="14">
        <f>'12.N2O_detail'!AO5+'12.N2O_detail'!AO11</f>
        <v>7239.8982671012745</v>
      </c>
      <c r="AP6" s="14">
        <f>'12.N2O_detail'!AP5+'12.N2O_detail'!AP11</f>
        <v>7239.3516167498574</v>
      </c>
      <c r="AQ6" s="14">
        <f>'12.N2O_detail'!AQ5+'12.N2O_detail'!AQ11</f>
        <v>7019.7994470584681</v>
      </c>
      <c r="AR6" s="14">
        <f>'12.N2O_detail'!AR5+'12.N2O_detail'!AR11</f>
        <v>6993.6858462328864</v>
      </c>
      <c r="AS6" s="14">
        <f>'12.N2O_detail'!AS5+'12.N2O_detail'!AS11</f>
        <v>6692.663505805961</v>
      </c>
      <c r="AT6" s="14">
        <f>'12.N2O_detail'!AT5+'12.N2O_detail'!AT11</f>
        <v>6375.252344385658</v>
      </c>
      <c r="AU6" s="14">
        <f>'12.N2O_detail'!AU5+'12.N2O_detail'!AU11</f>
        <v>6350.7092057620639</v>
      </c>
      <c r="AV6" s="14">
        <f>'12.N2O_detail'!AV5+'12.N2O_detail'!AV11</f>
        <v>6271.0866166355727</v>
      </c>
      <c r="AW6" s="14">
        <f>'12.N2O_detail'!AW5+'12.N2O_detail'!AW11</f>
        <v>6188.9339075012585</v>
      </c>
      <c r="AX6" s="14">
        <f>'12.N2O_detail'!AX5+'12.N2O_detail'!AX11</f>
        <v>6228.3037690960509</v>
      </c>
      <c r="AY6" s="14">
        <f>'12.N2O_detail'!AY5+'12.N2O_detail'!AY11</f>
        <v>6101.2736583142287</v>
      </c>
      <c r="AZ6" s="14">
        <f>'12.N2O_detail'!AZ5+'12.N2O_detail'!AZ11</f>
        <v>6091.8143802630166</v>
      </c>
      <c r="BA6" s="14"/>
      <c r="BB6" s="14"/>
      <c r="BC6" s="14"/>
      <c r="BD6" s="14"/>
      <c r="BE6" s="14"/>
    </row>
    <row r="7" spans="1:57">
      <c r="Y7" s="8" t="s">
        <v>2</v>
      </c>
      <c r="Z7" s="14"/>
      <c r="AA7" s="14">
        <f>'12.N2O_detail'!AA19</f>
        <v>3860.458561719739</v>
      </c>
      <c r="AB7" s="14">
        <f>'12.N2O_detail'!AB19</f>
        <v>3937.3368623053357</v>
      </c>
      <c r="AC7" s="14">
        <f>'12.N2O_detail'!AC19</f>
        <v>4065.5014256917511</v>
      </c>
      <c r="AD7" s="14">
        <f>'12.N2O_detail'!AD19</f>
        <v>4093.0766148217654</v>
      </c>
      <c r="AE7" s="14">
        <f>'12.N2O_detail'!AE19</f>
        <v>4247.695422423687</v>
      </c>
      <c r="AF7" s="14">
        <f>'12.N2O_detail'!AF19</f>
        <v>4423.1285391457886</v>
      </c>
      <c r="AG7" s="14">
        <f>'12.N2O_detail'!AG19</f>
        <v>4551.6758427050327</v>
      </c>
      <c r="AH7" s="14">
        <f>'12.N2O_detail'!AH19</f>
        <v>4654.4943891428029</v>
      </c>
      <c r="AI7" s="14">
        <f>'12.N2O_detail'!AI19</f>
        <v>4662.0484040025804</v>
      </c>
      <c r="AJ7" s="14">
        <f>'12.N2O_detail'!AJ19</f>
        <v>4673.4038385452259</v>
      </c>
      <c r="AK7" s="14">
        <f>'12.N2O_detail'!AK19</f>
        <v>4642.6950048765511</v>
      </c>
      <c r="AL7" s="14">
        <f>'12.N2O_detail'!AL19</f>
        <v>4593.8610400627012</v>
      </c>
      <c r="AM7" s="14">
        <f>'12.N2O_detail'!AM19</f>
        <v>4306.7192660901292</v>
      </c>
      <c r="AN7" s="14">
        <f>'12.N2O_detail'!AN19</f>
        <v>4322.6441429674051</v>
      </c>
      <c r="AO7" s="14">
        <f>'12.N2O_detail'!AO19</f>
        <v>4302.4952381498142</v>
      </c>
      <c r="AP7" s="14">
        <f>'12.N2O_detail'!AP19</f>
        <v>4383.6303539592463</v>
      </c>
      <c r="AQ7" s="14">
        <f>'12.N2O_detail'!AQ19</f>
        <v>4265.2701237515803</v>
      </c>
      <c r="AR7" s="14">
        <f>'12.N2O_detail'!AR19</f>
        <v>4064.7056918446383</v>
      </c>
      <c r="AS7" s="14">
        <f>'12.N2O_detail'!AS19</f>
        <v>4021.4969489254008</v>
      </c>
      <c r="AT7" s="14">
        <f>'12.N2O_detail'!AT19</f>
        <v>3901.6604541828619</v>
      </c>
      <c r="AU7" s="14">
        <f>'12.N2O_detail'!AU19</f>
        <v>3805.9288022022197</v>
      </c>
      <c r="AV7" s="14">
        <f>'12.N2O_detail'!AV19</f>
        <v>3829.6005549355359</v>
      </c>
      <c r="AW7" s="14">
        <f>'12.N2O_detail'!AW19</f>
        <v>3786.2615763343038</v>
      </c>
      <c r="AX7" s="14">
        <f>'12.N2O_detail'!AX19</f>
        <v>3803.0340869130441</v>
      </c>
      <c r="AY7" s="14">
        <f>'12.N2O_detail'!AY19</f>
        <v>3664.4354423452683</v>
      </c>
      <c r="AZ7" s="14">
        <f>'12.N2O_detail'!AZ19</f>
        <v>3665.9208430870935</v>
      </c>
      <c r="BA7" s="14"/>
      <c r="BB7" s="14"/>
      <c r="BC7" s="14"/>
      <c r="BD7" s="14"/>
      <c r="BE7" s="14"/>
    </row>
    <row r="8" spans="1:57" ht="13.5" customHeight="1" thickBot="1">
      <c r="Y8" s="692" t="s">
        <v>3</v>
      </c>
      <c r="Z8" s="15"/>
      <c r="AA8" s="15">
        <f>'12.N2O_detail'!AA12</f>
        <v>9910.6586158148057</v>
      </c>
      <c r="AB8" s="15">
        <f>'12.N2O_detail'!AB12</f>
        <v>9433.1295624956911</v>
      </c>
      <c r="AC8" s="15">
        <f>'12.N2O_detail'!AC12</f>
        <v>9398.8544222426717</v>
      </c>
      <c r="AD8" s="15">
        <f>'12.N2O_detail'!AD12</f>
        <v>9131.1318698893083</v>
      </c>
      <c r="AE8" s="15">
        <f>'12.N2O_detail'!AE12</f>
        <v>10208.630427212323</v>
      </c>
      <c r="AF8" s="15">
        <f>'12.N2O_detail'!AF12</f>
        <v>10114.044334040294</v>
      </c>
      <c r="AG8" s="15">
        <f>'12.N2O_detail'!AG12</f>
        <v>11117.329105593026</v>
      </c>
      <c r="AH8" s="15">
        <f>'12.N2O_detail'!AH12</f>
        <v>11721.061775922752</v>
      </c>
      <c r="AI8" s="15">
        <f>'12.N2O_detail'!AI12</f>
        <v>10428.204222230408</v>
      </c>
      <c r="AJ8" s="15">
        <f>'12.N2O_detail'!AJ12</f>
        <v>4218.5895017867424</v>
      </c>
      <c r="AK8" s="15">
        <f>'12.N2O_detail'!AK12</f>
        <v>6719.7584773469416</v>
      </c>
      <c r="AL8" s="15">
        <f>'12.N2O_detail'!AL12</f>
        <v>3358.1568536531995</v>
      </c>
      <c r="AM8" s="15">
        <f>'12.N2O_detail'!AM12</f>
        <v>3222.2053164553799</v>
      </c>
      <c r="AN8" s="15">
        <f>'12.N2O_detail'!AN12</f>
        <v>3267.600592395062</v>
      </c>
      <c r="AO8" s="15">
        <f>'12.N2O_detail'!AO12</f>
        <v>3600.1823625817474</v>
      </c>
      <c r="AP8" s="15">
        <f>'12.N2O_detail'!AP12</f>
        <v>3093.4539066914222</v>
      </c>
      <c r="AQ8" s="15">
        <f>'12.N2O_detail'!AQ12</f>
        <v>3338.934971984921</v>
      </c>
      <c r="AR8" s="15">
        <f>'12.N2O_detail'!AR12</f>
        <v>2563.9619346052978</v>
      </c>
      <c r="AS8" s="15">
        <f>'12.N2O_detail'!AS12</f>
        <v>2647.4120693282616</v>
      </c>
      <c r="AT8" s="15">
        <f>'12.N2O_detail'!AT12</f>
        <v>2777.3109730447113</v>
      </c>
      <c r="AU8" s="15">
        <f>'12.N2O_detail'!AU12</f>
        <v>2270.0579602646444</v>
      </c>
      <c r="AV8" s="15">
        <f>'12.N2O_detail'!AV12</f>
        <v>1931.4796974578469</v>
      </c>
      <c r="AW8" s="15">
        <f>'12.N2O_detail'!AW12</f>
        <v>1736.5863877298025</v>
      </c>
      <c r="AX8" s="15">
        <f>'12.N2O_detail'!AX12</f>
        <v>1747.9230838501849</v>
      </c>
      <c r="AY8" s="15">
        <f>'12.N2O_detail'!AY12</f>
        <v>1704.469097046685</v>
      </c>
      <c r="AZ8" s="15">
        <f>'12.N2O_detail'!AZ12</f>
        <v>1611.780369432174</v>
      </c>
      <c r="BA8" s="14"/>
      <c r="BB8" s="14"/>
      <c r="BC8" s="14"/>
      <c r="BD8" s="14"/>
      <c r="BE8" s="14"/>
    </row>
    <row r="9" spans="1:57" ht="15" thickTop="1">
      <c r="Y9" s="10" t="s">
        <v>4</v>
      </c>
      <c r="Z9" s="16"/>
      <c r="AA9" s="16">
        <f t="shared" ref="AA9:AX9" si="1">SUM(AA5:AA8)</f>
        <v>31517.576813302054</v>
      </c>
      <c r="AB9" s="16">
        <f t="shared" si="1"/>
        <v>31218.758095360012</v>
      </c>
      <c r="AC9" s="16">
        <f t="shared" si="1"/>
        <v>31358.845562432369</v>
      </c>
      <c r="AD9" s="16">
        <f t="shared" si="1"/>
        <v>31251.043631963308</v>
      </c>
      <c r="AE9" s="16">
        <f t="shared" si="1"/>
        <v>32558.778255496618</v>
      </c>
      <c r="AF9" s="16">
        <f t="shared" si="1"/>
        <v>32860.592013466572</v>
      </c>
      <c r="AG9" s="16">
        <f t="shared" si="1"/>
        <v>33981.849482462174</v>
      </c>
      <c r="AH9" s="16">
        <f t="shared" si="1"/>
        <v>34780.09017922428</v>
      </c>
      <c r="AI9" s="16">
        <f t="shared" si="1"/>
        <v>33186.153448374534</v>
      </c>
      <c r="AJ9" s="16">
        <f t="shared" si="1"/>
        <v>27033.247874722678</v>
      </c>
      <c r="AK9" s="16">
        <f t="shared" si="1"/>
        <v>29561.410862417073</v>
      </c>
      <c r="AL9" s="16">
        <f t="shared" si="1"/>
        <v>25990.566574759465</v>
      </c>
      <c r="AM9" s="16">
        <f t="shared" si="1"/>
        <v>25443.313240112846</v>
      </c>
      <c r="AN9" s="16">
        <f t="shared" si="1"/>
        <v>25243.324789190126</v>
      </c>
      <c r="AO9" s="16">
        <f t="shared" si="1"/>
        <v>25234.540943896125</v>
      </c>
      <c r="AP9" s="16">
        <f t="shared" si="1"/>
        <v>24829.113977274181</v>
      </c>
      <c r="AQ9" s="16">
        <f t="shared" si="1"/>
        <v>24796.045911438778</v>
      </c>
      <c r="AR9" s="16">
        <f t="shared" si="1"/>
        <v>24191.008911983128</v>
      </c>
      <c r="AS9" s="16">
        <f t="shared" si="1"/>
        <v>23263.998945465089</v>
      </c>
      <c r="AT9" s="16">
        <f t="shared" si="1"/>
        <v>22689.783010007122</v>
      </c>
      <c r="AU9" s="16">
        <f t="shared" si="1"/>
        <v>22318.197339644594</v>
      </c>
      <c r="AV9" s="16">
        <f t="shared" si="1"/>
        <v>21785.967483916647</v>
      </c>
      <c r="AW9" s="16">
        <f t="shared" si="1"/>
        <v>21351.005295374984</v>
      </c>
      <c r="AX9" s="16">
        <f t="shared" si="1"/>
        <v>21400.063839232487</v>
      </c>
      <c r="AY9" s="16">
        <f>SUM(AY5:AY8)</f>
        <v>20945.098743964456</v>
      </c>
      <c r="AZ9" s="16">
        <f>SUM(AZ5:AZ8)</f>
        <v>20829.58871085694</v>
      </c>
      <c r="BA9" s="16"/>
      <c r="BB9" s="16"/>
      <c r="BC9" s="16"/>
      <c r="BD9" s="16"/>
      <c r="BE9" s="16"/>
    </row>
    <row r="10" spans="1:57">
      <c r="Y10" s="976"/>
      <c r="Z10" s="127"/>
      <c r="AA10" s="127"/>
      <c r="AB10" s="127"/>
      <c r="AC10" s="127"/>
      <c r="AD10" s="127"/>
      <c r="AE10" s="127"/>
      <c r="AF10" s="127"/>
      <c r="AG10" s="127"/>
      <c r="AH10" s="127"/>
      <c r="AI10" s="127"/>
      <c r="AJ10" s="127"/>
      <c r="AK10" s="127"/>
      <c r="AL10" s="127"/>
    </row>
    <row r="11" spans="1:57">
      <c r="Y11" s="976" t="s">
        <v>403</v>
      </c>
      <c r="Z11" s="126"/>
      <c r="AA11" s="126"/>
    </row>
    <row r="12" spans="1:57">
      <c r="Y12" s="969"/>
      <c r="Z12" s="162"/>
      <c r="AA12" s="13">
        <v>1990</v>
      </c>
      <c r="AB12" s="13">
        <f t="shared" ref="AB12:AP12" si="2">AA12+1</f>
        <v>1991</v>
      </c>
      <c r="AC12" s="13">
        <f t="shared" si="2"/>
        <v>1992</v>
      </c>
      <c r="AD12" s="13">
        <f t="shared" si="2"/>
        <v>1993</v>
      </c>
      <c r="AE12" s="13">
        <f t="shared" si="2"/>
        <v>1994</v>
      </c>
      <c r="AF12" s="13">
        <f t="shared" si="2"/>
        <v>1995</v>
      </c>
      <c r="AG12" s="13">
        <f t="shared" si="2"/>
        <v>1996</v>
      </c>
      <c r="AH12" s="13">
        <f t="shared" si="2"/>
        <v>1997</v>
      </c>
      <c r="AI12" s="13">
        <f t="shared" si="2"/>
        <v>1998</v>
      </c>
      <c r="AJ12" s="13">
        <f t="shared" si="2"/>
        <v>1999</v>
      </c>
      <c r="AK12" s="13">
        <f t="shared" si="2"/>
        <v>2000</v>
      </c>
      <c r="AL12" s="13">
        <f t="shared" si="2"/>
        <v>2001</v>
      </c>
      <c r="AM12" s="13">
        <f t="shared" si="2"/>
        <v>2002</v>
      </c>
      <c r="AN12" s="13">
        <f t="shared" si="2"/>
        <v>2003</v>
      </c>
      <c r="AO12" s="13">
        <f t="shared" si="2"/>
        <v>2004</v>
      </c>
      <c r="AP12" s="13">
        <f t="shared" si="2"/>
        <v>2005</v>
      </c>
      <c r="AQ12" s="13">
        <f t="shared" ref="AQ12:AZ12" si="3">AP12+1</f>
        <v>2006</v>
      </c>
      <c r="AR12" s="13">
        <f t="shared" si="3"/>
        <v>2007</v>
      </c>
      <c r="AS12" s="13">
        <f t="shared" si="3"/>
        <v>2008</v>
      </c>
      <c r="AT12" s="13">
        <f t="shared" si="3"/>
        <v>2009</v>
      </c>
      <c r="AU12" s="13">
        <f t="shared" si="3"/>
        <v>2010</v>
      </c>
      <c r="AV12" s="13">
        <f t="shared" si="3"/>
        <v>2011</v>
      </c>
      <c r="AW12" s="13">
        <f t="shared" si="3"/>
        <v>2012</v>
      </c>
      <c r="AX12" s="13">
        <f t="shared" si="3"/>
        <v>2013</v>
      </c>
      <c r="AY12" s="13">
        <f t="shared" si="3"/>
        <v>2014</v>
      </c>
      <c r="AZ12" s="13">
        <f t="shared" si="3"/>
        <v>2015</v>
      </c>
    </row>
    <row r="13" spans="1:57">
      <c r="Y13" s="8" t="s">
        <v>1</v>
      </c>
      <c r="Z13" s="36"/>
      <c r="AA13" s="274">
        <f t="shared" ref="AA13:AX13" si="4">AA5/AA$9</f>
        <v>0.36639518420103251</v>
      </c>
      <c r="AB13" s="274">
        <f t="shared" si="4"/>
        <v>0.36580514958902888</v>
      </c>
      <c r="AC13" s="274">
        <f t="shared" si="4"/>
        <v>0.36197091114103691</v>
      </c>
      <c r="AD13" s="274">
        <f t="shared" si="4"/>
        <v>0.36328809110382554</v>
      </c>
      <c r="AE13" s="274">
        <f t="shared" si="4"/>
        <v>0.34247494838028614</v>
      </c>
      <c r="AF13" s="274">
        <f t="shared" si="4"/>
        <v>0.32811913701396112</v>
      </c>
      <c r="AG13" s="274">
        <f t="shared" si="4"/>
        <v>0.31211911073449078</v>
      </c>
      <c r="AH13" s="274">
        <f t="shared" si="4"/>
        <v>0.30165612107837508</v>
      </c>
      <c r="AI13" s="274">
        <f t="shared" si="4"/>
        <v>0.31202511472481781</v>
      </c>
      <c r="AJ13" s="274">
        <f t="shared" si="4"/>
        <v>0.37988238996447798</v>
      </c>
      <c r="AK13" s="274">
        <f t="shared" si="4"/>
        <v>0.34902386665481638</v>
      </c>
      <c r="AL13" s="274">
        <f t="shared" si="4"/>
        <v>0.39089214684813106</v>
      </c>
      <c r="AM13" s="274">
        <f t="shared" si="4"/>
        <v>0.40038991421416498</v>
      </c>
      <c r="AN13" s="274">
        <f t="shared" si="4"/>
        <v>0.40371077476058209</v>
      </c>
      <c r="AO13" s="274">
        <f t="shared" si="4"/>
        <v>0.39992663621267061</v>
      </c>
      <c r="AP13" s="274">
        <f t="shared" si="4"/>
        <v>0.40729113850496973</v>
      </c>
      <c r="AQ13" s="274">
        <f t="shared" si="4"/>
        <v>0.41022836483583458</v>
      </c>
      <c r="AR13" s="274">
        <f t="shared" si="4"/>
        <v>0.4368836156339504</v>
      </c>
      <c r="AS13" s="274">
        <f t="shared" si="4"/>
        <v>0.42565452502892992</v>
      </c>
      <c r="AT13" s="274">
        <f t="shared" si="4"/>
        <v>0.42466511178816552</v>
      </c>
      <c r="AU13" s="274">
        <f t="shared" si="4"/>
        <v>0.44320341920469752</v>
      </c>
      <c r="AV13" s="274">
        <f t="shared" si="4"/>
        <v>0.44771023467690269</v>
      </c>
      <c r="AW13" s="274">
        <f t="shared" si="4"/>
        <v>0.4514646167924305</v>
      </c>
      <c r="AX13" s="274">
        <f t="shared" si="4"/>
        <v>0.44956888781497456</v>
      </c>
      <c r="AY13" s="274">
        <f t="shared" ref="AY13:AZ17" si="5">AY5/AY$9</f>
        <v>0.4523693424452615</v>
      </c>
      <c r="AZ13" s="274">
        <f t="shared" si="5"/>
        <v>0.45416514216355175</v>
      </c>
    </row>
    <row r="14" spans="1:57">
      <c r="Y14" s="8" t="s">
        <v>136</v>
      </c>
      <c r="Z14" s="36"/>
      <c r="AA14" s="274">
        <f t="shared" ref="AA14:AX14" si="6">AA6/AA$9</f>
        <v>0.1966702995730113</v>
      </c>
      <c r="AB14" s="274">
        <f t="shared" si="6"/>
        <v>0.20591175266698189</v>
      </c>
      <c r="AC14" s="274">
        <f t="shared" si="6"/>
        <v>0.20866520104848169</v>
      </c>
      <c r="AD14" s="274">
        <f t="shared" si="6"/>
        <v>0.21355136934908986</v>
      </c>
      <c r="AE14" s="274">
        <f t="shared" si="6"/>
        <v>0.2135180395569847</v>
      </c>
      <c r="AF14" s="274">
        <f t="shared" si="6"/>
        <v>0.22949160635826368</v>
      </c>
      <c r="AG14" s="274">
        <f t="shared" si="6"/>
        <v>0.2267816499087833</v>
      </c>
      <c r="AH14" s="274">
        <f t="shared" si="6"/>
        <v>0.22751254752825739</v>
      </c>
      <c r="AI14" s="274">
        <f t="shared" si="6"/>
        <v>0.23325955800147816</v>
      </c>
      <c r="AJ14" s="274">
        <f t="shared" si="6"/>
        <v>0.29118956625997594</v>
      </c>
      <c r="AK14" s="274">
        <f t="shared" si="6"/>
        <v>0.26660836635645846</v>
      </c>
      <c r="AL14" s="274">
        <f t="shared" si="6"/>
        <v>0.30315000221996818</v>
      </c>
      <c r="AM14" s="274">
        <f t="shared" si="6"/>
        <v>0.30370033097152388</v>
      </c>
      <c r="AN14" s="274">
        <f t="shared" si="6"/>
        <v>0.29560598328339738</v>
      </c>
      <c r="AO14" s="274">
        <f t="shared" si="6"/>
        <v>0.28690429848506921</v>
      </c>
      <c r="AP14" s="274">
        <f t="shared" si="6"/>
        <v>0.29156705403889793</v>
      </c>
      <c r="AQ14" s="274">
        <f t="shared" si="6"/>
        <v>0.28310156676311571</v>
      </c>
      <c r="AR14" s="274">
        <f t="shared" si="6"/>
        <v>0.28910269396695282</v>
      </c>
      <c r="AS14" s="274">
        <f t="shared" si="6"/>
        <v>0.28768327928034826</v>
      </c>
      <c r="AT14" s="274">
        <f t="shared" si="6"/>
        <v>0.28097458409249271</v>
      </c>
      <c r="AU14" s="274">
        <f t="shared" si="6"/>
        <v>0.28455296407300229</v>
      </c>
      <c r="AV14" s="274">
        <f t="shared" si="6"/>
        <v>0.28784981072174842</v>
      </c>
      <c r="AW14" s="274">
        <f t="shared" si="6"/>
        <v>0.28986615954996248</v>
      </c>
      <c r="AX14" s="274">
        <f t="shared" si="6"/>
        <v>0.29104136398311925</v>
      </c>
      <c r="AY14" s="274">
        <f t="shared" si="5"/>
        <v>0.29129839552904341</v>
      </c>
      <c r="AZ14" s="274">
        <f t="shared" si="5"/>
        <v>0.29245965750095676</v>
      </c>
    </row>
    <row r="15" spans="1:57">
      <c r="Y15" s="8" t="s">
        <v>2</v>
      </c>
      <c r="Z15" s="36"/>
      <c r="AA15" s="274">
        <f t="shared" ref="AA15:AX15" si="7">AA7/AA$9</f>
        <v>0.12248589365190109</v>
      </c>
      <c r="AB15" s="274">
        <f t="shared" si="7"/>
        <v>0.12612086778975795</v>
      </c>
      <c r="AC15" s="274">
        <f t="shared" si="7"/>
        <v>0.12964448635705478</v>
      </c>
      <c r="AD15" s="274">
        <f t="shared" si="7"/>
        <v>0.13097407763481539</v>
      </c>
      <c r="AE15" s="274">
        <f t="shared" si="7"/>
        <v>0.13046237144069081</v>
      </c>
      <c r="AF15" s="274">
        <f t="shared" si="7"/>
        <v>0.13460282569873208</v>
      </c>
      <c r="AG15" s="274">
        <f t="shared" si="7"/>
        <v>0.13394432357350428</v>
      </c>
      <c r="AH15" s="274">
        <f t="shared" si="7"/>
        <v>0.13382640370274665</v>
      </c>
      <c r="AI15" s="274">
        <f t="shared" si="7"/>
        <v>0.1404817346865769</v>
      </c>
      <c r="AJ15" s="274">
        <f t="shared" si="7"/>
        <v>0.17287615088659294</v>
      </c>
      <c r="AK15" s="274">
        <f t="shared" si="7"/>
        <v>0.15705255160128523</v>
      </c>
      <c r="AL15" s="274">
        <f t="shared" si="7"/>
        <v>0.17675109262619898</v>
      </c>
      <c r="AM15" s="274">
        <f t="shared" si="7"/>
        <v>0.16926723439855854</v>
      </c>
      <c r="AN15" s="274">
        <f t="shared" si="7"/>
        <v>0.17123909703124676</v>
      </c>
      <c r="AO15" s="274">
        <f t="shared" si="7"/>
        <v>0.17050023805527267</v>
      </c>
      <c r="AP15" s="274">
        <f t="shared" si="7"/>
        <v>0.17655202509326492</v>
      </c>
      <c r="AQ15" s="274">
        <f t="shared" si="7"/>
        <v>0.17201412430777718</v>
      </c>
      <c r="AR15" s="274">
        <f t="shared" si="7"/>
        <v>0.16802547205177407</v>
      </c>
      <c r="AS15" s="274">
        <f t="shared" si="7"/>
        <v>0.17286352868019372</v>
      </c>
      <c r="AT15" s="274">
        <f t="shared" si="7"/>
        <v>0.17195671075664629</v>
      </c>
      <c r="AU15" s="274">
        <f t="shared" si="7"/>
        <v>0.17053029616516632</v>
      </c>
      <c r="AV15" s="274">
        <f t="shared" si="7"/>
        <v>0.17578290051900217</v>
      </c>
      <c r="AW15" s="274">
        <f t="shared" si="7"/>
        <v>0.17733411256070819</v>
      </c>
      <c r="AX15" s="274">
        <f t="shared" si="7"/>
        <v>0.1777113430821167</v>
      </c>
      <c r="AY15" s="274">
        <f t="shared" si="5"/>
        <v>0.17495431686141907</v>
      </c>
      <c r="AZ15" s="274">
        <f t="shared" si="5"/>
        <v>0.17599583429010854</v>
      </c>
    </row>
    <row r="16" spans="1:57">
      <c r="Y16" s="8" t="s">
        <v>3</v>
      </c>
      <c r="Z16" s="36"/>
      <c r="AA16" s="274">
        <f t="shared" ref="AA16:AX16" si="8">AA8/AA$9</f>
        <v>0.31444862257405504</v>
      </c>
      <c r="AB16" s="274">
        <f t="shared" si="8"/>
        <v>0.30216222995423125</v>
      </c>
      <c r="AC16" s="274">
        <f t="shared" si="8"/>
        <v>0.29971940145342657</v>
      </c>
      <c r="AD16" s="274">
        <f t="shared" si="8"/>
        <v>0.29218646191226916</v>
      </c>
      <c r="AE16" s="274">
        <f t="shared" si="8"/>
        <v>0.31354464062203835</v>
      </c>
      <c r="AF16" s="274">
        <f t="shared" si="8"/>
        <v>0.30778643092904312</v>
      </c>
      <c r="AG16" s="274">
        <f t="shared" si="8"/>
        <v>0.32715491578322164</v>
      </c>
      <c r="AH16" s="274">
        <f t="shared" si="8"/>
        <v>0.33700492769062085</v>
      </c>
      <c r="AI16" s="274">
        <f t="shared" si="8"/>
        <v>0.31423359258712713</v>
      </c>
      <c r="AJ16" s="274">
        <f t="shared" si="8"/>
        <v>0.1560518928889531</v>
      </c>
      <c r="AK16" s="274">
        <f t="shared" si="8"/>
        <v>0.22731521538743987</v>
      </c>
      <c r="AL16" s="274">
        <f t="shared" si="8"/>
        <v>0.12920675830570186</v>
      </c>
      <c r="AM16" s="274">
        <f t="shared" si="8"/>
        <v>0.12664252041575261</v>
      </c>
      <c r="AN16" s="274">
        <f t="shared" si="8"/>
        <v>0.1294441449247738</v>
      </c>
      <c r="AO16" s="274">
        <f t="shared" si="8"/>
        <v>0.14266882724698743</v>
      </c>
      <c r="AP16" s="274">
        <f t="shared" si="8"/>
        <v>0.12458978236286752</v>
      </c>
      <c r="AQ16" s="274">
        <f t="shared" si="8"/>
        <v>0.13465594409327261</v>
      </c>
      <c r="AR16" s="274">
        <f t="shared" si="8"/>
        <v>0.10598821834732272</v>
      </c>
      <c r="AS16" s="274">
        <f t="shared" si="8"/>
        <v>0.11379866701052824</v>
      </c>
      <c r="AT16" s="274">
        <f t="shared" si="8"/>
        <v>0.1224035933626956</v>
      </c>
      <c r="AU16" s="274">
        <f t="shared" si="8"/>
        <v>0.10171332055713393</v>
      </c>
      <c r="AV16" s="274">
        <f t="shared" si="8"/>
        <v>8.8657054082346795E-2</v>
      </c>
      <c r="AW16" s="274">
        <f t="shared" si="8"/>
        <v>8.1335111096898963E-2</v>
      </c>
      <c r="AX16" s="274">
        <f t="shared" si="8"/>
        <v>8.1678405119789313E-2</v>
      </c>
      <c r="AY16" s="274">
        <f t="shared" si="5"/>
        <v>8.1377945164275975E-2</v>
      </c>
      <c r="AZ16" s="274">
        <f t="shared" si="5"/>
        <v>7.7379366045382869E-2</v>
      </c>
    </row>
    <row r="17" spans="25:52">
      <c r="Y17" s="10" t="s">
        <v>4</v>
      </c>
      <c r="Z17" s="36"/>
      <c r="AA17" s="276">
        <f t="shared" ref="AA17:AX17" si="9">AA9/AA$9</f>
        <v>1</v>
      </c>
      <c r="AB17" s="276">
        <f t="shared" si="9"/>
        <v>1</v>
      </c>
      <c r="AC17" s="276">
        <f t="shared" si="9"/>
        <v>1</v>
      </c>
      <c r="AD17" s="276">
        <f t="shared" si="9"/>
        <v>1</v>
      </c>
      <c r="AE17" s="276">
        <f t="shared" si="9"/>
        <v>1</v>
      </c>
      <c r="AF17" s="276">
        <f t="shared" si="9"/>
        <v>1</v>
      </c>
      <c r="AG17" s="276">
        <f t="shared" si="9"/>
        <v>1</v>
      </c>
      <c r="AH17" s="276">
        <f t="shared" si="9"/>
        <v>1</v>
      </c>
      <c r="AI17" s="276">
        <f t="shared" si="9"/>
        <v>1</v>
      </c>
      <c r="AJ17" s="276">
        <f t="shared" si="9"/>
        <v>1</v>
      </c>
      <c r="AK17" s="276">
        <f t="shared" si="9"/>
        <v>1</v>
      </c>
      <c r="AL17" s="276">
        <f t="shared" si="9"/>
        <v>1</v>
      </c>
      <c r="AM17" s="276">
        <f t="shared" si="9"/>
        <v>1</v>
      </c>
      <c r="AN17" s="276">
        <f t="shared" si="9"/>
        <v>1</v>
      </c>
      <c r="AO17" s="276">
        <f t="shared" si="9"/>
        <v>1</v>
      </c>
      <c r="AP17" s="276">
        <f t="shared" si="9"/>
        <v>1</v>
      </c>
      <c r="AQ17" s="276">
        <f t="shared" si="9"/>
        <v>1</v>
      </c>
      <c r="AR17" s="276">
        <f t="shared" si="9"/>
        <v>1</v>
      </c>
      <c r="AS17" s="276">
        <f t="shared" si="9"/>
        <v>1</v>
      </c>
      <c r="AT17" s="276">
        <f t="shared" si="9"/>
        <v>1</v>
      </c>
      <c r="AU17" s="276">
        <f t="shared" si="9"/>
        <v>1</v>
      </c>
      <c r="AV17" s="276">
        <f t="shared" si="9"/>
        <v>1</v>
      </c>
      <c r="AW17" s="276">
        <f t="shared" si="9"/>
        <v>1</v>
      </c>
      <c r="AX17" s="276">
        <f t="shared" si="9"/>
        <v>1</v>
      </c>
      <c r="AY17" s="276">
        <f t="shared" si="5"/>
        <v>1</v>
      </c>
      <c r="AZ17" s="276">
        <f t="shared" si="5"/>
        <v>1</v>
      </c>
    </row>
    <row r="18" spans="25:52">
      <c r="Y18" s="976"/>
    </row>
    <row r="19" spans="25:52">
      <c r="Y19" s="928" t="s">
        <v>95</v>
      </c>
    </row>
    <row r="20" spans="25:52">
      <c r="Y20" s="969"/>
      <c r="Z20" s="301">
        <v>1990</v>
      </c>
      <c r="AA20" s="13">
        <v>1990</v>
      </c>
      <c r="AB20" s="13">
        <f t="shared" ref="AB20:AP20" si="10">AA20+1</f>
        <v>1991</v>
      </c>
      <c r="AC20" s="13">
        <f t="shared" si="10"/>
        <v>1992</v>
      </c>
      <c r="AD20" s="13">
        <f t="shared" si="10"/>
        <v>1993</v>
      </c>
      <c r="AE20" s="13">
        <f t="shared" si="10"/>
        <v>1994</v>
      </c>
      <c r="AF20" s="13">
        <f t="shared" si="10"/>
        <v>1995</v>
      </c>
      <c r="AG20" s="13">
        <f t="shared" si="10"/>
        <v>1996</v>
      </c>
      <c r="AH20" s="13">
        <f t="shared" si="10"/>
        <v>1997</v>
      </c>
      <c r="AI20" s="13">
        <f t="shared" si="10"/>
        <v>1998</v>
      </c>
      <c r="AJ20" s="13">
        <f t="shared" si="10"/>
        <v>1999</v>
      </c>
      <c r="AK20" s="13">
        <f t="shared" si="10"/>
        <v>2000</v>
      </c>
      <c r="AL20" s="13">
        <f t="shared" si="10"/>
        <v>2001</v>
      </c>
      <c r="AM20" s="13">
        <f t="shared" si="10"/>
        <v>2002</v>
      </c>
      <c r="AN20" s="13">
        <f t="shared" si="10"/>
        <v>2003</v>
      </c>
      <c r="AO20" s="13">
        <f t="shared" si="10"/>
        <v>2004</v>
      </c>
      <c r="AP20" s="13">
        <f t="shared" si="10"/>
        <v>2005</v>
      </c>
      <c r="AQ20" s="13">
        <f t="shared" ref="AQ20:AZ20" si="11">AP20+1</f>
        <v>2006</v>
      </c>
      <c r="AR20" s="13">
        <f t="shared" si="11"/>
        <v>2007</v>
      </c>
      <c r="AS20" s="13">
        <f t="shared" si="11"/>
        <v>2008</v>
      </c>
      <c r="AT20" s="13">
        <f t="shared" si="11"/>
        <v>2009</v>
      </c>
      <c r="AU20" s="13">
        <f t="shared" si="11"/>
        <v>2010</v>
      </c>
      <c r="AV20" s="13">
        <f t="shared" si="11"/>
        <v>2011</v>
      </c>
      <c r="AW20" s="13">
        <f t="shared" si="11"/>
        <v>2012</v>
      </c>
      <c r="AX20" s="13">
        <f t="shared" si="11"/>
        <v>2013</v>
      </c>
      <c r="AY20" s="13">
        <f t="shared" si="11"/>
        <v>2014</v>
      </c>
      <c r="AZ20" s="13">
        <f t="shared" si="11"/>
        <v>2015</v>
      </c>
    </row>
    <row r="21" spans="25:52">
      <c r="Y21" s="8" t="s">
        <v>1</v>
      </c>
      <c r="Z21" s="36">
        <f>AA5</f>
        <v>11547.888362079997</v>
      </c>
      <c r="AA21" s="18">
        <f>AA5/$Z21-1</f>
        <v>0</v>
      </c>
      <c r="AB21" s="18">
        <f t="shared" ref="AB21:AX21" si="12">AB5/$Z21-1</f>
        <v>-1.1076127774418798E-2</v>
      </c>
      <c r="AC21" s="18">
        <f t="shared" si="12"/>
        <v>-1.7050603135535192E-2</v>
      </c>
      <c r="AD21" s="18">
        <f t="shared" si="12"/>
        <v>-1.6865107274608659E-2</v>
      </c>
      <c r="AE21" s="18">
        <f t="shared" si="12"/>
        <v>-3.4406503357644502E-2</v>
      </c>
      <c r="AF21" s="18">
        <f t="shared" si="12"/>
        <v>-6.630643151762905E-2</v>
      </c>
      <c r="AG21" s="18">
        <f t="shared" si="12"/>
        <v>-8.1530379492775529E-2</v>
      </c>
      <c r="AH21" s="18">
        <f t="shared" si="12"/>
        <v>-9.1467914716562126E-2</v>
      </c>
      <c r="AI21" s="18">
        <f t="shared" si="12"/>
        <v>-0.10330676810081718</v>
      </c>
      <c r="AJ21" s="18">
        <f t="shared" si="12"/>
        <v>-0.11070712764475754</v>
      </c>
      <c r="AK21" s="18">
        <f t="shared" si="12"/>
        <v>-0.10653466681816004</v>
      </c>
      <c r="AL21" s="18">
        <f t="shared" si="12"/>
        <v>-0.12022804103580031</v>
      </c>
      <c r="AM21" s="18">
        <f t="shared" si="12"/>
        <v>-0.11782607468003004</v>
      </c>
      <c r="AN21" s="18">
        <f t="shared" si="12"/>
        <v>-0.11750080286181797</v>
      </c>
      <c r="AO21" s="18">
        <f t="shared" si="12"/>
        <v>-0.1260770142875256</v>
      </c>
      <c r="AP21" s="18">
        <f t="shared" si="12"/>
        <v>-0.12428335096476728</v>
      </c>
      <c r="AQ21" s="18">
        <f t="shared" si="12"/>
        <v>-0.11914273417762489</v>
      </c>
      <c r="AR21" s="18">
        <f t="shared" si="12"/>
        <v>-8.4797574420204413E-2</v>
      </c>
      <c r="AS21" s="18">
        <f t="shared" si="12"/>
        <v>-0.14249028818790455</v>
      </c>
      <c r="AT21" s="18">
        <f t="shared" si="12"/>
        <v>-0.16559989703101496</v>
      </c>
      <c r="AU21" s="18">
        <f t="shared" si="12"/>
        <v>-0.14343635292695034</v>
      </c>
      <c r="AV21" s="18">
        <f t="shared" si="12"/>
        <v>-0.15536067642319618</v>
      </c>
      <c r="AW21" s="18">
        <f t="shared" si="12"/>
        <v>-0.16528259352921115</v>
      </c>
      <c r="AX21" s="18">
        <f t="shared" si="12"/>
        <v>-0.16687773576291209</v>
      </c>
      <c r="AY21" s="18">
        <f t="shared" ref="AY21:AZ25" si="13">AY5/$Z21-1</f>
        <v>-0.17951055213079159</v>
      </c>
      <c r="AZ21" s="18">
        <f t="shared" si="13"/>
        <v>-0.18079627881242233</v>
      </c>
    </row>
    <row r="22" spans="25:52">
      <c r="Y22" s="8" t="s">
        <v>136</v>
      </c>
      <c r="Z22" s="36">
        <f>AA6</f>
        <v>6198.5712736875093</v>
      </c>
      <c r="AA22" s="18">
        <f>AA6/$Z22-1</f>
        <v>0</v>
      </c>
      <c r="AB22" s="18">
        <f t="shared" ref="AB22:AX25" si="14">AB6/$Z22-1</f>
        <v>3.7063044316328231E-2</v>
      </c>
      <c r="AC22" s="18">
        <f t="shared" si="14"/>
        <v>5.5646458678296762E-2</v>
      </c>
      <c r="AD22" s="18">
        <f t="shared" si="14"/>
        <v>7.66518390331834E-2</v>
      </c>
      <c r="AE22" s="18">
        <f t="shared" si="14"/>
        <v>0.12153046186537853</v>
      </c>
      <c r="AF22" s="18">
        <f t="shared" si="14"/>
        <v>0.21660778171027162</v>
      </c>
      <c r="AG22" s="18">
        <f t="shared" si="14"/>
        <v>0.24326389942438431</v>
      </c>
      <c r="AH22" s="18">
        <f t="shared" si="14"/>
        <v>0.27656948199136866</v>
      </c>
      <c r="AI22" s="18">
        <f t="shared" si="14"/>
        <v>0.24883414957201677</v>
      </c>
      <c r="AJ22" s="18">
        <f t="shared" si="14"/>
        <v>0.26993776076337772</v>
      </c>
      <c r="AK22" s="18">
        <f t="shared" si="14"/>
        <v>0.27147355563639608</v>
      </c>
      <c r="AL22" s="18">
        <f t="shared" si="14"/>
        <v>0.27110586729598873</v>
      </c>
      <c r="AM22" s="18">
        <f t="shared" si="14"/>
        <v>0.24660059727563266</v>
      </c>
      <c r="AN22" s="18">
        <f t="shared" si="14"/>
        <v>0.203838355029762</v>
      </c>
      <c r="AO22" s="18">
        <f t="shared" si="14"/>
        <v>0.16799467932781931</v>
      </c>
      <c r="AP22" s="18">
        <f t="shared" si="14"/>
        <v>0.16790648959388199</v>
      </c>
      <c r="AQ22" s="18">
        <f t="shared" si="14"/>
        <v>0.13248668719145229</v>
      </c>
      <c r="AR22" s="18">
        <f t="shared" si="14"/>
        <v>0.12827384528440966</v>
      </c>
      <c r="AS22" s="18">
        <f t="shared" si="14"/>
        <v>7.9710664006694243E-2</v>
      </c>
      <c r="AT22" s="18">
        <f t="shared" si="14"/>
        <v>2.850351522908956E-2</v>
      </c>
      <c r="AU22" s="18">
        <f t="shared" si="14"/>
        <v>2.4544032061124987E-2</v>
      </c>
      <c r="AV22" s="18">
        <f t="shared" si="14"/>
        <v>1.1698718905739813E-2</v>
      </c>
      <c r="AW22" s="18">
        <f t="shared" si="14"/>
        <v>-1.5547721822867233E-3</v>
      </c>
      <c r="AX22" s="18">
        <f t="shared" si="14"/>
        <v>4.7966691186973609E-3</v>
      </c>
      <c r="AY22" s="18">
        <f t="shared" si="13"/>
        <v>-1.5696780931809595E-2</v>
      </c>
      <c r="AZ22" s="18">
        <f t="shared" si="13"/>
        <v>-1.7222822600696408E-2</v>
      </c>
    </row>
    <row r="23" spans="25:52">
      <c r="Y23" s="8" t="s">
        <v>2</v>
      </c>
      <c r="Z23" s="36">
        <f>AA7</f>
        <v>3860.458561719739</v>
      </c>
      <c r="AA23" s="18">
        <f>AA7/$Z23-1</f>
        <v>0</v>
      </c>
      <c r="AB23" s="18">
        <f t="shared" ref="AB23:AP23" si="15">AB7/$Z23-1</f>
        <v>1.9914292397261057E-2</v>
      </c>
      <c r="AC23" s="18">
        <f t="shared" si="15"/>
        <v>5.3113603136480947E-2</v>
      </c>
      <c r="AD23" s="18">
        <f t="shared" si="15"/>
        <v>6.0256585942577878E-2</v>
      </c>
      <c r="AE23" s="18">
        <f t="shared" si="15"/>
        <v>0.1003085137459534</v>
      </c>
      <c r="AF23" s="18">
        <f t="shared" si="15"/>
        <v>0.14575210909022007</v>
      </c>
      <c r="AG23" s="18">
        <f t="shared" si="15"/>
        <v>0.1790505635365176</v>
      </c>
      <c r="AH23" s="18">
        <f t="shared" si="15"/>
        <v>0.2056843286175154</v>
      </c>
      <c r="AI23" s="18">
        <f t="shared" si="15"/>
        <v>0.20764109482520987</v>
      </c>
      <c r="AJ23" s="18">
        <f t="shared" si="15"/>
        <v>0.21058256780338036</v>
      </c>
      <c r="AK23" s="18">
        <f t="shared" si="15"/>
        <v>0.20262785641930203</v>
      </c>
      <c r="AL23" s="18">
        <f t="shared" si="15"/>
        <v>0.18997807297178948</v>
      </c>
      <c r="AM23" s="18">
        <f t="shared" si="15"/>
        <v>0.1155978486067708</v>
      </c>
      <c r="AN23" s="18">
        <f t="shared" si="15"/>
        <v>0.11972297431986267</v>
      </c>
      <c r="AO23" s="18">
        <f t="shared" si="15"/>
        <v>0.11450367083675128</v>
      </c>
      <c r="AP23" s="18">
        <f t="shared" si="15"/>
        <v>0.13552063410996618</v>
      </c>
      <c r="AQ23" s="18">
        <f t="shared" si="14"/>
        <v>0.10486100434957346</v>
      </c>
      <c r="AR23" s="18">
        <f t="shared" si="14"/>
        <v>5.2907478958642784E-2</v>
      </c>
      <c r="AS23" s="18">
        <f t="shared" si="14"/>
        <v>4.1714833777136251E-2</v>
      </c>
      <c r="AT23" s="18">
        <f t="shared" si="14"/>
        <v>1.0672797493976649E-2</v>
      </c>
      <c r="AU23" s="18">
        <f t="shared" si="14"/>
        <v>-1.4125202652927271E-2</v>
      </c>
      <c r="AV23" s="18">
        <f t="shared" si="14"/>
        <v>-7.9933526784073949E-3</v>
      </c>
      <c r="AW23" s="18">
        <f t="shared" si="14"/>
        <v>-1.9219733666143157E-2</v>
      </c>
      <c r="AX23" s="18">
        <f t="shared" si="14"/>
        <v>-1.4875039814211566E-2</v>
      </c>
      <c r="AY23" s="18">
        <f t="shared" si="13"/>
        <v>-5.0777159303880048E-2</v>
      </c>
      <c r="AZ23" s="18">
        <f t="shared" si="13"/>
        <v>-5.0392386169269887E-2</v>
      </c>
    </row>
    <row r="24" spans="25:52" ht="15" thickBot="1">
      <c r="Y24" s="9" t="s">
        <v>3</v>
      </c>
      <c r="Z24" s="448">
        <f>AA8</f>
        <v>9910.6586158148057</v>
      </c>
      <c r="AA24" s="19">
        <f>AA8/$Z24-1</f>
        <v>0</v>
      </c>
      <c r="AB24" s="19">
        <f t="shared" si="14"/>
        <v>-4.8183382339202385E-2</v>
      </c>
      <c r="AC24" s="19">
        <f t="shared" si="14"/>
        <v>-5.1641794295631316E-2</v>
      </c>
      <c r="AD24" s="19">
        <f t="shared" si="14"/>
        <v>-7.8655392758820053E-2</v>
      </c>
      <c r="AE24" s="19">
        <f t="shared" si="14"/>
        <v>3.006579309694235E-2</v>
      </c>
      <c r="AF24" s="19">
        <f t="shared" si="14"/>
        <v>2.0521917473873996E-2</v>
      </c>
      <c r="AG24" s="19">
        <f t="shared" si="14"/>
        <v>0.12175482342340915</v>
      </c>
      <c r="AH24" s="19">
        <f t="shared" si="14"/>
        <v>0.18267233594536481</v>
      </c>
      <c r="AI24" s="19">
        <f t="shared" si="14"/>
        <v>5.2221111278087484E-2</v>
      </c>
      <c r="AJ24" s="19">
        <f t="shared" si="14"/>
        <v>-0.57433812773502435</v>
      </c>
      <c r="AK24" s="19">
        <f t="shared" si="14"/>
        <v>-0.32196650718813247</v>
      </c>
      <c r="AL24" s="19">
        <f t="shared" si="14"/>
        <v>-0.66115704477051973</v>
      </c>
      <c r="AM24" s="19">
        <f t="shared" si="14"/>
        <v>-0.67487475440697886</v>
      </c>
      <c r="AN24" s="19">
        <f t="shared" si="14"/>
        <v>-0.67029430443897742</v>
      </c>
      <c r="AO24" s="19">
        <f t="shared" si="14"/>
        <v>-0.63673631570390254</v>
      </c>
      <c r="AP24" s="19">
        <f t="shared" si="14"/>
        <v>-0.68786596061788641</v>
      </c>
      <c r="AQ24" s="19">
        <f t="shared" si="14"/>
        <v>-0.66309656084239865</v>
      </c>
      <c r="AR24" s="19">
        <f t="shared" si="14"/>
        <v>-0.74129247772555817</v>
      </c>
      <c r="AS24" s="19">
        <f t="shared" si="14"/>
        <v>-0.73287223665401124</v>
      </c>
      <c r="AT24" s="19">
        <f t="shared" si="14"/>
        <v>-0.71976524661914465</v>
      </c>
      <c r="AU24" s="19">
        <f t="shared" si="14"/>
        <v>-0.77094782009318452</v>
      </c>
      <c r="AV24" s="19">
        <f t="shared" si="14"/>
        <v>-0.80511086373455409</v>
      </c>
      <c r="AW24" s="19">
        <f t="shared" si="14"/>
        <v>-0.82477588472690733</v>
      </c>
      <c r="AX24" s="19">
        <f t="shared" si="14"/>
        <v>-0.82363199544973131</v>
      </c>
      <c r="AY24" s="19">
        <f t="shared" si="13"/>
        <v>-0.82801656649470301</v>
      </c>
      <c r="AZ24" s="19">
        <f t="shared" si="13"/>
        <v>-0.83736899514829455</v>
      </c>
    </row>
    <row r="25" spans="25:52" ht="15" thickTop="1">
      <c r="Y25" s="10" t="s">
        <v>4</v>
      </c>
      <c r="Z25" s="161">
        <f>AA9</f>
        <v>31517.576813302054</v>
      </c>
      <c r="AA25" s="20">
        <f>AA9/$Z25-1</f>
        <v>0</v>
      </c>
      <c r="AB25" s="20">
        <f t="shared" si="14"/>
        <v>-9.4810181541598038E-3</v>
      </c>
      <c r="AC25" s="20">
        <f t="shared" si="14"/>
        <v>-5.0362771164149667E-3</v>
      </c>
      <c r="AD25" s="20">
        <f t="shared" si="14"/>
        <v>-8.4566520744150386E-3</v>
      </c>
      <c r="AE25" s="20">
        <f t="shared" si="14"/>
        <v>3.3035580379869867E-2</v>
      </c>
      <c r="AF25" s="20">
        <f t="shared" si="14"/>
        <v>4.2611626144992698E-2</v>
      </c>
      <c r="AG25" s="20">
        <f t="shared" si="14"/>
        <v>7.8187250363742189E-2</v>
      </c>
      <c r="AH25" s="20">
        <f t="shared" si="14"/>
        <v>0.10351409263624856</v>
      </c>
      <c r="AI25" s="20">
        <f t="shared" si="14"/>
        <v>5.2941145982017712E-2</v>
      </c>
      <c r="AJ25" s="20">
        <f t="shared" si="14"/>
        <v>-0.14228025730349791</v>
      </c>
      <c r="AK25" s="20">
        <f t="shared" si="14"/>
        <v>-6.2065873987475317E-2</v>
      </c>
      <c r="AL25" s="20">
        <f t="shared" si="14"/>
        <v>-0.17536279109534536</v>
      </c>
      <c r="AM25" s="20">
        <f t="shared" si="14"/>
        <v>-0.19272622413743279</v>
      </c>
      <c r="AN25" s="20">
        <f t="shared" si="14"/>
        <v>-0.19907152320999077</v>
      </c>
      <c r="AO25" s="20">
        <f t="shared" si="14"/>
        <v>-0.19935021993042823</v>
      </c>
      <c r="AP25" s="20">
        <f t="shared" si="14"/>
        <v>-0.21221373951581823</v>
      </c>
      <c r="AQ25" s="20">
        <f t="shared" si="14"/>
        <v>-0.21326293393933893</v>
      </c>
      <c r="AR25" s="20">
        <f t="shared" si="14"/>
        <v>-0.23245974602421637</v>
      </c>
      <c r="AS25" s="20">
        <f t="shared" si="14"/>
        <v>-0.26187222186299319</v>
      </c>
      <c r="AT25" s="20">
        <f t="shared" si="14"/>
        <v>-0.28009113313461154</v>
      </c>
      <c r="AU25" s="20">
        <f t="shared" si="14"/>
        <v>-0.29188092498833362</v>
      </c>
      <c r="AV25" s="20">
        <f t="shared" si="14"/>
        <v>-0.30876768817068967</v>
      </c>
      <c r="AW25" s="20">
        <f t="shared" si="14"/>
        <v>-0.32256831095074068</v>
      </c>
      <c r="AX25" s="20">
        <f t="shared" si="14"/>
        <v>-0.32101176540321619</v>
      </c>
      <c r="AY25" s="20">
        <f t="shared" si="13"/>
        <v>-0.33544704695937988</v>
      </c>
      <c r="AZ25" s="20">
        <f t="shared" si="13"/>
        <v>-0.33911198712250712</v>
      </c>
    </row>
    <row r="26" spans="25:52">
      <c r="Y26" s="976"/>
    </row>
    <row r="27" spans="25:52">
      <c r="Y27" s="928" t="s">
        <v>94</v>
      </c>
    </row>
    <row r="28" spans="25:52">
      <c r="Y28" s="969"/>
      <c r="Z28" s="301">
        <v>2005</v>
      </c>
      <c r="AA28" s="13">
        <v>1990</v>
      </c>
      <c r="AB28" s="13">
        <f t="shared" ref="AB28:AZ28" si="16">AA28+1</f>
        <v>1991</v>
      </c>
      <c r="AC28" s="13">
        <f t="shared" si="16"/>
        <v>1992</v>
      </c>
      <c r="AD28" s="13">
        <f t="shared" si="16"/>
        <v>1993</v>
      </c>
      <c r="AE28" s="13">
        <f t="shared" si="16"/>
        <v>1994</v>
      </c>
      <c r="AF28" s="13">
        <f t="shared" si="16"/>
        <v>1995</v>
      </c>
      <c r="AG28" s="13">
        <f t="shared" si="16"/>
        <v>1996</v>
      </c>
      <c r="AH28" s="13">
        <f t="shared" si="16"/>
        <v>1997</v>
      </c>
      <c r="AI28" s="13">
        <f t="shared" si="16"/>
        <v>1998</v>
      </c>
      <c r="AJ28" s="13">
        <f t="shared" si="16"/>
        <v>1999</v>
      </c>
      <c r="AK28" s="13">
        <f t="shared" si="16"/>
        <v>2000</v>
      </c>
      <c r="AL28" s="13">
        <f t="shared" si="16"/>
        <v>2001</v>
      </c>
      <c r="AM28" s="13">
        <f t="shared" si="16"/>
        <v>2002</v>
      </c>
      <c r="AN28" s="13">
        <f t="shared" si="16"/>
        <v>2003</v>
      </c>
      <c r="AO28" s="13">
        <f t="shared" si="16"/>
        <v>2004</v>
      </c>
      <c r="AP28" s="13">
        <f t="shared" si="16"/>
        <v>2005</v>
      </c>
      <c r="AQ28" s="13">
        <f t="shared" si="16"/>
        <v>2006</v>
      </c>
      <c r="AR28" s="13">
        <f t="shared" si="16"/>
        <v>2007</v>
      </c>
      <c r="AS28" s="13">
        <f t="shared" si="16"/>
        <v>2008</v>
      </c>
      <c r="AT28" s="13">
        <f t="shared" si="16"/>
        <v>2009</v>
      </c>
      <c r="AU28" s="13">
        <f t="shared" si="16"/>
        <v>2010</v>
      </c>
      <c r="AV28" s="13">
        <f t="shared" si="16"/>
        <v>2011</v>
      </c>
      <c r="AW28" s="13">
        <f t="shared" si="16"/>
        <v>2012</v>
      </c>
      <c r="AX28" s="13">
        <f t="shared" si="16"/>
        <v>2013</v>
      </c>
      <c r="AY28" s="13">
        <f t="shared" si="16"/>
        <v>2014</v>
      </c>
      <c r="AZ28" s="13">
        <f t="shared" si="16"/>
        <v>2015</v>
      </c>
    </row>
    <row r="29" spans="25:52">
      <c r="Y29" s="8" t="s">
        <v>1</v>
      </c>
      <c r="Z29" s="36">
        <f>AP5</f>
        <v>10112.678099873658</v>
      </c>
      <c r="AA29" s="444"/>
      <c r="AB29" s="444"/>
      <c r="AC29" s="444"/>
      <c r="AD29" s="444"/>
      <c r="AE29" s="444"/>
      <c r="AF29" s="444"/>
      <c r="AG29" s="444"/>
      <c r="AH29" s="444"/>
      <c r="AI29" s="444"/>
      <c r="AJ29" s="444"/>
      <c r="AK29" s="444"/>
      <c r="AL29" s="444"/>
      <c r="AM29" s="444"/>
      <c r="AN29" s="444"/>
      <c r="AO29" s="444"/>
      <c r="AP29" s="18">
        <f t="shared" ref="AP29:AX33" si="17">AP5/$Z29-1</f>
        <v>0</v>
      </c>
      <c r="AQ29" s="18">
        <f t="shared" si="17"/>
        <v>5.8701827729388256E-3</v>
      </c>
      <c r="AR29" s="18">
        <f t="shared" si="17"/>
        <v>4.5089672085216081E-2</v>
      </c>
      <c r="AS29" s="18">
        <f t="shared" si="17"/>
        <v>-2.0790899936863894E-2</v>
      </c>
      <c r="AT29" s="18">
        <f t="shared" si="17"/>
        <v>-4.7180267854637359E-2</v>
      </c>
      <c r="AU29" s="18">
        <f t="shared" si="17"/>
        <v>-2.1871231959885273E-2</v>
      </c>
      <c r="AV29" s="18">
        <f t="shared" si="17"/>
        <v>-3.5487877834304626E-2</v>
      </c>
      <c r="AW29" s="18">
        <f t="shared" si="17"/>
        <v>-4.6817932044129096E-2</v>
      </c>
      <c r="AX29" s="18">
        <f t="shared" si="17"/>
        <v>-4.8639459858471956E-2</v>
      </c>
      <c r="AY29" s="18">
        <f t="shared" ref="AY29:AZ33" si="18">AY5/$Z29-1</f>
        <v>-6.3065149243042851E-2</v>
      </c>
      <c r="AZ29" s="18">
        <f t="shared" si="18"/>
        <v>-6.4533348669246759E-2</v>
      </c>
    </row>
    <row r="30" spans="25:52">
      <c r="Y30" s="8" t="s">
        <v>136</v>
      </c>
      <c r="Z30" s="36">
        <f>AP6</f>
        <v>7239.3516167498574</v>
      </c>
      <c r="AA30" s="444"/>
      <c r="AB30" s="444"/>
      <c r="AC30" s="444"/>
      <c r="AD30" s="444"/>
      <c r="AE30" s="444"/>
      <c r="AF30" s="444"/>
      <c r="AG30" s="444"/>
      <c r="AH30" s="444"/>
      <c r="AI30" s="444"/>
      <c r="AJ30" s="444"/>
      <c r="AK30" s="444"/>
      <c r="AL30" s="444"/>
      <c r="AM30" s="444"/>
      <c r="AN30" s="444"/>
      <c r="AO30" s="444"/>
      <c r="AP30" s="18">
        <f>AP6/$Z30-1</f>
        <v>0</v>
      </c>
      <c r="AQ30" s="18">
        <f t="shared" si="17"/>
        <v>-3.0327601325981446E-2</v>
      </c>
      <c r="AR30" s="18">
        <f t="shared" si="17"/>
        <v>-3.3934775311723842E-2</v>
      </c>
      <c r="AS30" s="18">
        <f t="shared" si="17"/>
        <v>-7.5516170492259449E-2</v>
      </c>
      <c r="AT30" s="18">
        <f t="shared" si="17"/>
        <v>-0.11936141772212205</v>
      </c>
      <c r="AU30" s="18">
        <f t="shared" si="17"/>
        <v>-0.12275165761139728</v>
      </c>
      <c r="AV30" s="18">
        <f t="shared" si="17"/>
        <v>-0.13375023778013317</v>
      </c>
      <c r="AW30" s="18">
        <f t="shared" si="17"/>
        <v>-0.14509831333765066</v>
      </c>
      <c r="AX30" s="18">
        <f t="shared" si="17"/>
        <v>-0.13966000011859092</v>
      </c>
      <c r="AY30" s="18">
        <f t="shared" si="18"/>
        <v>-0.15720716697921278</v>
      </c>
      <c r="AZ30" s="18">
        <f t="shared" si="18"/>
        <v>-0.15851381411447918</v>
      </c>
    </row>
    <row r="31" spans="25:52">
      <c r="Y31" s="8" t="s">
        <v>2</v>
      </c>
      <c r="Z31" s="36">
        <f>AP7</f>
        <v>4383.6303539592463</v>
      </c>
      <c r="AA31" s="444"/>
      <c r="AB31" s="444"/>
      <c r="AC31" s="444"/>
      <c r="AD31" s="444"/>
      <c r="AE31" s="444"/>
      <c r="AF31" s="444"/>
      <c r="AG31" s="444"/>
      <c r="AH31" s="444"/>
      <c r="AI31" s="444"/>
      <c r="AJ31" s="444"/>
      <c r="AK31" s="444"/>
      <c r="AL31" s="444"/>
      <c r="AM31" s="444"/>
      <c r="AN31" s="444"/>
      <c r="AO31" s="444"/>
      <c r="AP31" s="18">
        <f t="shared" si="17"/>
        <v>0</v>
      </c>
      <c r="AQ31" s="18">
        <f t="shared" si="17"/>
        <v>-2.7000504296801453E-2</v>
      </c>
      <c r="AR31" s="18">
        <f t="shared" si="17"/>
        <v>-7.275354816962587E-2</v>
      </c>
      <c r="AS31" s="18">
        <f t="shared" si="17"/>
        <v>-8.261038814706867E-2</v>
      </c>
      <c r="AT31" s="18">
        <f t="shared" si="17"/>
        <v>-0.10994766001222589</v>
      </c>
      <c r="AU31" s="18">
        <f t="shared" si="17"/>
        <v>-0.1317861008137361</v>
      </c>
      <c r="AV31" s="18">
        <f t="shared" si="17"/>
        <v>-0.12638606686426401</v>
      </c>
      <c r="AW31" s="18">
        <f t="shared" si="17"/>
        <v>-0.13627261639097965</v>
      </c>
      <c r="AX31" s="18">
        <f t="shared" si="17"/>
        <v>-0.13244644738847888</v>
      </c>
      <c r="AY31" s="18">
        <f t="shared" si="18"/>
        <v>-0.16406376759491348</v>
      </c>
      <c r="AZ31" s="18">
        <f t="shared" si="18"/>
        <v>-0.16372491586201499</v>
      </c>
    </row>
    <row r="32" spans="25:52" ht="15" thickBot="1">
      <c r="Y32" s="9" t="s">
        <v>3</v>
      </c>
      <c r="Z32" s="448">
        <f>AP8</f>
        <v>3093.4539066914222</v>
      </c>
      <c r="AA32" s="452"/>
      <c r="AB32" s="452"/>
      <c r="AC32" s="452"/>
      <c r="AD32" s="452"/>
      <c r="AE32" s="452"/>
      <c r="AF32" s="452"/>
      <c r="AG32" s="452"/>
      <c r="AH32" s="452"/>
      <c r="AI32" s="452"/>
      <c r="AJ32" s="452"/>
      <c r="AK32" s="452"/>
      <c r="AL32" s="452"/>
      <c r="AM32" s="452"/>
      <c r="AN32" s="452"/>
      <c r="AO32" s="452"/>
      <c r="AP32" s="19">
        <f t="shared" si="17"/>
        <v>0</v>
      </c>
      <c r="AQ32" s="19">
        <f t="shared" si="17"/>
        <v>7.9355009868581128E-2</v>
      </c>
      <c r="AR32" s="19">
        <f t="shared" si="17"/>
        <v>-0.17116530197549906</v>
      </c>
      <c r="AS32" s="19">
        <f t="shared" si="17"/>
        <v>-0.14418893923013743</v>
      </c>
      <c r="AT32" s="19">
        <f t="shared" si="17"/>
        <v>-0.10219739591492372</v>
      </c>
      <c r="AU32" s="19">
        <f t="shared" si="17"/>
        <v>-0.2661736593668641</v>
      </c>
      <c r="AV32" s="19">
        <f t="shared" si="17"/>
        <v>-0.37562357296487248</v>
      </c>
      <c r="AW32" s="19">
        <f t="shared" si="17"/>
        <v>-0.43862541996394122</v>
      </c>
      <c r="AX32" s="19">
        <f t="shared" si="17"/>
        <v>-0.43496068259841592</v>
      </c>
      <c r="AY32" s="19">
        <f t="shared" si="18"/>
        <v>-0.44900776010925414</v>
      </c>
      <c r="AZ32" s="19">
        <f t="shared" si="18"/>
        <v>-0.47897062052686601</v>
      </c>
    </row>
    <row r="33" spans="25:52" ht="15" thickTop="1">
      <c r="Y33" s="10" t="s">
        <v>4</v>
      </c>
      <c r="Z33" s="161">
        <f>AP9</f>
        <v>24829.113977274181</v>
      </c>
      <c r="AA33" s="453"/>
      <c r="AB33" s="453"/>
      <c r="AC33" s="453"/>
      <c r="AD33" s="453"/>
      <c r="AE33" s="453"/>
      <c r="AF33" s="453"/>
      <c r="AG33" s="453"/>
      <c r="AH33" s="453"/>
      <c r="AI33" s="453"/>
      <c r="AJ33" s="453"/>
      <c r="AK33" s="453"/>
      <c r="AL33" s="453"/>
      <c r="AM33" s="453"/>
      <c r="AN33" s="453"/>
      <c r="AO33" s="453"/>
      <c r="AP33" s="20">
        <f t="shared" si="17"/>
        <v>0</v>
      </c>
      <c r="AQ33" s="20">
        <f t="shared" si="17"/>
        <v>-1.3318262530700453E-3</v>
      </c>
      <c r="AR33" s="20">
        <f t="shared" si="17"/>
        <v>-2.5699872571977478E-2</v>
      </c>
      <c r="AS33" s="20">
        <f t="shared" si="17"/>
        <v>-6.3035476547476654E-2</v>
      </c>
      <c r="AT33" s="20">
        <f t="shared" si="17"/>
        <v>-8.6162195285146459E-2</v>
      </c>
      <c r="AU33" s="20">
        <f t="shared" si="17"/>
        <v>-0.10112791942265043</v>
      </c>
      <c r="AV33" s="20">
        <f t="shared" si="17"/>
        <v>-0.12256363622732946</v>
      </c>
      <c r="AW33" s="20">
        <f t="shared" si="17"/>
        <v>-0.14008186861128724</v>
      </c>
      <c r="AX33" s="20">
        <f t="shared" si="17"/>
        <v>-0.13810602106785874</v>
      </c>
      <c r="AY33" s="20">
        <f t="shared" si="18"/>
        <v>-0.15642987650967821</v>
      </c>
      <c r="AZ33" s="20">
        <f t="shared" si="18"/>
        <v>-0.16108207768017668</v>
      </c>
    </row>
    <row r="34" spans="25:52">
      <c r="Y34" s="976"/>
    </row>
    <row r="35" spans="25:52">
      <c r="Y35" s="928" t="s">
        <v>193</v>
      </c>
    </row>
    <row r="36" spans="25:52">
      <c r="Y36" s="969"/>
      <c r="Z36" s="301">
        <v>2013</v>
      </c>
      <c r="AA36" s="13">
        <v>1990</v>
      </c>
      <c r="AB36" s="13">
        <f t="shared" ref="AB36:AZ36" si="19">AA36+1</f>
        <v>1991</v>
      </c>
      <c r="AC36" s="13">
        <f t="shared" si="19"/>
        <v>1992</v>
      </c>
      <c r="AD36" s="13">
        <f t="shared" si="19"/>
        <v>1993</v>
      </c>
      <c r="AE36" s="13">
        <f t="shared" si="19"/>
        <v>1994</v>
      </c>
      <c r="AF36" s="13">
        <f t="shared" si="19"/>
        <v>1995</v>
      </c>
      <c r="AG36" s="13">
        <f t="shared" si="19"/>
        <v>1996</v>
      </c>
      <c r="AH36" s="13">
        <f t="shared" si="19"/>
        <v>1997</v>
      </c>
      <c r="AI36" s="13">
        <f t="shared" si="19"/>
        <v>1998</v>
      </c>
      <c r="AJ36" s="13">
        <f t="shared" si="19"/>
        <v>1999</v>
      </c>
      <c r="AK36" s="13">
        <f t="shared" si="19"/>
        <v>2000</v>
      </c>
      <c r="AL36" s="13">
        <f t="shared" si="19"/>
        <v>2001</v>
      </c>
      <c r="AM36" s="13">
        <f t="shared" si="19"/>
        <v>2002</v>
      </c>
      <c r="AN36" s="13">
        <f t="shared" si="19"/>
        <v>2003</v>
      </c>
      <c r="AO36" s="13">
        <f t="shared" si="19"/>
        <v>2004</v>
      </c>
      <c r="AP36" s="13">
        <f t="shared" si="19"/>
        <v>2005</v>
      </c>
      <c r="AQ36" s="13">
        <f t="shared" si="19"/>
        <v>2006</v>
      </c>
      <c r="AR36" s="13">
        <f t="shared" si="19"/>
        <v>2007</v>
      </c>
      <c r="AS36" s="13">
        <f t="shared" si="19"/>
        <v>2008</v>
      </c>
      <c r="AT36" s="13">
        <f t="shared" si="19"/>
        <v>2009</v>
      </c>
      <c r="AU36" s="13">
        <f t="shared" si="19"/>
        <v>2010</v>
      </c>
      <c r="AV36" s="13">
        <f t="shared" si="19"/>
        <v>2011</v>
      </c>
      <c r="AW36" s="13">
        <f t="shared" si="19"/>
        <v>2012</v>
      </c>
      <c r="AX36" s="13">
        <f t="shared" si="19"/>
        <v>2013</v>
      </c>
      <c r="AY36" s="13">
        <f t="shared" si="19"/>
        <v>2014</v>
      </c>
      <c r="AZ36" s="13">
        <f t="shared" si="19"/>
        <v>2015</v>
      </c>
    </row>
    <row r="37" spans="25:52">
      <c r="Y37" s="8" t="s">
        <v>1</v>
      </c>
      <c r="Z37" s="36">
        <f>AX5</f>
        <v>9620.8028993732041</v>
      </c>
      <c r="AA37" s="444"/>
      <c r="AB37" s="444"/>
      <c r="AC37" s="444"/>
      <c r="AD37" s="444"/>
      <c r="AE37" s="444"/>
      <c r="AF37" s="444"/>
      <c r="AG37" s="444"/>
      <c r="AH37" s="444"/>
      <c r="AI37" s="444"/>
      <c r="AJ37" s="444"/>
      <c r="AK37" s="444"/>
      <c r="AL37" s="444"/>
      <c r="AM37" s="444"/>
      <c r="AN37" s="444"/>
      <c r="AO37" s="444"/>
      <c r="AP37" s="444"/>
      <c r="AQ37" s="444"/>
      <c r="AR37" s="444"/>
      <c r="AS37" s="444"/>
      <c r="AT37" s="444"/>
      <c r="AU37" s="444"/>
      <c r="AV37" s="444"/>
      <c r="AW37" s="444"/>
      <c r="AX37" s="18">
        <f>AX5/$Z37-1</f>
        <v>0</v>
      </c>
      <c r="AY37" s="18">
        <f>AY5/$Z37-1</f>
        <v>-1.516322022608263E-2</v>
      </c>
      <c r="AZ37" s="18">
        <f>AZ5/$Z37-1</f>
        <v>-1.6706483126166183E-2</v>
      </c>
    </row>
    <row r="38" spans="25:52">
      <c r="Y38" s="8" t="s">
        <v>136</v>
      </c>
      <c r="Z38" s="36">
        <f>AX6</f>
        <v>6228.3037690960509</v>
      </c>
      <c r="AA38" s="444"/>
      <c r="AB38" s="444"/>
      <c r="AC38" s="444"/>
      <c r="AD38" s="444"/>
      <c r="AE38" s="444"/>
      <c r="AF38" s="444"/>
      <c r="AG38" s="444"/>
      <c r="AH38" s="444"/>
      <c r="AI38" s="444"/>
      <c r="AJ38" s="444"/>
      <c r="AK38" s="444"/>
      <c r="AL38" s="444"/>
      <c r="AM38" s="444"/>
      <c r="AN38" s="444"/>
      <c r="AO38" s="444"/>
      <c r="AP38" s="444"/>
      <c r="AQ38" s="444"/>
      <c r="AR38" s="444"/>
      <c r="AS38" s="444"/>
      <c r="AT38" s="444"/>
      <c r="AU38" s="444"/>
      <c r="AV38" s="444"/>
      <c r="AW38" s="444"/>
      <c r="AX38" s="18">
        <f t="shared" ref="AX38:AZ41" si="20">AX6/$Z38-1</f>
        <v>0</v>
      </c>
      <c r="AY38" s="18">
        <f t="shared" si="20"/>
        <v>-2.0395619014622834E-2</v>
      </c>
      <c r="AZ38" s="18">
        <f t="shared" si="20"/>
        <v>-2.1914375710169298E-2</v>
      </c>
    </row>
    <row r="39" spans="25:52">
      <c r="Y39" s="8" t="s">
        <v>2</v>
      </c>
      <c r="Z39" s="36">
        <f>AX7</f>
        <v>3803.0340869130441</v>
      </c>
      <c r="AA39" s="444"/>
      <c r="AB39" s="444"/>
      <c r="AC39" s="444"/>
      <c r="AD39" s="444"/>
      <c r="AE39" s="444"/>
      <c r="AF39" s="444"/>
      <c r="AG39" s="444"/>
      <c r="AH39" s="444"/>
      <c r="AI39" s="444"/>
      <c r="AJ39" s="444"/>
      <c r="AK39" s="444"/>
      <c r="AL39" s="444"/>
      <c r="AM39" s="444"/>
      <c r="AN39" s="444"/>
      <c r="AO39" s="444"/>
      <c r="AP39" s="444"/>
      <c r="AQ39" s="444"/>
      <c r="AR39" s="444"/>
      <c r="AS39" s="444"/>
      <c r="AT39" s="444"/>
      <c r="AU39" s="444"/>
      <c r="AV39" s="444"/>
      <c r="AW39" s="444"/>
      <c r="AX39" s="18">
        <f t="shared" si="20"/>
        <v>0</v>
      </c>
      <c r="AY39" s="18">
        <f t="shared" si="20"/>
        <v>-3.6444228844732085E-2</v>
      </c>
      <c r="AZ39" s="18">
        <f t="shared" si="20"/>
        <v>-3.6053645771354836E-2</v>
      </c>
    </row>
    <row r="40" spans="25:52" ht="15" thickBot="1">
      <c r="Y40" s="9" t="s">
        <v>3</v>
      </c>
      <c r="Z40" s="448">
        <f>AX8</f>
        <v>1747.9230838501849</v>
      </c>
      <c r="AA40" s="452"/>
      <c r="AB40" s="452"/>
      <c r="AC40" s="452"/>
      <c r="AD40" s="452"/>
      <c r="AE40" s="452"/>
      <c r="AF40" s="452"/>
      <c r="AG40" s="452"/>
      <c r="AH40" s="452"/>
      <c r="AI40" s="452"/>
      <c r="AJ40" s="452"/>
      <c r="AK40" s="452"/>
      <c r="AL40" s="452"/>
      <c r="AM40" s="452"/>
      <c r="AN40" s="452"/>
      <c r="AO40" s="452"/>
      <c r="AP40" s="452"/>
      <c r="AQ40" s="452"/>
      <c r="AR40" s="452"/>
      <c r="AS40" s="452"/>
      <c r="AT40" s="452"/>
      <c r="AU40" s="452"/>
      <c r="AV40" s="452"/>
      <c r="AW40" s="452"/>
      <c r="AX40" s="19">
        <f t="shared" si="20"/>
        <v>0</v>
      </c>
      <c r="AY40" s="19">
        <f t="shared" si="20"/>
        <v>-2.4860354099668358E-2</v>
      </c>
      <c r="AZ40" s="19">
        <f t="shared" si="20"/>
        <v>-7.7888275334247914E-2</v>
      </c>
    </row>
    <row r="41" spans="25:52" ht="15" thickTop="1">
      <c r="Y41" s="10" t="s">
        <v>4</v>
      </c>
      <c r="Z41" s="161">
        <f>AX9</f>
        <v>21400.063839232487</v>
      </c>
      <c r="AA41" s="453"/>
      <c r="AB41" s="453"/>
      <c r="AC41" s="453"/>
      <c r="AD41" s="453"/>
      <c r="AE41" s="453"/>
      <c r="AF41" s="453"/>
      <c r="AG41" s="453"/>
      <c r="AH41" s="453"/>
      <c r="AI41" s="453"/>
      <c r="AJ41" s="453"/>
      <c r="AK41" s="453"/>
      <c r="AL41" s="453"/>
      <c r="AM41" s="453"/>
      <c r="AN41" s="453"/>
      <c r="AO41" s="453"/>
      <c r="AP41" s="453"/>
      <c r="AQ41" s="453"/>
      <c r="AR41" s="453"/>
      <c r="AS41" s="453"/>
      <c r="AT41" s="453"/>
      <c r="AU41" s="453"/>
      <c r="AV41" s="453"/>
      <c r="AW41" s="453"/>
      <c r="AX41" s="20">
        <f t="shared" si="20"/>
        <v>0</v>
      </c>
      <c r="AY41" s="20">
        <f t="shared" si="20"/>
        <v>-2.1259987759193022E-2</v>
      </c>
      <c r="AZ41" s="20">
        <f>AZ9/$Z41-1</f>
        <v>-2.6657636755723191E-2</v>
      </c>
    </row>
    <row r="42" spans="25:52">
      <c r="Y42" s="976"/>
    </row>
    <row r="43" spans="25:52">
      <c r="Y43" s="928" t="s">
        <v>96</v>
      </c>
    </row>
    <row r="44" spans="25:52">
      <c r="Y44" s="969"/>
      <c r="Z44" s="162"/>
      <c r="AA44" s="13">
        <v>1990</v>
      </c>
      <c r="AB44" s="13">
        <f t="shared" ref="AB44:AP44" si="21">AA44+1</f>
        <v>1991</v>
      </c>
      <c r="AC44" s="13">
        <f t="shared" si="21"/>
        <v>1992</v>
      </c>
      <c r="AD44" s="13">
        <f t="shared" si="21"/>
        <v>1993</v>
      </c>
      <c r="AE44" s="13">
        <f t="shared" si="21"/>
        <v>1994</v>
      </c>
      <c r="AF44" s="13">
        <f t="shared" si="21"/>
        <v>1995</v>
      </c>
      <c r="AG44" s="13">
        <f t="shared" si="21"/>
        <v>1996</v>
      </c>
      <c r="AH44" s="13">
        <f t="shared" si="21"/>
        <v>1997</v>
      </c>
      <c r="AI44" s="13">
        <f t="shared" si="21"/>
        <v>1998</v>
      </c>
      <c r="AJ44" s="13">
        <f t="shared" si="21"/>
        <v>1999</v>
      </c>
      <c r="AK44" s="13">
        <f t="shared" si="21"/>
        <v>2000</v>
      </c>
      <c r="AL44" s="13">
        <f t="shared" si="21"/>
        <v>2001</v>
      </c>
      <c r="AM44" s="13">
        <f t="shared" si="21"/>
        <v>2002</v>
      </c>
      <c r="AN44" s="13">
        <f t="shared" si="21"/>
        <v>2003</v>
      </c>
      <c r="AO44" s="13">
        <f t="shared" si="21"/>
        <v>2004</v>
      </c>
      <c r="AP44" s="13">
        <f t="shared" si="21"/>
        <v>2005</v>
      </c>
      <c r="AQ44" s="13">
        <f t="shared" ref="AQ44:AZ44" si="22">AP44+1</f>
        <v>2006</v>
      </c>
      <c r="AR44" s="13">
        <f t="shared" si="22"/>
        <v>2007</v>
      </c>
      <c r="AS44" s="13">
        <f t="shared" si="22"/>
        <v>2008</v>
      </c>
      <c r="AT44" s="13">
        <f t="shared" si="22"/>
        <v>2009</v>
      </c>
      <c r="AU44" s="13">
        <f t="shared" si="22"/>
        <v>2010</v>
      </c>
      <c r="AV44" s="13">
        <f t="shared" si="22"/>
        <v>2011</v>
      </c>
      <c r="AW44" s="13">
        <f t="shared" si="22"/>
        <v>2012</v>
      </c>
      <c r="AX44" s="13">
        <f t="shared" si="22"/>
        <v>2013</v>
      </c>
      <c r="AY44" s="13">
        <f t="shared" si="22"/>
        <v>2014</v>
      </c>
      <c r="AZ44" s="13">
        <f t="shared" si="22"/>
        <v>2015</v>
      </c>
    </row>
    <row r="45" spans="25:52">
      <c r="Y45" s="8" t="s">
        <v>1</v>
      </c>
      <c r="Z45" s="11"/>
      <c r="AA45" s="11"/>
      <c r="AB45" s="18">
        <f t="shared" ref="AB45:AY45" si="23">AB5/AA5-1</f>
        <v>-1.1076127774418798E-2</v>
      </c>
      <c r="AC45" s="18">
        <f t="shared" si="23"/>
        <v>-6.0413905750609231E-3</v>
      </c>
      <c r="AD45" s="18">
        <f t="shared" si="23"/>
        <v>1.8871354061378298E-4</v>
      </c>
      <c r="AE45" s="18">
        <f t="shared" si="23"/>
        <v>-1.784230853042823E-2</v>
      </c>
      <c r="AF45" s="18">
        <f t="shared" si="23"/>
        <v>-3.3036602121813918E-2</v>
      </c>
      <c r="AG45" s="18">
        <f t="shared" si="23"/>
        <v>-1.6305079620385077E-2</v>
      </c>
      <c r="AH45" s="18">
        <f t="shared" si="23"/>
        <v>-1.0819666760778279E-2</v>
      </c>
      <c r="AI45" s="18">
        <f t="shared" si="23"/>
        <v>-1.3030748804607861E-2</v>
      </c>
      <c r="AJ45" s="18">
        <f t="shared" si="23"/>
        <v>-8.2529445753332098E-3</v>
      </c>
      <c r="AK45" s="18">
        <f t="shared" si="23"/>
        <v>4.6918860549809427E-3</v>
      </c>
      <c r="AL45" s="18">
        <f t="shared" si="23"/>
        <v>-1.5326139368916469E-2</v>
      </c>
      <c r="AM45" s="18">
        <f t="shared" si="23"/>
        <v>2.7302147235952479E-3</v>
      </c>
      <c r="AN45" s="18">
        <f t="shared" si="23"/>
        <v>3.6871620082634671E-4</v>
      </c>
      <c r="AO45" s="18">
        <f t="shared" si="23"/>
        <v>-9.7180954424876953E-3</v>
      </c>
      <c r="AP45" s="18">
        <f t="shared" si="23"/>
        <v>2.0524272185107328E-3</v>
      </c>
      <c r="AQ45" s="18">
        <f t="shared" si="23"/>
        <v>5.8701827729388256E-3</v>
      </c>
      <c r="AR45" s="18">
        <f t="shared" si="23"/>
        <v>3.8990607320875892E-2</v>
      </c>
      <c r="AS45" s="18">
        <f t="shared" si="23"/>
        <v>-6.3038200244225573E-2</v>
      </c>
      <c r="AT45" s="18">
        <f t="shared" si="23"/>
        <v>-2.6949675933436446E-2</v>
      </c>
      <c r="AU45" s="18">
        <f t="shared" si="23"/>
        <v>2.6562249962819751E-2</v>
      </c>
      <c r="AV45" s="18">
        <f t="shared" si="23"/>
        <v>-1.3921117872550681E-2</v>
      </c>
      <c r="AW45" s="18">
        <f t="shared" si="23"/>
        <v>-1.1746927746625113E-2</v>
      </c>
      <c r="AX45" s="18">
        <f t="shared" si="23"/>
        <v>-1.9109967293544639E-3</v>
      </c>
      <c r="AY45" s="18">
        <f t="shared" si="23"/>
        <v>-1.516322022608263E-2</v>
      </c>
      <c r="AZ45" s="18">
        <f>AZ5/AY5-1</f>
        <v>-1.5670240305584171E-3</v>
      </c>
    </row>
    <row r="46" spans="25:52">
      <c r="Y46" s="8" t="s">
        <v>136</v>
      </c>
      <c r="Z46" s="11"/>
      <c r="AA46" s="11"/>
      <c r="AB46" s="18">
        <f t="shared" ref="AB46:AZ46" si="24">AB6/AA6-1</f>
        <v>3.7063044316328231E-2</v>
      </c>
      <c r="AC46" s="18">
        <f t="shared" si="24"/>
        <v>1.7919271604379006E-2</v>
      </c>
      <c r="AD46" s="18">
        <f t="shared" si="24"/>
        <v>1.9898120419203691E-2</v>
      </c>
      <c r="AE46" s="18">
        <f t="shared" si="24"/>
        <v>4.1683505479817251E-2</v>
      </c>
      <c r="AF46" s="18">
        <f t="shared" si="24"/>
        <v>8.4774621000268002E-2</v>
      </c>
      <c r="AG46" s="18">
        <f t="shared" si="24"/>
        <v>2.1910198270012948E-2</v>
      </c>
      <c r="AH46" s="18">
        <f t="shared" si="24"/>
        <v>2.6788827844518304E-2</v>
      </c>
      <c r="AI46" s="18">
        <f t="shared" si="24"/>
        <v>-2.1726457361401441E-2</v>
      </c>
      <c r="AJ46" s="18">
        <f t="shared" si="24"/>
        <v>1.6898649991748727E-2</v>
      </c>
      <c r="AK46" s="18">
        <f t="shared" si="24"/>
        <v>1.2093465683666871E-3</v>
      </c>
      <c r="AL46" s="18">
        <f t="shared" si="24"/>
        <v>-2.8918284519363624E-4</v>
      </c>
      <c r="AM46" s="18">
        <f t="shared" si="24"/>
        <v>-1.9278701051460012E-2</v>
      </c>
      <c r="AN46" s="18">
        <f t="shared" si="24"/>
        <v>-3.43030817884451E-2</v>
      </c>
      <c r="AO46" s="18">
        <f t="shared" si="24"/>
        <v>-2.9774492191733337E-2</v>
      </c>
      <c r="AP46" s="18">
        <f t="shared" si="24"/>
        <v>-7.5505253147145623E-5</v>
      </c>
      <c r="AQ46" s="18">
        <f t="shared" si="24"/>
        <v>-3.0327601325981446E-2</v>
      </c>
      <c r="AR46" s="18">
        <f t="shared" si="24"/>
        <v>-3.7199924331918766E-3</v>
      </c>
      <c r="AS46" s="18">
        <f t="shared" si="24"/>
        <v>-4.3042016333786237E-2</v>
      </c>
      <c r="AT46" s="18">
        <f t="shared" si="24"/>
        <v>-4.7426732442912289E-2</v>
      </c>
      <c r="AU46" s="18">
        <f t="shared" si="24"/>
        <v>-3.8497517114295388E-3</v>
      </c>
      <c r="AV46" s="18">
        <f t="shared" si="24"/>
        <v>-1.2537590140995425E-2</v>
      </c>
      <c r="AW46" s="18">
        <f t="shared" si="24"/>
        <v>-1.3100235119761217E-2</v>
      </c>
      <c r="AX46" s="18">
        <f t="shared" si="24"/>
        <v>6.3613317225885702E-3</v>
      </c>
      <c r="AY46" s="18">
        <f t="shared" si="24"/>
        <v>-2.0395619014622834E-2</v>
      </c>
      <c r="AZ46" s="18">
        <f t="shared" si="24"/>
        <v>-1.5503776065382002E-3</v>
      </c>
    </row>
    <row r="47" spans="25:52">
      <c r="Y47" s="8" t="s">
        <v>2</v>
      </c>
      <c r="Z47" s="11"/>
      <c r="AA47" s="11"/>
      <c r="AB47" s="18">
        <f t="shared" ref="AB47:AZ47" si="25">AB7/AA7-1</f>
        <v>1.9914292397261057E-2</v>
      </c>
      <c r="AC47" s="18">
        <f t="shared" si="25"/>
        <v>3.2551079033500407E-2</v>
      </c>
      <c r="AD47" s="18">
        <f t="shared" si="25"/>
        <v>6.7827276989140817E-3</v>
      </c>
      <c r="AE47" s="18">
        <f t="shared" si="25"/>
        <v>3.7775693482506423E-2</v>
      </c>
      <c r="AF47" s="18">
        <f t="shared" si="25"/>
        <v>4.1300775897439745E-2</v>
      </c>
      <c r="AG47" s="18">
        <f t="shared" si="25"/>
        <v>2.90625294792064E-2</v>
      </c>
      <c r="AH47" s="18">
        <f t="shared" si="25"/>
        <v>2.2589162759153236E-2</v>
      </c>
      <c r="AI47" s="18">
        <f t="shared" si="25"/>
        <v>1.6229506855562903E-3</v>
      </c>
      <c r="AJ47" s="18">
        <f t="shared" si="25"/>
        <v>2.4357178558884751E-3</v>
      </c>
      <c r="AK47" s="18">
        <f t="shared" si="25"/>
        <v>-6.5709779701456084E-3</v>
      </c>
      <c r="AL47" s="18">
        <f t="shared" si="25"/>
        <v>-1.0518452054799177E-2</v>
      </c>
      <c r="AM47" s="18">
        <f t="shared" si="25"/>
        <v>-6.2505541954454236E-2</v>
      </c>
      <c r="AN47" s="18">
        <f t="shared" si="25"/>
        <v>3.6976816674965107E-3</v>
      </c>
      <c r="AO47" s="18">
        <f t="shared" si="25"/>
        <v>-4.6612453283649824E-3</v>
      </c>
      <c r="AP47" s="18">
        <f t="shared" si="25"/>
        <v>1.8857688694229102E-2</v>
      </c>
      <c r="AQ47" s="18">
        <f t="shared" si="25"/>
        <v>-2.7000504296801453E-2</v>
      </c>
      <c r="AR47" s="18">
        <f t="shared" si="25"/>
        <v>-4.702267994471887E-2</v>
      </c>
      <c r="AS47" s="18">
        <f t="shared" si="25"/>
        <v>-1.0630226686751509E-2</v>
      </c>
      <c r="AT47" s="18">
        <f t="shared" si="25"/>
        <v>-2.9798976914444997E-2</v>
      </c>
      <c r="AU47" s="18">
        <f t="shared" si="25"/>
        <v>-2.4536130989566529E-2</v>
      </c>
      <c r="AV47" s="18">
        <f t="shared" si="25"/>
        <v>6.2197045618981317E-3</v>
      </c>
      <c r="AW47" s="18">
        <f t="shared" si="25"/>
        <v>-1.1316840484937085E-2</v>
      </c>
      <c r="AX47" s="18">
        <f t="shared" si="25"/>
        <v>4.4298340831958605E-3</v>
      </c>
      <c r="AY47" s="18">
        <f t="shared" si="25"/>
        <v>-3.6444228844732085E-2</v>
      </c>
      <c r="AZ47" s="18">
        <f t="shared" si="25"/>
        <v>4.0535595869983787E-4</v>
      </c>
    </row>
    <row r="48" spans="25:52">
      <c r="Y48" s="8" t="s">
        <v>3</v>
      </c>
      <c r="Z48" s="11"/>
      <c r="AA48" s="11"/>
      <c r="AB48" s="18">
        <f t="shared" ref="AB48:AZ48" si="26">AB8/AA8-1</f>
        <v>-4.8183382339202385E-2</v>
      </c>
      <c r="AC48" s="18">
        <f t="shared" si="26"/>
        <v>-3.6334855814226241E-3</v>
      </c>
      <c r="AD48" s="18">
        <f t="shared" si="26"/>
        <v>-2.8484594007519681E-2</v>
      </c>
      <c r="AE48" s="18">
        <f t="shared" si="26"/>
        <v>0.11800273752218593</v>
      </c>
      <c r="AF48" s="18">
        <f t="shared" si="26"/>
        <v>-9.2653068250858617E-3</v>
      </c>
      <c r="AG48" s="18">
        <f t="shared" si="26"/>
        <v>9.9197189414726106E-2</v>
      </c>
      <c r="AH48" s="18">
        <f t="shared" si="26"/>
        <v>5.4305549884818394E-2</v>
      </c>
      <c r="AI48" s="18">
        <f t="shared" si="26"/>
        <v>-0.11030208511895345</v>
      </c>
      <c r="AJ48" s="18">
        <f t="shared" si="26"/>
        <v>-0.59546347464180549</v>
      </c>
      <c r="AK48" s="18">
        <f t="shared" si="26"/>
        <v>0.59289223910049871</v>
      </c>
      <c r="AL48" s="18">
        <f t="shared" si="26"/>
        <v>-0.50025631650692182</v>
      </c>
      <c r="AM48" s="18">
        <f t="shared" si="26"/>
        <v>-4.0483974728554917E-2</v>
      </c>
      <c r="AN48" s="18">
        <f t="shared" si="26"/>
        <v>1.4088263000453294E-2</v>
      </c>
      <c r="AO48" s="18">
        <f t="shared" si="26"/>
        <v>0.10178164704729475</v>
      </c>
      <c r="AP48" s="18">
        <f t="shared" si="26"/>
        <v>-0.14075077450436213</v>
      </c>
      <c r="AQ48" s="18">
        <f t="shared" si="26"/>
        <v>7.9355009868581128E-2</v>
      </c>
      <c r="AR48" s="18">
        <f t="shared" si="26"/>
        <v>-0.23210186597881521</v>
      </c>
      <c r="AS48" s="18">
        <f t="shared" si="26"/>
        <v>3.2547337617089278E-2</v>
      </c>
      <c r="AT48" s="18">
        <f t="shared" si="26"/>
        <v>4.9066371352386229E-2</v>
      </c>
      <c r="AU48" s="18">
        <f t="shared" si="26"/>
        <v>-0.18264177749745303</v>
      </c>
      <c r="AV48" s="18">
        <f t="shared" si="26"/>
        <v>-0.1491496114783456</v>
      </c>
      <c r="AW48" s="18">
        <f t="shared" si="26"/>
        <v>-0.1009036284381124</v>
      </c>
      <c r="AX48" s="18">
        <f t="shared" si="26"/>
        <v>6.5281498234031066E-3</v>
      </c>
      <c r="AY48" s="18">
        <f t="shared" si="26"/>
        <v>-2.4860354099668358E-2</v>
      </c>
      <c r="AZ48" s="18">
        <f t="shared" si="26"/>
        <v>-5.4379822887438478E-2</v>
      </c>
    </row>
    <row r="49" spans="25:52">
      <c r="Y49" s="10" t="s">
        <v>4</v>
      </c>
      <c r="Z49" s="23"/>
      <c r="AA49" s="23"/>
      <c r="AB49" s="20">
        <f t="shared" ref="AB49:AZ49" si="27">AB9/AA9-1</f>
        <v>-9.4810181541598038E-3</v>
      </c>
      <c r="AC49" s="20">
        <f t="shared" si="27"/>
        <v>4.4872850689463561E-3</v>
      </c>
      <c r="AD49" s="20">
        <f t="shared" si="27"/>
        <v>-3.4376881079514199E-3</v>
      </c>
      <c r="AE49" s="20">
        <f t="shared" si="27"/>
        <v>4.1846110451036811E-2</v>
      </c>
      <c r="AF49" s="20">
        <f t="shared" si="27"/>
        <v>9.2698121410315082E-3</v>
      </c>
      <c r="AG49" s="20">
        <f t="shared" si="27"/>
        <v>3.4121645420633229E-2</v>
      </c>
      <c r="AH49" s="20">
        <f t="shared" si="27"/>
        <v>2.3490207534880403E-2</v>
      </c>
      <c r="AI49" s="20">
        <f t="shared" si="27"/>
        <v>-4.5828999368203949E-2</v>
      </c>
      <c r="AJ49" s="20">
        <f t="shared" si="27"/>
        <v>-0.18540580737154477</v>
      </c>
      <c r="AK49" s="20">
        <f t="shared" si="27"/>
        <v>9.3520504802471205E-2</v>
      </c>
      <c r="AL49" s="20">
        <f t="shared" si="27"/>
        <v>-0.12079410905916554</v>
      </c>
      <c r="AM49" s="20">
        <f t="shared" si="27"/>
        <v>-2.105584474553468E-2</v>
      </c>
      <c r="AN49" s="20">
        <f t="shared" si="27"/>
        <v>-7.8601575602750273E-3</v>
      </c>
      <c r="AO49" s="20">
        <f t="shared" si="27"/>
        <v>-3.4796705138318007E-4</v>
      </c>
      <c r="AP49" s="20">
        <f t="shared" si="27"/>
        <v>-1.6066349989220297E-2</v>
      </c>
      <c r="AQ49" s="20">
        <f t="shared" si="27"/>
        <v>-1.3318262530700453E-3</v>
      </c>
      <c r="AR49" s="20">
        <f t="shared" si="27"/>
        <v>-2.4400543603467773E-2</v>
      </c>
      <c r="AS49" s="20">
        <f t="shared" si="27"/>
        <v>-3.8320434252696267E-2</v>
      </c>
      <c r="AT49" s="20">
        <f t="shared" si="27"/>
        <v>-2.4682598069404649E-2</v>
      </c>
      <c r="AU49" s="20">
        <f t="shared" si="27"/>
        <v>-1.6376783779670556E-2</v>
      </c>
      <c r="AV49" s="20">
        <f t="shared" si="27"/>
        <v>-2.3847349659487427E-2</v>
      </c>
      <c r="AW49" s="20">
        <f t="shared" si="27"/>
        <v>-1.9965245466503689E-2</v>
      </c>
      <c r="AX49" s="20">
        <f t="shared" si="27"/>
        <v>2.297715877019213E-3</v>
      </c>
      <c r="AY49" s="20">
        <f t="shared" si="27"/>
        <v>-2.1259987759193022E-2</v>
      </c>
      <c r="AZ49" s="20">
        <f t="shared" si="27"/>
        <v>-5.5148956096853219E-3</v>
      </c>
    </row>
    <row r="50" spans="25:52">
      <c r="Y50" s="976"/>
    </row>
    <row r="51" spans="25:52">
      <c r="Y51" s="976"/>
    </row>
    <row r="52" spans="25:52">
      <c r="Y52" s="976"/>
    </row>
    <row r="53" spans="25:52">
      <c r="Y53" s="976"/>
    </row>
    <row r="54" spans="25:52">
      <c r="Y54" s="976"/>
    </row>
    <row r="55" spans="25:52">
      <c r="Y55" s="976"/>
    </row>
    <row r="56" spans="25:52">
      <c r="Y56" s="976"/>
    </row>
    <row r="57" spans="25:52">
      <c r="Y57" s="976"/>
    </row>
    <row r="58" spans="25:52">
      <c r="Y58" s="976"/>
    </row>
    <row r="59" spans="25:52">
      <c r="Y59" s="976"/>
    </row>
    <row r="60" spans="25:52">
      <c r="Y60" s="976"/>
    </row>
    <row r="61" spans="25:52">
      <c r="Y61" s="976"/>
    </row>
    <row r="62" spans="25:52">
      <c r="Y62" s="976"/>
    </row>
    <row r="63" spans="25:52">
      <c r="Y63" s="976"/>
    </row>
    <row r="64" spans="25:52">
      <c r="Y64" s="976"/>
    </row>
    <row r="65" spans="25:25">
      <c r="Y65" s="976"/>
    </row>
    <row r="66" spans="25:25">
      <c r="Y66" s="976"/>
    </row>
    <row r="67" spans="25:25">
      <c r="Y67" s="976"/>
    </row>
    <row r="68" spans="25:25">
      <c r="Y68" s="976"/>
    </row>
    <row r="69" spans="25:25">
      <c r="Y69" s="976"/>
    </row>
    <row r="70" spans="25:25">
      <c r="Y70" s="976"/>
    </row>
    <row r="71" spans="25:25">
      <c r="Y71" s="976"/>
    </row>
    <row r="72" spans="25:25">
      <c r="Y72" s="976"/>
    </row>
    <row r="73" spans="25:25">
      <c r="Y73" s="976"/>
    </row>
    <row r="74" spans="25:25">
      <c r="Y74" s="976"/>
    </row>
    <row r="75" spans="25:25">
      <c r="Y75" s="976"/>
    </row>
    <row r="76" spans="25:25">
      <c r="Y76" s="976"/>
    </row>
    <row r="77" spans="25:25">
      <c r="Y77" s="976"/>
    </row>
    <row r="78" spans="25:25">
      <c r="Y78" s="976"/>
    </row>
    <row r="79" spans="25:25">
      <c r="Y79" s="976"/>
    </row>
    <row r="80" spans="25:25">
      <c r="Y80" s="976"/>
    </row>
    <row r="81" spans="25:25">
      <c r="Y81" s="976"/>
    </row>
    <row r="82" spans="25:25">
      <c r="Y82" s="976"/>
    </row>
    <row r="83" spans="25:25">
      <c r="Y83" s="976"/>
    </row>
    <row r="84" spans="25:25">
      <c r="Y84" s="976"/>
    </row>
    <row r="85" spans="25:25">
      <c r="Y85" s="976"/>
    </row>
    <row r="86" spans="25:25">
      <c r="Y86" s="976"/>
    </row>
    <row r="87" spans="25:25">
      <c r="Y87" s="976"/>
    </row>
    <row r="88" spans="25:25">
      <c r="Y88" s="976"/>
    </row>
    <row r="89" spans="25:25">
      <c r="Y89" s="976"/>
    </row>
  </sheetData>
  <phoneticPr fontId="9"/>
  <pageMargins left="0.78740157480314965" right="0.78740157480314965" top="0.98425196850393704" bottom="0.98425196850393704" header="0.51181102362204722" footer="0.51181102362204722"/>
  <pageSetup paperSize="9" scale="3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BJ146"/>
  <sheetViews>
    <sheetView zoomScale="85" zoomScaleNormal="85" workbookViewId="0">
      <pane xSplit="25" ySplit="4" topLeftCell="AR74" activePane="bottomRight" state="frozen"/>
      <selection activeCell="AZ17" sqref="AZ17"/>
      <selection pane="topRight" activeCell="AZ17" sqref="AZ17"/>
      <selection pane="bottomLeft" activeCell="AZ17" sqref="AZ17"/>
      <selection pane="bottomRight" activeCell="X3" sqref="X3:Y99"/>
    </sheetView>
  </sheetViews>
  <sheetFormatPr defaultRowHeight="14.25"/>
  <cols>
    <col min="1" max="1" width="1.625" style="305" customWidth="1"/>
    <col min="2" max="23" width="1.625" style="1" hidden="1" customWidth="1"/>
    <col min="24" max="24" width="1.625" style="1" customWidth="1"/>
    <col min="25" max="25" width="30.125" style="1" customWidth="1"/>
    <col min="26" max="26" width="10.625" style="1" customWidth="1"/>
    <col min="27" max="27" width="8.875" style="1" customWidth="1"/>
    <col min="28" max="50" width="8.75" style="1" bestFit="1" customWidth="1"/>
    <col min="51" max="52" width="7.625" style="1" customWidth="1"/>
    <col min="53" max="57" width="7.625" style="1" hidden="1" customWidth="1"/>
    <col min="58" max="58" width="26.125" style="1" hidden="1" customWidth="1"/>
    <col min="59" max="59" width="5.625" style="1" hidden="1" customWidth="1"/>
    <col min="60" max="61" width="9" style="1"/>
    <col min="62" max="62" width="9.25" style="1" bestFit="1" customWidth="1"/>
    <col min="63" max="16384" width="9" style="1"/>
  </cols>
  <sheetData>
    <row r="1" spans="1:62" ht="23.25">
      <c r="A1" s="393" t="s">
        <v>67</v>
      </c>
      <c r="Z1" s="125"/>
      <c r="AA1" s="125"/>
    </row>
    <row r="2" spans="1:62" ht="15" customHeight="1">
      <c r="A2" s="393"/>
      <c r="Z2" s="125"/>
      <c r="AA2" s="125"/>
    </row>
    <row r="3" spans="1:62" ht="17.25" thickBot="1">
      <c r="X3" s="928" t="s">
        <v>401</v>
      </c>
      <c r="Y3" s="767"/>
    </row>
    <row r="4" spans="1:62" ht="15" thickBot="1">
      <c r="X4" s="951" t="s">
        <v>293</v>
      </c>
      <c r="Y4" s="952"/>
      <c r="Z4" s="312"/>
      <c r="AA4" s="25">
        <v>1990</v>
      </c>
      <c r="AB4" s="25">
        <f t="shared" ref="AB4:BE4" si="0">AA4+1</f>
        <v>1991</v>
      </c>
      <c r="AC4" s="25">
        <f t="shared" si="0"/>
        <v>1992</v>
      </c>
      <c r="AD4" s="25">
        <f t="shared" si="0"/>
        <v>1993</v>
      </c>
      <c r="AE4" s="25">
        <f t="shared" si="0"/>
        <v>1994</v>
      </c>
      <c r="AF4" s="25">
        <f t="shared" si="0"/>
        <v>1995</v>
      </c>
      <c r="AG4" s="25">
        <f t="shared" si="0"/>
        <v>1996</v>
      </c>
      <c r="AH4" s="25">
        <f t="shared" si="0"/>
        <v>1997</v>
      </c>
      <c r="AI4" s="25">
        <f t="shared" si="0"/>
        <v>1998</v>
      </c>
      <c r="AJ4" s="25">
        <f t="shared" si="0"/>
        <v>1999</v>
      </c>
      <c r="AK4" s="25">
        <f t="shared" si="0"/>
        <v>2000</v>
      </c>
      <c r="AL4" s="130">
        <f t="shared" si="0"/>
        <v>2001</v>
      </c>
      <c r="AM4" s="130">
        <f t="shared" si="0"/>
        <v>2002</v>
      </c>
      <c r="AN4" s="130">
        <f t="shared" si="0"/>
        <v>2003</v>
      </c>
      <c r="AO4" s="25">
        <f t="shared" si="0"/>
        <v>2004</v>
      </c>
      <c r="AP4" s="25">
        <f t="shared" si="0"/>
        <v>2005</v>
      </c>
      <c r="AQ4" s="25">
        <f t="shared" si="0"/>
        <v>2006</v>
      </c>
      <c r="AR4" s="25">
        <f t="shared" si="0"/>
        <v>2007</v>
      </c>
      <c r="AS4" s="25">
        <f t="shared" si="0"/>
        <v>2008</v>
      </c>
      <c r="AT4" s="25">
        <f t="shared" si="0"/>
        <v>2009</v>
      </c>
      <c r="AU4" s="25">
        <f t="shared" si="0"/>
        <v>2010</v>
      </c>
      <c r="AV4" s="25">
        <f t="shared" si="0"/>
        <v>2011</v>
      </c>
      <c r="AW4" s="25">
        <f t="shared" si="0"/>
        <v>2012</v>
      </c>
      <c r="AX4" s="25">
        <f t="shared" si="0"/>
        <v>2013</v>
      </c>
      <c r="AY4" s="25">
        <f t="shared" si="0"/>
        <v>2014</v>
      </c>
      <c r="AZ4" s="25">
        <f t="shared" si="0"/>
        <v>2015</v>
      </c>
      <c r="BA4" s="25">
        <f t="shared" si="0"/>
        <v>2016</v>
      </c>
      <c r="BB4" s="25">
        <f t="shared" si="0"/>
        <v>2017</v>
      </c>
      <c r="BC4" s="25">
        <f t="shared" si="0"/>
        <v>2018</v>
      </c>
      <c r="BD4" s="25">
        <f t="shared" si="0"/>
        <v>2019</v>
      </c>
      <c r="BE4" s="25">
        <f t="shared" si="0"/>
        <v>2020</v>
      </c>
      <c r="BF4" s="25" t="s">
        <v>44</v>
      </c>
      <c r="BG4" s="26" t="s">
        <v>7</v>
      </c>
    </row>
    <row r="5" spans="1:62" ht="15" customHeight="1">
      <c r="X5" s="953" t="s">
        <v>240</v>
      </c>
      <c r="Y5" s="954"/>
      <c r="Z5" s="89"/>
      <c r="AA5" s="89">
        <f>SUM(AA6:AA10)</f>
        <v>6198.4626842802772</v>
      </c>
      <c r="AB5" s="89">
        <f t="shared" ref="AB5:AX5" si="1">SUM(AB6:AB10)</f>
        <v>6428.1520334936895</v>
      </c>
      <c r="AC5" s="89">
        <f t="shared" si="1"/>
        <v>6543.3333936548579</v>
      </c>
      <c r="AD5" s="89">
        <f t="shared" si="1"/>
        <v>6673.5471548771793</v>
      </c>
      <c r="AE5" s="89">
        <f t="shared" si="1"/>
        <v>6951.7362602699404</v>
      </c>
      <c r="AF5" s="89">
        <f t="shared" si="1"/>
        <v>7541.0805290000462</v>
      </c>
      <c r="AG5" s="89">
        <f t="shared" si="1"/>
        <v>7706.3148433173219</v>
      </c>
      <c r="AH5" s="89">
        <f t="shared" si="1"/>
        <v>7912.76560300245</v>
      </c>
      <c r="AI5" s="89">
        <f t="shared" si="1"/>
        <v>7740.8610550300818</v>
      </c>
      <c r="AJ5" s="89">
        <f t="shared" si="1"/>
        <v>7871.6864938524814</v>
      </c>
      <c r="AK5" s="89">
        <f t="shared" si="1"/>
        <v>7881.2115551371426</v>
      </c>
      <c r="AL5" s="89">
        <f t="shared" si="1"/>
        <v>7878.9426762147268</v>
      </c>
      <c r="AM5" s="89">
        <f t="shared" si="1"/>
        <v>7727.0486043179553</v>
      </c>
      <c r="AN5" s="89">
        <f t="shared" si="1"/>
        <v>7461.9735940864357</v>
      </c>
      <c r="AO5" s="89">
        <f t="shared" si="1"/>
        <v>7239.7922366790463</v>
      </c>
      <c r="AP5" s="89">
        <f t="shared" si="1"/>
        <v>7239.2377759872215</v>
      </c>
      <c r="AQ5" s="89">
        <f t="shared" si="1"/>
        <v>7019.6898479229358</v>
      </c>
      <c r="AR5" s="89">
        <f t="shared" si="1"/>
        <v>6993.5708759250901</v>
      </c>
      <c r="AS5" s="89">
        <f t="shared" si="1"/>
        <v>6692.5476707075286</v>
      </c>
      <c r="AT5" s="89">
        <f t="shared" si="1"/>
        <v>6375.1445132757817</v>
      </c>
      <c r="AU5" s="89">
        <f t="shared" si="1"/>
        <v>6350.6075690834241</v>
      </c>
      <c r="AV5" s="89">
        <f t="shared" si="1"/>
        <v>6270.9867403049166</v>
      </c>
      <c r="AW5" s="89">
        <f t="shared" si="1"/>
        <v>6188.8366730854304</v>
      </c>
      <c r="AX5" s="89">
        <f t="shared" si="1"/>
        <v>6228.2128823335233</v>
      </c>
      <c r="AY5" s="89">
        <f>SUM(AY6:AY10)</f>
        <v>6101.186108471069</v>
      </c>
      <c r="AZ5" s="89">
        <f>SUM(AZ6:AZ10)</f>
        <v>6091.7314208947009</v>
      </c>
      <c r="BA5" s="89"/>
      <c r="BB5" s="89"/>
      <c r="BC5" s="89"/>
      <c r="BD5" s="89"/>
      <c r="BE5" s="89"/>
      <c r="BF5" s="89"/>
      <c r="BG5" s="91"/>
      <c r="BI5" s="29"/>
      <c r="BJ5" s="29"/>
    </row>
    <row r="6" spans="1:62" ht="15" customHeight="1">
      <c r="X6" s="955"/>
      <c r="Y6" s="956" t="s">
        <v>379</v>
      </c>
      <c r="Z6" s="92"/>
      <c r="AA6" s="92">
        <v>836.48201277591158</v>
      </c>
      <c r="AB6" s="92">
        <v>860.81082166273688</v>
      </c>
      <c r="AC6" s="92">
        <v>856.0434473534491</v>
      </c>
      <c r="AD6" s="92">
        <v>892.14097607155088</v>
      </c>
      <c r="AE6" s="92">
        <v>967.2617130019155</v>
      </c>
      <c r="AF6" s="92">
        <v>1335.6974965945014</v>
      </c>
      <c r="AG6" s="92">
        <v>1378.2128486487034</v>
      </c>
      <c r="AH6" s="92">
        <v>1434.7737612612855</v>
      </c>
      <c r="AI6" s="92">
        <v>1439.2560141409372</v>
      </c>
      <c r="AJ6" s="92">
        <v>1532.205198291814</v>
      </c>
      <c r="AK6" s="92">
        <v>1585.5924476237249</v>
      </c>
      <c r="AL6" s="92">
        <v>1758.3929607609311</v>
      </c>
      <c r="AM6" s="92">
        <v>1816.1784402022249</v>
      </c>
      <c r="AN6" s="92">
        <v>1848.9095428722812</v>
      </c>
      <c r="AO6" s="92">
        <v>1861.2723476456968</v>
      </c>
      <c r="AP6" s="92">
        <v>2090.7161946621577</v>
      </c>
      <c r="AQ6" s="92">
        <v>2080.6229503649729</v>
      </c>
      <c r="AR6" s="92">
        <v>2164.1482921279403</v>
      </c>
      <c r="AS6" s="92">
        <v>2118.0826897338211</v>
      </c>
      <c r="AT6" s="92">
        <v>2060.8303659304547</v>
      </c>
      <c r="AU6" s="92">
        <v>2083.6333994006768</v>
      </c>
      <c r="AV6" s="92">
        <v>2275.5235460010372</v>
      </c>
      <c r="AW6" s="92">
        <v>2272.3489394216012</v>
      </c>
      <c r="AX6" s="92">
        <v>2333.7520534517535</v>
      </c>
      <c r="AY6" s="92">
        <v>2273.8304024367035</v>
      </c>
      <c r="AZ6" s="92">
        <v>2285.0482734978464</v>
      </c>
      <c r="BA6" s="92"/>
      <c r="BB6" s="92"/>
      <c r="BC6" s="92"/>
      <c r="BD6" s="92"/>
      <c r="BE6" s="92"/>
      <c r="BF6" s="92"/>
      <c r="BG6" s="94"/>
      <c r="BI6" s="29"/>
      <c r="BJ6" s="29"/>
    </row>
    <row r="7" spans="1:62" ht="15" customHeight="1">
      <c r="X7" s="955"/>
      <c r="Y7" s="957" t="s">
        <v>380</v>
      </c>
      <c r="Z7" s="95"/>
      <c r="AA7" s="95">
        <v>1373.5507425330215</v>
      </c>
      <c r="AB7" s="95">
        <v>1442.1097911568115</v>
      </c>
      <c r="AC7" s="95">
        <v>1482.1252975901828</v>
      </c>
      <c r="AD7" s="95">
        <v>1579.0426811027285</v>
      </c>
      <c r="AE7" s="95">
        <v>1709.2529183482063</v>
      </c>
      <c r="AF7" s="95">
        <v>1796.8894606158933</v>
      </c>
      <c r="AG7" s="95">
        <v>1864.1471502452141</v>
      </c>
      <c r="AH7" s="95">
        <v>1965.1954727225482</v>
      </c>
      <c r="AI7" s="95">
        <v>1871.0699797399598</v>
      </c>
      <c r="AJ7" s="95">
        <v>1912.6554648338224</v>
      </c>
      <c r="AK7" s="95">
        <v>1967.1351349757533</v>
      </c>
      <c r="AL7" s="95">
        <v>1961.325260633701</v>
      </c>
      <c r="AM7" s="95">
        <v>1995.0575250912273</v>
      </c>
      <c r="AN7" s="95">
        <v>1972.2677493118749</v>
      </c>
      <c r="AO7" s="95">
        <v>1993.5751456393941</v>
      </c>
      <c r="AP7" s="95">
        <v>1977.6562098024281</v>
      </c>
      <c r="AQ7" s="95">
        <v>1959.8147732426751</v>
      </c>
      <c r="AR7" s="95">
        <v>2001.8156399063853</v>
      </c>
      <c r="AS7" s="95">
        <v>1923.958529370256</v>
      </c>
      <c r="AT7" s="95">
        <v>1806.994726914709</v>
      </c>
      <c r="AU7" s="95">
        <v>1830.3939849591195</v>
      </c>
      <c r="AV7" s="95">
        <v>1770.3540026290996</v>
      </c>
      <c r="AW7" s="95">
        <v>1792.2904979225921</v>
      </c>
      <c r="AX7" s="95">
        <v>1827.001037332233</v>
      </c>
      <c r="AY7" s="95">
        <v>1815.3488358899021</v>
      </c>
      <c r="AZ7" s="95">
        <v>1834.8784400820225</v>
      </c>
      <c r="BA7" s="95"/>
      <c r="BB7" s="95"/>
      <c r="BC7" s="95"/>
      <c r="BD7" s="95"/>
      <c r="BE7" s="95"/>
      <c r="BF7" s="95"/>
      <c r="BG7" s="97"/>
      <c r="BI7" s="29"/>
      <c r="BJ7" s="29"/>
    </row>
    <row r="8" spans="1:62" ht="15" customHeight="1">
      <c r="X8" s="955"/>
      <c r="Y8" s="957" t="s">
        <v>381</v>
      </c>
      <c r="Z8" s="95"/>
      <c r="AA8" s="95">
        <v>3739.2705786553352</v>
      </c>
      <c r="AB8" s="95">
        <v>3881.1434841885589</v>
      </c>
      <c r="AC8" s="95">
        <v>3953.7877327761048</v>
      </c>
      <c r="AD8" s="95">
        <v>3922.2628660381192</v>
      </c>
      <c r="AE8" s="95">
        <v>3992.1628704281261</v>
      </c>
      <c r="AF8" s="95">
        <v>4104.2756931482945</v>
      </c>
      <c r="AG8" s="95">
        <v>4178.0838017673605</v>
      </c>
      <c r="AH8" s="95">
        <v>4219.7651304667188</v>
      </c>
      <c r="AI8" s="95">
        <v>4120.8129549286432</v>
      </c>
      <c r="AJ8" s="95">
        <v>4099.6597337581288</v>
      </c>
      <c r="AK8" s="95">
        <v>3997.2652235599307</v>
      </c>
      <c r="AL8" s="95">
        <v>3832.5115644572816</v>
      </c>
      <c r="AM8" s="95">
        <v>3585.3335394306232</v>
      </c>
      <c r="AN8" s="95">
        <v>3325.1534409709056</v>
      </c>
      <c r="AO8" s="95">
        <v>3047.8783797498695</v>
      </c>
      <c r="AP8" s="95">
        <v>2817.1717256560396</v>
      </c>
      <c r="AQ8" s="95">
        <v>2636.7460283596938</v>
      </c>
      <c r="AR8" s="95">
        <v>2499.4966064405758</v>
      </c>
      <c r="AS8" s="95">
        <v>2348.4253212734452</v>
      </c>
      <c r="AT8" s="95">
        <v>2186.3772188932671</v>
      </c>
      <c r="AU8" s="95">
        <v>2050.507417367246</v>
      </c>
      <c r="AV8" s="95">
        <v>1948.2117757395331</v>
      </c>
      <c r="AW8" s="95">
        <v>1870.6175661795528</v>
      </c>
      <c r="AX8" s="95">
        <v>1800.8912986335122</v>
      </c>
      <c r="AY8" s="95">
        <v>1742.9085222604078</v>
      </c>
      <c r="AZ8" s="95">
        <v>1715.5001750778129</v>
      </c>
      <c r="BA8" s="95"/>
      <c r="BB8" s="95"/>
      <c r="BC8" s="95"/>
      <c r="BD8" s="95"/>
      <c r="BE8" s="95"/>
      <c r="BF8" s="95"/>
      <c r="BG8" s="97"/>
      <c r="BI8" s="29"/>
      <c r="BJ8" s="29"/>
    </row>
    <row r="9" spans="1:62" ht="15" customHeight="1">
      <c r="X9" s="955"/>
      <c r="Y9" s="957" t="s">
        <v>382</v>
      </c>
      <c r="Z9" s="152"/>
      <c r="AA9" s="152">
        <v>249.15935031600947</v>
      </c>
      <c r="AB9" s="152">
        <v>244.08793648558165</v>
      </c>
      <c r="AC9" s="152">
        <v>251.37691593512167</v>
      </c>
      <c r="AD9" s="152">
        <v>280.10063166478074</v>
      </c>
      <c r="AE9" s="152">
        <v>283.05875849169291</v>
      </c>
      <c r="AF9" s="152">
        <v>304.21787864135655</v>
      </c>
      <c r="AG9" s="152">
        <v>285.87104265604347</v>
      </c>
      <c r="AH9" s="152">
        <v>293.03123855189767</v>
      </c>
      <c r="AI9" s="152">
        <v>309.72210622054195</v>
      </c>
      <c r="AJ9" s="152">
        <v>327.16609696871649</v>
      </c>
      <c r="AK9" s="152">
        <v>331.21874897773324</v>
      </c>
      <c r="AL9" s="152">
        <v>326.71289036281229</v>
      </c>
      <c r="AM9" s="152">
        <v>330.47909959388016</v>
      </c>
      <c r="AN9" s="152">
        <v>315.64286093137326</v>
      </c>
      <c r="AO9" s="152">
        <v>337.06636364408621</v>
      </c>
      <c r="AP9" s="152">
        <v>353.69364586659589</v>
      </c>
      <c r="AQ9" s="152">
        <v>342.50609595559411</v>
      </c>
      <c r="AR9" s="152">
        <v>328.11033745018864</v>
      </c>
      <c r="AS9" s="152">
        <v>302.08113033000666</v>
      </c>
      <c r="AT9" s="152">
        <v>320.9422015373508</v>
      </c>
      <c r="AU9" s="152">
        <v>386.07276735638141</v>
      </c>
      <c r="AV9" s="152">
        <v>276.89741593524667</v>
      </c>
      <c r="AW9" s="152">
        <v>253.57966956168465</v>
      </c>
      <c r="AX9" s="152">
        <v>266.56849291602458</v>
      </c>
      <c r="AY9" s="152">
        <v>269.09834788405556</v>
      </c>
      <c r="AZ9" s="152">
        <v>256.30453223701903</v>
      </c>
      <c r="BA9" s="152"/>
      <c r="BB9" s="152"/>
      <c r="BC9" s="152"/>
      <c r="BD9" s="152"/>
      <c r="BE9" s="152"/>
      <c r="BF9" s="152"/>
      <c r="BG9" s="154"/>
      <c r="BI9" s="29"/>
      <c r="BJ9" s="29"/>
    </row>
    <row r="10" spans="1:62" ht="15" customHeight="1" thickBot="1">
      <c r="X10" s="958"/>
      <c r="Y10" s="959" t="s">
        <v>383</v>
      </c>
      <c r="Z10" s="98"/>
      <c r="AA10" s="98" t="s">
        <v>625</v>
      </c>
      <c r="AB10" s="98" t="s">
        <v>625</v>
      </c>
      <c r="AC10" s="98" t="s">
        <v>625</v>
      </c>
      <c r="AD10" s="98" t="s">
        <v>625</v>
      </c>
      <c r="AE10" s="98" t="s">
        <v>625</v>
      </c>
      <c r="AF10" s="98" t="s">
        <v>625</v>
      </c>
      <c r="AG10" s="98" t="s">
        <v>625</v>
      </c>
      <c r="AH10" s="98" t="s">
        <v>625</v>
      </c>
      <c r="AI10" s="98" t="s">
        <v>625</v>
      </c>
      <c r="AJ10" s="98" t="s">
        <v>625</v>
      </c>
      <c r="AK10" s="98" t="s">
        <v>625</v>
      </c>
      <c r="AL10" s="98" t="s">
        <v>625</v>
      </c>
      <c r="AM10" s="98" t="s">
        <v>625</v>
      </c>
      <c r="AN10" s="98" t="s">
        <v>625</v>
      </c>
      <c r="AO10" s="98" t="s">
        <v>625</v>
      </c>
      <c r="AP10" s="98" t="s">
        <v>625</v>
      </c>
      <c r="AQ10" s="98" t="s">
        <v>625</v>
      </c>
      <c r="AR10" s="98" t="s">
        <v>625</v>
      </c>
      <c r="AS10" s="98" t="s">
        <v>625</v>
      </c>
      <c r="AT10" s="98" t="s">
        <v>625</v>
      </c>
      <c r="AU10" s="98" t="s">
        <v>625</v>
      </c>
      <c r="AV10" s="98" t="s">
        <v>625</v>
      </c>
      <c r="AW10" s="98" t="s">
        <v>625</v>
      </c>
      <c r="AX10" s="98" t="s">
        <v>625</v>
      </c>
      <c r="AY10" s="98" t="s">
        <v>625</v>
      </c>
      <c r="AZ10" s="98" t="s">
        <v>625</v>
      </c>
      <c r="BA10" s="98"/>
      <c r="BB10" s="98"/>
      <c r="BC10" s="98"/>
      <c r="BD10" s="98"/>
      <c r="BE10" s="98"/>
      <c r="BF10" s="98"/>
      <c r="BG10" s="100"/>
      <c r="BI10" s="29"/>
      <c r="BJ10" s="29"/>
    </row>
    <row r="11" spans="1:62" ht="15" customHeight="1" thickBot="1">
      <c r="X11" s="960" t="s">
        <v>261</v>
      </c>
      <c r="Y11" s="961"/>
      <c r="Z11" s="281"/>
      <c r="AA11" s="281">
        <v>0.108589407232</v>
      </c>
      <c r="AB11" s="281">
        <v>0.15716200842000003</v>
      </c>
      <c r="AC11" s="281">
        <v>0.16642027838000001</v>
      </c>
      <c r="AD11" s="281">
        <v>0.15600631673999998</v>
      </c>
      <c r="AE11" s="281">
        <v>0.15024321428000001</v>
      </c>
      <c r="AF11" s="281">
        <v>0.14951805392800002</v>
      </c>
      <c r="AG11" s="281">
        <v>0.14504926738400001</v>
      </c>
      <c r="AH11" s="281">
        <v>0.14131693539199999</v>
      </c>
      <c r="AI11" s="281">
        <v>0.126430106992</v>
      </c>
      <c r="AJ11" s="281">
        <v>0.11322938643199998</v>
      </c>
      <c r="AK11" s="281">
        <v>0.10790208393999999</v>
      </c>
      <c r="AL11" s="281">
        <v>9.7638621836E-2</v>
      </c>
      <c r="AM11" s="281">
        <v>9.4047716472000012E-2</v>
      </c>
      <c r="AN11" s="281">
        <v>0.10425156427200001</v>
      </c>
      <c r="AO11" s="281">
        <v>0.10603042222799999</v>
      </c>
      <c r="AP11" s="281">
        <v>0.113840762636</v>
      </c>
      <c r="AQ11" s="281">
        <v>0.109599135532</v>
      </c>
      <c r="AR11" s="281">
        <v>0.114970307796</v>
      </c>
      <c r="AS11" s="281">
        <v>0.115835098432</v>
      </c>
      <c r="AT11" s="281">
        <v>0.10783110987600002</v>
      </c>
      <c r="AU11" s="281">
        <v>0.10163667864000002</v>
      </c>
      <c r="AV11" s="281">
        <v>9.9876330656000004E-2</v>
      </c>
      <c r="AW11" s="281">
        <v>9.7234415828000006E-2</v>
      </c>
      <c r="AX11" s="281">
        <v>9.0886762528000015E-2</v>
      </c>
      <c r="AY11" s="281">
        <v>8.7549843160000002E-2</v>
      </c>
      <c r="AZ11" s="281">
        <v>8.2959368316000009E-2</v>
      </c>
      <c r="BA11" s="109"/>
      <c r="BB11" s="109"/>
      <c r="BC11" s="109"/>
      <c r="BD11" s="109"/>
      <c r="BE11" s="109"/>
      <c r="BF11" s="281"/>
      <c r="BG11" s="128"/>
      <c r="BI11" s="29"/>
      <c r="BJ11" s="29"/>
    </row>
    <row r="12" spans="1:62" ht="15" customHeight="1" thickBot="1">
      <c r="X12" s="953" t="s">
        <v>262</v>
      </c>
      <c r="Y12" s="954"/>
      <c r="Z12" s="89"/>
      <c r="AA12" s="89">
        <f>SUM(AA13:AA14)</f>
        <v>9910.6586158148057</v>
      </c>
      <c r="AB12" s="89">
        <f t="shared" ref="AB12:AX12" si="2">SUM(AB13:AB14)</f>
        <v>9433.1295624956911</v>
      </c>
      <c r="AC12" s="89">
        <f t="shared" si="2"/>
        <v>9398.8544222426717</v>
      </c>
      <c r="AD12" s="89">
        <f t="shared" si="2"/>
        <v>9131.1318698893083</v>
      </c>
      <c r="AE12" s="89">
        <f t="shared" si="2"/>
        <v>10208.630427212323</v>
      </c>
      <c r="AF12" s="89">
        <f t="shared" si="2"/>
        <v>10114.044334040294</v>
      </c>
      <c r="AG12" s="89">
        <f t="shared" si="2"/>
        <v>11117.329105593026</v>
      </c>
      <c r="AH12" s="89">
        <f t="shared" si="2"/>
        <v>11721.061775922752</v>
      </c>
      <c r="AI12" s="89">
        <f t="shared" si="2"/>
        <v>10428.204222230408</v>
      </c>
      <c r="AJ12" s="89">
        <f t="shared" si="2"/>
        <v>4218.5895017867424</v>
      </c>
      <c r="AK12" s="89">
        <f t="shared" si="2"/>
        <v>6719.7584773469416</v>
      </c>
      <c r="AL12" s="89">
        <f t="shared" si="2"/>
        <v>3358.1568536531995</v>
      </c>
      <c r="AM12" s="89">
        <f t="shared" si="2"/>
        <v>3222.2053164553799</v>
      </c>
      <c r="AN12" s="89">
        <f t="shared" si="2"/>
        <v>3267.600592395062</v>
      </c>
      <c r="AO12" s="89">
        <f t="shared" si="2"/>
        <v>3600.1823625817474</v>
      </c>
      <c r="AP12" s="89">
        <f t="shared" si="2"/>
        <v>3093.4539066914222</v>
      </c>
      <c r="AQ12" s="89">
        <f t="shared" si="2"/>
        <v>3338.934971984921</v>
      </c>
      <c r="AR12" s="89">
        <f t="shared" si="2"/>
        <v>2563.9619346052978</v>
      </c>
      <c r="AS12" s="89">
        <f t="shared" si="2"/>
        <v>2647.4120693282616</v>
      </c>
      <c r="AT12" s="89">
        <f t="shared" si="2"/>
        <v>2777.3109730447113</v>
      </c>
      <c r="AU12" s="89">
        <f t="shared" si="2"/>
        <v>2270.0579602646444</v>
      </c>
      <c r="AV12" s="89">
        <f t="shared" si="2"/>
        <v>1931.4796974578469</v>
      </c>
      <c r="AW12" s="89">
        <f t="shared" si="2"/>
        <v>1736.5863877298025</v>
      </c>
      <c r="AX12" s="89">
        <f t="shared" si="2"/>
        <v>1747.9230838501849</v>
      </c>
      <c r="AY12" s="89">
        <f>SUM(AY13:AY14)</f>
        <v>1704.469097046685</v>
      </c>
      <c r="AZ12" s="89">
        <f>SUM(AZ13:AZ14)</f>
        <v>1611.780369432174</v>
      </c>
      <c r="BA12" s="105"/>
      <c r="BB12" s="105"/>
      <c r="BC12" s="105"/>
      <c r="BD12" s="105"/>
      <c r="BE12" s="105"/>
      <c r="BF12" s="89"/>
      <c r="BG12" s="106"/>
      <c r="BI12" s="29"/>
      <c r="BJ12" s="29"/>
    </row>
    <row r="13" spans="1:62" ht="15" customHeight="1" thickBot="1">
      <c r="X13" s="955"/>
      <c r="Y13" s="962" t="s">
        <v>384</v>
      </c>
      <c r="Z13" s="455"/>
      <c r="AA13" s="92">
        <v>9619.801675814806</v>
      </c>
      <c r="AB13" s="92">
        <v>9072.2158024956916</v>
      </c>
      <c r="AC13" s="92">
        <v>8983.0565122426724</v>
      </c>
      <c r="AD13" s="92">
        <v>8713.9467698893077</v>
      </c>
      <c r="AE13" s="92">
        <v>9763.7292412123224</v>
      </c>
      <c r="AF13" s="92">
        <v>9665.0972020402951</v>
      </c>
      <c r="AG13" s="92">
        <v>10681.396229593025</v>
      </c>
      <c r="AH13" s="92">
        <v>11297.257201922752</v>
      </c>
      <c r="AI13" s="92">
        <v>10030.881716230408</v>
      </c>
      <c r="AJ13" s="92">
        <v>3832.8404217867424</v>
      </c>
      <c r="AK13" s="92">
        <v>6348.456735346942</v>
      </c>
      <c r="AL13" s="92">
        <v>2984.6436536531996</v>
      </c>
      <c r="AM13" s="92">
        <v>2845.9561784553798</v>
      </c>
      <c r="AN13" s="92">
        <v>2887.6663863950621</v>
      </c>
      <c r="AO13" s="92">
        <v>3236.6771945817472</v>
      </c>
      <c r="AP13" s="92">
        <v>2725.6059846914222</v>
      </c>
      <c r="AQ13" s="92">
        <v>2943.5676946449212</v>
      </c>
      <c r="AR13" s="92">
        <v>2228.423159195298</v>
      </c>
      <c r="AS13" s="92">
        <v>2350.4653637382617</v>
      </c>
      <c r="AT13" s="92">
        <v>2518.2297581447115</v>
      </c>
      <c r="AU13" s="92">
        <v>1995.1243775946446</v>
      </c>
      <c r="AV13" s="92">
        <v>1661.260515017847</v>
      </c>
      <c r="AW13" s="92">
        <v>1429.0439956298023</v>
      </c>
      <c r="AX13" s="92">
        <v>1389.1285478701848</v>
      </c>
      <c r="AY13" s="92">
        <v>1077.5471270466849</v>
      </c>
      <c r="AZ13" s="92">
        <v>944.12179943217404</v>
      </c>
      <c r="BA13" s="105"/>
      <c r="BB13" s="105"/>
      <c r="BC13" s="105"/>
      <c r="BD13" s="105"/>
      <c r="BE13" s="105"/>
      <c r="BF13" s="92"/>
      <c r="BG13" s="106"/>
      <c r="BI13" s="29"/>
      <c r="BJ13" s="29"/>
    </row>
    <row r="14" spans="1:62" ht="15" customHeight="1" thickBot="1">
      <c r="X14" s="955"/>
      <c r="Y14" s="957" t="s">
        <v>385</v>
      </c>
      <c r="Z14" s="95"/>
      <c r="AA14" s="109">
        <v>290.85694000000001</v>
      </c>
      <c r="AB14" s="109">
        <v>360.91375999999997</v>
      </c>
      <c r="AC14" s="109">
        <v>415.79791</v>
      </c>
      <c r="AD14" s="109">
        <v>417.18510000000003</v>
      </c>
      <c r="AE14" s="109">
        <v>444.90118600000005</v>
      </c>
      <c r="AF14" s="109">
        <v>448.94713200000001</v>
      </c>
      <c r="AG14" s="109">
        <v>435.93287599999996</v>
      </c>
      <c r="AH14" s="109">
        <v>423.804574</v>
      </c>
      <c r="AI14" s="109">
        <v>397.32250599999998</v>
      </c>
      <c r="AJ14" s="109">
        <v>385.74907999999999</v>
      </c>
      <c r="AK14" s="109">
        <v>371.30174199999999</v>
      </c>
      <c r="AL14" s="109">
        <v>373.51320000000004</v>
      </c>
      <c r="AM14" s="109">
        <v>376.24913799999996</v>
      </c>
      <c r="AN14" s="109">
        <v>379.93420600000002</v>
      </c>
      <c r="AO14" s="109">
        <v>363.50516800000003</v>
      </c>
      <c r="AP14" s="109">
        <v>367.84792199999998</v>
      </c>
      <c r="AQ14" s="109">
        <v>395.36727734000004</v>
      </c>
      <c r="AR14" s="109">
        <v>335.53877540999997</v>
      </c>
      <c r="AS14" s="109">
        <v>296.94670558999997</v>
      </c>
      <c r="AT14" s="109">
        <v>259.08121490000002</v>
      </c>
      <c r="AU14" s="109">
        <v>274.93358267000002</v>
      </c>
      <c r="AV14" s="109">
        <v>270.21918244</v>
      </c>
      <c r="AW14" s="109">
        <v>307.54239210000003</v>
      </c>
      <c r="AX14" s="109">
        <v>358.79453597999998</v>
      </c>
      <c r="AY14" s="109">
        <v>626.92196999999999</v>
      </c>
      <c r="AZ14" s="109">
        <v>667.65856999999994</v>
      </c>
      <c r="BA14" s="105"/>
      <c r="BB14" s="105"/>
      <c r="BC14" s="105"/>
      <c r="BD14" s="105"/>
      <c r="BE14" s="105"/>
      <c r="BF14" s="109"/>
      <c r="BG14" s="106"/>
      <c r="BI14" s="29"/>
      <c r="BJ14" s="29"/>
    </row>
    <row r="15" spans="1:62" ht="15" customHeight="1">
      <c r="X15" s="953" t="s">
        <v>271</v>
      </c>
      <c r="Y15" s="954"/>
      <c r="Z15" s="89"/>
      <c r="AA15" s="89">
        <f>SUM(AA16:AA18)</f>
        <v>11547.888362079997</v>
      </c>
      <c r="AB15" s="89">
        <f t="shared" ref="AB15:AX15" si="3">SUM(AB16:AB18)</f>
        <v>11419.982475056875</v>
      </c>
      <c r="AC15" s="89">
        <f t="shared" si="3"/>
        <v>11350.989900564706</v>
      </c>
      <c r="AD15" s="89">
        <f t="shared" si="3"/>
        <v>11353.131986058313</v>
      </c>
      <c r="AE15" s="89">
        <f t="shared" si="3"/>
        <v>11150.565902376387</v>
      </c>
      <c r="AF15" s="89">
        <f t="shared" si="3"/>
        <v>10782.189093226514</v>
      </c>
      <c r="AG15" s="89">
        <f t="shared" si="3"/>
        <v>10606.384641579409</v>
      </c>
      <c r="AH15" s="89">
        <f t="shared" si="3"/>
        <v>10491.627094220883</v>
      </c>
      <c r="AI15" s="89">
        <f t="shared" si="3"/>
        <v>10354.913337004473</v>
      </c>
      <c r="AJ15" s="89">
        <f t="shared" si="3"/>
        <v>10269.454811151796</v>
      </c>
      <c r="AK15" s="89">
        <f t="shared" si="3"/>
        <v>10317.637922972497</v>
      </c>
      <c r="AL15" s="89">
        <f t="shared" si="3"/>
        <v>10159.508366207003</v>
      </c>
      <c r="AM15" s="89">
        <f t="shared" si="3"/>
        <v>10187.24600553291</v>
      </c>
      <c r="AN15" s="89">
        <f t="shared" si="3"/>
        <v>10191.002208176953</v>
      </c>
      <c r="AO15" s="89">
        <f t="shared" si="3"/>
        <v>10091.965076063287</v>
      </c>
      <c r="AP15" s="89">
        <f t="shared" si="3"/>
        <v>10112.678099873658</v>
      </c>
      <c r="AQ15" s="89">
        <f t="shared" si="3"/>
        <v>10172.041368643811</v>
      </c>
      <c r="AR15" s="89">
        <f t="shared" si="3"/>
        <v>10568.655439300306</v>
      </c>
      <c r="AS15" s="89">
        <f t="shared" si="3"/>
        <v>9902.4264214054692</v>
      </c>
      <c r="AT15" s="89">
        <f t="shared" si="3"/>
        <v>9635.5592383938929</v>
      </c>
      <c r="AU15" s="89">
        <f t="shared" si="3"/>
        <v>9891.5013714156685</v>
      </c>
      <c r="AV15" s="89">
        <f t="shared" si="3"/>
        <v>9753.8006148876939</v>
      </c>
      <c r="AW15" s="89">
        <f t="shared" si="3"/>
        <v>9639.2234238096207</v>
      </c>
      <c r="AX15" s="89">
        <f t="shared" si="3"/>
        <v>9620.8028993732041</v>
      </c>
      <c r="AY15" s="89">
        <f>SUM(AY16:AY18)</f>
        <v>9474.920546258274</v>
      </c>
      <c r="AZ15" s="89">
        <f>SUM(AZ16:AZ18)</f>
        <v>9460.0731180746552</v>
      </c>
      <c r="BA15" s="89"/>
      <c r="BB15" s="89"/>
      <c r="BC15" s="89"/>
      <c r="BD15" s="89"/>
      <c r="BE15" s="89"/>
      <c r="BF15" s="89"/>
      <c r="BG15" s="102"/>
      <c r="BI15" s="29"/>
      <c r="BJ15" s="29"/>
    </row>
    <row r="16" spans="1:62" ht="15" customHeight="1">
      <c r="X16" s="955"/>
      <c r="Y16" s="957" t="s">
        <v>386</v>
      </c>
      <c r="Z16" s="95"/>
      <c r="AA16" s="95">
        <v>4249.1652849538195</v>
      </c>
      <c r="AB16" s="95">
        <v>4278.7126484848359</v>
      </c>
      <c r="AC16" s="95">
        <v>4265.7875790607468</v>
      </c>
      <c r="AD16" s="95">
        <v>4196.7029323152829</v>
      </c>
      <c r="AE16" s="95">
        <v>4107.1596505479392</v>
      </c>
      <c r="AF16" s="95">
        <v>4037.7434912761364</v>
      </c>
      <c r="AG16" s="95">
        <v>3989.9157396106211</v>
      </c>
      <c r="AH16" s="95">
        <v>3967.074024655964</v>
      </c>
      <c r="AI16" s="95">
        <v>3899.6268861744074</v>
      </c>
      <c r="AJ16" s="95">
        <v>3846.2759270812412</v>
      </c>
      <c r="AK16" s="95">
        <v>3866.9352656782339</v>
      </c>
      <c r="AL16" s="95">
        <v>3901.2430707965445</v>
      </c>
      <c r="AM16" s="95">
        <v>3960.1703308225301</v>
      </c>
      <c r="AN16" s="95">
        <v>4014.7528582944974</v>
      </c>
      <c r="AO16" s="95">
        <v>4028.0993425478455</v>
      </c>
      <c r="AP16" s="95">
        <v>4093.3066834738315</v>
      </c>
      <c r="AQ16" s="95">
        <v>4205.5545497433677</v>
      </c>
      <c r="AR16" s="95">
        <v>4282.3109478810038</v>
      </c>
      <c r="AS16" s="95">
        <v>4358.4950879498347</v>
      </c>
      <c r="AT16" s="95">
        <v>4369.486406937267</v>
      </c>
      <c r="AU16" s="95">
        <v>4263.6741257914455</v>
      </c>
      <c r="AV16" s="95">
        <v>4214.6466476161959</v>
      </c>
      <c r="AW16" s="95">
        <v>4130.2914569070799</v>
      </c>
      <c r="AX16" s="95">
        <v>4061.8578531549656</v>
      </c>
      <c r="AY16" s="95">
        <v>4000.5400450525135</v>
      </c>
      <c r="AZ16" s="95">
        <v>3984.522269306337</v>
      </c>
      <c r="BA16" s="95"/>
      <c r="BB16" s="95"/>
      <c r="BC16" s="95"/>
      <c r="BD16" s="95"/>
      <c r="BE16" s="95"/>
      <c r="BF16" s="95"/>
      <c r="BG16" s="97"/>
      <c r="BI16" s="29"/>
      <c r="BJ16" s="29"/>
    </row>
    <row r="17" spans="24:62" ht="15" customHeight="1">
      <c r="X17" s="955"/>
      <c r="Y17" s="957" t="s">
        <v>387</v>
      </c>
      <c r="Z17" s="95"/>
      <c r="AA17" s="95">
        <v>7259.4673147973663</v>
      </c>
      <c r="AB17" s="95">
        <v>7105.0233880478327</v>
      </c>
      <c r="AC17" s="95">
        <v>7047.689739295507</v>
      </c>
      <c r="AD17" s="95">
        <v>7122.3466634630895</v>
      </c>
      <c r="AE17" s="95">
        <v>7007.6637107405832</v>
      </c>
      <c r="AF17" s="95">
        <v>6710.159248243669</v>
      </c>
      <c r="AG17" s="95">
        <v>6583.0140218942952</v>
      </c>
      <c r="AH17" s="95">
        <v>6492.0598005688244</v>
      </c>
      <c r="AI17" s="95">
        <v>6424.254049179146</v>
      </c>
      <c r="AJ17" s="95">
        <v>6392.7143778093196</v>
      </c>
      <c r="AK17" s="95">
        <v>6421.0629427518879</v>
      </c>
      <c r="AL17" s="95">
        <v>6228.8512163858841</v>
      </c>
      <c r="AM17" s="95">
        <v>6198.5411957570577</v>
      </c>
      <c r="AN17" s="95">
        <v>6149.1008441088143</v>
      </c>
      <c r="AO17" s="95">
        <v>6037.7906046848148</v>
      </c>
      <c r="AP17" s="95">
        <v>5992.8933243138763</v>
      </c>
      <c r="AQ17" s="95">
        <v>5940.8001268253902</v>
      </c>
      <c r="AR17" s="95">
        <v>6261.3747439803883</v>
      </c>
      <c r="AS17" s="95">
        <v>5519.8737682982728</v>
      </c>
      <c r="AT17" s="95">
        <v>5242.7212053456424</v>
      </c>
      <c r="AU17" s="95">
        <v>5605.1066809038739</v>
      </c>
      <c r="AV17" s="95">
        <v>5516.6712723317305</v>
      </c>
      <c r="AW17" s="95">
        <v>5487.0418093912067</v>
      </c>
      <c r="AX17" s="95">
        <v>5536.6604561117783</v>
      </c>
      <c r="AY17" s="95">
        <v>5452.7238500587582</v>
      </c>
      <c r="AZ17" s="95">
        <v>5453.8662876610342</v>
      </c>
      <c r="BA17" s="95"/>
      <c r="BB17" s="95"/>
      <c r="BC17" s="95"/>
      <c r="BD17" s="95"/>
      <c r="BE17" s="95"/>
      <c r="BF17" s="95"/>
      <c r="BG17" s="97"/>
      <c r="BI17" s="29"/>
      <c r="BJ17" s="29"/>
    </row>
    <row r="18" spans="24:62" ht="15" customHeight="1" thickBot="1">
      <c r="X18" s="958"/>
      <c r="Y18" s="959" t="s">
        <v>388</v>
      </c>
      <c r="Z18" s="98"/>
      <c r="AA18" s="98">
        <v>39.255762328812118</v>
      </c>
      <c r="AB18" s="98">
        <v>36.246438524206958</v>
      </c>
      <c r="AC18" s="98">
        <v>37.512582208451448</v>
      </c>
      <c r="AD18" s="98">
        <v>34.082390279941542</v>
      </c>
      <c r="AE18" s="98">
        <v>35.742541087863344</v>
      </c>
      <c r="AF18" s="98">
        <v>34.286353706707793</v>
      </c>
      <c r="AG18" s="98">
        <v>33.4548800744925</v>
      </c>
      <c r="AH18" s="98">
        <v>32.49326899609445</v>
      </c>
      <c r="AI18" s="98">
        <v>31.032401650917944</v>
      </c>
      <c r="AJ18" s="98">
        <v>30.464506261233964</v>
      </c>
      <c r="AK18" s="98">
        <v>29.639714542375057</v>
      </c>
      <c r="AL18" s="98">
        <v>29.414079024575347</v>
      </c>
      <c r="AM18" s="98">
        <v>28.534478953322111</v>
      </c>
      <c r="AN18" s="98">
        <v>27.14850577364145</v>
      </c>
      <c r="AO18" s="98">
        <v>26.075128830626493</v>
      </c>
      <c r="AP18" s="98">
        <v>26.478092085949704</v>
      </c>
      <c r="AQ18" s="98">
        <v>25.686692075053767</v>
      </c>
      <c r="AR18" s="98">
        <v>24.969747438913405</v>
      </c>
      <c r="AS18" s="98">
        <v>24.05756515736228</v>
      </c>
      <c r="AT18" s="98">
        <v>23.351626110983812</v>
      </c>
      <c r="AU18" s="98">
        <v>22.720564720350794</v>
      </c>
      <c r="AV18" s="98">
        <v>22.482694939766191</v>
      </c>
      <c r="AW18" s="98">
        <v>21.890157511334099</v>
      </c>
      <c r="AX18" s="98">
        <v>22.284590106460907</v>
      </c>
      <c r="AY18" s="98">
        <v>21.656651147002798</v>
      </c>
      <c r="AZ18" s="98">
        <v>21.684561107283223</v>
      </c>
      <c r="BA18" s="98"/>
      <c r="BB18" s="98"/>
      <c r="BC18" s="98"/>
      <c r="BD18" s="98"/>
      <c r="BE18" s="98"/>
      <c r="BF18" s="98"/>
      <c r="BG18" s="100"/>
      <c r="BI18" s="29"/>
      <c r="BJ18" s="29"/>
    </row>
    <row r="19" spans="24:62" ht="15" customHeight="1">
      <c r="X19" s="963" t="s">
        <v>282</v>
      </c>
      <c r="Y19" s="964"/>
      <c r="Z19" s="16"/>
      <c r="AA19" s="16">
        <f>SUM(AA20:AA23)</f>
        <v>3860.458561719739</v>
      </c>
      <c r="AB19" s="16">
        <f t="shared" ref="AB19:AX19" si="4">SUM(AB20:AB23)</f>
        <v>3937.3368623053357</v>
      </c>
      <c r="AC19" s="16">
        <f t="shared" si="4"/>
        <v>4065.5014256917511</v>
      </c>
      <c r="AD19" s="16">
        <f t="shared" si="4"/>
        <v>4093.0766148217654</v>
      </c>
      <c r="AE19" s="16">
        <f t="shared" si="4"/>
        <v>4247.695422423687</v>
      </c>
      <c r="AF19" s="16">
        <f t="shared" si="4"/>
        <v>4423.1285391457886</v>
      </c>
      <c r="AG19" s="16">
        <f t="shared" si="4"/>
        <v>4551.6758427050327</v>
      </c>
      <c r="AH19" s="16">
        <f t="shared" si="4"/>
        <v>4654.4943891428029</v>
      </c>
      <c r="AI19" s="16">
        <f t="shared" si="4"/>
        <v>4662.0484040025804</v>
      </c>
      <c r="AJ19" s="16">
        <f t="shared" si="4"/>
        <v>4673.4038385452259</v>
      </c>
      <c r="AK19" s="16">
        <f t="shared" si="4"/>
        <v>4642.6950048765511</v>
      </c>
      <c r="AL19" s="16">
        <f t="shared" si="4"/>
        <v>4593.8610400627012</v>
      </c>
      <c r="AM19" s="16">
        <f t="shared" si="4"/>
        <v>4306.7192660901292</v>
      </c>
      <c r="AN19" s="16">
        <f t="shared" si="4"/>
        <v>4322.6441429674051</v>
      </c>
      <c r="AO19" s="16">
        <f t="shared" si="4"/>
        <v>4302.4952381498142</v>
      </c>
      <c r="AP19" s="16">
        <f t="shared" si="4"/>
        <v>4383.6303539592463</v>
      </c>
      <c r="AQ19" s="16">
        <f t="shared" si="4"/>
        <v>4265.2701237515803</v>
      </c>
      <c r="AR19" s="16">
        <f t="shared" si="4"/>
        <v>4064.7056918446383</v>
      </c>
      <c r="AS19" s="16">
        <f t="shared" si="4"/>
        <v>4021.4969489254008</v>
      </c>
      <c r="AT19" s="16">
        <f t="shared" si="4"/>
        <v>3901.6604541828619</v>
      </c>
      <c r="AU19" s="16">
        <f t="shared" si="4"/>
        <v>3805.9288022022197</v>
      </c>
      <c r="AV19" s="16">
        <f t="shared" si="4"/>
        <v>3829.6005549355359</v>
      </c>
      <c r="AW19" s="16">
        <f t="shared" si="4"/>
        <v>3786.2615763343038</v>
      </c>
      <c r="AX19" s="16">
        <f t="shared" si="4"/>
        <v>3803.0340869130441</v>
      </c>
      <c r="AY19" s="16">
        <f>SUM(AY20:AY23)</f>
        <v>3664.4354423452683</v>
      </c>
      <c r="AZ19" s="16">
        <f>SUM(AZ20:AZ23)</f>
        <v>3665.9208430870935</v>
      </c>
      <c r="BA19" s="16"/>
      <c r="BB19" s="16"/>
      <c r="BC19" s="16"/>
      <c r="BD19" s="16"/>
      <c r="BE19" s="16"/>
      <c r="BF19" s="16"/>
      <c r="BG19" s="107"/>
      <c r="BI19" s="29"/>
      <c r="BJ19" s="29"/>
    </row>
    <row r="20" spans="24:62" ht="15" customHeight="1">
      <c r="X20" s="955"/>
      <c r="Y20" s="957" t="s">
        <v>389</v>
      </c>
      <c r="Z20" s="146"/>
      <c r="AA20" s="146">
        <v>139.19934347338281</v>
      </c>
      <c r="AB20" s="146">
        <v>136.73488002199832</v>
      </c>
      <c r="AC20" s="146">
        <v>137.051342409744</v>
      </c>
      <c r="AD20" s="146">
        <v>137.5265284102816</v>
      </c>
      <c r="AE20" s="146">
        <v>136.4174327964144</v>
      </c>
      <c r="AF20" s="146">
        <v>136.74842599990816</v>
      </c>
      <c r="AG20" s="146">
        <v>137.07978291977145</v>
      </c>
      <c r="AH20" s="146">
        <v>138.00374845877144</v>
      </c>
      <c r="AI20" s="146">
        <v>137.33836134311144</v>
      </c>
      <c r="AJ20" s="146">
        <v>137.84642344733143</v>
      </c>
      <c r="AK20" s="146">
        <v>138.74196619631144</v>
      </c>
      <c r="AL20" s="146">
        <v>139.82674815647144</v>
      </c>
      <c r="AM20" s="146">
        <v>177.06772015792288</v>
      </c>
      <c r="AN20" s="146">
        <v>208.11313590227996</v>
      </c>
      <c r="AO20" s="146">
        <v>214.62517908533144</v>
      </c>
      <c r="AP20" s="146">
        <v>242.8554825646946</v>
      </c>
      <c r="AQ20" s="146">
        <v>250.00143490694308</v>
      </c>
      <c r="AR20" s="146">
        <v>241.31617062238183</v>
      </c>
      <c r="AS20" s="146">
        <v>271.43716627541215</v>
      </c>
      <c r="AT20" s="146">
        <v>269.41882176100137</v>
      </c>
      <c r="AU20" s="146">
        <v>235.60231094494225</v>
      </c>
      <c r="AV20" s="146">
        <v>258.94055516823573</v>
      </c>
      <c r="AW20" s="146">
        <v>256.71377228957999</v>
      </c>
      <c r="AX20" s="146">
        <v>254.33927515551346</v>
      </c>
      <c r="AY20" s="146">
        <v>254.1443039270853</v>
      </c>
      <c r="AZ20" s="146">
        <v>254.49168678422816</v>
      </c>
      <c r="BA20" s="146"/>
      <c r="BB20" s="146"/>
      <c r="BC20" s="146"/>
      <c r="BD20" s="146"/>
      <c r="BE20" s="146"/>
      <c r="BF20" s="146"/>
      <c r="BG20" s="147"/>
      <c r="BI20" s="29"/>
      <c r="BJ20" s="29"/>
    </row>
    <row r="21" spans="24:62" ht="15" customHeight="1" thickBot="1">
      <c r="X21" s="955"/>
      <c r="Y21" s="965" t="s">
        <v>390</v>
      </c>
      <c r="Z21" s="95"/>
      <c r="AA21" s="95">
        <v>1435.2468460874916</v>
      </c>
      <c r="AB21" s="95">
        <v>1475.3925543741968</v>
      </c>
      <c r="AC21" s="95">
        <v>1608.3888690031597</v>
      </c>
      <c r="AD21" s="95">
        <v>1609.359088213921</v>
      </c>
      <c r="AE21" s="95">
        <v>1767.2292353963494</v>
      </c>
      <c r="AF21" s="95">
        <v>1904.7441478733801</v>
      </c>
      <c r="AG21" s="95">
        <v>2025.7808976068825</v>
      </c>
      <c r="AH21" s="95">
        <v>2097.919795018398</v>
      </c>
      <c r="AI21" s="95">
        <v>2102.4091210104048</v>
      </c>
      <c r="AJ21" s="95">
        <v>2173.4247371774914</v>
      </c>
      <c r="AK21" s="95">
        <v>2154.7487405163265</v>
      </c>
      <c r="AL21" s="95">
        <v>2085.655624771201</v>
      </c>
      <c r="AM21" s="95">
        <v>1910.5292995959862</v>
      </c>
      <c r="AN21" s="95">
        <v>1908.0055784246233</v>
      </c>
      <c r="AO21" s="95">
        <v>1898.4443481188139</v>
      </c>
      <c r="AP21" s="95">
        <v>1963.3159154133821</v>
      </c>
      <c r="AQ21" s="95">
        <v>1843.2610491771397</v>
      </c>
      <c r="AR21" s="95">
        <v>1694.0321105118771</v>
      </c>
      <c r="AS21" s="95">
        <v>1628.6877064112966</v>
      </c>
      <c r="AT21" s="95">
        <v>1570.8113926051417</v>
      </c>
      <c r="AU21" s="95">
        <v>1516.8614605019745</v>
      </c>
      <c r="AV21" s="95">
        <v>1524.317028563569</v>
      </c>
      <c r="AW21" s="95">
        <v>1528.4066816499678</v>
      </c>
      <c r="AX21" s="95">
        <v>1541.8382776093642</v>
      </c>
      <c r="AY21" s="95">
        <v>1432.8997933649052</v>
      </c>
      <c r="AZ21" s="95">
        <v>1434.3496629751314</v>
      </c>
      <c r="BA21" s="95"/>
      <c r="BB21" s="95"/>
      <c r="BC21" s="95"/>
      <c r="BD21" s="95"/>
      <c r="BE21" s="95"/>
      <c r="BF21" s="95"/>
      <c r="BG21" s="108"/>
      <c r="BI21" s="29"/>
      <c r="BJ21" s="29"/>
    </row>
    <row r="22" spans="24:62" ht="15" customHeight="1" thickTop="1">
      <c r="X22" s="955"/>
      <c r="Y22" s="966" t="s">
        <v>391</v>
      </c>
      <c r="Z22" s="225"/>
      <c r="AA22" s="95">
        <v>1904.5874818152108</v>
      </c>
      <c r="AB22" s="95">
        <v>1931.8084765461956</v>
      </c>
      <c r="AC22" s="95">
        <v>1925.8125128908118</v>
      </c>
      <c r="AD22" s="95">
        <v>1949.7810266290946</v>
      </c>
      <c r="AE22" s="95">
        <v>1941.0062801545887</v>
      </c>
      <c r="AF22" s="95">
        <v>1961.1338059934378</v>
      </c>
      <c r="AG22" s="95">
        <v>1960.9632864726302</v>
      </c>
      <c r="AH22" s="95">
        <v>1972.0258247132019</v>
      </c>
      <c r="AI22" s="95">
        <v>1960.5521843161446</v>
      </c>
      <c r="AJ22" s="95">
        <v>1894.9705728998254</v>
      </c>
      <c r="AK22" s="95">
        <v>1855.218502081017</v>
      </c>
      <c r="AL22" s="95">
        <v>1861.1656998638759</v>
      </c>
      <c r="AM22" s="95">
        <v>1813.5574294814116</v>
      </c>
      <c r="AN22" s="95">
        <v>1807.5284314263431</v>
      </c>
      <c r="AO22" s="95">
        <v>1802.419572353768</v>
      </c>
      <c r="AP22" s="95">
        <v>1794.7411313141201</v>
      </c>
      <c r="AQ22" s="95">
        <v>1790.780473151972</v>
      </c>
      <c r="AR22" s="95">
        <v>1764.5753878823721</v>
      </c>
      <c r="AS22" s="95">
        <v>1754.485988011342</v>
      </c>
      <c r="AT22" s="95">
        <v>1722.0866920739286</v>
      </c>
      <c r="AU22" s="95">
        <v>1718.8572059537016</v>
      </c>
      <c r="AV22" s="95">
        <v>1718.4299933683292</v>
      </c>
      <c r="AW22" s="95">
        <v>1654.3103851561345</v>
      </c>
      <c r="AX22" s="95">
        <v>1674.5147534728626</v>
      </c>
      <c r="AY22" s="95">
        <v>1647.9158917851857</v>
      </c>
      <c r="AZ22" s="95">
        <v>1647.9080771268427</v>
      </c>
      <c r="BA22" s="220"/>
      <c r="BB22" s="220"/>
      <c r="BC22" s="220"/>
      <c r="BD22" s="220"/>
      <c r="BE22" s="220"/>
      <c r="BF22" s="95"/>
      <c r="BG22" s="147"/>
      <c r="BI22" s="29"/>
      <c r="BJ22" s="29"/>
    </row>
    <row r="23" spans="24:62" ht="15" customHeight="1" thickBot="1">
      <c r="X23" s="967"/>
      <c r="Y23" s="968" t="s">
        <v>392</v>
      </c>
      <c r="Z23" s="311"/>
      <c r="AA23" s="226">
        <v>381.42489034365371</v>
      </c>
      <c r="AB23" s="226">
        <v>393.4009513629448</v>
      </c>
      <c r="AC23" s="226">
        <v>394.2487013880355</v>
      </c>
      <c r="AD23" s="226">
        <v>396.40997156846788</v>
      </c>
      <c r="AE23" s="226">
        <v>403.04247407633494</v>
      </c>
      <c r="AF23" s="226">
        <v>420.50215927906277</v>
      </c>
      <c r="AG23" s="226">
        <v>427.85187570574777</v>
      </c>
      <c r="AH23" s="226">
        <v>446.54502095243163</v>
      </c>
      <c r="AI23" s="226">
        <v>461.74873733291912</v>
      </c>
      <c r="AJ23" s="226">
        <v>467.162105020578</v>
      </c>
      <c r="AK23" s="226">
        <v>493.98579608289668</v>
      </c>
      <c r="AL23" s="226">
        <v>507.21296727115288</v>
      </c>
      <c r="AM23" s="226">
        <v>405.56481685480861</v>
      </c>
      <c r="AN23" s="226">
        <v>398.9969972141584</v>
      </c>
      <c r="AO23" s="226">
        <v>387.00613859190037</v>
      </c>
      <c r="AP23" s="226">
        <v>382.71782466704934</v>
      </c>
      <c r="AQ23" s="226">
        <v>381.22716651552543</v>
      </c>
      <c r="AR23" s="226">
        <v>364.78202282800731</v>
      </c>
      <c r="AS23" s="226">
        <v>366.88608822735029</v>
      </c>
      <c r="AT23" s="226">
        <v>339.34354774279035</v>
      </c>
      <c r="AU23" s="226">
        <v>334.60782480160151</v>
      </c>
      <c r="AV23" s="226">
        <v>327.91297783540159</v>
      </c>
      <c r="AW23" s="226">
        <v>346.83073723862168</v>
      </c>
      <c r="AX23" s="226">
        <v>332.34178067530416</v>
      </c>
      <c r="AY23" s="226">
        <v>329.47545326809211</v>
      </c>
      <c r="AZ23" s="226">
        <v>329.17141620089109</v>
      </c>
      <c r="BA23" s="218"/>
      <c r="BB23" s="218"/>
      <c r="BC23" s="218"/>
      <c r="BD23" s="218"/>
      <c r="BE23" s="218"/>
      <c r="BF23" s="226"/>
      <c r="BG23" s="147"/>
      <c r="BI23" s="29"/>
      <c r="BJ23" s="29"/>
    </row>
    <row r="24" spans="24:62" ht="15" customHeight="1" thickTop="1" thickBot="1">
      <c r="X24" s="960" t="s">
        <v>302</v>
      </c>
      <c r="Y24" s="961"/>
      <c r="Z24" s="109"/>
      <c r="AA24" s="109">
        <f>SUM(AA5,AA11,AA12,AA15,AA19)</f>
        <v>31517.576813302054</v>
      </c>
      <c r="AB24" s="109">
        <f t="shared" ref="AB24:AX24" si="5">SUM(AB5,AB11,AB12,AB15,AB19)</f>
        <v>31218.758095360008</v>
      </c>
      <c r="AC24" s="109">
        <f t="shared" si="5"/>
        <v>31358.845562432369</v>
      </c>
      <c r="AD24" s="109">
        <f t="shared" si="5"/>
        <v>31251.043631963308</v>
      </c>
      <c r="AE24" s="109">
        <f t="shared" si="5"/>
        <v>32558.778255496618</v>
      </c>
      <c r="AF24" s="109">
        <f t="shared" si="5"/>
        <v>32860.592013466572</v>
      </c>
      <c r="AG24" s="109">
        <f t="shared" si="5"/>
        <v>33981.849482462174</v>
      </c>
      <c r="AH24" s="109">
        <f t="shared" si="5"/>
        <v>34780.09017922428</v>
      </c>
      <c r="AI24" s="109">
        <f t="shared" si="5"/>
        <v>33186.153448374534</v>
      </c>
      <c r="AJ24" s="109">
        <f t="shared" si="5"/>
        <v>27033.247874722678</v>
      </c>
      <c r="AK24" s="109">
        <f t="shared" si="5"/>
        <v>29561.410862417069</v>
      </c>
      <c r="AL24" s="109">
        <f t="shared" si="5"/>
        <v>25990.566574759465</v>
      </c>
      <c r="AM24" s="109">
        <f t="shared" si="5"/>
        <v>25443.313240112846</v>
      </c>
      <c r="AN24" s="109">
        <f t="shared" si="5"/>
        <v>25243.32478919013</v>
      </c>
      <c r="AO24" s="109">
        <f t="shared" si="5"/>
        <v>25234.540943896121</v>
      </c>
      <c r="AP24" s="109">
        <f t="shared" si="5"/>
        <v>24829.113977274181</v>
      </c>
      <c r="AQ24" s="109">
        <f t="shared" si="5"/>
        <v>24796.045911438778</v>
      </c>
      <c r="AR24" s="109">
        <f t="shared" si="5"/>
        <v>24191.008911983132</v>
      </c>
      <c r="AS24" s="109">
        <f t="shared" si="5"/>
        <v>23263.998945465093</v>
      </c>
      <c r="AT24" s="109">
        <f t="shared" si="5"/>
        <v>22689.783010007122</v>
      </c>
      <c r="AU24" s="109">
        <f t="shared" si="5"/>
        <v>22318.197339644594</v>
      </c>
      <c r="AV24" s="109">
        <f t="shared" si="5"/>
        <v>21785.967483916651</v>
      </c>
      <c r="AW24" s="109">
        <f t="shared" si="5"/>
        <v>21351.005295374984</v>
      </c>
      <c r="AX24" s="109">
        <f t="shared" si="5"/>
        <v>21400.063839232484</v>
      </c>
      <c r="AY24" s="109">
        <f>SUM(AY5,AY11,AY12,AY15,AY19)</f>
        <v>20945.098743964456</v>
      </c>
      <c r="AZ24" s="109">
        <f>SUM(AZ5,AZ11,AZ12,AZ15,AZ19)</f>
        <v>20829.588710856937</v>
      </c>
      <c r="BA24" s="109"/>
      <c r="BB24" s="109"/>
      <c r="BC24" s="109"/>
      <c r="BD24" s="109"/>
      <c r="BE24" s="109"/>
      <c r="BF24" s="109"/>
      <c r="BG24" s="111"/>
    </row>
    <row r="25" spans="24:62">
      <c r="X25" s="767"/>
      <c r="Y25" s="76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row>
    <row r="26" spans="24:62" ht="16.5">
      <c r="X26" s="767"/>
      <c r="Y26" s="928" t="s">
        <v>401</v>
      </c>
      <c r="Z26" s="27"/>
      <c r="AA26" s="27"/>
      <c r="AB26" s="27"/>
      <c r="AC26" s="27"/>
      <c r="AD26" s="27"/>
      <c r="AE26" s="27"/>
      <c r="AF26" s="27"/>
      <c r="AG26" s="129"/>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row>
    <row r="27" spans="24:62">
      <c r="X27" s="767"/>
      <c r="Y27" s="969"/>
      <c r="Z27" s="309"/>
      <c r="AA27" s="13">
        <v>1990</v>
      </c>
      <c r="AB27" s="13">
        <f t="shared" ref="AB27:BE27" si="6">AA27+1</f>
        <v>1991</v>
      </c>
      <c r="AC27" s="13">
        <f t="shared" si="6"/>
        <v>1992</v>
      </c>
      <c r="AD27" s="13">
        <f t="shared" si="6"/>
        <v>1993</v>
      </c>
      <c r="AE27" s="13">
        <f t="shared" si="6"/>
        <v>1994</v>
      </c>
      <c r="AF27" s="13">
        <f t="shared" si="6"/>
        <v>1995</v>
      </c>
      <c r="AG27" s="13">
        <f t="shared" si="6"/>
        <v>1996</v>
      </c>
      <c r="AH27" s="13">
        <f t="shared" si="6"/>
        <v>1997</v>
      </c>
      <c r="AI27" s="13">
        <f t="shared" si="6"/>
        <v>1998</v>
      </c>
      <c r="AJ27" s="13">
        <f t="shared" si="6"/>
        <v>1999</v>
      </c>
      <c r="AK27" s="13">
        <f t="shared" si="6"/>
        <v>2000</v>
      </c>
      <c r="AL27" s="13">
        <f t="shared" si="6"/>
        <v>2001</v>
      </c>
      <c r="AM27" s="13">
        <f t="shared" si="6"/>
        <v>2002</v>
      </c>
      <c r="AN27" s="13">
        <f t="shared" si="6"/>
        <v>2003</v>
      </c>
      <c r="AO27" s="13">
        <f t="shared" si="6"/>
        <v>2004</v>
      </c>
      <c r="AP27" s="13">
        <f t="shared" si="6"/>
        <v>2005</v>
      </c>
      <c r="AQ27" s="13">
        <f t="shared" si="6"/>
        <v>2006</v>
      </c>
      <c r="AR27" s="13">
        <f t="shared" si="6"/>
        <v>2007</v>
      </c>
      <c r="AS27" s="13">
        <f t="shared" si="6"/>
        <v>2008</v>
      </c>
      <c r="AT27" s="13">
        <f t="shared" si="6"/>
        <v>2009</v>
      </c>
      <c r="AU27" s="13">
        <f t="shared" si="6"/>
        <v>2010</v>
      </c>
      <c r="AV27" s="13">
        <f t="shared" si="6"/>
        <v>2011</v>
      </c>
      <c r="AW27" s="13">
        <f t="shared" si="6"/>
        <v>2012</v>
      </c>
      <c r="AX27" s="13">
        <f t="shared" si="6"/>
        <v>2013</v>
      </c>
      <c r="AY27" s="13">
        <f t="shared" si="6"/>
        <v>2014</v>
      </c>
      <c r="AZ27" s="13">
        <f t="shared" si="6"/>
        <v>2015</v>
      </c>
      <c r="BA27" s="13">
        <f t="shared" si="6"/>
        <v>2016</v>
      </c>
      <c r="BB27" s="13">
        <f t="shared" si="6"/>
        <v>2017</v>
      </c>
      <c r="BC27" s="13">
        <f t="shared" si="6"/>
        <v>2018</v>
      </c>
      <c r="BD27" s="13">
        <f t="shared" si="6"/>
        <v>2019</v>
      </c>
      <c r="BE27" s="13">
        <f t="shared" si="6"/>
        <v>2020</v>
      </c>
      <c r="BF27" s="13" t="s">
        <v>44</v>
      </c>
      <c r="BG27" s="13" t="s">
        <v>7</v>
      </c>
    </row>
    <row r="28" spans="24:62" ht="15" customHeight="1">
      <c r="X28" s="767"/>
      <c r="Y28" s="417" t="s">
        <v>393</v>
      </c>
      <c r="Z28" s="14"/>
      <c r="AA28" s="14">
        <f t="shared" ref="AA28:AX28" si="7">SUM(AA6:AA7,AA9:AA10)</f>
        <v>2459.1921056249425</v>
      </c>
      <c r="AB28" s="14">
        <f t="shared" si="7"/>
        <v>2547.0085493051301</v>
      </c>
      <c r="AC28" s="14">
        <f t="shared" si="7"/>
        <v>2589.5456608787536</v>
      </c>
      <c r="AD28" s="14">
        <f t="shared" si="7"/>
        <v>2751.2842888390601</v>
      </c>
      <c r="AE28" s="14">
        <f t="shared" si="7"/>
        <v>2959.5733898418148</v>
      </c>
      <c r="AF28" s="14">
        <f t="shared" si="7"/>
        <v>3436.8048358517512</v>
      </c>
      <c r="AG28" s="14">
        <f t="shared" si="7"/>
        <v>3528.231041549961</v>
      </c>
      <c r="AH28" s="14">
        <f t="shared" si="7"/>
        <v>3693.0004725357317</v>
      </c>
      <c r="AI28" s="14">
        <f t="shared" si="7"/>
        <v>3620.0481001014386</v>
      </c>
      <c r="AJ28" s="14">
        <f t="shared" si="7"/>
        <v>3772.0267600943525</v>
      </c>
      <c r="AK28" s="14">
        <f t="shared" si="7"/>
        <v>3883.9463315772118</v>
      </c>
      <c r="AL28" s="14">
        <f t="shared" si="7"/>
        <v>4046.4311117574443</v>
      </c>
      <c r="AM28" s="14">
        <f t="shared" si="7"/>
        <v>4141.7150648873321</v>
      </c>
      <c r="AN28" s="14">
        <f t="shared" si="7"/>
        <v>4136.8201531155291</v>
      </c>
      <c r="AO28" s="14">
        <f t="shared" si="7"/>
        <v>4191.9138569291772</v>
      </c>
      <c r="AP28" s="14">
        <f t="shared" si="7"/>
        <v>4422.0660503311819</v>
      </c>
      <c r="AQ28" s="14">
        <f t="shared" si="7"/>
        <v>4382.943819563242</v>
      </c>
      <c r="AR28" s="14">
        <f t="shared" si="7"/>
        <v>4494.0742694845148</v>
      </c>
      <c r="AS28" s="14">
        <f t="shared" si="7"/>
        <v>4344.1223494340838</v>
      </c>
      <c r="AT28" s="14">
        <f t="shared" si="7"/>
        <v>4188.7672943825146</v>
      </c>
      <c r="AU28" s="14">
        <f t="shared" si="7"/>
        <v>4300.1001517161776</v>
      </c>
      <c r="AV28" s="14">
        <f t="shared" si="7"/>
        <v>4322.774964565383</v>
      </c>
      <c r="AW28" s="14">
        <f t="shared" si="7"/>
        <v>4318.2191069058781</v>
      </c>
      <c r="AX28" s="14">
        <f t="shared" si="7"/>
        <v>4427.3215837000107</v>
      </c>
      <c r="AY28" s="14">
        <f>SUM(AY6:AY7,AY9:AY10)</f>
        <v>4358.277586210661</v>
      </c>
      <c r="AZ28" s="14">
        <f>SUM(AZ6:AZ7,AZ9:AZ10)</f>
        <v>4376.2312458168881</v>
      </c>
      <c r="BA28" s="28"/>
      <c r="BB28" s="28"/>
      <c r="BC28" s="28"/>
      <c r="BD28" s="28"/>
      <c r="BE28" s="28"/>
      <c r="BF28" s="75"/>
      <c r="BG28" s="75"/>
      <c r="BI28" s="29"/>
      <c r="BJ28" s="29"/>
    </row>
    <row r="29" spans="24:62" ht="15" customHeight="1">
      <c r="X29" s="767"/>
      <c r="Y29" s="417" t="s">
        <v>394</v>
      </c>
      <c r="Z29" s="14"/>
      <c r="AA29" s="14">
        <f t="shared" ref="AA29:AX29" si="8">AA8</f>
        <v>3739.2705786553352</v>
      </c>
      <c r="AB29" s="14">
        <f t="shared" si="8"/>
        <v>3881.1434841885589</v>
      </c>
      <c r="AC29" s="14">
        <f t="shared" si="8"/>
        <v>3953.7877327761048</v>
      </c>
      <c r="AD29" s="14">
        <f t="shared" si="8"/>
        <v>3922.2628660381192</v>
      </c>
      <c r="AE29" s="14">
        <f t="shared" si="8"/>
        <v>3992.1628704281261</v>
      </c>
      <c r="AF29" s="14">
        <f t="shared" si="8"/>
        <v>4104.2756931482945</v>
      </c>
      <c r="AG29" s="14">
        <f t="shared" si="8"/>
        <v>4178.0838017673605</v>
      </c>
      <c r="AH29" s="14">
        <f t="shared" si="8"/>
        <v>4219.7651304667188</v>
      </c>
      <c r="AI29" s="14">
        <f t="shared" si="8"/>
        <v>4120.8129549286432</v>
      </c>
      <c r="AJ29" s="14">
        <f t="shared" si="8"/>
        <v>4099.6597337581288</v>
      </c>
      <c r="AK29" s="14">
        <f t="shared" si="8"/>
        <v>3997.2652235599307</v>
      </c>
      <c r="AL29" s="14">
        <f t="shared" si="8"/>
        <v>3832.5115644572816</v>
      </c>
      <c r="AM29" s="14">
        <f t="shared" si="8"/>
        <v>3585.3335394306232</v>
      </c>
      <c r="AN29" s="14">
        <f t="shared" si="8"/>
        <v>3325.1534409709056</v>
      </c>
      <c r="AO29" s="14">
        <f t="shared" si="8"/>
        <v>3047.8783797498695</v>
      </c>
      <c r="AP29" s="14">
        <f t="shared" si="8"/>
        <v>2817.1717256560396</v>
      </c>
      <c r="AQ29" s="14">
        <f t="shared" si="8"/>
        <v>2636.7460283596938</v>
      </c>
      <c r="AR29" s="14">
        <f t="shared" si="8"/>
        <v>2499.4966064405758</v>
      </c>
      <c r="AS29" s="14">
        <f t="shared" si="8"/>
        <v>2348.4253212734452</v>
      </c>
      <c r="AT29" s="14">
        <f t="shared" si="8"/>
        <v>2186.3772188932671</v>
      </c>
      <c r="AU29" s="14">
        <f t="shared" si="8"/>
        <v>2050.507417367246</v>
      </c>
      <c r="AV29" s="14">
        <f t="shared" si="8"/>
        <v>1948.2117757395331</v>
      </c>
      <c r="AW29" s="14">
        <f t="shared" si="8"/>
        <v>1870.6175661795528</v>
      </c>
      <c r="AX29" s="14">
        <f t="shared" si="8"/>
        <v>1800.8912986335122</v>
      </c>
      <c r="AY29" s="14">
        <f>AY8</f>
        <v>1742.9085222604078</v>
      </c>
      <c r="AZ29" s="14">
        <f>AZ8</f>
        <v>1715.5001750778129</v>
      </c>
      <c r="BA29" s="28"/>
      <c r="BB29" s="28"/>
      <c r="BC29" s="28"/>
      <c r="BD29" s="28"/>
      <c r="BE29" s="28"/>
      <c r="BF29" s="112"/>
      <c r="BG29" s="112"/>
      <c r="BI29" s="29"/>
      <c r="BJ29" s="29"/>
    </row>
    <row r="30" spans="24:62" ht="15" customHeight="1">
      <c r="X30" s="767"/>
      <c r="Y30" s="417" t="s">
        <v>395</v>
      </c>
      <c r="Z30" s="14"/>
      <c r="AA30" s="28">
        <f t="shared" ref="AA30:AX30" si="9">AA11</f>
        <v>0.108589407232</v>
      </c>
      <c r="AB30" s="28">
        <f t="shared" si="9"/>
        <v>0.15716200842000003</v>
      </c>
      <c r="AC30" s="28">
        <f t="shared" si="9"/>
        <v>0.16642027838000001</v>
      </c>
      <c r="AD30" s="28">
        <f t="shared" si="9"/>
        <v>0.15600631673999998</v>
      </c>
      <c r="AE30" s="28">
        <f t="shared" si="9"/>
        <v>0.15024321428000001</v>
      </c>
      <c r="AF30" s="28">
        <f t="shared" si="9"/>
        <v>0.14951805392800002</v>
      </c>
      <c r="AG30" s="28">
        <f t="shared" si="9"/>
        <v>0.14504926738400001</v>
      </c>
      <c r="AH30" s="28">
        <f t="shared" si="9"/>
        <v>0.14131693539199999</v>
      </c>
      <c r="AI30" s="28">
        <f t="shared" si="9"/>
        <v>0.126430106992</v>
      </c>
      <c r="AJ30" s="28">
        <f t="shared" si="9"/>
        <v>0.11322938643199998</v>
      </c>
      <c r="AK30" s="28">
        <f t="shared" si="9"/>
        <v>0.10790208393999999</v>
      </c>
      <c r="AL30" s="28">
        <f t="shared" si="9"/>
        <v>9.7638621836E-2</v>
      </c>
      <c r="AM30" s="28">
        <f t="shared" si="9"/>
        <v>9.4047716472000012E-2</v>
      </c>
      <c r="AN30" s="28">
        <f t="shared" si="9"/>
        <v>0.10425156427200001</v>
      </c>
      <c r="AO30" s="28">
        <f t="shared" si="9"/>
        <v>0.10603042222799999</v>
      </c>
      <c r="AP30" s="28">
        <f t="shared" si="9"/>
        <v>0.113840762636</v>
      </c>
      <c r="AQ30" s="28">
        <f t="shared" si="9"/>
        <v>0.109599135532</v>
      </c>
      <c r="AR30" s="28">
        <f t="shared" si="9"/>
        <v>0.114970307796</v>
      </c>
      <c r="AS30" s="28">
        <f t="shared" si="9"/>
        <v>0.115835098432</v>
      </c>
      <c r="AT30" s="28">
        <f t="shared" si="9"/>
        <v>0.10783110987600002</v>
      </c>
      <c r="AU30" s="28">
        <f t="shared" si="9"/>
        <v>0.10163667864000002</v>
      </c>
      <c r="AV30" s="28">
        <f t="shared" si="9"/>
        <v>9.9876330656000004E-2</v>
      </c>
      <c r="AW30" s="28">
        <f t="shared" si="9"/>
        <v>9.7234415828000006E-2</v>
      </c>
      <c r="AX30" s="28">
        <f t="shared" si="9"/>
        <v>9.0886762528000015E-2</v>
      </c>
      <c r="AY30" s="28">
        <f>AY11</f>
        <v>8.7549843160000002E-2</v>
      </c>
      <c r="AZ30" s="28">
        <f>AZ11</f>
        <v>8.2959368316000009E-2</v>
      </c>
      <c r="BA30" s="28"/>
      <c r="BB30" s="28"/>
      <c r="BC30" s="28"/>
      <c r="BD30" s="28"/>
      <c r="BE30" s="28"/>
      <c r="BF30" s="112"/>
      <c r="BG30" s="112"/>
      <c r="BI30" s="29"/>
      <c r="BJ30" s="29"/>
    </row>
    <row r="31" spans="24:62" ht="15" customHeight="1">
      <c r="X31" s="767"/>
      <c r="Y31" s="417" t="s">
        <v>93</v>
      </c>
      <c r="Z31" s="14"/>
      <c r="AA31" s="14">
        <f t="shared" ref="AA31:AX31" si="10">AA12</f>
        <v>9910.6586158148057</v>
      </c>
      <c r="AB31" s="14">
        <f t="shared" si="10"/>
        <v>9433.1295624956911</v>
      </c>
      <c r="AC31" s="14">
        <f t="shared" si="10"/>
        <v>9398.8544222426717</v>
      </c>
      <c r="AD31" s="14">
        <f t="shared" si="10"/>
        <v>9131.1318698893083</v>
      </c>
      <c r="AE31" s="14">
        <f t="shared" si="10"/>
        <v>10208.630427212323</v>
      </c>
      <c r="AF31" s="14">
        <f t="shared" si="10"/>
        <v>10114.044334040294</v>
      </c>
      <c r="AG31" s="14">
        <f t="shared" si="10"/>
        <v>11117.329105593026</v>
      </c>
      <c r="AH31" s="14">
        <f t="shared" si="10"/>
        <v>11721.061775922752</v>
      </c>
      <c r="AI31" s="14">
        <f t="shared" si="10"/>
        <v>10428.204222230408</v>
      </c>
      <c r="AJ31" s="14">
        <f t="shared" si="10"/>
        <v>4218.5895017867424</v>
      </c>
      <c r="AK31" s="14">
        <f t="shared" si="10"/>
        <v>6719.7584773469416</v>
      </c>
      <c r="AL31" s="14">
        <f t="shared" si="10"/>
        <v>3358.1568536531995</v>
      </c>
      <c r="AM31" s="14">
        <f t="shared" si="10"/>
        <v>3222.2053164553799</v>
      </c>
      <c r="AN31" s="14">
        <f t="shared" si="10"/>
        <v>3267.600592395062</v>
      </c>
      <c r="AO31" s="14">
        <f t="shared" si="10"/>
        <v>3600.1823625817474</v>
      </c>
      <c r="AP31" s="14">
        <f t="shared" si="10"/>
        <v>3093.4539066914222</v>
      </c>
      <c r="AQ31" s="14">
        <f t="shared" si="10"/>
        <v>3338.934971984921</v>
      </c>
      <c r="AR31" s="14">
        <f t="shared" si="10"/>
        <v>2563.9619346052978</v>
      </c>
      <c r="AS31" s="14">
        <f t="shared" si="10"/>
        <v>2647.4120693282616</v>
      </c>
      <c r="AT31" s="14">
        <f t="shared" si="10"/>
        <v>2777.3109730447113</v>
      </c>
      <c r="AU31" s="14">
        <f t="shared" si="10"/>
        <v>2270.0579602646444</v>
      </c>
      <c r="AV31" s="14">
        <f t="shared" si="10"/>
        <v>1931.4796974578469</v>
      </c>
      <c r="AW31" s="14">
        <f t="shared" si="10"/>
        <v>1736.5863877298025</v>
      </c>
      <c r="AX31" s="14">
        <f t="shared" si="10"/>
        <v>1747.9230838501849</v>
      </c>
      <c r="AY31" s="14">
        <f>AY12</f>
        <v>1704.469097046685</v>
      </c>
      <c r="AZ31" s="14">
        <f>AZ12</f>
        <v>1611.780369432174</v>
      </c>
      <c r="BA31" s="28"/>
      <c r="BB31" s="28"/>
      <c r="BC31" s="28"/>
      <c r="BD31" s="28"/>
      <c r="BE31" s="28"/>
      <c r="BF31" s="82"/>
      <c r="BG31" s="82"/>
      <c r="BI31" s="29"/>
      <c r="BJ31" s="29"/>
    </row>
    <row r="32" spans="24:62" ht="15" customHeight="1">
      <c r="X32" s="767"/>
      <c r="Y32" s="417" t="s">
        <v>396</v>
      </c>
      <c r="Z32" s="14"/>
      <c r="AA32" s="14">
        <f t="shared" ref="AA32:AX32" si="11">AA16</f>
        <v>4249.1652849538195</v>
      </c>
      <c r="AB32" s="14">
        <f t="shared" si="11"/>
        <v>4278.7126484848359</v>
      </c>
      <c r="AC32" s="14">
        <f t="shared" si="11"/>
        <v>4265.7875790607468</v>
      </c>
      <c r="AD32" s="14">
        <f t="shared" si="11"/>
        <v>4196.7029323152829</v>
      </c>
      <c r="AE32" s="14">
        <f t="shared" si="11"/>
        <v>4107.1596505479392</v>
      </c>
      <c r="AF32" s="14">
        <f t="shared" si="11"/>
        <v>4037.7434912761364</v>
      </c>
      <c r="AG32" s="14">
        <f t="shared" si="11"/>
        <v>3989.9157396106211</v>
      </c>
      <c r="AH32" s="14">
        <f t="shared" si="11"/>
        <v>3967.074024655964</v>
      </c>
      <c r="AI32" s="14">
        <f t="shared" si="11"/>
        <v>3899.6268861744074</v>
      </c>
      <c r="AJ32" s="14">
        <f t="shared" si="11"/>
        <v>3846.2759270812412</v>
      </c>
      <c r="AK32" s="14">
        <f t="shared" si="11"/>
        <v>3866.9352656782339</v>
      </c>
      <c r="AL32" s="14">
        <f t="shared" si="11"/>
        <v>3901.2430707965445</v>
      </c>
      <c r="AM32" s="14">
        <f t="shared" si="11"/>
        <v>3960.1703308225301</v>
      </c>
      <c r="AN32" s="14">
        <f t="shared" si="11"/>
        <v>4014.7528582944974</v>
      </c>
      <c r="AO32" s="14">
        <f t="shared" si="11"/>
        <v>4028.0993425478455</v>
      </c>
      <c r="AP32" s="14">
        <f t="shared" si="11"/>
        <v>4093.3066834738315</v>
      </c>
      <c r="AQ32" s="14">
        <f t="shared" si="11"/>
        <v>4205.5545497433677</v>
      </c>
      <c r="AR32" s="14">
        <f t="shared" si="11"/>
        <v>4282.3109478810038</v>
      </c>
      <c r="AS32" s="14">
        <f t="shared" si="11"/>
        <v>4358.4950879498347</v>
      </c>
      <c r="AT32" s="14">
        <f t="shared" si="11"/>
        <v>4369.486406937267</v>
      </c>
      <c r="AU32" s="14">
        <f t="shared" si="11"/>
        <v>4263.6741257914455</v>
      </c>
      <c r="AV32" s="14">
        <f t="shared" si="11"/>
        <v>4214.6466476161959</v>
      </c>
      <c r="AW32" s="14">
        <f t="shared" si="11"/>
        <v>4130.2914569070799</v>
      </c>
      <c r="AX32" s="14">
        <f t="shared" si="11"/>
        <v>4061.8578531549656</v>
      </c>
      <c r="AY32" s="14">
        <f t="shared" ref="AY32:AZ34" si="12">AY16</f>
        <v>4000.5400450525135</v>
      </c>
      <c r="AZ32" s="14">
        <f t="shared" si="12"/>
        <v>3984.522269306337</v>
      </c>
      <c r="BA32" s="28"/>
      <c r="BB32" s="28"/>
      <c r="BC32" s="28"/>
      <c r="BD32" s="28"/>
      <c r="BE32" s="28"/>
      <c r="BF32" s="82"/>
      <c r="BG32" s="82"/>
      <c r="BI32" s="29"/>
      <c r="BJ32" s="29"/>
    </row>
    <row r="33" spans="24:62" ht="15" customHeight="1">
      <c r="X33" s="767"/>
      <c r="Y33" s="395" t="s">
        <v>397</v>
      </c>
      <c r="Z33" s="17"/>
      <c r="AA33" s="17">
        <f t="shared" ref="AA33:AX33" si="13">AA17</f>
        <v>7259.4673147973663</v>
      </c>
      <c r="AB33" s="17">
        <f t="shared" si="13"/>
        <v>7105.0233880478327</v>
      </c>
      <c r="AC33" s="17">
        <f t="shared" si="13"/>
        <v>7047.689739295507</v>
      </c>
      <c r="AD33" s="17">
        <f t="shared" si="13"/>
        <v>7122.3466634630895</v>
      </c>
      <c r="AE33" s="17">
        <f t="shared" si="13"/>
        <v>7007.6637107405832</v>
      </c>
      <c r="AF33" s="17">
        <f t="shared" si="13"/>
        <v>6710.159248243669</v>
      </c>
      <c r="AG33" s="17">
        <f t="shared" si="13"/>
        <v>6583.0140218942952</v>
      </c>
      <c r="AH33" s="17">
        <f t="shared" si="13"/>
        <v>6492.0598005688244</v>
      </c>
      <c r="AI33" s="17">
        <f t="shared" si="13"/>
        <v>6424.254049179146</v>
      </c>
      <c r="AJ33" s="17">
        <f t="shared" si="13"/>
        <v>6392.7143778093196</v>
      </c>
      <c r="AK33" s="17">
        <f t="shared" si="13"/>
        <v>6421.0629427518879</v>
      </c>
      <c r="AL33" s="17">
        <f t="shared" si="13"/>
        <v>6228.8512163858841</v>
      </c>
      <c r="AM33" s="17">
        <f t="shared" si="13"/>
        <v>6198.5411957570577</v>
      </c>
      <c r="AN33" s="17">
        <f t="shared" si="13"/>
        <v>6149.1008441088143</v>
      </c>
      <c r="AO33" s="17">
        <f t="shared" si="13"/>
        <v>6037.7906046848148</v>
      </c>
      <c r="AP33" s="17">
        <f t="shared" si="13"/>
        <v>5992.8933243138763</v>
      </c>
      <c r="AQ33" s="17">
        <f t="shared" si="13"/>
        <v>5940.8001268253902</v>
      </c>
      <c r="AR33" s="17">
        <f t="shared" si="13"/>
        <v>6261.3747439803883</v>
      </c>
      <c r="AS33" s="17">
        <f t="shared" si="13"/>
        <v>5519.8737682982728</v>
      </c>
      <c r="AT33" s="17">
        <f t="shared" si="13"/>
        <v>5242.7212053456424</v>
      </c>
      <c r="AU33" s="17">
        <f t="shared" si="13"/>
        <v>5605.1066809038739</v>
      </c>
      <c r="AV33" s="17">
        <f t="shared" si="13"/>
        <v>5516.6712723317305</v>
      </c>
      <c r="AW33" s="17">
        <f t="shared" si="13"/>
        <v>5487.0418093912067</v>
      </c>
      <c r="AX33" s="17">
        <f t="shared" si="13"/>
        <v>5536.6604561117783</v>
      </c>
      <c r="AY33" s="17">
        <f t="shared" si="12"/>
        <v>5452.7238500587582</v>
      </c>
      <c r="AZ33" s="17">
        <f t="shared" si="12"/>
        <v>5453.8662876610342</v>
      </c>
      <c r="BA33" s="113"/>
      <c r="BB33" s="113"/>
      <c r="BC33" s="113"/>
      <c r="BD33" s="113"/>
      <c r="BE33" s="113"/>
      <c r="BF33" s="114"/>
      <c r="BG33" s="114"/>
      <c r="BI33" s="29"/>
      <c r="BJ33" s="29"/>
    </row>
    <row r="34" spans="24:62" ht="15" customHeight="1">
      <c r="X34" s="767"/>
      <c r="Y34" s="395" t="s">
        <v>398</v>
      </c>
      <c r="Z34" s="17"/>
      <c r="AA34" s="17">
        <f t="shared" ref="AA34:AX34" si="14">AA18</f>
        <v>39.255762328812118</v>
      </c>
      <c r="AB34" s="17">
        <f t="shared" si="14"/>
        <v>36.246438524206958</v>
      </c>
      <c r="AC34" s="17">
        <f t="shared" si="14"/>
        <v>37.512582208451448</v>
      </c>
      <c r="AD34" s="17">
        <f t="shared" si="14"/>
        <v>34.082390279941542</v>
      </c>
      <c r="AE34" s="17">
        <f t="shared" si="14"/>
        <v>35.742541087863344</v>
      </c>
      <c r="AF34" s="17">
        <f t="shared" si="14"/>
        <v>34.286353706707793</v>
      </c>
      <c r="AG34" s="17">
        <f t="shared" si="14"/>
        <v>33.4548800744925</v>
      </c>
      <c r="AH34" s="17">
        <f t="shared" si="14"/>
        <v>32.49326899609445</v>
      </c>
      <c r="AI34" s="17">
        <f t="shared" si="14"/>
        <v>31.032401650917944</v>
      </c>
      <c r="AJ34" s="17">
        <f t="shared" si="14"/>
        <v>30.464506261233964</v>
      </c>
      <c r="AK34" s="17">
        <f t="shared" si="14"/>
        <v>29.639714542375057</v>
      </c>
      <c r="AL34" s="17">
        <f t="shared" si="14"/>
        <v>29.414079024575347</v>
      </c>
      <c r="AM34" s="17">
        <f t="shared" si="14"/>
        <v>28.534478953322111</v>
      </c>
      <c r="AN34" s="17">
        <f t="shared" si="14"/>
        <v>27.14850577364145</v>
      </c>
      <c r="AO34" s="17">
        <f t="shared" si="14"/>
        <v>26.075128830626493</v>
      </c>
      <c r="AP34" s="17">
        <f t="shared" si="14"/>
        <v>26.478092085949704</v>
      </c>
      <c r="AQ34" s="17">
        <f t="shared" si="14"/>
        <v>25.686692075053767</v>
      </c>
      <c r="AR34" s="17">
        <f t="shared" si="14"/>
        <v>24.969747438913405</v>
      </c>
      <c r="AS34" s="17">
        <f t="shared" si="14"/>
        <v>24.05756515736228</v>
      </c>
      <c r="AT34" s="17">
        <f t="shared" si="14"/>
        <v>23.351626110983812</v>
      </c>
      <c r="AU34" s="17">
        <f t="shared" si="14"/>
        <v>22.720564720350794</v>
      </c>
      <c r="AV34" s="17">
        <f t="shared" si="14"/>
        <v>22.482694939766191</v>
      </c>
      <c r="AW34" s="17">
        <f t="shared" si="14"/>
        <v>21.890157511334099</v>
      </c>
      <c r="AX34" s="17">
        <f t="shared" si="14"/>
        <v>22.284590106460907</v>
      </c>
      <c r="AY34" s="17">
        <f t="shared" si="12"/>
        <v>21.656651147002798</v>
      </c>
      <c r="AZ34" s="17">
        <f t="shared" si="12"/>
        <v>21.684561107283223</v>
      </c>
      <c r="BA34" s="113"/>
      <c r="BB34" s="113"/>
      <c r="BC34" s="113"/>
      <c r="BD34" s="113"/>
      <c r="BE34" s="113"/>
      <c r="BF34" s="114"/>
      <c r="BG34" s="114"/>
      <c r="BI34" s="29"/>
      <c r="BJ34" s="29"/>
    </row>
    <row r="35" spans="24:62" ht="15" customHeight="1">
      <c r="X35" s="767"/>
      <c r="Y35" s="395" t="s">
        <v>135</v>
      </c>
      <c r="Z35" s="17"/>
      <c r="AA35" s="17">
        <f t="shared" ref="AA35:AX35" si="15">AA20</f>
        <v>139.19934347338281</v>
      </c>
      <c r="AB35" s="17">
        <f t="shared" si="15"/>
        <v>136.73488002199832</v>
      </c>
      <c r="AC35" s="17">
        <f t="shared" si="15"/>
        <v>137.051342409744</v>
      </c>
      <c r="AD35" s="17">
        <f t="shared" si="15"/>
        <v>137.5265284102816</v>
      </c>
      <c r="AE35" s="17">
        <f t="shared" si="15"/>
        <v>136.4174327964144</v>
      </c>
      <c r="AF35" s="17">
        <f t="shared" si="15"/>
        <v>136.74842599990816</v>
      </c>
      <c r="AG35" s="17">
        <f t="shared" si="15"/>
        <v>137.07978291977145</v>
      </c>
      <c r="AH35" s="17">
        <f t="shared" si="15"/>
        <v>138.00374845877144</v>
      </c>
      <c r="AI35" s="17">
        <f t="shared" si="15"/>
        <v>137.33836134311144</v>
      </c>
      <c r="AJ35" s="17">
        <f t="shared" si="15"/>
        <v>137.84642344733143</v>
      </c>
      <c r="AK35" s="17">
        <f t="shared" si="15"/>
        <v>138.74196619631144</v>
      </c>
      <c r="AL35" s="17">
        <f t="shared" si="15"/>
        <v>139.82674815647144</v>
      </c>
      <c r="AM35" s="17">
        <f t="shared" si="15"/>
        <v>177.06772015792288</v>
      </c>
      <c r="AN35" s="17">
        <f t="shared" si="15"/>
        <v>208.11313590227996</v>
      </c>
      <c r="AO35" s="17">
        <f t="shared" si="15"/>
        <v>214.62517908533144</v>
      </c>
      <c r="AP35" s="17">
        <f t="shared" si="15"/>
        <v>242.8554825646946</v>
      </c>
      <c r="AQ35" s="17">
        <f t="shared" si="15"/>
        <v>250.00143490694308</v>
      </c>
      <c r="AR35" s="17">
        <f t="shared" si="15"/>
        <v>241.31617062238183</v>
      </c>
      <c r="AS35" s="17">
        <f t="shared" si="15"/>
        <v>271.43716627541215</v>
      </c>
      <c r="AT35" s="17">
        <f t="shared" si="15"/>
        <v>269.41882176100137</v>
      </c>
      <c r="AU35" s="17">
        <f t="shared" si="15"/>
        <v>235.60231094494225</v>
      </c>
      <c r="AV35" s="17">
        <f t="shared" si="15"/>
        <v>258.94055516823573</v>
      </c>
      <c r="AW35" s="17">
        <f t="shared" si="15"/>
        <v>256.71377228957999</v>
      </c>
      <c r="AX35" s="17">
        <f t="shared" si="15"/>
        <v>254.33927515551346</v>
      </c>
      <c r="AY35" s="17">
        <f t="shared" ref="AY35:AZ38" si="16">AY20</f>
        <v>254.1443039270853</v>
      </c>
      <c r="AZ35" s="17">
        <f t="shared" si="16"/>
        <v>254.49168678422816</v>
      </c>
      <c r="BA35" s="113"/>
      <c r="BB35" s="113"/>
      <c r="BC35" s="113"/>
      <c r="BD35" s="113"/>
      <c r="BE35" s="113"/>
      <c r="BF35" s="114"/>
      <c r="BG35" s="114"/>
      <c r="BI35" s="29"/>
      <c r="BJ35" s="29"/>
    </row>
    <row r="36" spans="24:62" ht="15" customHeight="1">
      <c r="X36" s="767"/>
      <c r="Y36" s="417" t="s">
        <v>399</v>
      </c>
      <c r="Z36" s="17"/>
      <c r="AA36" s="17">
        <f t="shared" ref="AA36:AX36" si="17">AA21</f>
        <v>1435.2468460874916</v>
      </c>
      <c r="AB36" s="17">
        <f t="shared" si="17"/>
        <v>1475.3925543741968</v>
      </c>
      <c r="AC36" s="17">
        <f t="shared" si="17"/>
        <v>1608.3888690031597</v>
      </c>
      <c r="AD36" s="17">
        <f t="shared" si="17"/>
        <v>1609.359088213921</v>
      </c>
      <c r="AE36" s="17">
        <f t="shared" si="17"/>
        <v>1767.2292353963494</v>
      </c>
      <c r="AF36" s="17">
        <f t="shared" si="17"/>
        <v>1904.7441478733801</v>
      </c>
      <c r="AG36" s="17">
        <f t="shared" si="17"/>
        <v>2025.7808976068825</v>
      </c>
      <c r="AH36" s="17">
        <f t="shared" si="17"/>
        <v>2097.919795018398</v>
      </c>
      <c r="AI36" s="17">
        <f t="shared" si="17"/>
        <v>2102.4091210104048</v>
      </c>
      <c r="AJ36" s="17">
        <f t="shared" si="17"/>
        <v>2173.4247371774914</v>
      </c>
      <c r="AK36" s="17">
        <f t="shared" si="17"/>
        <v>2154.7487405163265</v>
      </c>
      <c r="AL36" s="17">
        <f t="shared" si="17"/>
        <v>2085.655624771201</v>
      </c>
      <c r="AM36" s="17">
        <f t="shared" si="17"/>
        <v>1910.5292995959862</v>
      </c>
      <c r="AN36" s="17">
        <f t="shared" si="17"/>
        <v>1908.0055784246233</v>
      </c>
      <c r="AO36" s="17">
        <f t="shared" si="17"/>
        <v>1898.4443481188139</v>
      </c>
      <c r="AP36" s="17">
        <f t="shared" si="17"/>
        <v>1963.3159154133821</v>
      </c>
      <c r="AQ36" s="17">
        <f t="shared" si="17"/>
        <v>1843.2610491771397</v>
      </c>
      <c r="AR36" s="17">
        <f t="shared" si="17"/>
        <v>1694.0321105118771</v>
      </c>
      <c r="AS36" s="17">
        <f t="shared" si="17"/>
        <v>1628.6877064112966</v>
      </c>
      <c r="AT36" s="17">
        <f t="shared" si="17"/>
        <v>1570.8113926051417</v>
      </c>
      <c r="AU36" s="17">
        <f t="shared" si="17"/>
        <v>1516.8614605019745</v>
      </c>
      <c r="AV36" s="17">
        <f t="shared" si="17"/>
        <v>1524.317028563569</v>
      </c>
      <c r="AW36" s="17">
        <f t="shared" si="17"/>
        <v>1528.4066816499678</v>
      </c>
      <c r="AX36" s="17">
        <f t="shared" si="17"/>
        <v>1541.8382776093642</v>
      </c>
      <c r="AY36" s="17">
        <f t="shared" si="16"/>
        <v>1432.8997933649052</v>
      </c>
      <c r="AZ36" s="17">
        <f t="shared" si="16"/>
        <v>1434.3496629751314</v>
      </c>
      <c r="BA36" s="113"/>
      <c r="BB36" s="113"/>
      <c r="BC36" s="113"/>
      <c r="BD36" s="113"/>
      <c r="BE36" s="113"/>
      <c r="BF36" s="404"/>
      <c r="BG36" s="114"/>
      <c r="BI36" s="29"/>
      <c r="BJ36" s="29"/>
    </row>
    <row r="37" spans="24:62" ht="15" customHeight="1" thickBot="1">
      <c r="X37" s="767"/>
      <c r="Y37" s="417" t="s">
        <v>134</v>
      </c>
      <c r="Z37" s="14"/>
      <c r="AA37" s="14">
        <f t="shared" ref="AA37:AX37" si="18">AA22</f>
        <v>1904.5874818152108</v>
      </c>
      <c r="AB37" s="14">
        <f t="shared" si="18"/>
        <v>1931.8084765461956</v>
      </c>
      <c r="AC37" s="14">
        <f t="shared" si="18"/>
        <v>1925.8125128908118</v>
      </c>
      <c r="AD37" s="14">
        <f t="shared" si="18"/>
        <v>1949.7810266290946</v>
      </c>
      <c r="AE37" s="14">
        <f t="shared" si="18"/>
        <v>1941.0062801545887</v>
      </c>
      <c r="AF37" s="14">
        <f t="shared" si="18"/>
        <v>1961.1338059934378</v>
      </c>
      <c r="AG37" s="14">
        <f t="shared" si="18"/>
        <v>1960.9632864726302</v>
      </c>
      <c r="AH37" s="14">
        <f t="shared" si="18"/>
        <v>1972.0258247132019</v>
      </c>
      <c r="AI37" s="14">
        <f t="shared" si="18"/>
        <v>1960.5521843161446</v>
      </c>
      <c r="AJ37" s="14">
        <f t="shared" si="18"/>
        <v>1894.9705728998254</v>
      </c>
      <c r="AK37" s="14">
        <f t="shared" si="18"/>
        <v>1855.218502081017</v>
      </c>
      <c r="AL37" s="14">
        <f t="shared" si="18"/>
        <v>1861.1656998638759</v>
      </c>
      <c r="AM37" s="14">
        <f t="shared" si="18"/>
        <v>1813.5574294814116</v>
      </c>
      <c r="AN37" s="14">
        <f t="shared" si="18"/>
        <v>1807.5284314263431</v>
      </c>
      <c r="AO37" s="14">
        <f t="shared" si="18"/>
        <v>1802.419572353768</v>
      </c>
      <c r="AP37" s="14">
        <f t="shared" si="18"/>
        <v>1794.7411313141201</v>
      </c>
      <c r="AQ37" s="14">
        <f t="shared" si="18"/>
        <v>1790.780473151972</v>
      </c>
      <c r="AR37" s="14">
        <f t="shared" si="18"/>
        <v>1764.5753878823721</v>
      </c>
      <c r="AS37" s="14">
        <f t="shared" si="18"/>
        <v>1754.485988011342</v>
      </c>
      <c r="AT37" s="14">
        <f t="shared" si="18"/>
        <v>1722.0866920739286</v>
      </c>
      <c r="AU37" s="14">
        <f t="shared" si="18"/>
        <v>1718.8572059537016</v>
      </c>
      <c r="AV37" s="14">
        <f t="shared" si="18"/>
        <v>1718.4299933683292</v>
      </c>
      <c r="AW37" s="14">
        <f t="shared" si="18"/>
        <v>1654.3103851561345</v>
      </c>
      <c r="AX37" s="14">
        <f t="shared" si="18"/>
        <v>1674.5147534728626</v>
      </c>
      <c r="AY37" s="14">
        <f t="shared" si="16"/>
        <v>1647.9158917851857</v>
      </c>
      <c r="AZ37" s="14">
        <f t="shared" si="16"/>
        <v>1647.9080771268427</v>
      </c>
      <c r="BA37" s="28"/>
      <c r="BB37" s="28"/>
      <c r="BC37" s="28"/>
      <c r="BD37" s="28"/>
      <c r="BE37" s="28"/>
      <c r="BF37" s="82"/>
      <c r="BG37" s="84"/>
      <c r="BI37" s="29"/>
      <c r="BJ37" s="29"/>
    </row>
    <row r="38" spans="24:62" ht="15" customHeight="1" thickTop="1" thickBot="1">
      <c r="X38" s="767"/>
      <c r="Y38" s="970" t="s">
        <v>392</v>
      </c>
      <c r="Z38" s="223"/>
      <c r="AA38" s="223">
        <f t="shared" ref="AA38:AX38" si="19">AA23</f>
        <v>381.42489034365371</v>
      </c>
      <c r="AB38" s="223">
        <f t="shared" si="19"/>
        <v>393.4009513629448</v>
      </c>
      <c r="AC38" s="223">
        <f t="shared" si="19"/>
        <v>394.2487013880355</v>
      </c>
      <c r="AD38" s="223">
        <f t="shared" si="19"/>
        <v>396.40997156846788</v>
      </c>
      <c r="AE38" s="223">
        <f t="shared" si="19"/>
        <v>403.04247407633494</v>
      </c>
      <c r="AF38" s="223">
        <f t="shared" si="19"/>
        <v>420.50215927906277</v>
      </c>
      <c r="AG38" s="223">
        <f t="shared" si="19"/>
        <v>427.85187570574777</v>
      </c>
      <c r="AH38" s="223">
        <f t="shared" si="19"/>
        <v>446.54502095243163</v>
      </c>
      <c r="AI38" s="223">
        <f t="shared" si="19"/>
        <v>461.74873733291912</v>
      </c>
      <c r="AJ38" s="223">
        <f t="shared" si="19"/>
        <v>467.162105020578</v>
      </c>
      <c r="AK38" s="223">
        <f t="shared" si="19"/>
        <v>493.98579608289668</v>
      </c>
      <c r="AL38" s="223">
        <f t="shared" si="19"/>
        <v>507.21296727115288</v>
      </c>
      <c r="AM38" s="223">
        <f t="shared" si="19"/>
        <v>405.56481685480861</v>
      </c>
      <c r="AN38" s="223">
        <f t="shared" si="19"/>
        <v>398.9969972141584</v>
      </c>
      <c r="AO38" s="223">
        <f t="shared" si="19"/>
        <v>387.00613859190037</v>
      </c>
      <c r="AP38" s="223">
        <f t="shared" si="19"/>
        <v>382.71782466704934</v>
      </c>
      <c r="AQ38" s="223">
        <f t="shared" si="19"/>
        <v>381.22716651552543</v>
      </c>
      <c r="AR38" s="223">
        <f t="shared" si="19"/>
        <v>364.78202282800731</v>
      </c>
      <c r="AS38" s="223">
        <f t="shared" si="19"/>
        <v>366.88608822735029</v>
      </c>
      <c r="AT38" s="223">
        <f t="shared" si="19"/>
        <v>339.34354774279035</v>
      </c>
      <c r="AU38" s="223">
        <f t="shared" si="19"/>
        <v>334.60782480160151</v>
      </c>
      <c r="AV38" s="223">
        <f t="shared" si="19"/>
        <v>327.91297783540159</v>
      </c>
      <c r="AW38" s="223">
        <f t="shared" si="19"/>
        <v>346.83073723862168</v>
      </c>
      <c r="AX38" s="223">
        <f t="shared" si="19"/>
        <v>332.34178067530416</v>
      </c>
      <c r="AY38" s="223">
        <f t="shared" si="16"/>
        <v>329.47545326809211</v>
      </c>
      <c r="AZ38" s="223">
        <f t="shared" si="16"/>
        <v>329.17141620089109</v>
      </c>
      <c r="BA38" s="221"/>
      <c r="BB38" s="221"/>
      <c r="BC38" s="221"/>
      <c r="BD38" s="221"/>
      <c r="BE38" s="221"/>
      <c r="BF38" s="219"/>
      <c r="BG38" s="114"/>
      <c r="BH38" s="29"/>
      <c r="BI38" s="29"/>
    </row>
    <row r="39" spans="24:62" ht="15" customHeight="1" thickTop="1">
      <c r="X39" s="767"/>
      <c r="Y39" s="971" t="s">
        <v>302</v>
      </c>
      <c r="Z39" s="16"/>
      <c r="AA39" s="16">
        <f t="shared" ref="AA39:AX39" si="20">SUM(AA28:AA34,AA35:AA38)</f>
        <v>31517.57681330205</v>
      </c>
      <c r="AB39" s="16">
        <f t="shared" si="20"/>
        <v>31218.758095360012</v>
      </c>
      <c r="AC39" s="16">
        <f t="shared" si="20"/>
        <v>31358.845562432365</v>
      </c>
      <c r="AD39" s="16">
        <f t="shared" si="20"/>
        <v>31251.043631963308</v>
      </c>
      <c r="AE39" s="16">
        <f t="shared" si="20"/>
        <v>32558.778255496618</v>
      </c>
      <c r="AF39" s="16">
        <f t="shared" si="20"/>
        <v>32860.592013466572</v>
      </c>
      <c r="AG39" s="16">
        <f t="shared" si="20"/>
        <v>33981.849482462167</v>
      </c>
      <c r="AH39" s="16">
        <f t="shared" si="20"/>
        <v>34780.090179224288</v>
      </c>
      <c r="AI39" s="16">
        <f t="shared" si="20"/>
        <v>33186.153448374527</v>
      </c>
      <c r="AJ39" s="16">
        <f t="shared" si="20"/>
        <v>27033.247874722678</v>
      </c>
      <c r="AK39" s="16">
        <f t="shared" si="20"/>
        <v>29561.410862417069</v>
      </c>
      <c r="AL39" s="16">
        <f t="shared" si="20"/>
        <v>25990.566574759468</v>
      </c>
      <c r="AM39" s="16">
        <f t="shared" si="20"/>
        <v>25443.313240112846</v>
      </c>
      <c r="AN39" s="16">
        <f t="shared" si="20"/>
        <v>25243.324789190134</v>
      </c>
      <c r="AO39" s="16">
        <f t="shared" si="20"/>
        <v>25234.540943896121</v>
      </c>
      <c r="AP39" s="16">
        <f t="shared" si="20"/>
        <v>24829.113977274177</v>
      </c>
      <c r="AQ39" s="16">
        <f t="shared" si="20"/>
        <v>24796.045911438781</v>
      </c>
      <c r="AR39" s="16">
        <f t="shared" si="20"/>
        <v>24191.008911983125</v>
      </c>
      <c r="AS39" s="16">
        <f t="shared" si="20"/>
        <v>23263.998945465097</v>
      </c>
      <c r="AT39" s="16">
        <f t="shared" si="20"/>
        <v>22689.783010007126</v>
      </c>
      <c r="AU39" s="16">
        <f t="shared" si="20"/>
        <v>22318.197339644597</v>
      </c>
      <c r="AV39" s="16">
        <f t="shared" si="20"/>
        <v>21785.967483916644</v>
      </c>
      <c r="AW39" s="16">
        <f t="shared" si="20"/>
        <v>21351.005295374987</v>
      </c>
      <c r="AX39" s="16">
        <f t="shared" si="20"/>
        <v>21400.063839232487</v>
      </c>
      <c r="AY39" s="16">
        <f>SUM(AY28:AY34,AY35:AY38)</f>
        <v>20945.09874396446</v>
      </c>
      <c r="AZ39" s="16">
        <f>SUM(AZ28:AZ34,AZ35:AZ38)</f>
        <v>20829.588710856937</v>
      </c>
      <c r="BA39" s="31"/>
      <c r="BB39" s="31"/>
      <c r="BC39" s="31"/>
      <c r="BD39" s="31"/>
      <c r="BE39" s="31"/>
      <c r="BF39" s="86"/>
      <c r="BG39" s="82"/>
      <c r="BI39" s="29"/>
      <c r="BJ39" s="29"/>
    </row>
    <row r="40" spans="24:62">
      <c r="X40" s="767"/>
      <c r="Y40" s="767"/>
    </row>
    <row r="41" spans="24:62">
      <c r="X41" s="767"/>
      <c r="Y41" s="928" t="s">
        <v>95</v>
      </c>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row>
    <row r="42" spans="24:62">
      <c r="X42" s="767"/>
      <c r="Y42" s="969"/>
      <c r="Z42" s="301">
        <v>1990</v>
      </c>
      <c r="AA42" s="13">
        <v>1990</v>
      </c>
      <c r="AB42" s="13">
        <f t="shared" ref="AB42:BE42" si="21">AA42+1</f>
        <v>1991</v>
      </c>
      <c r="AC42" s="13">
        <f t="shared" si="21"/>
        <v>1992</v>
      </c>
      <c r="AD42" s="13">
        <f t="shared" si="21"/>
        <v>1993</v>
      </c>
      <c r="AE42" s="13">
        <f t="shared" si="21"/>
        <v>1994</v>
      </c>
      <c r="AF42" s="13">
        <f t="shared" si="21"/>
        <v>1995</v>
      </c>
      <c r="AG42" s="13">
        <f t="shared" si="21"/>
        <v>1996</v>
      </c>
      <c r="AH42" s="13">
        <f t="shared" si="21"/>
        <v>1997</v>
      </c>
      <c r="AI42" s="13">
        <f t="shared" si="21"/>
        <v>1998</v>
      </c>
      <c r="AJ42" s="13">
        <f t="shared" si="21"/>
        <v>1999</v>
      </c>
      <c r="AK42" s="13">
        <f t="shared" si="21"/>
        <v>2000</v>
      </c>
      <c r="AL42" s="13">
        <f t="shared" si="21"/>
        <v>2001</v>
      </c>
      <c r="AM42" s="13">
        <f t="shared" si="21"/>
        <v>2002</v>
      </c>
      <c r="AN42" s="13">
        <f t="shared" si="21"/>
        <v>2003</v>
      </c>
      <c r="AO42" s="13">
        <f t="shared" si="21"/>
        <v>2004</v>
      </c>
      <c r="AP42" s="13">
        <f t="shared" si="21"/>
        <v>2005</v>
      </c>
      <c r="AQ42" s="13">
        <f t="shared" si="21"/>
        <v>2006</v>
      </c>
      <c r="AR42" s="13">
        <f t="shared" si="21"/>
        <v>2007</v>
      </c>
      <c r="AS42" s="13">
        <f t="shared" si="21"/>
        <v>2008</v>
      </c>
      <c r="AT42" s="13">
        <f t="shared" si="21"/>
        <v>2009</v>
      </c>
      <c r="AU42" s="13">
        <f t="shared" si="21"/>
        <v>2010</v>
      </c>
      <c r="AV42" s="13">
        <f t="shared" si="21"/>
        <v>2011</v>
      </c>
      <c r="AW42" s="13">
        <f t="shared" si="21"/>
        <v>2012</v>
      </c>
      <c r="AX42" s="13">
        <f t="shared" si="21"/>
        <v>2013</v>
      </c>
      <c r="AY42" s="13">
        <f t="shared" si="21"/>
        <v>2014</v>
      </c>
      <c r="AZ42" s="13">
        <f t="shared" si="21"/>
        <v>2015</v>
      </c>
      <c r="BA42" s="13">
        <f t="shared" si="21"/>
        <v>2016</v>
      </c>
      <c r="BB42" s="13">
        <f t="shared" si="21"/>
        <v>2017</v>
      </c>
      <c r="BC42" s="13">
        <f t="shared" si="21"/>
        <v>2018</v>
      </c>
      <c r="BD42" s="13">
        <f t="shared" si="21"/>
        <v>2019</v>
      </c>
      <c r="BE42" s="13">
        <f t="shared" si="21"/>
        <v>2020</v>
      </c>
      <c r="BF42" s="13" t="s">
        <v>44</v>
      </c>
      <c r="BG42" s="13" t="s">
        <v>7</v>
      </c>
    </row>
    <row r="43" spans="24:62" ht="15" customHeight="1">
      <c r="X43" s="767"/>
      <c r="Y43" s="972" t="s">
        <v>393</v>
      </c>
      <c r="Z43" s="541">
        <f>AA28</f>
        <v>2459.1921056249425</v>
      </c>
      <c r="AA43" s="542">
        <f>IF(ISTEXT(AA28),AA28,AA28/$Z43-1)</f>
        <v>0</v>
      </c>
      <c r="AB43" s="542">
        <f t="shared" ref="AB43:BE43" si="22">IF(ISTEXT(AB28),AB28,AB28/$Z43-1)</f>
        <v>3.5709468763877261E-2</v>
      </c>
      <c r="AC43" s="542">
        <f t="shared" si="22"/>
        <v>5.3006658144213903E-2</v>
      </c>
      <c r="AD43" s="542">
        <f t="shared" si="22"/>
        <v>0.11877566723885091</v>
      </c>
      <c r="AE43" s="542">
        <f t="shared" si="22"/>
        <v>0.2034738494289825</v>
      </c>
      <c r="AF43" s="542">
        <f t="shared" si="22"/>
        <v>0.39753410398101963</v>
      </c>
      <c r="AG43" s="542">
        <f t="shared" si="22"/>
        <v>0.43471143774404264</v>
      </c>
      <c r="AH43" s="542">
        <f t="shared" si="22"/>
        <v>0.50171288533688885</v>
      </c>
      <c r="AI43" s="542">
        <f t="shared" si="22"/>
        <v>0.47204770697712273</v>
      </c>
      <c r="AJ43" s="542">
        <f t="shared" si="22"/>
        <v>0.53384794602526009</v>
      </c>
      <c r="AK43" s="542">
        <f t="shared" si="22"/>
        <v>0.57935865306879042</v>
      </c>
      <c r="AL43" s="542">
        <f t="shared" si="22"/>
        <v>0.64543107571872449</v>
      </c>
      <c r="AM43" s="542">
        <f t="shared" si="22"/>
        <v>0.68417711467678055</v>
      </c>
      <c r="AN43" s="542">
        <f t="shared" si="22"/>
        <v>0.68218665945345469</v>
      </c>
      <c r="AO43" s="542">
        <f t="shared" si="22"/>
        <v>0.70458983149016996</v>
      </c>
      <c r="AP43" s="542">
        <f t="shared" si="22"/>
        <v>0.79817836931752173</v>
      </c>
      <c r="AQ43" s="542">
        <f t="shared" si="22"/>
        <v>0.78226979890594017</v>
      </c>
      <c r="AR43" s="542">
        <f t="shared" si="22"/>
        <v>0.82745961944378377</v>
      </c>
      <c r="AS43" s="542">
        <f t="shared" si="22"/>
        <v>0.76648352908165074</v>
      </c>
      <c r="AT43" s="542">
        <f t="shared" si="22"/>
        <v>0.70331032081694311</v>
      </c>
      <c r="AU43" s="542">
        <f t="shared" si="22"/>
        <v>0.74858244782117755</v>
      </c>
      <c r="AV43" s="542">
        <f t="shared" si="22"/>
        <v>0.75780287952203595</v>
      </c>
      <c r="AW43" s="542">
        <f t="shared" si="22"/>
        <v>0.75595029645254574</v>
      </c>
      <c r="AX43" s="542">
        <f t="shared" si="22"/>
        <v>0.80031546684512356</v>
      </c>
      <c r="AY43" s="542">
        <f t="shared" ref="AY43:AZ54" si="23">IF(ISTEXT(AY28),AY28,AY28/$Z43-1)</f>
        <v>0.77223958073137733</v>
      </c>
      <c r="AZ43" s="542">
        <f t="shared" si="23"/>
        <v>0.77954021396176265</v>
      </c>
      <c r="BA43" s="18">
        <f t="shared" si="22"/>
        <v>-1</v>
      </c>
      <c r="BB43" s="18">
        <f t="shared" si="22"/>
        <v>-1</v>
      </c>
      <c r="BC43" s="18">
        <f t="shared" si="22"/>
        <v>-1</v>
      </c>
      <c r="BD43" s="18">
        <f t="shared" si="22"/>
        <v>-1</v>
      </c>
      <c r="BE43" s="18">
        <f t="shared" si="22"/>
        <v>-1</v>
      </c>
      <c r="BF43" s="1224"/>
      <c r="BG43" s="75"/>
    </row>
    <row r="44" spans="24:62" ht="15" customHeight="1">
      <c r="X44" s="767"/>
      <c r="Y44" s="972" t="s">
        <v>394</v>
      </c>
      <c r="Z44" s="541">
        <f t="shared" ref="Z44:Z54" si="24">AA29</f>
        <v>3739.2705786553352</v>
      </c>
      <c r="AA44" s="542">
        <f>IF(ISTEXT(AA29),AA29,AA29/$Z44-1)</f>
        <v>0</v>
      </c>
      <c r="AB44" s="542">
        <f t="shared" ref="AB44:BE44" si="25">IF(ISTEXT(AB29),AB29,AB29/$Z44-1)</f>
        <v>3.7941331751456753E-2</v>
      </c>
      <c r="AC44" s="542">
        <f t="shared" si="25"/>
        <v>5.7368716600848746E-2</v>
      </c>
      <c r="AD44" s="542">
        <f t="shared" si="25"/>
        <v>4.8937963577000421E-2</v>
      </c>
      <c r="AE44" s="542">
        <f t="shared" si="25"/>
        <v>6.7631450159387096E-2</v>
      </c>
      <c r="AF44" s="542">
        <f t="shared" si="25"/>
        <v>9.7613988293999698E-2</v>
      </c>
      <c r="AG44" s="542">
        <f t="shared" si="25"/>
        <v>0.11735262636966626</v>
      </c>
      <c r="AH44" s="542">
        <f t="shared" si="25"/>
        <v>0.12849954067356428</v>
      </c>
      <c r="AI44" s="542">
        <f t="shared" si="25"/>
        <v>0.10203657859135529</v>
      </c>
      <c r="AJ44" s="542">
        <f t="shared" si="25"/>
        <v>9.6379533794634265E-2</v>
      </c>
      <c r="AK44" s="542">
        <f t="shared" si="25"/>
        <v>6.899598183059874E-2</v>
      </c>
      <c r="AL44" s="542">
        <f t="shared" si="25"/>
        <v>2.4935608119452057E-2</v>
      </c>
      <c r="AM44" s="542">
        <f t="shared" si="25"/>
        <v>-4.1167665186740421E-2</v>
      </c>
      <c r="AN44" s="542">
        <f t="shared" si="25"/>
        <v>-0.11074810687632786</v>
      </c>
      <c r="AO44" s="542">
        <f t="shared" si="25"/>
        <v>-0.18490028586112495</v>
      </c>
      <c r="AP44" s="542">
        <f t="shared" si="25"/>
        <v>-0.24659859018035757</v>
      </c>
      <c r="AQ44" s="542">
        <f t="shared" si="25"/>
        <v>-0.29485016585564017</v>
      </c>
      <c r="AR44" s="542">
        <f t="shared" si="25"/>
        <v>-0.33155503089070104</v>
      </c>
      <c r="AS44" s="542">
        <f t="shared" si="25"/>
        <v>-0.37195630220534792</v>
      </c>
      <c r="AT44" s="542">
        <f t="shared" si="25"/>
        <v>-0.41529312391201656</v>
      </c>
      <c r="AU44" s="542">
        <f t="shared" si="25"/>
        <v>-0.45162903453094827</v>
      </c>
      <c r="AV44" s="542">
        <f t="shared" si="25"/>
        <v>-0.47898614589155453</v>
      </c>
      <c r="AW44" s="542">
        <f t="shared" si="25"/>
        <v>-0.49973730789702886</v>
      </c>
      <c r="AX44" s="542">
        <f t="shared" si="25"/>
        <v>-0.5183843317160739</v>
      </c>
      <c r="AY44" s="542">
        <f t="shared" si="23"/>
        <v>-0.53389077211760139</v>
      </c>
      <c r="AZ44" s="542">
        <f t="shared" si="23"/>
        <v>-0.54122063675458398</v>
      </c>
      <c r="BA44" s="18">
        <f t="shared" si="25"/>
        <v>-1</v>
      </c>
      <c r="BB44" s="18">
        <f t="shared" si="25"/>
        <v>-1</v>
      </c>
      <c r="BC44" s="18">
        <f t="shared" si="25"/>
        <v>-1</v>
      </c>
      <c r="BD44" s="18">
        <f t="shared" si="25"/>
        <v>-1</v>
      </c>
      <c r="BE44" s="18">
        <f t="shared" si="25"/>
        <v>-1</v>
      </c>
      <c r="BF44" s="1225"/>
      <c r="BG44" s="112"/>
    </row>
    <row r="45" spans="24:62" ht="15" customHeight="1">
      <c r="X45" s="767"/>
      <c r="Y45" s="972" t="s">
        <v>395</v>
      </c>
      <c r="Z45" s="541">
        <f t="shared" si="24"/>
        <v>0.108589407232</v>
      </c>
      <c r="AA45" s="542">
        <f>IF(ISTEXT(AA30),AA30,AA30/$Z45-1)</f>
        <v>0</v>
      </c>
      <c r="AB45" s="542">
        <f t="shared" ref="AB45:BE45" si="26">IF(ISTEXT(AB30),AB30,AB30/$Z45-1)</f>
        <v>0.4473051508995276</v>
      </c>
      <c r="AC45" s="542">
        <f t="shared" si="26"/>
        <v>0.5325645716478129</v>
      </c>
      <c r="AD45" s="542">
        <f t="shared" si="26"/>
        <v>0.43666238463475815</v>
      </c>
      <c r="AE45" s="542">
        <f t="shared" si="26"/>
        <v>0.38358996618341545</v>
      </c>
      <c r="AF45" s="542">
        <f t="shared" si="26"/>
        <v>0.37691196350815726</v>
      </c>
      <c r="AG45" s="542">
        <f t="shared" si="26"/>
        <v>0.33575890210086468</v>
      </c>
      <c r="AH45" s="542">
        <f t="shared" si="26"/>
        <v>0.30138785167210647</v>
      </c>
      <c r="AI45" s="542">
        <f t="shared" si="26"/>
        <v>0.16429502853702438</v>
      </c>
      <c r="AJ45" s="542">
        <f t="shared" si="26"/>
        <v>4.2729574810982385E-2</v>
      </c>
      <c r="AK45" s="542">
        <f t="shared" si="26"/>
        <v>-6.3295611378700878E-3</v>
      </c>
      <c r="AL45" s="542">
        <f t="shared" si="26"/>
        <v>-0.10084579771767033</v>
      </c>
      <c r="AM45" s="542">
        <f t="shared" si="26"/>
        <v>-0.13391445013537862</v>
      </c>
      <c r="AN45" s="542">
        <f t="shared" si="26"/>
        <v>-3.9947201762803974E-2</v>
      </c>
      <c r="AO45" s="542">
        <f t="shared" si="26"/>
        <v>-2.3565696408423764E-2</v>
      </c>
      <c r="AP45" s="542">
        <f t="shared" si="26"/>
        <v>4.835973911138991E-2</v>
      </c>
      <c r="AQ45" s="542">
        <f t="shared" si="26"/>
        <v>9.2985892983348251E-3</v>
      </c>
      <c r="AR45" s="542">
        <f t="shared" si="26"/>
        <v>5.8761722037650177E-2</v>
      </c>
      <c r="AS45" s="542">
        <f t="shared" si="26"/>
        <v>6.6725580189600509E-2</v>
      </c>
      <c r="AT45" s="542">
        <f t="shared" si="26"/>
        <v>-6.9831613905018131E-3</v>
      </c>
      <c r="AU45" s="542">
        <f t="shared" si="26"/>
        <v>-6.4027687131080424E-2</v>
      </c>
      <c r="AV45" s="542">
        <f t="shared" si="26"/>
        <v>-8.0238734127948685E-2</v>
      </c>
      <c r="AW45" s="542">
        <f t="shared" si="26"/>
        <v>-0.10456813139922749</v>
      </c>
      <c r="AX45" s="542">
        <f t="shared" si="26"/>
        <v>-0.16302367933714279</v>
      </c>
      <c r="AY45" s="542">
        <f t="shared" si="23"/>
        <v>-0.19375337436964934</v>
      </c>
      <c r="AZ45" s="542">
        <f t="shared" si="23"/>
        <v>-0.23602706349839186</v>
      </c>
      <c r="BA45" s="18">
        <f t="shared" si="26"/>
        <v>-1</v>
      </c>
      <c r="BB45" s="18">
        <f t="shared" si="26"/>
        <v>-1</v>
      </c>
      <c r="BC45" s="18">
        <f t="shared" si="26"/>
        <v>-1</v>
      </c>
      <c r="BD45" s="18">
        <f t="shared" si="26"/>
        <v>-1</v>
      </c>
      <c r="BE45" s="18">
        <f t="shared" si="26"/>
        <v>-1</v>
      </c>
      <c r="BF45" s="1225"/>
      <c r="BG45" s="112"/>
    </row>
    <row r="46" spans="24:62" ht="15" customHeight="1">
      <c r="X46" s="767"/>
      <c r="Y46" s="972" t="s">
        <v>93</v>
      </c>
      <c r="Z46" s="541">
        <f t="shared" si="24"/>
        <v>9910.6586158148057</v>
      </c>
      <c r="AA46" s="542">
        <f>IF(ISTEXT(AA31),AA31,AA31/$Z46-1)</f>
        <v>0</v>
      </c>
      <c r="AB46" s="542">
        <f t="shared" ref="AB46:BE46" si="27">IF(ISTEXT(AB31),AB31,AB31/$Z46-1)</f>
        <v>-4.8183382339202385E-2</v>
      </c>
      <c r="AC46" s="542">
        <f t="shared" si="27"/>
        <v>-5.1641794295631316E-2</v>
      </c>
      <c r="AD46" s="542">
        <f t="shared" si="27"/>
        <v>-7.8655392758820053E-2</v>
      </c>
      <c r="AE46" s="542">
        <f t="shared" si="27"/>
        <v>3.006579309694235E-2</v>
      </c>
      <c r="AF46" s="542">
        <f t="shared" si="27"/>
        <v>2.0521917473873996E-2</v>
      </c>
      <c r="AG46" s="542">
        <f t="shared" si="27"/>
        <v>0.12175482342340915</v>
      </c>
      <c r="AH46" s="542">
        <f t="shared" si="27"/>
        <v>0.18267233594536481</v>
      </c>
      <c r="AI46" s="542">
        <f t="shared" si="27"/>
        <v>5.2221111278087484E-2</v>
      </c>
      <c r="AJ46" s="542">
        <f t="shared" si="27"/>
        <v>-0.57433812773502435</v>
      </c>
      <c r="AK46" s="542">
        <f t="shared" si="27"/>
        <v>-0.32196650718813247</v>
      </c>
      <c r="AL46" s="542">
        <f t="shared" si="27"/>
        <v>-0.66115704477051973</v>
      </c>
      <c r="AM46" s="542">
        <f t="shared" si="27"/>
        <v>-0.67487475440697886</v>
      </c>
      <c r="AN46" s="542">
        <f t="shared" si="27"/>
        <v>-0.67029430443897742</v>
      </c>
      <c r="AO46" s="542">
        <f t="shared" si="27"/>
        <v>-0.63673631570390254</v>
      </c>
      <c r="AP46" s="542">
        <f t="shared" si="27"/>
        <v>-0.68786596061788641</v>
      </c>
      <c r="AQ46" s="542">
        <f t="shared" si="27"/>
        <v>-0.66309656084239865</v>
      </c>
      <c r="AR46" s="542">
        <f t="shared" si="27"/>
        <v>-0.74129247772555817</v>
      </c>
      <c r="AS46" s="542">
        <f t="shared" si="27"/>
        <v>-0.73287223665401124</v>
      </c>
      <c r="AT46" s="542">
        <f t="shared" si="27"/>
        <v>-0.71976524661914465</v>
      </c>
      <c r="AU46" s="542">
        <f t="shared" si="27"/>
        <v>-0.77094782009318452</v>
      </c>
      <c r="AV46" s="542">
        <f t="shared" si="27"/>
        <v>-0.80511086373455409</v>
      </c>
      <c r="AW46" s="542">
        <f t="shared" si="27"/>
        <v>-0.82477588472690733</v>
      </c>
      <c r="AX46" s="542">
        <f t="shared" si="27"/>
        <v>-0.82363199544973131</v>
      </c>
      <c r="AY46" s="542">
        <f t="shared" si="23"/>
        <v>-0.82801656649470301</v>
      </c>
      <c r="AZ46" s="542">
        <f t="shared" si="23"/>
        <v>-0.83736899514829455</v>
      </c>
      <c r="BA46" s="18">
        <f t="shared" si="27"/>
        <v>-1</v>
      </c>
      <c r="BB46" s="18">
        <f t="shared" si="27"/>
        <v>-1</v>
      </c>
      <c r="BC46" s="18">
        <f t="shared" si="27"/>
        <v>-1</v>
      </c>
      <c r="BD46" s="18">
        <f t="shared" si="27"/>
        <v>-1</v>
      </c>
      <c r="BE46" s="18">
        <f t="shared" si="27"/>
        <v>-1</v>
      </c>
      <c r="BF46" s="1225"/>
      <c r="BG46" s="82"/>
    </row>
    <row r="47" spans="24:62" ht="15" customHeight="1">
      <c r="X47" s="767"/>
      <c r="Y47" s="972" t="s">
        <v>396</v>
      </c>
      <c r="Z47" s="541">
        <f t="shared" si="24"/>
        <v>4249.1652849538195</v>
      </c>
      <c r="AA47" s="542">
        <f t="shared" ref="AA47:BE47" si="28">IF(ISTEXT(AA32),AA32,AA32/$Z47-1)</f>
        <v>0</v>
      </c>
      <c r="AB47" s="542">
        <f t="shared" si="28"/>
        <v>6.9536865594856945E-3</v>
      </c>
      <c r="AC47" s="542">
        <f t="shared" si="28"/>
        <v>3.9118963354487502E-3</v>
      </c>
      <c r="AD47" s="542">
        <f t="shared" si="28"/>
        <v>-1.2346507871629386E-2</v>
      </c>
      <c r="AE47" s="542">
        <f t="shared" si="28"/>
        <v>-3.3419654186839565E-2</v>
      </c>
      <c r="AF47" s="542">
        <f t="shared" si="28"/>
        <v>-4.9756076664356219E-2</v>
      </c>
      <c r="AG47" s="542">
        <f t="shared" si="28"/>
        <v>-6.1011875970368612E-2</v>
      </c>
      <c r="AH47" s="542">
        <f t="shared" si="28"/>
        <v>-6.638745291851389E-2</v>
      </c>
      <c r="AI47" s="542">
        <f t="shared" si="28"/>
        <v>-8.2260485375120207E-2</v>
      </c>
      <c r="AJ47" s="542">
        <f t="shared" si="28"/>
        <v>-9.4816118191306642E-2</v>
      </c>
      <c r="AK47" s="542">
        <f t="shared" si="28"/>
        <v>-8.995414243570421E-2</v>
      </c>
      <c r="AL47" s="542">
        <f t="shared" si="28"/>
        <v>-8.1880131937738021E-2</v>
      </c>
      <c r="AM47" s="542">
        <f t="shared" si="28"/>
        <v>-6.8012170567855468E-2</v>
      </c>
      <c r="AN47" s="542">
        <f t="shared" si="28"/>
        <v>-5.5166700031502702E-2</v>
      </c>
      <c r="AO47" s="542">
        <f t="shared" si="28"/>
        <v>-5.2025733898552362E-2</v>
      </c>
      <c r="AP47" s="542">
        <f t="shared" si="28"/>
        <v>-3.667981615868865E-2</v>
      </c>
      <c r="AQ47" s="542">
        <f t="shared" si="28"/>
        <v>-1.0263365222547671E-2</v>
      </c>
      <c r="AR47" s="542">
        <f t="shared" si="28"/>
        <v>7.8005115603649866E-3</v>
      </c>
      <c r="AS47" s="542">
        <f t="shared" si="28"/>
        <v>2.5729712935185001E-2</v>
      </c>
      <c r="AT47" s="542">
        <f t="shared" si="28"/>
        <v>2.8316413675293139E-2</v>
      </c>
      <c r="AU47" s="542">
        <f t="shared" si="28"/>
        <v>3.4145155259084348E-3</v>
      </c>
      <c r="AV47" s="542">
        <f t="shared" si="28"/>
        <v>-8.1236278239995574E-3</v>
      </c>
      <c r="AW47" s="542">
        <f t="shared" si="28"/>
        <v>-2.7975807029128386E-2</v>
      </c>
      <c r="AX47" s="542">
        <f t="shared" si="28"/>
        <v>-4.4080994557238018E-2</v>
      </c>
      <c r="AY47" s="542">
        <f t="shared" si="23"/>
        <v>-5.8511548322603857E-2</v>
      </c>
      <c r="AZ47" s="542">
        <f t="shared" si="23"/>
        <v>-6.2281177101906726E-2</v>
      </c>
      <c r="BA47" s="18">
        <f t="shared" si="28"/>
        <v>-1</v>
      </c>
      <c r="BB47" s="18">
        <f t="shared" si="28"/>
        <v>-1</v>
      </c>
      <c r="BC47" s="18">
        <f t="shared" si="28"/>
        <v>-1</v>
      </c>
      <c r="BD47" s="18">
        <f t="shared" si="28"/>
        <v>-1</v>
      </c>
      <c r="BE47" s="18">
        <f t="shared" si="28"/>
        <v>-1</v>
      </c>
      <c r="BF47" s="1225"/>
      <c r="BG47" s="82"/>
    </row>
    <row r="48" spans="24:62" ht="15" customHeight="1">
      <c r="X48" s="767"/>
      <c r="Y48" s="973" t="s">
        <v>397</v>
      </c>
      <c r="Z48" s="541">
        <f t="shared" si="24"/>
        <v>7259.4673147973663</v>
      </c>
      <c r="AA48" s="542">
        <f t="shared" ref="AA48:BE48" si="29">IF(ISTEXT(AA33),AA33,AA33/$Z48-1)</f>
        <v>0</v>
      </c>
      <c r="AB48" s="542">
        <f t="shared" si="29"/>
        <v>-2.1274829137218121E-2</v>
      </c>
      <c r="AC48" s="542">
        <f t="shared" si="29"/>
        <v>-2.9172605415576647E-2</v>
      </c>
      <c r="AD48" s="542">
        <f t="shared" si="29"/>
        <v>-1.8888527957798829E-2</v>
      </c>
      <c r="AE48" s="542">
        <f t="shared" si="29"/>
        <v>-3.4686237038841439E-2</v>
      </c>
      <c r="AF48" s="542">
        <f t="shared" si="29"/>
        <v>-7.5667820066358416E-2</v>
      </c>
      <c r="AG48" s="542">
        <f t="shared" si="29"/>
        <v>-9.3182221720899516E-2</v>
      </c>
      <c r="AH48" s="542">
        <f t="shared" si="29"/>
        <v>-0.10571127066917063</v>
      </c>
      <c r="AI48" s="542">
        <f t="shared" si="29"/>
        <v>-0.11505159117057528</v>
      </c>
      <c r="AJ48" s="542">
        <f t="shared" si="29"/>
        <v>-0.11939621729838179</v>
      </c>
      <c r="AK48" s="542">
        <f t="shared" si="29"/>
        <v>-0.11549116976344986</v>
      </c>
      <c r="AL48" s="542">
        <f t="shared" si="29"/>
        <v>-0.14196855688167664</v>
      </c>
      <c r="AM48" s="542">
        <f t="shared" si="29"/>
        <v>-0.14614379720089998</v>
      </c>
      <c r="AN48" s="542">
        <f t="shared" si="29"/>
        <v>-0.15295426269434831</v>
      </c>
      <c r="AO48" s="542">
        <f t="shared" si="29"/>
        <v>-0.16828737662642845</v>
      </c>
      <c r="AP48" s="542">
        <f t="shared" si="29"/>
        <v>-0.1744720288087479</v>
      </c>
      <c r="AQ48" s="542">
        <f t="shared" si="29"/>
        <v>-0.18164792687805964</v>
      </c>
      <c r="AR48" s="542">
        <f t="shared" si="29"/>
        <v>-0.13748840342355584</v>
      </c>
      <c r="AS48" s="542">
        <f t="shared" si="29"/>
        <v>-0.23963101851194857</v>
      </c>
      <c r="AT48" s="542">
        <f t="shared" si="29"/>
        <v>-0.27780910389125668</v>
      </c>
      <c r="AU48" s="542">
        <f t="shared" si="29"/>
        <v>-0.22789008644219932</v>
      </c>
      <c r="AV48" s="542">
        <f t="shared" si="29"/>
        <v>-0.2400721660270031</v>
      </c>
      <c r="AW48" s="542">
        <f t="shared" si="29"/>
        <v>-0.24415365873930284</v>
      </c>
      <c r="AX48" s="542">
        <f t="shared" si="29"/>
        <v>-0.23731863289388977</v>
      </c>
      <c r="AY48" s="542">
        <f t="shared" si="23"/>
        <v>-0.24888099724009016</v>
      </c>
      <c r="AZ48" s="542">
        <f t="shared" si="23"/>
        <v>-0.24872362514200974</v>
      </c>
      <c r="BA48" s="18">
        <f t="shared" si="29"/>
        <v>-1</v>
      </c>
      <c r="BB48" s="18">
        <f t="shared" si="29"/>
        <v>-1</v>
      </c>
      <c r="BC48" s="18">
        <f t="shared" si="29"/>
        <v>-1</v>
      </c>
      <c r="BD48" s="18">
        <f t="shared" si="29"/>
        <v>-1</v>
      </c>
      <c r="BE48" s="18">
        <f t="shared" si="29"/>
        <v>-1</v>
      </c>
      <c r="BF48" s="1225"/>
      <c r="BG48" s="82"/>
    </row>
    <row r="49" spans="24:61" ht="15" customHeight="1">
      <c r="X49" s="767"/>
      <c r="Y49" s="973" t="s">
        <v>398</v>
      </c>
      <c r="Z49" s="541">
        <f t="shared" si="24"/>
        <v>39.255762328812118</v>
      </c>
      <c r="AA49" s="542">
        <f t="shared" ref="AA49:BE49" si="30">IF(ISTEXT(AA34),AA34,AA34/$Z49-1)</f>
        <v>0</v>
      </c>
      <c r="AB49" s="542">
        <f t="shared" si="30"/>
        <v>-7.6659415741276771E-2</v>
      </c>
      <c r="AC49" s="542">
        <f t="shared" si="30"/>
        <v>-4.4405713122051549E-2</v>
      </c>
      <c r="AD49" s="542">
        <f t="shared" si="30"/>
        <v>-0.13178630962602733</v>
      </c>
      <c r="AE49" s="542">
        <f t="shared" si="30"/>
        <v>-8.9495682481504413E-2</v>
      </c>
      <c r="AF49" s="542">
        <f t="shared" si="30"/>
        <v>-0.12659055199284674</v>
      </c>
      <c r="AG49" s="542">
        <f t="shared" si="30"/>
        <v>-0.14777148398572837</v>
      </c>
      <c r="AH49" s="542">
        <f t="shared" si="30"/>
        <v>-0.17226753300761344</v>
      </c>
      <c r="AI49" s="542">
        <f t="shared" si="30"/>
        <v>-0.20948161976868718</v>
      </c>
      <c r="AJ49" s="542">
        <f t="shared" si="30"/>
        <v>-0.22394816826995445</v>
      </c>
      <c r="AK49" s="542">
        <f t="shared" si="30"/>
        <v>-0.24495888542149846</v>
      </c>
      <c r="AL49" s="542">
        <f t="shared" si="30"/>
        <v>-0.25070671718973037</v>
      </c>
      <c r="AM49" s="542">
        <f t="shared" si="30"/>
        <v>-0.2731136205096959</v>
      </c>
      <c r="AN49" s="542">
        <f t="shared" si="30"/>
        <v>-0.30841985575922537</v>
      </c>
      <c r="AO49" s="542">
        <f t="shared" si="30"/>
        <v>-0.33576302474481767</v>
      </c>
      <c r="AP49" s="542">
        <f t="shared" si="30"/>
        <v>-0.32549795201618403</v>
      </c>
      <c r="AQ49" s="542">
        <f t="shared" si="30"/>
        <v>-0.34565804989600757</v>
      </c>
      <c r="AR49" s="542">
        <f t="shared" si="30"/>
        <v>-0.36392147400518993</v>
      </c>
      <c r="AS49" s="542">
        <f t="shared" si="30"/>
        <v>-0.38715837547994791</v>
      </c>
      <c r="AT49" s="542">
        <f t="shared" si="30"/>
        <v>-0.40514144355707293</v>
      </c>
      <c r="AU49" s="542">
        <f t="shared" si="30"/>
        <v>-0.421217080691493</v>
      </c>
      <c r="AV49" s="542">
        <f t="shared" si="30"/>
        <v>-0.42727656766800792</v>
      </c>
      <c r="AW49" s="542">
        <f t="shared" si="30"/>
        <v>-0.44237084665484583</v>
      </c>
      <c r="AX49" s="542">
        <f t="shared" si="30"/>
        <v>-0.43232308368382055</v>
      </c>
      <c r="AY49" s="542">
        <f t="shared" si="23"/>
        <v>-0.4483191801090638</v>
      </c>
      <c r="AZ49" s="542">
        <f t="shared" si="23"/>
        <v>-0.44760820269773116</v>
      </c>
      <c r="BA49" s="18">
        <f t="shared" si="30"/>
        <v>-1</v>
      </c>
      <c r="BB49" s="18">
        <f t="shared" si="30"/>
        <v>-1</v>
      </c>
      <c r="BC49" s="18">
        <f t="shared" si="30"/>
        <v>-1</v>
      </c>
      <c r="BD49" s="18">
        <f t="shared" si="30"/>
        <v>-1</v>
      </c>
      <c r="BE49" s="18">
        <f t="shared" si="30"/>
        <v>-1</v>
      </c>
      <c r="BF49" s="1225"/>
      <c r="BG49" s="114"/>
    </row>
    <row r="50" spans="24:61" ht="15" customHeight="1">
      <c r="X50" s="767"/>
      <c r="Y50" s="395" t="s">
        <v>135</v>
      </c>
      <c r="Z50" s="541">
        <f t="shared" si="24"/>
        <v>139.19934347338281</v>
      </c>
      <c r="AA50" s="542">
        <f t="shared" ref="AA50:BE50" si="31">IF(ISTEXT(AA35),AA35,AA35/$Z50-1)</f>
        <v>0</v>
      </c>
      <c r="AB50" s="542">
        <f t="shared" si="31"/>
        <v>-1.7704562319690309E-2</v>
      </c>
      <c r="AC50" s="542">
        <f t="shared" si="31"/>
        <v>-1.5431114903566634E-2</v>
      </c>
      <c r="AD50" s="542">
        <f t="shared" si="31"/>
        <v>-1.2017406270461883E-2</v>
      </c>
      <c r="AE50" s="542">
        <f t="shared" si="31"/>
        <v>-1.9985084753653015E-2</v>
      </c>
      <c r="AF50" s="542">
        <f t="shared" si="31"/>
        <v>-1.7607248801021158E-2</v>
      </c>
      <c r="AG50" s="542">
        <f t="shared" si="31"/>
        <v>-1.52267999311122E-2</v>
      </c>
      <c r="AH50" s="542">
        <f t="shared" si="31"/>
        <v>-8.5890851549884628E-3</v>
      </c>
      <c r="AI50" s="542">
        <f t="shared" si="31"/>
        <v>-1.3369187553871065E-2</v>
      </c>
      <c r="AJ50" s="542">
        <f t="shared" si="31"/>
        <v>-9.7192989010762565E-3</v>
      </c>
      <c r="AK50" s="542">
        <f t="shared" si="31"/>
        <v>-3.2857717979024592E-3</v>
      </c>
      <c r="AL50" s="542">
        <f t="shared" si="31"/>
        <v>4.5072388089861803E-3</v>
      </c>
      <c r="AM50" s="542">
        <f t="shared" si="31"/>
        <v>0.27204421902881393</v>
      </c>
      <c r="AN50" s="542">
        <f t="shared" si="31"/>
        <v>0.4950726828828369</v>
      </c>
      <c r="AO50" s="542">
        <f t="shared" si="31"/>
        <v>0.54185482294585152</v>
      </c>
      <c r="AP50" s="542">
        <f t="shared" si="31"/>
        <v>0.74465968376591185</v>
      </c>
      <c r="AQ50" s="542">
        <f t="shared" si="31"/>
        <v>0.79599579041655066</v>
      </c>
      <c r="AR50" s="542">
        <f t="shared" si="31"/>
        <v>0.73360135616246946</v>
      </c>
      <c r="AS50" s="542">
        <f t="shared" si="31"/>
        <v>0.94998883976284976</v>
      </c>
      <c r="AT50" s="542">
        <f t="shared" si="31"/>
        <v>0.93548916997958864</v>
      </c>
      <c r="AU50" s="542">
        <f t="shared" si="31"/>
        <v>0.69255332005206816</v>
      </c>
      <c r="AV50" s="542">
        <f t="shared" si="31"/>
        <v>0.86021391126567637</v>
      </c>
      <c r="AW50" s="542">
        <f t="shared" si="31"/>
        <v>0.84421683237800504</v>
      </c>
      <c r="AX50" s="542">
        <f t="shared" si="31"/>
        <v>0.82715858285744925</v>
      </c>
      <c r="AY50" s="542">
        <f t="shared" si="23"/>
        <v>0.82575792087469035</v>
      </c>
      <c r="AZ50" s="542">
        <f t="shared" si="23"/>
        <v>0.82825349914736579</v>
      </c>
      <c r="BA50" s="18">
        <f t="shared" si="31"/>
        <v>-1</v>
      </c>
      <c r="BB50" s="18">
        <f t="shared" si="31"/>
        <v>-1</v>
      </c>
      <c r="BC50" s="18">
        <f t="shared" si="31"/>
        <v>-1</v>
      </c>
      <c r="BD50" s="18">
        <f t="shared" si="31"/>
        <v>-1</v>
      </c>
      <c r="BE50" s="18">
        <f t="shared" si="31"/>
        <v>-1</v>
      </c>
      <c r="BF50" s="1225"/>
      <c r="BG50" s="114"/>
    </row>
    <row r="51" spans="24:61" ht="15" customHeight="1">
      <c r="X51" s="767"/>
      <c r="Y51" s="417" t="s">
        <v>399</v>
      </c>
      <c r="Z51" s="541">
        <f t="shared" si="24"/>
        <v>1435.2468460874916</v>
      </c>
      <c r="AA51" s="542">
        <f t="shared" ref="AA51:BE51" si="32">IF(ISTEXT(AA36),AA36,AA36/$Z51-1)</f>
        <v>0</v>
      </c>
      <c r="AB51" s="542">
        <f t="shared" si="32"/>
        <v>2.7971291764997241E-2</v>
      </c>
      <c r="AC51" s="542">
        <f t="shared" si="32"/>
        <v>0.12063571042685539</v>
      </c>
      <c r="AD51" s="542">
        <f t="shared" si="32"/>
        <v>0.1213117050917496</v>
      </c>
      <c r="AE51" s="542">
        <f t="shared" si="32"/>
        <v>0.23130682378006795</v>
      </c>
      <c r="AF51" s="542">
        <f t="shared" si="32"/>
        <v>0.32711954955048084</v>
      </c>
      <c r="AG51" s="542">
        <f t="shared" si="32"/>
        <v>0.41145121003344975</v>
      </c>
      <c r="AH51" s="542">
        <f t="shared" si="32"/>
        <v>0.46171357264247925</v>
      </c>
      <c r="AI51" s="542">
        <f t="shared" si="32"/>
        <v>0.46484148475337839</v>
      </c>
      <c r="AJ51" s="542">
        <f t="shared" si="32"/>
        <v>0.51432120760431266</v>
      </c>
      <c r="AK51" s="542">
        <f t="shared" si="32"/>
        <v>0.50130881415291717</v>
      </c>
      <c r="AL51" s="542">
        <f t="shared" si="32"/>
        <v>0.45316858243356206</v>
      </c>
      <c r="AM51" s="542">
        <f t="shared" si="32"/>
        <v>0.33115032079960538</v>
      </c>
      <c r="AN51" s="542">
        <f t="shared" si="32"/>
        <v>0.32939193256259758</v>
      </c>
      <c r="AO51" s="542">
        <f t="shared" si="32"/>
        <v>0.32273020023977539</v>
      </c>
      <c r="AP51" s="542">
        <f t="shared" si="32"/>
        <v>0.36792909231287707</v>
      </c>
      <c r="AQ51" s="542">
        <f t="shared" si="32"/>
        <v>0.28428155351945361</v>
      </c>
      <c r="AR51" s="542">
        <f t="shared" si="32"/>
        <v>0.18030714725473107</v>
      </c>
      <c r="AS51" s="542">
        <f t="shared" si="32"/>
        <v>0.1347788088516817</v>
      </c>
      <c r="AT51" s="542">
        <f t="shared" si="32"/>
        <v>9.4453819485617707E-2</v>
      </c>
      <c r="AU51" s="542">
        <f t="shared" si="32"/>
        <v>5.68645140290438E-2</v>
      </c>
      <c r="AV51" s="542">
        <f t="shared" si="32"/>
        <v>6.2059138272196446E-2</v>
      </c>
      <c r="AW51" s="542">
        <f t="shared" si="32"/>
        <v>6.4908580580707476E-2</v>
      </c>
      <c r="AX51" s="542">
        <f t="shared" si="32"/>
        <v>7.4266967952197671E-2</v>
      </c>
      <c r="AY51" s="542">
        <f t="shared" si="23"/>
        <v>-1.6352955096082811E-3</v>
      </c>
      <c r="AZ51" s="542">
        <f t="shared" si="23"/>
        <v>-6.2510718264663367E-4</v>
      </c>
      <c r="BA51" s="18">
        <f t="shared" si="32"/>
        <v>-1</v>
      </c>
      <c r="BB51" s="18">
        <f t="shared" si="32"/>
        <v>-1</v>
      </c>
      <c r="BC51" s="18">
        <f t="shared" si="32"/>
        <v>-1</v>
      </c>
      <c r="BD51" s="18">
        <f t="shared" si="32"/>
        <v>-1</v>
      </c>
      <c r="BE51" s="18">
        <f t="shared" si="32"/>
        <v>-1</v>
      </c>
      <c r="BF51" s="1225"/>
      <c r="BG51" s="114"/>
    </row>
    <row r="52" spans="24:61" ht="15" customHeight="1" thickBot="1">
      <c r="X52" s="767"/>
      <c r="Y52" s="417" t="s">
        <v>134</v>
      </c>
      <c r="Z52" s="541">
        <f t="shared" si="24"/>
        <v>1904.5874818152108</v>
      </c>
      <c r="AA52" s="542">
        <f t="shared" ref="AA52:BE52" si="33">IF(ISTEXT(AA37),AA37,AA37/$Z52-1)</f>
        <v>0</v>
      </c>
      <c r="AB52" s="542">
        <f t="shared" si="33"/>
        <v>1.4292331011774406E-2</v>
      </c>
      <c r="AC52" s="542">
        <f t="shared" si="33"/>
        <v>1.1144161808399611E-2</v>
      </c>
      <c r="AD52" s="542">
        <f t="shared" si="33"/>
        <v>2.3728783920605734E-2</v>
      </c>
      <c r="AE52" s="542">
        <f t="shared" si="33"/>
        <v>1.9121620134071371E-2</v>
      </c>
      <c r="AF52" s="542">
        <f t="shared" si="33"/>
        <v>2.9689538925423475E-2</v>
      </c>
      <c r="AG52" s="542">
        <f t="shared" si="33"/>
        <v>2.9600007978467513E-2</v>
      </c>
      <c r="AH52" s="542">
        <f t="shared" si="33"/>
        <v>3.5408372438590963E-2</v>
      </c>
      <c r="AI52" s="542">
        <f t="shared" si="33"/>
        <v>2.9384159580632785E-2</v>
      </c>
      <c r="AJ52" s="542">
        <f t="shared" si="33"/>
        <v>-5.0493395589368273E-3</v>
      </c>
      <c r="AK52" s="542">
        <f t="shared" si="33"/>
        <v>-2.5921088007541448E-2</v>
      </c>
      <c r="AL52" s="542">
        <f t="shared" si="33"/>
        <v>-2.2798523231892021E-2</v>
      </c>
      <c r="AM52" s="542">
        <f t="shared" si="33"/>
        <v>-4.7795154175349741E-2</v>
      </c>
      <c r="AN52" s="542">
        <f t="shared" si="33"/>
        <v>-5.0960668026843958E-2</v>
      </c>
      <c r="AO52" s="542">
        <f t="shared" si="33"/>
        <v>-5.3643064672497687E-2</v>
      </c>
      <c r="AP52" s="542">
        <f t="shared" si="33"/>
        <v>-5.7674615395665207E-2</v>
      </c>
      <c r="AQ52" s="542">
        <f t="shared" si="33"/>
        <v>-5.975415135815787E-2</v>
      </c>
      <c r="AR52" s="542">
        <f t="shared" si="33"/>
        <v>-7.3513081058055207E-2</v>
      </c>
      <c r="AS52" s="542">
        <f t="shared" si="33"/>
        <v>-7.8810501085941786E-2</v>
      </c>
      <c r="AT52" s="542">
        <f t="shared" si="33"/>
        <v>-9.5821689202401861E-2</v>
      </c>
      <c r="AU52" s="542">
        <f t="shared" si="33"/>
        <v>-9.7517324688333407E-2</v>
      </c>
      <c r="AV52" s="542">
        <f t="shared" si="33"/>
        <v>-9.7741631835918552E-2</v>
      </c>
      <c r="AW52" s="542">
        <f t="shared" si="33"/>
        <v>-0.13140750900060727</v>
      </c>
      <c r="AX52" s="542">
        <f t="shared" si="33"/>
        <v>-0.12079924421380328</v>
      </c>
      <c r="AY52" s="542">
        <f t="shared" si="23"/>
        <v>-0.13476492546585384</v>
      </c>
      <c r="AZ52" s="542">
        <f t="shared" si="23"/>
        <v>-0.13476902853721051</v>
      </c>
      <c r="BA52" s="18">
        <f t="shared" si="33"/>
        <v>-1</v>
      </c>
      <c r="BB52" s="18">
        <f t="shared" si="33"/>
        <v>-1</v>
      </c>
      <c r="BC52" s="18">
        <f t="shared" si="33"/>
        <v>-1</v>
      </c>
      <c r="BD52" s="18">
        <f t="shared" si="33"/>
        <v>-1</v>
      </c>
      <c r="BE52" s="18">
        <f t="shared" si="33"/>
        <v>-1</v>
      </c>
      <c r="BF52" s="1225"/>
      <c r="BG52" s="84"/>
    </row>
    <row r="53" spans="24:61" ht="15" customHeight="1" thickTop="1" thickBot="1">
      <c r="X53" s="767"/>
      <c r="Y53" s="974" t="s">
        <v>392</v>
      </c>
      <c r="Z53" s="543">
        <f t="shared" si="24"/>
        <v>381.42489034365371</v>
      </c>
      <c r="AA53" s="544">
        <f t="shared" ref="AA53:BE53" si="34">IF(ISTEXT(AA38),AA38,AA38/$Z53-1)</f>
        <v>0</v>
      </c>
      <c r="AB53" s="544">
        <f t="shared" si="34"/>
        <v>3.1398215802070473E-2</v>
      </c>
      <c r="AC53" s="544">
        <f t="shared" si="34"/>
        <v>3.3620802860631072E-2</v>
      </c>
      <c r="AD53" s="544">
        <f t="shared" si="34"/>
        <v>3.9287108954302985E-2</v>
      </c>
      <c r="AE53" s="544">
        <f t="shared" si="34"/>
        <v>5.6675860123350574E-2</v>
      </c>
      <c r="AF53" s="544">
        <f t="shared" si="34"/>
        <v>0.10245075747469312</v>
      </c>
      <c r="AG53" s="544">
        <f t="shared" si="34"/>
        <v>0.12171986290738546</v>
      </c>
      <c r="AH53" s="544">
        <f t="shared" si="34"/>
        <v>0.17072858184505568</v>
      </c>
      <c r="AI53" s="544">
        <f t="shared" si="34"/>
        <v>0.21058889711391338</v>
      </c>
      <c r="AJ53" s="544">
        <f t="shared" si="34"/>
        <v>0.22478138382546908</v>
      </c>
      <c r="AK53" s="544">
        <f t="shared" si="34"/>
        <v>0.29510634620050258</v>
      </c>
      <c r="AL53" s="544">
        <f t="shared" si="34"/>
        <v>0.32978465777146182</v>
      </c>
      <c r="AM53" s="544">
        <f t="shared" si="34"/>
        <v>6.3288807632363664E-2</v>
      </c>
      <c r="AN53" s="544">
        <f t="shared" si="34"/>
        <v>4.6069638650672928E-2</v>
      </c>
      <c r="AO53" s="544">
        <f t="shared" si="34"/>
        <v>1.4632627260423581E-2</v>
      </c>
      <c r="AP53" s="544">
        <f t="shared" si="34"/>
        <v>3.3897481683240471E-3</v>
      </c>
      <c r="AQ53" s="544">
        <f t="shared" si="34"/>
        <v>-5.1838208028365251E-4</v>
      </c>
      <c r="AR53" s="544">
        <f t="shared" si="34"/>
        <v>-4.3633407092682486E-2</v>
      </c>
      <c r="AS53" s="544">
        <f t="shared" si="34"/>
        <v>-3.8117077527909493E-2</v>
      </c>
      <c r="AT53" s="544">
        <f t="shared" si="34"/>
        <v>-0.11032668204465945</v>
      </c>
      <c r="AU53" s="544">
        <f t="shared" si="34"/>
        <v>-0.12274255489690589</v>
      </c>
      <c r="AV53" s="544">
        <f t="shared" si="34"/>
        <v>-0.14029475753414866</v>
      </c>
      <c r="AW53" s="544">
        <f t="shared" si="34"/>
        <v>-9.0697156847482141E-2</v>
      </c>
      <c r="AX53" s="544">
        <f t="shared" si="34"/>
        <v>-0.12868355188914649</v>
      </c>
      <c r="AY53" s="544">
        <f t="shared" si="23"/>
        <v>-0.13619834046162149</v>
      </c>
      <c r="AZ53" s="544">
        <f t="shared" si="23"/>
        <v>-0.13699544907959105</v>
      </c>
      <c r="BA53" s="18">
        <f t="shared" si="34"/>
        <v>-1</v>
      </c>
      <c r="BB53" s="18">
        <f t="shared" si="34"/>
        <v>-1</v>
      </c>
      <c r="BC53" s="18">
        <f t="shared" si="34"/>
        <v>-1</v>
      </c>
      <c r="BD53" s="18">
        <f t="shared" si="34"/>
        <v>-1</v>
      </c>
      <c r="BE53" s="18">
        <f t="shared" si="34"/>
        <v>-1</v>
      </c>
      <c r="BF53" s="1226"/>
      <c r="BG53" s="114"/>
      <c r="BH53" s="29"/>
      <c r="BI53" s="29"/>
    </row>
    <row r="54" spans="24:61" ht="15" customHeight="1" thickTop="1">
      <c r="X54" s="767"/>
      <c r="Y54" s="975" t="s">
        <v>302</v>
      </c>
      <c r="Z54" s="545">
        <f t="shared" si="24"/>
        <v>31517.57681330205</v>
      </c>
      <c r="AA54" s="546">
        <f t="shared" ref="AA54:BE54" si="35">IF(ISTEXT(AA39),AA39,AA39/$Z54-1)</f>
        <v>0</v>
      </c>
      <c r="AB54" s="546">
        <f t="shared" si="35"/>
        <v>-9.4810181541596927E-3</v>
      </c>
      <c r="AC54" s="546">
        <f t="shared" si="35"/>
        <v>-5.0362771164149667E-3</v>
      </c>
      <c r="AD54" s="546">
        <f t="shared" si="35"/>
        <v>-8.4566520744149276E-3</v>
      </c>
      <c r="AE54" s="546">
        <f t="shared" si="35"/>
        <v>3.3035580379870089E-2</v>
      </c>
      <c r="AF54" s="546">
        <f t="shared" si="35"/>
        <v>4.261162614499292E-2</v>
      </c>
      <c r="AG54" s="546">
        <f t="shared" si="35"/>
        <v>7.8187250363741967E-2</v>
      </c>
      <c r="AH54" s="546">
        <f t="shared" si="35"/>
        <v>0.10351409263624878</v>
      </c>
      <c r="AI54" s="546">
        <f t="shared" si="35"/>
        <v>5.2941145982017712E-2</v>
      </c>
      <c r="AJ54" s="546">
        <f t="shared" si="35"/>
        <v>-0.1422802573034978</v>
      </c>
      <c r="AK54" s="546">
        <f t="shared" si="35"/>
        <v>-6.2065873987475428E-2</v>
      </c>
      <c r="AL54" s="546">
        <f t="shared" si="35"/>
        <v>-0.17536279109534514</v>
      </c>
      <c r="AM54" s="546">
        <f t="shared" si="35"/>
        <v>-0.19272622413743279</v>
      </c>
      <c r="AN54" s="546">
        <f t="shared" si="35"/>
        <v>-0.19907152320999044</v>
      </c>
      <c r="AO54" s="546">
        <f t="shared" si="35"/>
        <v>-0.19935021993042823</v>
      </c>
      <c r="AP54" s="546">
        <f t="shared" si="35"/>
        <v>-0.21221373951581823</v>
      </c>
      <c r="AQ54" s="546">
        <f t="shared" si="35"/>
        <v>-0.21326293393933871</v>
      </c>
      <c r="AR54" s="546">
        <f t="shared" si="35"/>
        <v>-0.23245974602421637</v>
      </c>
      <c r="AS54" s="546">
        <f t="shared" si="35"/>
        <v>-0.26187222186299286</v>
      </c>
      <c r="AT54" s="546">
        <f t="shared" si="35"/>
        <v>-0.28009113313461131</v>
      </c>
      <c r="AU54" s="546">
        <f t="shared" si="35"/>
        <v>-0.2918809249883334</v>
      </c>
      <c r="AV54" s="546">
        <f t="shared" si="35"/>
        <v>-0.30876768817068967</v>
      </c>
      <c r="AW54" s="546">
        <f t="shared" si="35"/>
        <v>-0.32256831095074046</v>
      </c>
      <c r="AX54" s="546">
        <f t="shared" si="35"/>
        <v>-0.32101176540321619</v>
      </c>
      <c r="AY54" s="546">
        <f t="shared" si="23"/>
        <v>-0.33544704695937977</v>
      </c>
      <c r="AZ54" s="546">
        <f t="shared" si="23"/>
        <v>-0.33911198712250712</v>
      </c>
      <c r="BA54" s="18">
        <f t="shared" si="35"/>
        <v>-1</v>
      </c>
      <c r="BB54" s="18">
        <f t="shared" si="35"/>
        <v>-1</v>
      </c>
      <c r="BC54" s="18">
        <f t="shared" si="35"/>
        <v>-1</v>
      </c>
      <c r="BD54" s="18">
        <f t="shared" si="35"/>
        <v>-1</v>
      </c>
      <c r="BE54" s="18">
        <f t="shared" si="35"/>
        <v>-1</v>
      </c>
      <c r="BF54" s="401"/>
      <c r="BG54" s="82"/>
    </row>
    <row r="55" spans="24:61">
      <c r="X55" s="767"/>
      <c r="Y55" s="767"/>
    </row>
    <row r="56" spans="24:61">
      <c r="X56" s="767"/>
      <c r="Y56" s="928" t="s">
        <v>94</v>
      </c>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row>
    <row r="57" spans="24:61">
      <c r="X57" s="767"/>
      <c r="Y57" s="969"/>
      <c r="Z57" s="301">
        <v>2005</v>
      </c>
      <c r="AA57" s="13">
        <v>1990</v>
      </c>
      <c r="AB57" s="13">
        <f t="shared" ref="AB57:BE57" si="36">AA57+1</f>
        <v>1991</v>
      </c>
      <c r="AC57" s="13">
        <f t="shared" si="36"/>
        <v>1992</v>
      </c>
      <c r="AD57" s="13">
        <f t="shared" si="36"/>
        <v>1993</v>
      </c>
      <c r="AE57" s="13">
        <f t="shared" si="36"/>
        <v>1994</v>
      </c>
      <c r="AF57" s="13">
        <f t="shared" si="36"/>
        <v>1995</v>
      </c>
      <c r="AG57" s="13">
        <f t="shared" si="36"/>
        <v>1996</v>
      </c>
      <c r="AH57" s="13">
        <f t="shared" si="36"/>
        <v>1997</v>
      </c>
      <c r="AI57" s="13">
        <f t="shared" si="36"/>
        <v>1998</v>
      </c>
      <c r="AJ57" s="13">
        <f t="shared" si="36"/>
        <v>1999</v>
      </c>
      <c r="AK57" s="13">
        <f t="shared" si="36"/>
        <v>2000</v>
      </c>
      <c r="AL57" s="13">
        <f t="shared" si="36"/>
        <v>2001</v>
      </c>
      <c r="AM57" s="13">
        <f t="shared" si="36"/>
        <v>2002</v>
      </c>
      <c r="AN57" s="13">
        <f t="shared" si="36"/>
        <v>2003</v>
      </c>
      <c r="AO57" s="13">
        <f t="shared" si="36"/>
        <v>2004</v>
      </c>
      <c r="AP57" s="171">
        <f t="shared" si="36"/>
        <v>2005</v>
      </c>
      <c r="AQ57" s="171">
        <f t="shared" si="36"/>
        <v>2006</v>
      </c>
      <c r="AR57" s="171">
        <f t="shared" si="36"/>
        <v>2007</v>
      </c>
      <c r="AS57" s="171">
        <f t="shared" si="36"/>
        <v>2008</v>
      </c>
      <c r="AT57" s="171">
        <f t="shared" si="36"/>
        <v>2009</v>
      </c>
      <c r="AU57" s="171">
        <f t="shared" si="36"/>
        <v>2010</v>
      </c>
      <c r="AV57" s="171">
        <f t="shared" si="36"/>
        <v>2011</v>
      </c>
      <c r="AW57" s="171">
        <f t="shared" si="36"/>
        <v>2012</v>
      </c>
      <c r="AX57" s="171">
        <f t="shared" si="36"/>
        <v>2013</v>
      </c>
      <c r="AY57" s="171">
        <f t="shared" si="36"/>
        <v>2014</v>
      </c>
      <c r="AZ57" s="13">
        <f t="shared" si="36"/>
        <v>2015</v>
      </c>
      <c r="BA57" s="13">
        <f t="shared" si="36"/>
        <v>2016</v>
      </c>
      <c r="BB57" s="13">
        <f t="shared" si="36"/>
        <v>2017</v>
      </c>
      <c r="BC57" s="13">
        <f t="shared" si="36"/>
        <v>2018</v>
      </c>
      <c r="BD57" s="13">
        <f t="shared" si="36"/>
        <v>2019</v>
      </c>
      <c r="BE57" s="13">
        <f t="shared" si="36"/>
        <v>2020</v>
      </c>
      <c r="BF57" s="13" t="s">
        <v>44</v>
      </c>
      <c r="BG57" s="13" t="s">
        <v>7</v>
      </c>
    </row>
    <row r="58" spans="24:61" ht="15" customHeight="1">
      <c r="X58" s="767"/>
      <c r="Y58" s="972" t="s">
        <v>393</v>
      </c>
      <c r="Z58" s="541">
        <f>AP28</f>
        <v>4422.0660503311819</v>
      </c>
      <c r="AA58" s="444"/>
      <c r="AB58" s="444"/>
      <c r="AC58" s="444"/>
      <c r="AD58" s="444"/>
      <c r="AE58" s="444"/>
      <c r="AF58" s="444"/>
      <c r="AG58" s="444"/>
      <c r="AH58" s="444"/>
      <c r="AI58" s="444"/>
      <c r="AJ58" s="444"/>
      <c r="AK58" s="444"/>
      <c r="AL58" s="444"/>
      <c r="AM58" s="444"/>
      <c r="AN58" s="444"/>
      <c r="AO58" s="444"/>
      <c r="AP58" s="542">
        <f t="shared" ref="AP58:AX69" si="37">IF(ISTEXT(AP28),AP28,AP28/$Z58-1)</f>
        <v>0</v>
      </c>
      <c r="AQ58" s="542">
        <f t="shared" si="37"/>
        <v>-8.847048036519034E-3</v>
      </c>
      <c r="AR58" s="542">
        <f t="shared" si="37"/>
        <v>1.6283840705622277E-2</v>
      </c>
      <c r="AS58" s="542">
        <f t="shared" si="37"/>
        <v>-1.7626082471396076E-2</v>
      </c>
      <c r="AT58" s="542">
        <f t="shared" si="37"/>
        <v>-5.2757863246116532E-2</v>
      </c>
      <c r="AU58" s="542">
        <f t="shared" si="37"/>
        <v>-2.7581202367131019E-2</v>
      </c>
      <c r="AV58" s="542">
        <f t="shared" si="37"/>
        <v>-2.2453551040551023E-2</v>
      </c>
      <c r="AW58" s="542">
        <f t="shared" si="37"/>
        <v>-2.3483806493013959E-2</v>
      </c>
      <c r="AX58" s="542">
        <f t="shared" si="37"/>
        <v>1.188479165397105E-3</v>
      </c>
      <c r="AY58" s="542">
        <f t="shared" ref="AY58:AZ69" si="38">IF(ISTEXT(AY28),AY28,AY28/$Z58-1)</f>
        <v>-1.4425036486224285E-2</v>
      </c>
      <c r="AZ58" s="542">
        <f t="shared" si="38"/>
        <v>-1.0365020330454167E-2</v>
      </c>
      <c r="BA58" s="18">
        <f>IF(ISTEXT(BA43),BA43,BA43/$Z58-1)</f>
        <v>-1.0002261386394093</v>
      </c>
      <c r="BB58" s="18">
        <f>IF(ISTEXT(BB43),BB43,BB43/$Z58-1)</f>
        <v>-1.0002261386394093</v>
      </c>
      <c r="BC58" s="18">
        <f>IF(ISTEXT(BC43),BC43,BC43/$Z58-1)</f>
        <v>-1.0002261386394093</v>
      </c>
      <c r="BD58" s="18">
        <f>IF(ISTEXT(BD43),BD43,BD43/$Z58-1)</f>
        <v>-1.0002261386394093</v>
      </c>
      <c r="BE58" s="18">
        <f>IF(ISTEXT(BE43),BE43,BE43/$Z58-1)</f>
        <v>-1.0002261386394093</v>
      </c>
      <c r="BF58" s="1224"/>
      <c r="BG58" s="75"/>
    </row>
    <row r="59" spans="24:61" ht="15" customHeight="1">
      <c r="X59" s="767"/>
      <c r="Y59" s="972" t="s">
        <v>394</v>
      </c>
      <c r="Z59" s="541">
        <f t="shared" ref="Z59:Z69" si="39">AP29</f>
        <v>2817.1717256560396</v>
      </c>
      <c r="AA59" s="444"/>
      <c r="AB59" s="444"/>
      <c r="AC59" s="444"/>
      <c r="AD59" s="444"/>
      <c r="AE59" s="444"/>
      <c r="AF59" s="444"/>
      <c r="AG59" s="444"/>
      <c r="AH59" s="444"/>
      <c r="AI59" s="444"/>
      <c r="AJ59" s="444"/>
      <c r="AK59" s="444"/>
      <c r="AL59" s="444"/>
      <c r="AM59" s="444"/>
      <c r="AN59" s="444"/>
      <c r="AO59" s="444"/>
      <c r="AP59" s="542">
        <f>IF(ISTEXT(AP29),AP29,AP29/$Z59-1)</f>
        <v>0</v>
      </c>
      <c r="AQ59" s="542">
        <f t="shared" si="37"/>
        <v>-6.4044976617224081E-2</v>
      </c>
      <c r="AR59" s="542">
        <f t="shared" si="37"/>
        <v>-0.11276384620873126</v>
      </c>
      <c r="AS59" s="542">
        <f t="shared" si="37"/>
        <v>-0.16638900643283883</v>
      </c>
      <c r="AT59" s="542">
        <f t="shared" si="37"/>
        <v>-0.22391056285923727</v>
      </c>
      <c r="AU59" s="542">
        <f t="shared" si="37"/>
        <v>-0.27213971420583494</v>
      </c>
      <c r="AV59" s="542">
        <f t="shared" si="37"/>
        <v>-0.30845118244048486</v>
      </c>
      <c r="AW59" s="542">
        <f t="shared" si="37"/>
        <v>-0.33599448370725826</v>
      </c>
      <c r="AX59" s="542">
        <f t="shared" si="37"/>
        <v>-0.36074493356838744</v>
      </c>
      <c r="AY59" s="542">
        <f t="shared" si="38"/>
        <v>-0.38132684408703066</v>
      </c>
      <c r="AZ59" s="542">
        <f t="shared" si="38"/>
        <v>-0.39105587371379658</v>
      </c>
      <c r="BA59" s="18">
        <f t="shared" ref="BA59:BE61" si="40">IF(ISTEXT(BA44),BA44,BA44/$Z59-1)</f>
        <v>-1.0003549659365429</v>
      </c>
      <c r="BB59" s="18">
        <f t="shared" si="40"/>
        <v>-1.0003549659365429</v>
      </c>
      <c r="BC59" s="18">
        <f t="shared" si="40"/>
        <v>-1.0003549659365429</v>
      </c>
      <c r="BD59" s="18">
        <f t="shared" si="40"/>
        <v>-1.0003549659365429</v>
      </c>
      <c r="BE59" s="18">
        <f t="shared" si="40"/>
        <v>-1.0003549659365429</v>
      </c>
      <c r="BF59" s="1225"/>
      <c r="BG59" s="112"/>
    </row>
    <row r="60" spans="24:61" ht="15" customHeight="1">
      <c r="X60" s="767"/>
      <c r="Y60" s="972" t="s">
        <v>395</v>
      </c>
      <c r="Z60" s="541">
        <f t="shared" si="39"/>
        <v>0.113840762636</v>
      </c>
      <c r="AA60" s="444"/>
      <c r="AB60" s="444"/>
      <c r="AC60" s="444"/>
      <c r="AD60" s="444"/>
      <c r="AE60" s="444"/>
      <c r="AF60" s="444"/>
      <c r="AG60" s="444"/>
      <c r="AH60" s="444"/>
      <c r="AI60" s="444"/>
      <c r="AJ60" s="444"/>
      <c r="AK60" s="444"/>
      <c r="AL60" s="444"/>
      <c r="AM60" s="444"/>
      <c r="AN60" s="444"/>
      <c r="AO60" s="444"/>
      <c r="AP60" s="542">
        <f t="shared" si="37"/>
        <v>0</v>
      </c>
      <c r="AQ60" s="542">
        <f t="shared" si="37"/>
        <v>-3.7259299795472933E-2</v>
      </c>
      <c r="AR60" s="542">
        <f t="shared" si="37"/>
        <v>9.9221503251138987E-3</v>
      </c>
      <c r="AS60" s="542">
        <f t="shared" si="37"/>
        <v>1.7518644023641894E-2</v>
      </c>
      <c r="AT60" s="542">
        <f t="shared" si="37"/>
        <v>-5.2789990341294057E-2</v>
      </c>
      <c r="AU60" s="542">
        <f t="shared" si="37"/>
        <v>-0.10720311172740393</v>
      </c>
      <c r="AV60" s="542">
        <f t="shared" si="37"/>
        <v>-0.12266636006867371</v>
      </c>
      <c r="AW60" s="542">
        <f t="shared" si="37"/>
        <v>-0.14587346767078446</v>
      </c>
      <c r="AX60" s="542">
        <f t="shared" si="37"/>
        <v>-0.20163252227494488</v>
      </c>
      <c r="AY60" s="542">
        <f t="shared" si="38"/>
        <v>-0.23094468859158879</v>
      </c>
      <c r="AZ60" s="542">
        <f t="shared" si="38"/>
        <v>-0.27126833662158134</v>
      </c>
      <c r="BA60" s="18">
        <f t="shared" si="40"/>
        <v>-9.7841997615340013</v>
      </c>
      <c r="BB60" s="18">
        <f t="shared" si="40"/>
        <v>-9.7841997615340013</v>
      </c>
      <c r="BC60" s="18">
        <f t="shared" si="40"/>
        <v>-9.7841997615340013</v>
      </c>
      <c r="BD60" s="18">
        <f t="shared" si="40"/>
        <v>-9.7841997615340013</v>
      </c>
      <c r="BE60" s="18">
        <f t="shared" si="40"/>
        <v>-9.7841997615340013</v>
      </c>
      <c r="BF60" s="1225"/>
      <c r="BG60" s="112"/>
    </row>
    <row r="61" spans="24:61" ht="15" customHeight="1">
      <c r="X61" s="767"/>
      <c r="Y61" s="972" t="s">
        <v>93</v>
      </c>
      <c r="Z61" s="541">
        <f t="shared" si="39"/>
        <v>3093.4539066914222</v>
      </c>
      <c r="AA61" s="444"/>
      <c r="AB61" s="444"/>
      <c r="AC61" s="444"/>
      <c r="AD61" s="444"/>
      <c r="AE61" s="444"/>
      <c r="AF61" s="444"/>
      <c r="AG61" s="444"/>
      <c r="AH61" s="444"/>
      <c r="AI61" s="444"/>
      <c r="AJ61" s="444"/>
      <c r="AK61" s="444"/>
      <c r="AL61" s="444"/>
      <c r="AM61" s="444"/>
      <c r="AN61" s="444"/>
      <c r="AO61" s="444"/>
      <c r="AP61" s="542">
        <f t="shared" si="37"/>
        <v>0</v>
      </c>
      <c r="AQ61" s="542">
        <f t="shared" si="37"/>
        <v>7.9355009868581128E-2</v>
      </c>
      <c r="AR61" s="542">
        <f t="shared" si="37"/>
        <v>-0.17116530197549906</v>
      </c>
      <c r="AS61" s="542">
        <f t="shared" si="37"/>
        <v>-0.14418893923013743</v>
      </c>
      <c r="AT61" s="542">
        <f t="shared" si="37"/>
        <v>-0.10219739591492372</v>
      </c>
      <c r="AU61" s="542">
        <f t="shared" si="37"/>
        <v>-0.2661736593668641</v>
      </c>
      <c r="AV61" s="542">
        <f t="shared" si="37"/>
        <v>-0.37562357296487248</v>
      </c>
      <c r="AW61" s="542">
        <f t="shared" si="37"/>
        <v>-0.43862541996394122</v>
      </c>
      <c r="AX61" s="542">
        <f t="shared" si="37"/>
        <v>-0.43496068259841592</v>
      </c>
      <c r="AY61" s="542">
        <f t="shared" si="38"/>
        <v>-0.44900776010925414</v>
      </c>
      <c r="AZ61" s="542">
        <f t="shared" si="38"/>
        <v>-0.47897062052686601</v>
      </c>
      <c r="BA61" s="18">
        <f t="shared" si="40"/>
        <v>-1.000323263261766</v>
      </c>
      <c r="BB61" s="18">
        <f t="shared" si="40"/>
        <v>-1.000323263261766</v>
      </c>
      <c r="BC61" s="18">
        <f t="shared" si="40"/>
        <v>-1.000323263261766</v>
      </c>
      <c r="BD61" s="18">
        <f t="shared" si="40"/>
        <v>-1.000323263261766</v>
      </c>
      <c r="BE61" s="18">
        <f t="shared" si="40"/>
        <v>-1.000323263261766</v>
      </c>
      <c r="BF61" s="1225"/>
      <c r="BG61" s="82"/>
    </row>
    <row r="62" spans="24:61" ht="15" customHeight="1">
      <c r="X62" s="767"/>
      <c r="Y62" s="972" t="s">
        <v>396</v>
      </c>
      <c r="Z62" s="541">
        <f t="shared" si="39"/>
        <v>4093.3066834738315</v>
      </c>
      <c r="AA62" s="444"/>
      <c r="AB62" s="444"/>
      <c r="AC62" s="444"/>
      <c r="AD62" s="444"/>
      <c r="AE62" s="444"/>
      <c r="AF62" s="444"/>
      <c r="AG62" s="444"/>
      <c r="AH62" s="444"/>
      <c r="AI62" s="444"/>
      <c r="AJ62" s="444"/>
      <c r="AK62" s="444"/>
      <c r="AL62" s="444"/>
      <c r="AM62" s="444"/>
      <c r="AN62" s="444"/>
      <c r="AO62" s="444"/>
      <c r="AP62" s="542">
        <f t="shared" si="37"/>
        <v>0</v>
      </c>
      <c r="AQ62" s="542">
        <f t="shared" si="37"/>
        <v>2.7422295701106769E-2</v>
      </c>
      <c r="AR62" s="542">
        <f t="shared" si="37"/>
        <v>4.6173980847868279E-2</v>
      </c>
      <c r="AS62" s="542">
        <f t="shared" si="37"/>
        <v>6.4785862624626933E-2</v>
      </c>
      <c r="AT62" s="542">
        <f t="shared" si="37"/>
        <v>6.7471055755111919E-2</v>
      </c>
      <c r="AU62" s="542">
        <f t="shared" si="37"/>
        <v>4.162098163947725E-2</v>
      </c>
      <c r="AV62" s="542">
        <f t="shared" si="37"/>
        <v>2.9643506711153123E-2</v>
      </c>
      <c r="AW62" s="542">
        <f t="shared" si="37"/>
        <v>9.0354269282020283E-3</v>
      </c>
      <c r="AX62" s="542">
        <f t="shared" si="37"/>
        <v>-7.6829890234797471E-3</v>
      </c>
      <c r="AY62" s="542">
        <f t="shared" si="38"/>
        <v>-2.266300709786806E-2</v>
      </c>
      <c r="AZ62" s="542">
        <f t="shared" si="38"/>
        <v>-2.6576169971992747E-2</v>
      </c>
      <c r="BA62" s="18">
        <f t="shared" ref="BA62:BE69" si="41">IF(ISTEXT(BA47),BA47,BA47/$Z62-1)</f>
        <v>-1.0002443012648032</v>
      </c>
      <c r="BB62" s="18">
        <f t="shared" si="41"/>
        <v>-1.0002443012648032</v>
      </c>
      <c r="BC62" s="18">
        <f t="shared" si="41"/>
        <v>-1.0002443012648032</v>
      </c>
      <c r="BD62" s="18">
        <f t="shared" si="41"/>
        <v>-1.0002443012648032</v>
      </c>
      <c r="BE62" s="18">
        <f t="shared" si="41"/>
        <v>-1.0002443012648032</v>
      </c>
      <c r="BF62" s="1225"/>
      <c r="BG62" s="82"/>
    </row>
    <row r="63" spans="24:61" ht="15" customHeight="1">
      <c r="X63" s="767"/>
      <c r="Y63" s="973" t="s">
        <v>397</v>
      </c>
      <c r="Z63" s="541">
        <f t="shared" si="39"/>
        <v>5992.8933243138763</v>
      </c>
      <c r="AA63" s="444"/>
      <c r="AB63" s="444"/>
      <c r="AC63" s="444"/>
      <c r="AD63" s="444"/>
      <c r="AE63" s="444"/>
      <c r="AF63" s="444"/>
      <c r="AG63" s="444"/>
      <c r="AH63" s="444"/>
      <c r="AI63" s="444"/>
      <c r="AJ63" s="444"/>
      <c r="AK63" s="444"/>
      <c r="AL63" s="444"/>
      <c r="AM63" s="444"/>
      <c r="AN63" s="444"/>
      <c r="AO63" s="444"/>
      <c r="AP63" s="542">
        <f t="shared" si="37"/>
        <v>0</v>
      </c>
      <c r="AQ63" s="542">
        <f t="shared" si="37"/>
        <v>-8.6924953723334086E-3</v>
      </c>
      <c r="AR63" s="542">
        <f t="shared" si="37"/>
        <v>4.479996641643047E-2</v>
      </c>
      <c r="AS63" s="542">
        <f t="shared" si="37"/>
        <v>-7.8930081083957715E-2</v>
      </c>
      <c r="AT63" s="542">
        <f t="shared" si="37"/>
        <v>-0.12517695182804223</v>
      </c>
      <c r="AU63" s="542">
        <f t="shared" si="37"/>
        <v>-6.4707750067351633E-2</v>
      </c>
      <c r="AV63" s="542">
        <f t="shared" si="37"/>
        <v>-7.9464463358634552E-2</v>
      </c>
      <c r="AW63" s="542">
        <f t="shared" si="37"/>
        <v>-8.440856320107859E-2</v>
      </c>
      <c r="AX63" s="542">
        <f t="shared" si="37"/>
        <v>-7.612898203128482E-2</v>
      </c>
      <c r="AY63" s="542">
        <f t="shared" si="38"/>
        <v>-9.0135005751493469E-2</v>
      </c>
      <c r="AZ63" s="542">
        <f t="shared" si="38"/>
        <v>-8.9944373691075996E-2</v>
      </c>
      <c r="BA63" s="18">
        <f t="shared" si="41"/>
        <v>-1.0001668643084205</v>
      </c>
      <c r="BB63" s="18">
        <f t="shared" si="41"/>
        <v>-1.0001668643084205</v>
      </c>
      <c r="BC63" s="18">
        <f t="shared" si="41"/>
        <v>-1.0001668643084205</v>
      </c>
      <c r="BD63" s="18">
        <f t="shared" si="41"/>
        <v>-1.0001668643084205</v>
      </c>
      <c r="BE63" s="18">
        <f t="shared" si="41"/>
        <v>-1.0001668643084205</v>
      </c>
      <c r="BF63" s="1225"/>
      <c r="BG63" s="82"/>
    </row>
    <row r="64" spans="24:61" ht="15" customHeight="1">
      <c r="X64" s="767"/>
      <c r="Y64" s="973" t="s">
        <v>398</v>
      </c>
      <c r="Z64" s="541">
        <f t="shared" si="39"/>
        <v>26.478092085949704</v>
      </c>
      <c r="AA64" s="444"/>
      <c r="AB64" s="444"/>
      <c r="AC64" s="444"/>
      <c r="AD64" s="444"/>
      <c r="AE64" s="444"/>
      <c r="AF64" s="444"/>
      <c r="AG64" s="444"/>
      <c r="AH64" s="444"/>
      <c r="AI64" s="444"/>
      <c r="AJ64" s="444"/>
      <c r="AK64" s="444"/>
      <c r="AL64" s="444"/>
      <c r="AM64" s="444"/>
      <c r="AN64" s="444"/>
      <c r="AO64" s="444"/>
      <c r="AP64" s="542">
        <f t="shared" si="37"/>
        <v>0</v>
      </c>
      <c r="AQ64" s="542">
        <f t="shared" si="37"/>
        <v>-2.9888860886464141E-2</v>
      </c>
      <c r="AR64" s="542">
        <f t="shared" si="37"/>
        <v>-5.6965760302521429E-2</v>
      </c>
      <c r="AS64" s="542">
        <f t="shared" si="37"/>
        <v>-9.1416213854466077E-2</v>
      </c>
      <c r="AT64" s="542">
        <f t="shared" si="37"/>
        <v>-0.1180774643738367</v>
      </c>
      <c r="AU64" s="542">
        <f t="shared" si="37"/>
        <v>-0.14191080510641474</v>
      </c>
      <c r="AV64" s="542">
        <f t="shared" si="37"/>
        <v>-0.1508944501444508</v>
      </c>
      <c r="AW64" s="542">
        <f t="shared" si="37"/>
        <v>-0.17327285363774914</v>
      </c>
      <c r="AX64" s="542">
        <f t="shared" si="37"/>
        <v>-0.15837628957088001</v>
      </c>
      <c r="AY64" s="542">
        <f t="shared" si="38"/>
        <v>-0.18209170522166696</v>
      </c>
      <c r="AZ64" s="542">
        <f t="shared" si="38"/>
        <v>-0.18103762775302512</v>
      </c>
      <c r="BA64" s="18">
        <f t="shared" si="41"/>
        <v>-1.0377670716135412</v>
      </c>
      <c r="BB64" s="18">
        <f t="shared" si="41"/>
        <v>-1.0377670716135412</v>
      </c>
      <c r="BC64" s="18">
        <f t="shared" si="41"/>
        <v>-1.0377670716135412</v>
      </c>
      <c r="BD64" s="18">
        <f t="shared" si="41"/>
        <v>-1.0377670716135412</v>
      </c>
      <c r="BE64" s="18">
        <f t="shared" si="41"/>
        <v>-1.0377670716135412</v>
      </c>
      <c r="BF64" s="1225"/>
      <c r="BG64" s="114"/>
    </row>
    <row r="65" spans="24:61" ht="15" customHeight="1">
      <c r="X65" s="767"/>
      <c r="Y65" s="395" t="s">
        <v>135</v>
      </c>
      <c r="Z65" s="541">
        <f t="shared" si="39"/>
        <v>242.8554825646946</v>
      </c>
      <c r="AA65" s="444"/>
      <c r="AB65" s="444"/>
      <c r="AC65" s="444"/>
      <c r="AD65" s="444"/>
      <c r="AE65" s="444"/>
      <c r="AF65" s="444"/>
      <c r="AG65" s="444"/>
      <c r="AH65" s="444"/>
      <c r="AI65" s="444"/>
      <c r="AJ65" s="444"/>
      <c r="AK65" s="444"/>
      <c r="AL65" s="444"/>
      <c r="AM65" s="444"/>
      <c r="AN65" s="444"/>
      <c r="AO65" s="444"/>
      <c r="AP65" s="542">
        <f t="shared" si="37"/>
        <v>0</v>
      </c>
      <c r="AQ65" s="542">
        <f t="shared" si="37"/>
        <v>2.9424710806538412E-2</v>
      </c>
      <c r="AR65" s="542">
        <f t="shared" si="37"/>
        <v>-6.3383866242455733E-3</v>
      </c>
      <c r="AS65" s="542">
        <f t="shared" si="37"/>
        <v>0.11769009045576584</v>
      </c>
      <c r="AT65" s="542">
        <f t="shared" si="37"/>
        <v>0.10937920328494344</v>
      </c>
      <c r="AU65" s="542">
        <f t="shared" si="37"/>
        <v>-2.9866204967475496E-2</v>
      </c>
      <c r="AV65" s="542">
        <f t="shared" si="37"/>
        <v>6.623310469944288E-2</v>
      </c>
      <c r="AW65" s="542">
        <f t="shared" si="37"/>
        <v>5.7063936043501462E-2</v>
      </c>
      <c r="AX65" s="542">
        <f t="shared" si="37"/>
        <v>4.7286528059994115E-2</v>
      </c>
      <c r="AY65" s="542">
        <f t="shared" si="38"/>
        <v>4.6483699866168182E-2</v>
      </c>
      <c r="AZ65" s="542">
        <f t="shared" si="38"/>
        <v>4.7914109645162295E-2</v>
      </c>
      <c r="BA65" s="18">
        <f t="shared" si="41"/>
        <v>-1.0041176752093031</v>
      </c>
      <c r="BB65" s="18">
        <f t="shared" si="41"/>
        <v>-1.0041176752093031</v>
      </c>
      <c r="BC65" s="18">
        <f t="shared" si="41"/>
        <v>-1.0041176752093031</v>
      </c>
      <c r="BD65" s="18">
        <f t="shared" si="41"/>
        <v>-1.0041176752093031</v>
      </c>
      <c r="BE65" s="18">
        <f t="shared" si="41"/>
        <v>-1.0041176752093031</v>
      </c>
      <c r="BF65" s="1225"/>
      <c r="BG65" s="114"/>
    </row>
    <row r="66" spans="24:61" ht="15" customHeight="1">
      <c r="X66" s="767"/>
      <c r="Y66" s="417" t="s">
        <v>399</v>
      </c>
      <c r="Z66" s="541">
        <f t="shared" si="39"/>
        <v>1963.3159154133821</v>
      </c>
      <c r="AA66" s="444"/>
      <c r="AB66" s="444"/>
      <c r="AC66" s="444"/>
      <c r="AD66" s="444"/>
      <c r="AE66" s="444"/>
      <c r="AF66" s="444"/>
      <c r="AG66" s="444"/>
      <c r="AH66" s="444"/>
      <c r="AI66" s="444"/>
      <c r="AJ66" s="444"/>
      <c r="AK66" s="444"/>
      <c r="AL66" s="444"/>
      <c r="AM66" s="444"/>
      <c r="AN66" s="444"/>
      <c r="AO66" s="444"/>
      <c r="AP66" s="542">
        <f t="shared" si="37"/>
        <v>0</v>
      </c>
      <c r="AQ66" s="542">
        <f t="shared" si="37"/>
        <v>-6.1149031235232632E-2</v>
      </c>
      <c r="AR66" s="542">
        <f t="shared" si="37"/>
        <v>-0.13715765394017421</v>
      </c>
      <c r="AS66" s="542">
        <f t="shared" si="37"/>
        <v>-0.17044032820954769</v>
      </c>
      <c r="AT66" s="542">
        <f t="shared" si="37"/>
        <v>-0.19991918759829208</v>
      </c>
      <c r="AU66" s="542">
        <f t="shared" si="37"/>
        <v>-0.22739817438774501</v>
      </c>
      <c r="AV66" s="542">
        <f t="shared" si="37"/>
        <v>-0.2236007376109822</v>
      </c>
      <c r="AW66" s="542">
        <f t="shared" si="37"/>
        <v>-0.22151770397676562</v>
      </c>
      <c r="AX66" s="542">
        <f t="shared" si="37"/>
        <v>-0.2146764229307816</v>
      </c>
      <c r="AY66" s="542">
        <f t="shared" si="38"/>
        <v>-0.27016340971126707</v>
      </c>
      <c r="AZ66" s="542">
        <f t="shared" si="38"/>
        <v>-0.26942492967407905</v>
      </c>
      <c r="BA66" s="18">
        <f t="shared" si="41"/>
        <v>-1.000509342379466</v>
      </c>
      <c r="BB66" s="18">
        <f t="shared" si="41"/>
        <v>-1.000509342379466</v>
      </c>
      <c r="BC66" s="18">
        <f t="shared" si="41"/>
        <v>-1.000509342379466</v>
      </c>
      <c r="BD66" s="18">
        <f t="shared" si="41"/>
        <v>-1.000509342379466</v>
      </c>
      <c r="BE66" s="18">
        <f t="shared" si="41"/>
        <v>-1.000509342379466</v>
      </c>
      <c r="BF66" s="1225"/>
      <c r="BG66" s="114"/>
    </row>
    <row r="67" spans="24:61" ht="15" customHeight="1" thickBot="1">
      <c r="X67" s="767"/>
      <c r="Y67" s="417" t="s">
        <v>134</v>
      </c>
      <c r="Z67" s="541">
        <f t="shared" si="39"/>
        <v>1794.7411313141201</v>
      </c>
      <c r="AA67" s="444"/>
      <c r="AB67" s="444"/>
      <c r="AC67" s="444"/>
      <c r="AD67" s="444"/>
      <c r="AE67" s="444"/>
      <c r="AF67" s="444"/>
      <c r="AG67" s="444"/>
      <c r="AH67" s="444"/>
      <c r="AI67" s="444"/>
      <c r="AJ67" s="444"/>
      <c r="AK67" s="444"/>
      <c r="AL67" s="444"/>
      <c r="AM67" s="444"/>
      <c r="AN67" s="444"/>
      <c r="AO67" s="444"/>
      <c r="AP67" s="542">
        <f t="shared" si="37"/>
        <v>0</v>
      </c>
      <c r="AQ67" s="542">
        <f t="shared" si="37"/>
        <v>-2.2068130567933775E-3</v>
      </c>
      <c r="AR67" s="542">
        <f t="shared" si="37"/>
        <v>-1.6807852065919171E-2</v>
      </c>
      <c r="AS67" s="542">
        <f t="shared" si="37"/>
        <v>-2.2429498383035984E-2</v>
      </c>
      <c r="AT67" s="542">
        <f t="shared" si="37"/>
        <v>-4.0481848870869475E-2</v>
      </c>
      <c r="AU67" s="542">
        <f t="shared" si="37"/>
        <v>-4.2281264989372458E-2</v>
      </c>
      <c r="AV67" s="542">
        <f t="shared" si="37"/>
        <v>-4.2519300758385947E-2</v>
      </c>
      <c r="AW67" s="542">
        <f t="shared" si="37"/>
        <v>-7.8245683295373847E-2</v>
      </c>
      <c r="AX67" s="542">
        <f t="shared" si="37"/>
        <v>-6.6988144275284434E-2</v>
      </c>
      <c r="AY67" s="542">
        <f t="shared" si="38"/>
        <v>-8.1808588975407326E-2</v>
      </c>
      <c r="AZ67" s="542">
        <f t="shared" si="38"/>
        <v>-8.1812943173462216E-2</v>
      </c>
      <c r="BA67" s="18">
        <f t="shared" si="41"/>
        <v>-1.0005571834191307</v>
      </c>
      <c r="BB67" s="18">
        <f t="shared" si="41"/>
        <v>-1.0005571834191307</v>
      </c>
      <c r="BC67" s="18">
        <f t="shared" si="41"/>
        <v>-1.0005571834191307</v>
      </c>
      <c r="BD67" s="18">
        <f t="shared" si="41"/>
        <v>-1.0005571834191307</v>
      </c>
      <c r="BE67" s="18">
        <f t="shared" si="41"/>
        <v>-1.0005571834191307</v>
      </c>
      <c r="BF67" s="1225"/>
      <c r="BG67" s="84"/>
    </row>
    <row r="68" spans="24:61" ht="15" customHeight="1" thickTop="1" thickBot="1">
      <c r="X68" s="767"/>
      <c r="Y68" s="974" t="s">
        <v>392</v>
      </c>
      <c r="Z68" s="543">
        <f t="shared" si="39"/>
        <v>382.71782466704934</v>
      </c>
      <c r="AA68" s="452"/>
      <c r="AB68" s="452"/>
      <c r="AC68" s="452"/>
      <c r="AD68" s="452"/>
      <c r="AE68" s="452"/>
      <c r="AF68" s="452"/>
      <c r="AG68" s="452"/>
      <c r="AH68" s="452"/>
      <c r="AI68" s="452"/>
      <c r="AJ68" s="452"/>
      <c r="AK68" s="452"/>
      <c r="AL68" s="452"/>
      <c r="AM68" s="452"/>
      <c r="AN68" s="452"/>
      <c r="AO68" s="452"/>
      <c r="AP68" s="544">
        <f t="shared" si="37"/>
        <v>0</v>
      </c>
      <c r="AQ68" s="544">
        <f t="shared" si="37"/>
        <v>-3.8949274255013488E-3</v>
      </c>
      <c r="AR68" s="544">
        <f t="shared" si="37"/>
        <v>-4.6864297095766339E-2</v>
      </c>
      <c r="AS68" s="544">
        <f t="shared" si="37"/>
        <v>-4.1366603328371498E-2</v>
      </c>
      <c r="AT68" s="544">
        <f t="shared" si="37"/>
        <v>-0.11333226238415484</v>
      </c>
      <c r="AU68" s="544">
        <f t="shared" si="37"/>
        <v>-0.12570619073543754</v>
      </c>
      <c r="AV68" s="544">
        <f t="shared" si="37"/>
        <v>-0.14319909682630017</v>
      </c>
      <c r="AW68" s="544">
        <f t="shared" si="37"/>
        <v>-9.3769051545085857E-2</v>
      </c>
      <c r="AX68" s="544">
        <f t="shared" si="37"/>
        <v>-0.13162711727777643</v>
      </c>
      <c r="AY68" s="544">
        <f t="shared" si="38"/>
        <v>-0.13911651866561525</v>
      </c>
      <c r="AZ68" s="544">
        <f t="shared" si="38"/>
        <v>-0.13991093441425595</v>
      </c>
      <c r="BA68" s="18">
        <f t="shared" si="41"/>
        <v>-1.0026128911055292</v>
      </c>
      <c r="BB68" s="18">
        <f t="shared" si="41"/>
        <v>-1.0026128911055292</v>
      </c>
      <c r="BC68" s="18">
        <f t="shared" si="41"/>
        <v>-1.0026128911055292</v>
      </c>
      <c r="BD68" s="18">
        <f t="shared" si="41"/>
        <v>-1.0026128911055292</v>
      </c>
      <c r="BE68" s="18">
        <f t="shared" si="41"/>
        <v>-1.0026128911055292</v>
      </c>
      <c r="BF68" s="1226"/>
      <c r="BG68" s="114"/>
      <c r="BH68" s="29"/>
      <c r="BI68" s="29"/>
    </row>
    <row r="69" spans="24:61" ht="15" customHeight="1" thickTop="1">
      <c r="X69" s="767"/>
      <c r="Y69" s="975" t="s">
        <v>302</v>
      </c>
      <c r="Z69" s="545">
        <f t="shared" si="39"/>
        <v>24829.113977274177</v>
      </c>
      <c r="AA69" s="453"/>
      <c r="AB69" s="453"/>
      <c r="AC69" s="453"/>
      <c r="AD69" s="453"/>
      <c r="AE69" s="453"/>
      <c r="AF69" s="453"/>
      <c r="AG69" s="453"/>
      <c r="AH69" s="453"/>
      <c r="AI69" s="453"/>
      <c r="AJ69" s="453"/>
      <c r="AK69" s="453"/>
      <c r="AL69" s="453"/>
      <c r="AM69" s="453"/>
      <c r="AN69" s="453"/>
      <c r="AO69" s="453"/>
      <c r="AP69" s="546">
        <f t="shared" si="37"/>
        <v>0</v>
      </c>
      <c r="AQ69" s="546">
        <f t="shared" si="37"/>
        <v>-1.3318262530698233E-3</v>
      </c>
      <c r="AR69" s="546">
        <f t="shared" si="37"/>
        <v>-2.5699872571977478E-2</v>
      </c>
      <c r="AS69" s="546">
        <f t="shared" ref="AS69:AX69" si="42">IF(ISTEXT(AS39),AS39,AS39/$Z69-1)</f>
        <v>-6.303547654747621E-2</v>
      </c>
      <c r="AT69" s="546">
        <f t="shared" si="42"/>
        <v>-8.6162195285146237E-2</v>
      </c>
      <c r="AU69" s="546">
        <f t="shared" si="42"/>
        <v>-0.1011279194226502</v>
      </c>
      <c r="AV69" s="546">
        <f t="shared" si="42"/>
        <v>-0.12256363622732946</v>
      </c>
      <c r="AW69" s="546">
        <f t="shared" si="42"/>
        <v>-0.14008186861128691</v>
      </c>
      <c r="AX69" s="546">
        <f t="shared" si="42"/>
        <v>-0.13810602106785863</v>
      </c>
      <c r="AY69" s="546">
        <f t="shared" si="38"/>
        <v>-0.15642987650967788</v>
      </c>
      <c r="AZ69" s="546">
        <f t="shared" si="38"/>
        <v>-0.16108207768017668</v>
      </c>
      <c r="BA69" s="18">
        <f t="shared" si="41"/>
        <v>-1.0000402752994293</v>
      </c>
      <c r="BB69" s="18">
        <f t="shared" si="41"/>
        <v>-1.0000402752994293</v>
      </c>
      <c r="BC69" s="18">
        <f t="shared" si="41"/>
        <v>-1.0000402752994293</v>
      </c>
      <c r="BD69" s="18">
        <f t="shared" si="41"/>
        <v>-1.0000402752994293</v>
      </c>
      <c r="BE69" s="18">
        <f t="shared" si="41"/>
        <v>-1.0000402752994293</v>
      </c>
      <c r="BF69" s="401"/>
      <c r="BG69" s="82"/>
    </row>
    <row r="70" spans="24:61">
      <c r="X70" s="767"/>
      <c r="Y70" s="767"/>
    </row>
    <row r="71" spans="24:61">
      <c r="X71" s="767"/>
      <c r="Y71" s="928" t="s">
        <v>193</v>
      </c>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row>
    <row r="72" spans="24:61">
      <c r="X72" s="767"/>
      <c r="Y72" s="969"/>
      <c r="Z72" s="301">
        <v>2013</v>
      </c>
      <c r="AA72" s="13">
        <v>1990</v>
      </c>
      <c r="AB72" s="13">
        <f t="shared" ref="AB72:BE72" si="43">AA72+1</f>
        <v>1991</v>
      </c>
      <c r="AC72" s="13">
        <f t="shared" si="43"/>
        <v>1992</v>
      </c>
      <c r="AD72" s="13">
        <f t="shared" si="43"/>
        <v>1993</v>
      </c>
      <c r="AE72" s="13">
        <f t="shared" si="43"/>
        <v>1994</v>
      </c>
      <c r="AF72" s="13">
        <f t="shared" si="43"/>
        <v>1995</v>
      </c>
      <c r="AG72" s="13">
        <f t="shared" si="43"/>
        <v>1996</v>
      </c>
      <c r="AH72" s="13">
        <f t="shared" si="43"/>
        <v>1997</v>
      </c>
      <c r="AI72" s="13">
        <f t="shared" si="43"/>
        <v>1998</v>
      </c>
      <c r="AJ72" s="13">
        <f t="shared" si="43"/>
        <v>1999</v>
      </c>
      <c r="AK72" s="13">
        <f t="shared" si="43"/>
        <v>2000</v>
      </c>
      <c r="AL72" s="13">
        <f t="shared" si="43"/>
        <v>2001</v>
      </c>
      <c r="AM72" s="13">
        <f t="shared" si="43"/>
        <v>2002</v>
      </c>
      <c r="AN72" s="13">
        <f t="shared" si="43"/>
        <v>2003</v>
      </c>
      <c r="AO72" s="13">
        <f t="shared" si="43"/>
        <v>2004</v>
      </c>
      <c r="AP72" s="171">
        <f t="shared" si="43"/>
        <v>2005</v>
      </c>
      <c r="AQ72" s="171">
        <f t="shared" si="43"/>
        <v>2006</v>
      </c>
      <c r="AR72" s="171">
        <f t="shared" si="43"/>
        <v>2007</v>
      </c>
      <c r="AS72" s="171">
        <f t="shared" si="43"/>
        <v>2008</v>
      </c>
      <c r="AT72" s="171">
        <f t="shared" si="43"/>
        <v>2009</v>
      </c>
      <c r="AU72" s="171">
        <f t="shared" si="43"/>
        <v>2010</v>
      </c>
      <c r="AV72" s="171">
        <f t="shared" si="43"/>
        <v>2011</v>
      </c>
      <c r="AW72" s="171">
        <f t="shared" si="43"/>
        <v>2012</v>
      </c>
      <c r="AX72" s="171">
        <f t="shared" si="43"/>
        <v>2013</v>
      </c>
      <c r="AY72" s="171">
        <f t="shared" si="43"/>
        <v>2014</v>
      </c>
      <c r="AZ72" s="13">
        <f t="shared" si="43"/>
        <v>2015</v>
      </c>
      <c r="BA72" s="13">
        <f t="shared" si="43"/>
        <v>2016</v>
      </c>
      <c r="BB72" s="13">
        <f t="shared" si="43"/>
        <v>2017</v>
      </c>
      <c r="BC72" s="13">
        <f t="shared" si="43"/>
        <v>2018</v>
      </c>
      <c r="BD72" s="13">
        <f t="shared" si="43"/>
        <v>2019</v>
      </c>
      <c r="BE72" s="13">
        <f t="shared" si="43"/>
        <v>2020</v>
      </c>
      <c r="BF72" s="13" t="s">
        <v>44</v>
      </c>
      <c r="BG72" s="13" t="s">
        <v>7</v>
      </c>
    </row>
    <row r="73" spans="24:61" ht="15" customHeight="1">
      <c r="X73" s="767"/>
      <c r="Y73" s="972" t="s">
        <v>393</v>
      </c>
      <c r="Z73" s="541">
        <f>AX28</f>
        <v>4427.3215837000107</v>
      </c>
      <c r="AA73" s="444"/>
      <c r="AB73" s="444"/>
      <c r="AC73" s="444"/>
      <c r="AD73" s="444"/>
      <c r="AE73" s="444"/>
      <c r="AF73" s="444"/>
      <c r="AG73" s="444"/>
      <c r="AH73" s="444"/>
      <c r="AI73" s="444"/>
      <c r="AJ73" s="444"/>
      <c r="AK73" s="444"/>
      <c r="AL73" s="444"/>
      <c r="AM73" s="444"/>
      <c r="AN73" s="444"/>
      <c r="AO73" s="444"/>
      <c r="AP73" s="444"/>
      <c r="AQ73" s="444"/>
      <c r="AR73" s="444"/>
      <c r="AS73" s="444"/>
      <c r="AT73" s="444"/>
      <c r="AU73" s="444"/>
      <c r="AV73" s="444"/>
      <c r="AW73" s="444"/>
      <c r="AX73" s="542">
        <f>IF(ISTEXT(AX28),AX28,AX28/$Z73-1)</f>
        <v>0</v>
      </c>
      <c r="AY73" s="542">
        <f>IF(ISTEXT(AY28),AY28,AY28/$Z73-1)</f>
        <v>-1.5594981341212621E-2</v>
      </c>
      <c r="AZ73" s="542">
        <f>IF(ISTEXT(AZ28),AZ28,AZ28/$Z73-1)</f>
        <v>-1.1539784702159661E-2</v>
      </c>
      <c r="BA73" s="18">
        <f t="shared" ref="BA73:BE84" si="44">IF(ISTEXT(BA58),BA58,BA58/$Z73-1)</f>
        <v>-1.0002259212753648</v>
      </c>
      <c r="BB73" s="18">
        <f t="shared" si="44"/>
        <v>-1.0002259212753648</v>
      </c>
      <c r="BC73" s="18">
        <f t="shared" si="44"/>
        <v>-1.0002259212753648</v>
      </c>
      <c r="BD73" s="18">
        <f t="shared" si="44"/>
        <v>-1.0002259212753648</v>
      </c>
      <c r="BE73" s="18">
        <f t="shared" si="44"/>
        <v>-1.0002259212753648</v>
      </c>
      <c r="BF73" s="1224"/>
      <c r="BG73" s="75"/>
    </row>
    <row r="74" spans="24:61" ht="15" customHeight="1">
      <c r="X74" s="767"/>
      <c r="Y74" s="972" t="s">
        <v>394</v>
      </c>
      <c r="Z74" s="541">
        <f t="shared" ref="Z74:Z84" si="45">AX29</f>
        <v>1800.8912986335122</v>
      </c>
      <c r="AA74" s="444"/>
      <c r="AB74" s="444"/>
      <c r="AC74" s="444"/>
      <c r="AD74" s="444"/>
      <c r="AE74" s="444"/>
      <c r="AF74" s="444"/>
      <c r="AG74" s="444"/>
      <c r="AH74" s="444"/>
      <c r="AI74" s="444"/>
      <c r="AJ74" s="444"/>
      <c r="AK74" s="444"/>
      <c r="AL74" s="444"/>
      <c r="AM74" s="444"/>
      <c r="AN74" s="444"/>
      <c r="AO74" s="444"/>
      <c r="AP74" s="444"/>
      <c r="AQ74" s="444"/>
      <c r="AR74" s="444"/>
      <c r="AS74" s="444"/>
      <c r="AT74" s="444"/>
      <c r="AU74" s="444"/>
      <c r="AV74" s="444"/>
      <c r="AW74" s="444"/>
      <c r="AX74" s="542">
        <f t="shared" ref="AX74:AZ83" si="46">IF(ISTEXT(AX29),AX29,AX29/$Z74-1)</f>
        <v>0</v>
      </c>
      <c r="AY74" s="542">
        <f t="shared" si="46"/>
        <v>-3.219671082707809E-2</v>
      </c>
      <c r="AZ74" s="542">
        <f t="shared" si="46"/>
        <v>-4.741603428285357E-2</v>
      </c>
      <c r="BA74" s="18">
        <f t="shared" si="44"/>
        <v>-1.0005554777052317</v>
      </c>
      <c r="BB74" s="18">
        <f t="shared" si="44"/>
        <v>-1.0005554777052317</v>
      </c>
      <c r="BC74" s="18">
        <f t="shared" si="44"/>
        <v>-1.0005554777052317</v>
      </c>
      <c r="BD74" s="18">
        <f t="shared" si="44"/>
        <v>-1.0005554777052317</v>
      </c>
      <c r="BE74" s="18">
        <f t="shared" si="44"/>
        <v>-1.0005554777052317</v>
      </c>
      <c r="BF74" s="1225"/>
      <c r="BG74" s="112"/>
    </row>
    <row r="75" spans="24:61" ht="15" customHeight="1">
      <c r="X75" s="767"/>
      <c r="Y75" s="972" t="s">
        <v>395</v>
      </c>
      <c r="Z75" s="541">
        <f t="shared" si="45"/>
        <v>9.0886762528000015E-2</v>
      </c>
      <c r="AA75" s="444"/>
      <c r="AB75" s="444"/>
      <c r="AC75" s="444"/>
      <c r="AD75" s="444"/>
      <c r="AE75" s="444"/>
      <c r="AF75" s="444"/>
      <c r="AG75" s="444"/>
      <c r="AH75" s="444"/>
      <c r="AI75" s="444"/>
      <c r="AJ75" s="444"/>
      <c r="AK75" s="444"/>
      <c r="AL75" s="444"/>
      <c r="AM75" s="444"/>
      <c r="AN75" s="444"/>
      <c r="AO75" s="444"/>
      <c r="AP75" s="444"/>
      <c r="AQ75" s="444"/>
      <c r="AR75" s="444"/>
      <c r="AS75" s="444"/>
      <c r="AT75" s="444"/>
      <c r="AU75" s="444"/>
      <c r="AV75" s="444"/>
      <c r="AW75" s="444"/>
      <c r="AX75" s="542">
        <f t="shared" si="46"/>
        <v>0</v>
      </c>
      <c r="AY75" s="542">
        <f t="shared" si="46"/>
        <v>-3.671513073173871E-2</v>
      </c>
      <c r="AZ75" s="542">
        <f t="shared" si="46"/>
        <v>-8.7222759305105257E-2</v>
      </c>
      <c r="BA75" s="18">
        <f t="shared" si="44"/>
        <v>-108.6526381773113</v>
      </c>
      <c r="BB75" s="18">
        <f t="shared" si="44"/>
        <v>-108.6526381773113</v>
      </c>
      <c r="BC75" s="18">
        <f t="shared" si="44"/>
        <v>-108.6526381773113</v>
      </c>
      <c r="BD75" s="18">
        <f t="shared" si="44"/>
        <v>-108.6526381773113</v>
      </c>
      <c r="BE75" s="18">
        <f t="shared" si="44"/>
        <v>-108.6526381773113</v>
      </c>
      <c r="BF75" s="1225"/>
      <c r="BG75" s="112"/>
    </row>
    <row r="76" spans="24:61" ht="15" customHeight="1">
      <c r="X76" s="767"/>
      <c r="Y76" s="972" t="s">
        <v>93</v>
      </c>
      <c r="Z76" s="541">
        <f t="shared" si="45"/>
        <v>1747.9230838501849</v>
      </c>
      <c r="AA76" s="444"/>
      <c r="AB76" s="444"/>
      <c r="AC76" s="444"/>
      <c r="AD76" s="444"/>
      <c r="AE76" s="444"/>
      <c r="AF76" s="444"/>
      <c r="AG76" s="444"/>
      <c r="AH76" s="444"/>
      <c r="AI76" s="444"/>
      <c r="AJ76" s="444"/>
      <c r="AK76" s="444"/>
      <c r="AL76" s="444"/>
      <c r="AM76" s="444"/>
      <c r="AN76" s="444"/>
      <c r="AO76" s="444"/>
      <c r="AP76" s="444"/>
      <c r="AQ76" s="444"/>
      <c r="AR76" s="444"/>
      <c r="AS76" s="444"/>
      <c r="AT76" s="444"/>
      <c r="AU76" s="444"/>
      <c r="AV76" s="444"/>
      <c r="AW76" s="444"/>
      <c r="AX76" s="542">
        <f t="shared" si="46"/>
        <v>0</v>
      </c>
      <c r="AY76" s="542">
        <f t="shared" si="46"/>
        <v>-2.4860354099668358E-2</v>
      </c>
      <c r="AZ76" s="542">
        <f t="shared" si="46"/>
        <v>-7.7888275334247914E-2</v>
      </c>
      <c r="BA76" s="18">
        <f t="shared" si="44"/>
        <v>-1.0005722924953073</v>
      </c>
      <c r="BB76" s="18">
        <f t="shared" si="44"/>
        <v>-1.0005722924953073</v>
      </c>
      <c r="BC76" s="18">
        <f t="shared" si="44"/>
        <v>-1.0005722924953073</v>
      </c>
      <c r="BD76" s="18">
        <f t="shared" si="44"/>
        <v>-1.0005722924953073</v>
      </c>
      <c r="BE76" s="18">
        <f t="shared" si="44"/>
        <v>-1.0005722924953073</v>
      </c>
      <c r="BF76" s="1225"/>
      <c r="BG76" s="82"/>
    </row>
    <row r="77" spans="24:61" ht="15" customHeight="1">
      <c r="X77" s="767"/>
      <c r="Y77" s="972" t="s">
        <v>396</v>
      </c>
      <c r="Z77" s="541">
        <f t="shared" si="45"/>
        <v>4061.8578531549656</v>
      </c>
      <c r="AA77" s="444"/>
      <c r="AB77" s="444"/>
      <c r="AC77" s="444"/>
      <c r="AD77" s="444"/>
      <c r="AE77" s="444"/>
      <c r="AF77" s="444"/>
      <c r="AG77" s="444"/>
      <c r="AH77" s="444"/>
      <c r="AI77" s="444"/>
      <c r="AJ77" s="444"/>
      <c r="AK77" s="444"/>
      <c r="AL77" s="444"/>
      <c r="AM77" s="444"/>
      <c r="AN77" s="444"/>
      <c r="AO77" s="444"/>
      <c r="AP77" s="444"/>
      <c r="AQ77" s="444"/>
      <c r="AR77" s="444"/>
      <c r="AS77" s="444"/>
      <c r="AT77" s="444"/>
      <c r="AU77" s="444"/>
      <c r="AV77" s="444"/>
      <c r="AW77" s="444"/>
      <c r="AX77" s="542">
        <f t="shared" si="46"/>
        <v>0</v>
      </c>
      <c r="AY77" s="542">
        <f t="shared" si="46"/>
        <v>-1.5096000480377403E-2</v>
      </c>
      <c r="AZ77" s="542">
        <f t="shared" si="46"/>
        <v>-1.9039460917757101E-2</v>
      </c>
      <c r="BA77" s="18">
        <f t="shared" si="44"/>
        <v>-1.0002462529062872</v>
      </c>
      <c r="BB77" s="18">
        <f t="shared" si="44"/>
        <v>-1.0002462529062872</v>
      </c>
      <c r="BC77" s="18">
        <f t="shared" si="44"/>
        <v>-1.0002462529062872</v>
      </c>
      <c r="BD77" s="18">
        <f t="shared" si="44"/>
        <v>-1.0002462529062872</v>
      </c>
      <c r="BE77" s="18">
        <f t="shared" si="44"/>
        <v>-1.0002462529062872</v>
      </c>
      <c r="BF77" s="1225"/>
      <c r="BG77" s="82"/>
    </row>
    <row r="78" spans="24:61" ht="15" customHeight="1">
      <c r="X78" s="767"/>
      <c r="Y78" s="973" t="s">
        <v>397</v>
      </c>
      <c r="Z78" s="541">
        <f t="shared" si="45"/>
        <v>5536.6604561117783</v>
      </c>
      <c r="AA78" s="444"/>
      <c r="AB78" s="444"/>
      <c r="AC78" s="444"/>
      <c r="AD78" s="444"/>
      <c r="AE78" s="444"/>
      <c r="AF78" s="444"/>
      <c r="AG78" s="444"/>
      <c r="AH78" s="444"/>
      <c r="AI78" s="444"/>
      <c r="AJ78" s="444"/>
      <c r="AK78" s="444"/>
      <c r="AL78" s="444"/>
      <c r="AM78" s="444"/>
      <c r="AN78" s="444"/>
      <c r="AO78" s="444"/>
      <c r="AP78" s="444"/>
      <c r="AQ78" s="444"/>
      <c r="AR78" s="444"/>
      <c r="AS78" s="444"/>
      <c r="AT78" s="444"/>
      <c r="AU78" s="444"/>
      <c r="AV78" s="444"/>
      <c r="AW78" s="444"/>
      <c r="AX78" s="542">
        <f t="shared" si="46"/>
        <v>0</v>
      </c>
      <c r="AY78" s="542">
        <f t="shared" si="46"/>
        <v>-1.5160150548940488E-2</v>
      </c>
      <c r="AZ78" s="542">
        <f t="shared" si="46"/>
        <v>-1.4953809991969047E-2</v>
      </c>
      <c r="BA78" s="18">
        <f t="shared" si="44"/>
        <v>-1.000180644428575</v>
      </c>
      <c r="BB78" s="18">
        <f t="shared" si="44"/>
        <v>-1.000180644428575</v>
      </c>
      <c r="BC78" s="18">
        <f t="shared" si="44"/>
        <v>-1.000180644428575</v>
      </c>
      <c r="BD78" s="18">
        <f t="shared" si="44"/>
        <v>-1.000180644428575</v>
      </c>
      <c r="BE78" s="18">
        <f t="shared" si="44"/>
        <v>-1.000180644428575</v>
      </c>
      <c r="BF78" s="1225"/>
      <c r="BG78" s="82"/>
    </row>
    <row r="79" spans="24:61" ht="15" customHeight="1">
      <c r="X79" s="767"/>
      <c r="Y79" s="973" t="s">
        <v>398</v>
      </c>
      <c r="Z79" s="541">
        <f t="shared" si="45"/>
        <v>22.284590106460907</v>
      </c>
      <c r="AA79" s="444"/>
      <c r="AB79" s="444"/>
      <c r="AC79" s="444"/>
      <c r="AD79" s="444"/>
      <c r="AE79" s="444"/>
      <c r="AF79" s="444"/>
      <c r="AG79" s="444"/>
      <c r="AH79" s="444"/>
      <c r="AI79" s="444"/>
      <c r="AJ79" s="444"/>
      <c r="AK79" s="444"/>
      <c r="AL79" s="444"/>
      <c r="AM79" s="444"/>
      <c r="AN79" s="444"/>
      <c r="AO79" s="444"/>
      <c r="AP79" s="444"/>
      <c r="AQ79" s="444"/>
      <c r="AR79" s="444"/>
      <c r="AS79" s="444"/>
      <c r="AT79" s="444"/>
      <c r="AU79" s="444"/>
      <c r="AV79" s="444"/>
      <c r="AW79" s="444"/>
      <c r="AX79" s="542">
        <f t="shared" si="46"/>
        <v>0</v>
      </c>
      <c r="AY79" s="542">
        <f t="shared" si="46"/>
        <v>-2.8178169598733316E-2</v>
      </c>
      <c r="AZ79" s="542">
        <f t="shared" si="46"/>
        <v>-2.6925736408484391E-2</v>
      </c>
      <c r="BA79" s="18">
        <f t="shared" si="44"/>
        <v>-1.0465688202769619</v>
      </c>
      <c r="BB79" s="18">
        <f t="shared" si="44"/>
        <v>-1.0465688202769619</v>
      </c>
      <c r="BC79" s="18">
        <f t="shared" si="44"/>
        <v>-1.0465688202769619</v>
      </c>
      <c r="BD79" s="18">
        <f t="shared" si="44"/>
        <v>-1.0465688202769619</v>
      </c>
      <c r="BE79" s="18">
        <f t="shared" si="44"/>
        <v>-1.0465688202769619</v>
      </c>
      <c r="BF79" s="1225"/>
      <c r="BG79" s="114"/>
    </row>
    <row r="80" spans="24:61" ht="15" customHeight="1">
      <c r="X80" s="767"/>
      <c r="Y80" s="395" t="s">
        <v>135</v>
      </c>
      <c r="Z80" s="541">
        <f t="shared" si="45"/>
        <v>254.33927515551346</v>
      </c>
      <c r="AA80" s="444"/>
      <c r="AB80" s="444"/>
      <c r="AC80" s="444"/>
      <c r="AD80" s="444"/>
      <c r="AE80" s="444"/>
      <c r="AF80" s="444"/>
      <c r="AG80" s="444"/>
      <c r="AH80" s="444"/>
      <c r="AI80" s="444"/>
      <c r="AJ80" s="444"/>
      <c r="AK80" s="444"/>
      <c r="AL80" s="444"/>
      <c r="AM80" s="444"/>
      <c r="AN80" s="444"/>
      <c r="AO80" s="444"/>
      <c r="AP80" s="444"/>
      <c r="AQ80" s="444"/>
      <c r="AR80" s="444"/>
      <c r="AS80" s="444"/>
      <c r="AT80" s="444"/>
      <c r="AU80" s="444"/>
      <c r="AV80" s="444"/>
      <c r="AW80" s="444"/>
      <c r="AX80" s="542">
        <f t="shared" si="46"/>
        <v>0</v>
      </c>
      <c r="AY80" s="542">
        <f t="shared" si="46"/>
        <v>-7.6657931933221679E-4</v>
      </c>
      <c r="AZ80" s="542">
        <f t="shared" si="46"/>
        <v>5.9924535296995707E-4</v>
      </c>
      <c r="BA80" s="18">
        <f t="shared" si="44"/>
        <v>-1.0039479458081939</v>
      </c>
      <c r="BB80" s="18">
        <f t="shared" si="44"/>
        <v>-1.0039479458081939</v>
      </c>
      <c r="BC80" s="18">
        <f t="shared" si="44"/>
        <v>-1.0039479458081939</v>
      </c>
      <c r="BD80" s="18">
        <f t="shared" si="44"/>
        <v>-1.0039479458081939</v>
      </c>
      <c r="BE80" s="18">
        <f t="shared" si="44"/>
        <v>-1.0039479458081939</v>
      </c>
      <c r="BF80" s="1225"/>
      <c r="BG80" s="114"/>
    </row>
    <row r="81" spans="24:61" ht="15" customHeight="1">
      <c r="X81" s="767"/>
      <c r="Y81" s="417" t="s">
        <v>399</v>
      </c>
      <c r="Z81" s="541">
        <f t="shared" si="45"/>
        <v>1541.8382776093642</v>
      </c>
      <c r="AA81" s="444"/>
      <c r="AB81" s="444"/>
      <c r="AC81" s="444"/>
      <c r="AD81" s="444"/>
      <c r="AE81" s="444"/>
      <c r="AF81" s="444"/>
      <c r="AG81" s="444"/>
      <c r="AH81" s="444"/>
      <c r="AI81" s="444"/>
      <c r="AJ81" s="444"/>
      <c r="AK81" s="444"/>
      <c r="AL81" s="444"/>
      <c r="AM81" s="444"/>
      <c r="AN81" s="444"/>
      <c r="AO81" s="444"/>
      <c r="AP81" s="444"/>
      <c r="AQ81" s="444"/>
      <c r="AR81" s="444"/>
      <c r="AS81" s="444"/>
      <c r="AT81" s="444"/>
      <c r="AU81" s="444"/>
      <c r="AV81" s="444"/>
      <c r="AW81" s="444"/>
      <c r="AX81" s="542">
        <f t="shared" si="46"/>
        <v>0</v>
      </c>
      <c r="AY81" s="542">
        <f t="shared" si="46"/>
        <v>-7.0654935622281534E-2</v>
      </c>
      <c r="AZ81" s="542">
        <f t="shared" si="46"/>
        <v>-6.9714584334288898E-2</v>
      </c>
      <c r="BA81" s="18">
        <f t="shared" si="44"/>
        <v>-1.0006489067997006</v>
      </c>
      <c r="BB81" s="18">
        <f t="shared" si="44"/>
        <v>-1.0006489067997006</v>
      </c>
      <c r="BC81" s="18">
        <f t="shared" si="44"/>
        <v>-1.0006489067997006</v>
      </c>
      <c r="BD81" s="18">
        <f t="shared" si="44"/>
        <v>-1.0006489067997006</v>
      </c>
      <c r="BE81" s="18">
        <f t="shared" si="44"/>
        <v>-1.0006489067997006</v>
      </c>
      <c r="BF81" s="1225"/>
      <c r="BG81" s="114"/>
    </row>
    <row r="82" spans="24:61" ht="15" customHeight="1" thickBot="1">
      <c r="X82" s="767"/>
      <c r="Y82" s="417" t="s">
        <v>134</v>
      </c>
      <c r="Z82" s="541">
        <f t="shared" si="45"/>
        <v>1674.5147534728626</v>
      </c>
      <c r="AA82" s="444"/>
      <c r="AB82" s="444"/>
      <c r="AC82" s="444"/>
      <c r="AD82" s="444"/>
      <c r="AE82" s="444"/>
      <c r="AF82" s="444"/>
      <c r="AG82" s="444"/>
      <c r="AH82" s="444"/>
      <c r="AI82" s="444"/>
      <c r="AJ82" s="444"/>
      <c r="AK82" s="444"/>
      <c r="AL82" s="444"/>
      <c r="AM82" s="444"/>
      <c r="AN82" s="444"/>
      <c r="AO82" s="444"/>
      <c r="AP82" s="444"/>
      <c r="AQ82" s="444"/>
      <c r="AR82" s="444"/>
      <c r="AS82" s="444"/>
      <c r="AT82" s="444"/>
      <c r="AU82" s="444"/>
      <c r="AV82" s="444"/>
      <c r="AW82" s="444"/>
      <c r="AX82" s="542">
        <f t="shared" si="46"/>
        <v>0</v>
      </c>
      <c r="AY82" s="542">
        <f t="shared" si="46"/>
        <v>-1.5884519161453836E-2</v>
      </c>
      <c r="AZ82" s="542">
        <f t="shared" si="46"/>
        <v>-1.5889185981096232E-2</v>
      </c>
      <c r="BA82" s="18">
        <f t="shared" si="44"/>
        <v>-1.0005975206735827</v>
      </c>
      <c r="BB82" s="18">
        <f t="shared" si="44"/>
        <v>-1.0005975206735827</v>
      </c>
      <c r="BC82" s="18">
        <f t="shared" si="44"/>
        <v>-1.0005975206735827</v>
      </c>
      <c r="BD82" s="18">
        <f t="shared" si="44"/>
        <v>-1.0005975206735827</v>
      </c>
      <c r="BE82" s="18">
        <f t="shared" si="44"/>
        <v>-1.0005975206735827</v>
      </c>
      <c r="BF82" s="1225"/>
      <c r="BG82" s="84"/>
    </row>
    <row r="83" spans="24:61" ht="15" customHeight="1" thickTop="1" thickBot="1">
      <c r="X83" s="767"/>
      <c r="Y83" s="974" t="s">
        <v>392</v>
      </c>
      <c r="Z83" s="543">
        <f>AX38</f>
        <v>332.34178067530416</v>
      </c>
      <c r="AA83" s="452"/>
      <c r="AB83" s="452"/>
      <c r="AC83" s="452"/>
      <c r="AD83" s="452"/>
      <c r="AE83" s="452"/>
      <c r="AF83" s="452"/>
      <c r="AG83" s="452"/>
      <c r="AH83" s="452"/>
      <c r="AI83" s="452"/>
      <c r="AJ83" s="452"/>
      <c r="AK83" s="452"/>
      <c r="AL83" s="452"/>
      <c r="AM83" s="452"/>
      <c r="AN83" s="452"/>
      <c r="AO83" s="452"/>
      <c r="AP83" s="452"/>
      <c r="AQ83" s="452"/>
      <c r="AR83" s="452"/>
      <c r="AS83" s="452"/>
      <c r="AT83" s="452"/>
      <c r="AU83" s="452"/>
      <c r="AV83" s="452"/>
      <c r="AW83" s="452"/>
      <c r="AX83" s="544">
        <f t="shared" si="46"/>
        <v>0</v>
      </c>
      <c r="AY83" s="544">
        <f t="shared" si="46"/>
        <v>-8.6246375685530285E-3</v>
      </c>
      <c r="AZ83" s="544">
        <f t="shared" si="46"/>
        <v>-9.5394700839931401E-3</v>
      </c>
      <c r="BA83" s="18">
        <f t="shared" si="44"/>
        <v>-1.0030168126591494</v>
      </c>
      <c r="BB83" s="18">
        <f t="shared" si="44"/>
        <v>-1.0030168126591494</v>
      </c>
      <c r="BC83" s="18">
        <f t="shared" si="44"/>
        <v>-1.0030168126591494</v>
      </c>
      <c r="BD83" s="18">
        <f t="shared" si="44"/>
        <v>-1.0030168126591494</v>
      </c>
      <c r="BE83" s="18">
        <f t="shared" si="44"/>
        <v>-1.0030168126591494</v>
      </c>
      <c r="BF83" s="1226"/>
      <c r="BG83" s="114"/>
      <c r="BH83" s="29"/>
      <c r="BI83" s="29"/>
    </row>
    <row r="84" spans="24:61" ht="15" customHeight="1" thickTop="1">
      <c r="X84" s="767"/>
      <c r="Y84" s="975" t="s">
        <v>302</v>
      </c>
      <c r="Z84" s="545">
        <f t="shared" si="45"/>
        <v>21400.063839232487</v>
      </c>
      <c r="AA84" s="453"/>
      <c r="AB84" s="453"/>
      <c r="AC84" s="453"/>
      <c r="AD84" s="453"/>
      <c r="AE84" s="453"/>
      <c r="AF84" s="453"/>
      <c r="AG84" s="453"/>
      <c r="AH84" s="453"/>
      <c r="AI84" s="453"/>
      <c r="AJ84" s="453"/>
      <c r="AK84" s="453"/>
      <c r="AL84" s="453"/>
      <c r="AM84" s="453"/>
      <c r="AN84" s="453"/>
      <c r="AO84" s="453"/>
      <c r="AP84" s="453"/>
      <c r="AQ84" s="453"/>
      <c r="AR84" s="453"/>
      <c r="AS84" s="453"/>
      <c r="AT84" s="453"/>
      <c r="AU84" s="453"/>
      <c r="AV84" s="453"/>
      <c r="AW84" s="453"/>
      <c r="AX84" s="546">
        <f>IF(ISTEXT(AX39),AX39,AX39/$Z84-1)</f>
        <v>0</v>
      </c>
      <c r="AY84" s="546">
        <f>IF(ISTEXT(AY39),AY39,AY39/$Z84-1)</f>
        <v>-2.12599877591928E-2</v>
      </c>
      <c r="AZ84" s="546">
        <f>IF(ISTEXT(AZ39),AZ39,AZ39/$Z84-1)</f>
        <v>-2.6657636755723413E-2</v>
      </c>
      <c r="BA84" s="18">
        <f t="shared" si="44"/>
        <v>-1.0000467307145817</v>
      </c>
      <c r="BB84" s="18">
        <f t="shared" si="44"/>
        <v>-1.0000467307145817</v>
      </c>
      <c r="BC84" s="18">
        <f t="shared" si="44"/>
        <v>-1.0000467307145817</v>
      </c>
      <c r="BD84" s="18">
        <f t="shared" si="44"/>
        <v>-1.0000467307145817</v>
      </c>
      <c r="BE84" s="18">
        <f t="shared" si="44"/>
        <v>-1.0000467307145817</v>
      </c>
      <c r="BF84" s="401"/>
      <c r="BG84" s="82"/>
    </row>
    <row r="85" spans="24:61">
      <c r="X85" s="767"/>
      <c r="Y85" s="767"/>
    </row>
    <row r="86" spans="24:61">
      <c r="X86" s="767"/>
      <c r="Y86" s="928" t="s">
        <v>96</v>
      </c>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row>
    <row r="87" spans="24:61">
      <c r="X87" s="767"/>
      <c r="Y87" s="969"/>
      <c r="Z87" s="309"/>
      <c r="AA87" s="13">
        <v>1990</v>
      </c>
      <c r="AB87" s="13">
        <f t="shared" ref="AB87:BE87" si="47">AA87+1</f>
        <v>1991</v>
      </c>
      <c r="AC87" s="13">
        <f t="shared" si="47"/>
        <v>1992</v>
      </c>
      <c r="AD87" s="13">
        <f t="shared" si="47"/>
        <v>1993</v>
      </c>
      <c r="AE87" s="13">
        <f t="shared" si="47"/>
        <v>1994</v>
      </c>
      <c r="AF87" s="13">
        <f t="shared" si="47"/>
        <v>1995</v>
      </c>
      <c r="AG87" s="13">
        <f t="shared" si="47"/>
        <v>1996</v>
      </c>
      <c r="AH87" s="13">
        <f t="shared" si="47"/>
        <v>1997</v>
      </c>
      <c r="AI87" s="13">
        <f t="shared" si="47"/>
        <v>1998</v>
      </c>
      <c r="AJ87" s="13">
        <f t="shared" si="47"/>
        <v>1999</v>
      </c>
      <c r="AK87" s="13">
        <f t="shared" si="47"/>
        <v>2000</v>
      </c>
      <c r="AL87" s="13">
        <f t="shared" si="47"/>
        <v>2001</v>
      </c>
      <c r="AM87" s="13">
        <f t="shared" si="47"/>
        <v>2002</v>
      </c>
      <c r="AN87" s="13">
        <f t="shared" si="47"/>
        <v>2003</v>
      </c>
      <c r="AO87" s="13">
        <f t="shared" si="47"/>
        <v>2004</v>
      </c>
      <c r="AP87" s="13">
        <f t="shared" si="47"/>
        <v>2005</v>
      </c>
      <c r="AQ87" s="13">
        <f t="shared" si="47"/>
        <v>2006</v>
      </c>
      <c r="AR87" s="13">
        <f t="shared" si="47"/>
        <v>2007</v>
      </c>
      <c r="AS87" s="13">
        <f t="shared" si="47"/>
        <v>2008</v>
      </c>
      <c r="AT87" s="13">
        <f t="shared" si="47"/>
        <v>2009</v>
      </c>
      <c r="AU87" s="13">
        <f t="shared" si="47"/>
        <v>2010</v>
      </c>
      <c r="AV87" s="13">
        <f t="shared" si="47"/>
        <v>2011</v>
      </c>
      <c r="AW87" s="13">
        <f t="shared" si="47"/>
        <v>2012</v>
      </c>
      <c r="AX87" s="13">
        <f t="shared" si="47"/>
        <v>2013</v>
      </c>
      <c r="AY87" s="13">
        <f t="shared" si="47"/>
        <v>2014</v>
      </c>
      <c r="AZ87" s="13">
        <f t="shared" si="47"/>
        <v>2015</v>
      </c>
      <c r="BA87" s="13">
        <f t="shared" si="47"/>
        <v>2016</v>
      </c>
      <c r="BB87" s="13">
        <f t="shared" si="47"/>
        <v>2017</v>
      </c>
      <c r="BC87" s="13">
        <f t="shared" si="47"/>
        <v>2018</v>
      </c>
      <c r="BD87" s="13">
        <f t="shared" si="47"/>
        <v>2019</v>
      </c>
      <c r="BE87" s="13">
        <f t="shared" si="47"/>
        <v>2020</v>
      </c>
      <c r="BF87" s="13" t="s">
        <v>44</v>
      </c>
      <c r="BG87" s="13" t="s">
        <v>7</v>
      </c>
    </row>
    <row r="88" spans="24:61" ht="15" customHeight="1">
      <c r="X88" s="767"/>
      <c r="Y88" s="417" t="s">
        <v>393</v>
      </c>
      <c r="Z88" s="115"/>
      <c r="AA88" s="115"/>
      <c r="AB88" s="18">
        <f t="shared" ref="AB88:AX88" si="48">AB28/AA28-1</f>
        <v>3.5709468763877261E-2</v>
      </c>
      <c r="AC88" s="18">
        <f t="shared" si="48"/>
        <v>1.6700812247068653E-2</v>
      </c>
      <c r="AD88" s="18">
        <f t="shared" si="48"/>
        <v>6.2458303170225271E-2</v>
      </c>
      <c r="AE88" s="18">
        <f t="shared" si="48"/>
        <v>7.5706135439258748E-2</v>
      </c>
      <c r="AF88" s="18">
        <f t="shared" si="48"/>
        <v>0.16125008004462549</v>
      </c>
      <c r="AG88" s="18">
        <f t="shared" si="48"/>
        <v>2.6602094114998254E-2</v>
      </c>
      <c r="AH88" s="18">
        <f t="shared" si="48"/>
        <v>4.670029514659757E-2</v>
      </c>
      <c r="AI88" s="18">
        <f t="shared" si="48"/>
        <v>-1.9754227755135245E-2</v>
      </c>
      <c r="AJ88" s="18">
        <f t="shared" si="48"/>
        <v>4.1982497411748643E-2</v>
      </c>
      <c r="AK88" s="18">
        <f t="shared" si="48"/>
        <v>2.9670937827614985E-2</v>
      </c>
      <c r="AL88" s="18">
        <f t="shared" si="48"/>
        <v>4.1834970493593193E-2</v>
      </c>
      <c r="AM88" s="18">
        <f t="shared" si="48"/>
        <v>2.3547652362850613E-2</v>
      </c>
      <c r="AN88" s="18">
        <f t="shared" si="48"/>
        <v>-1.181856234703571E-3</v>
      </c>
      <c r="AO88" s="18">
        <f t="shared" si="48"/>
        <v>1.3317887114854488E-2</v>
      </c>
      <c r="AP88" s="18">
        <f t="shared" si="48"/>
        <v>5.4903846132612344E-2</v>
      </c>
      <c r="AQ88" s="18">
        <f t="shared" si="48"/>
        <v>-8.847048036519034E-3</v>
      </c>
      <c r="AR88" s="18">
        <f t="shared" si="48"/>
        <v>2.535520748069886E-2</v>
      </c>
      <c r="AS88" s="18">
        <f t="shared" si="48"/>
        <v>-3.3366586989589497E-2</v>
      </c>
      <c r="AT88" s="18">
        <f t="shared" si="48"/>
        <v>-3.5762126974118846E-2</v>
      </c>
      <c r="AU88" s="18">
        <f t="shared" si="48"/>
        <v>2.6578907231960436E-2</v>
      </c>
      <c r="AV88" s="18">
        <f t="shared" si="48"/>
        <v>5.2730894744754675E-3</v>
      </c>
      <c r="AW88" s="18">
        <f t="shared" si="48"/>
        <v>-1.0539196920612559E-3</v>
      </c>
      <c r="AX88" s="18">
        <f t="shared" si="48"/>
        <v>2.5265618555494695E-2</v>
      </c>
      <c r="AY88" s="18">
        <f t="shared" ref="AY88:AZ99" si="49">AY28/AX28-1</f>
        <v>-1.5594981341212621E-2</v>
      </c>
      <c r="AZ88" s="18">
        <f t="shared" si="49"/>
        <v>4.1194392167749339E-3</v>
      </c>
      <c r="BA88" s="18">
        <f t="shared" ref="BA88:BA99" si="50">BA28/AZ28-1</f>
        <v>-1</v>
      </c>
      <c r="BB88" s="18" t="e">
        <f t="shared" ref="BB88:BB99" si="51">BB28/BA28-1</f>
        <v>#DIV/0!</v>
      </c>
      <c r="BC88" s="18" t="e">
        <f t="shared" ref="BC88:BC99" si="52">BC28/BB28-1</f>
        <v>#DIV/0!</v>
      </c>
      <c r="BD88" s="18" t="e">
        <f t="shared" ref="BD88:BD99" si="53">BD28/BC28-1</f>
        <v>#DIV/0!</v>
      </c>
      <c r="BE88" s="18" t="e">
        <f t="shared" ref="BE88:BE99" si="54">BE28/BD28-1</f>
        <v>#DIV/0!</v>
      </c>
      <c r="BF88" s="18"/>
      <c r="BG88" s="75"/>
    </row>
    <row r="89" spans="24:61" ht="15" customHeight="1">
      <c r="X89" s="767"/>
      <c r="Y89" s="417" t="s">
        <v>394</v>
      </c>
      <c r="Z89" s="115"/>
      <c r="AA89" s="115"/>
      <c r="AB89" s="18">
        <f t="shared" ref="AB89:AX89" si="55">AB29/AA29-1</f>
        <v>3.7941331751456753E-2</v>
      </c>
      <c r="AC89" s="18">
        <f t="shared" si="55"/>
        <v>1.8717228281688758E-2</v>
      </c>
      <c r="AD89" s="18">
        <f t="shared" si="55"/>
        <v>-7.9733331348698089E-3</v>
      </c>
      <c r="AE89" s="18">
        <f t="shared" si="55"/>
        <v>1.7821346191570608E-2</v>
      </c>
      <c r="AF89" s="18">
        <f t="shared" si="55"/>
        <v>2.8083228655484405E-2</v>
      </c>
      <c r="AG89" s="18">
        <f t="shared" si="55"/>
        <v>1.7983223871213649E-2</v>
      </c>
      <c r="AH89" s="18">
        <f t="shared" si="55"/>
        <v>9.976183024793972E-3</v>
      </c>
      <c r="AI89" s="18">
        <f t="shared" si="55"/>
        <v>-2.3449687951502485E-2</v>
      </c>
      <c r="AJ89" s="18">
        <f t="shared" si="55"/>
        <v>-5.1332640917890471E-3</v>
      </c>
      <c r="AK89" s="18">
        <f t="shared" si="55"/>
        <v>-2.4976343610920493E-2</v>
      </c>
      <c r="AL89" s="18">
        <f t="shared" si="55"/>
        <v>-4.1216594318432831E-2</v>
      </c>
      <c r="AM89" s="18">
        <f t="shared" si="55"/>
        <v>-6.4495050013413602E-2</v>
      </c>
      <c r="AN89" s="18">
        <f t="shared" si="55"/>
        <v>-7.2567892386669275E-2</v>
      </c>
      <c r="AO89" s="18">
        <f t="shared" si="55"/>
        <v>-8.3387147734173439E-2</v>
      </c>
      <c r="AP89" s="18">
        <f t="shared" si="55"/>
        <v>-7.5694179802792361E-2</v>
      </c>
      <c r="AQ89" s="18">
        <f t="shared" si="55"/>
        <v>-6.4044976617224081E-2</v>
      </c>
      <c r="AR89" s="18">
        <f t="shared" si="55"/>
        <v>-5.205257557721632E-2</v>
      </c>
      <c r="AS89" s="18">
        <f t="shared" si="55"/>
        <v>-6.0440684247323184E-2</v>
      </c>
      <c r="AT89" s="18">
        <f t="shared" si="55"/>
        <v>-6.9002876485894205E-2</v>
      </c>
      <c r="AU89" s="18">
        <f t="shared" si="55"/>
        <v>-6.2143805905001903E-2</v>
      </c>
      <c r="AV89" s="18">
        <f t="shared" si="55"/>
        <v>-4.9887964686836206E-2</v>
      </c>
      <c r="AW89" s="18">
        <f t="shared" si="55"/>
        <v>-3.9828426522330096E-2</v>
      </c>
      <c r="AX89" s="18">
        <f t="shared" si="55"/>
        <v>-3.7274464223302384E-2</v>
      </c>
      <c r="AY89" s="18">
        <f t="shared" si="49"/>
        <v>-3.219671082707809E-2</v>
      </c>
      <c r="AZ89" s="18">
        <f t="shared" si="49"/>
        <v>-1.5725637250914692E-2</v>
      </c>
      <c r="BA89" s="18">
        <f t="shared" si="50"/>
        <v>-1</v>
      </c>
      <c r="BB89" s="18" t="e">
        <f t="shared" si="51"/>
        <v>#DIV/0!</v>
      </c>
      <c r="BC89" s="18" t="e">
        <f t="shared" si="52"/>
        <v>#DIV/0!</v>
      </c>
      <c r="BD89" s="18" t="e">
        <f t="shared" si="53"/>
        <v>#DIV/0!</v>
      </c>
      <c r="BE89" s="18" t="e">
        <f t="shared" si="54"/>
        <v>#DIV/0!</v>
      </c>
      <c r="BF89" s="18"/>
      <c r="BG89" s="112"/>
    </row>
    <row r="90" spans="24:61" ht="15" customHeight="1">
      <c r="X90" s="767"/>
      <c r="Y90" s="417" t="s">
        <v>400</v>
      </c>
      <c r="Z90" s="115"/>
      <c r="AA90" s="115"/>
      <c r="AB90" s="18">
        <f t="shared" ref="AB90:AX90" si="56">AB30/AA30-1</f>
        <v>0.4473051508995276</v>
      </c>
      <c r="AC90" s="18">
        <f t="shared" si="56"/>
        <v>5.8909084027853442E-2</v>
      </c>
      <c r="AD90" s="18">
        <f t="shared" si="56"/>
        <v>-6.2576278211847747E-2</v>
      </c>
      <c r="AE90" s="18">
        <f t="shared" si="56"/>
        <v>-3.6941468656072174E-2</v>
      </c>
      <c r="AF90" s="18">
        <f t="shared" si="56"/>
        <v>-4.8265763979765675E-3</v>
      </c>
      <c r="AG90" s="18">
        <f t="shared" si="56"/>
        <v>-2.9887939460153334E-2</v>
      </c>
      <c r="AH90" s="18">
        <f t="shared" si="56"/>
        <v>-2.5731477720043361E-2</v>
      </c>
      <c r="AI90" s="18">
        <f t="shared" si="56"/>
        <v>-0.1053435553120744</v>
      </c>
      <c r="AJ90" s="18">
        <f t="shared" si="56"/>
        <v>-0.10441121085846516</v>
      </c>
      <c r="AK90" s="18">
        <f t="shared" si="56"/>
        <v>-4.7048762338735339E-2</v>
      </c>
      <c r="AL90" s="18">
        <f t="shared" si="56"/>
        <v>-9.5118293634690931E-2</v>
      </c>
      <c r="AM90" s="18">
        <f t="shared" si="56"/>
        <v>-3.6777509723882607E-2</v>
      </c>
      <c r="AN90" s="18">
        <f t="shared" si="56"/>
        <v>0.10849649712694398</v>
      </c>
      <c r="AO90" s="18">
        <f t="shared" si="56"/>
        <v>1.7063129636681662E-2</v>
      </c>
      <c r="AP90" s="18">
        <f t="shared" si="56"/>
        <v>7.3661315723191567E-2</v>
      </c>
      <c r="AQ90" s="18">
        <f t="shared" si="56"/>
        <v>-3.7259299795472933E-2</v>
      </c>
      <c r="AR90" s="18">
        <f t="shared" si="56"/>
        <v>4.9007432749611057E-2</v>
      </c>
      <c r="AS90" s="18">
        <f t="shared" si="56"/>
        <v>7.521860666272806E-3</v>
      </c>
      <c r="AT90" s="18">
        <f t="shared" si="56"/>
        <v>-6.9098128843035123E-2</v>
      </c>
      <c r="AU90" s="18">
        <f t="shared" si="56"/>
        <v>-5.7445678182513893E-2</v>
      </c>
      <c r="AV90" s="18">
        <f t="shared" si="56"/>
        <v>-1.7320006985226399E-2</v>
      </c>
      <c r="AW90" s="18">
        <f t="shared" si="56"/>
        <v>-2.6451861123126696E-2</v>
      </c>
      <c r="AX90" s="18">
        <f t="shared" si="56"/>
        <v>-6.5281960568657982E-2</v>
      </c>
      <c r="AY90" s="18">
        <f t="shared" si="49"/>
        <v>-3.671513073173871E-2</v>
      </c>
      <c r="AZ90" s="18">
        <f t="shared" si="49"/>
        <v>-5.243270208503692E-2</v>
      </c>
      <c r="BA90" s="18">
        <f t="shared" si="50"/>
        <v>-1</v>
      </c>
      <c r="BB90" s="18" t="e">
        <f t="shared" si="51"/>
        <v>#DIV/0!</v>
      </c>
      <c r="BC90" s="18" t="e">
        <f t="shared" si="52"/>
        <v>#DIV/0!</v>
      </c>
      <c r="BD90" s="18" t="e">
        <f t="shared" si="53"/>
        <v>#DIV/0!</v>
      </c>
      <c r="BE90" s="18" t="e">
        <f t="shared" si="54"/>
        <v>#DIV/0!</v>
      </c>
      <c r="BF90" s="18"/>
      <c r="BG90" s="112"/>
    </row>
    <row r="91" spans="24:61" ht="15" customHeight="1">
      <c r="X91" s="767"/>
      <c r="Y91" s="417" t="s">
        <v>93</v>
      </c>
      <c r="Z91" s="115"/>
      <c r="AA91" s="115"/>
      <c r="AB91" s="18">
        <f t="shared" ref="AB91:AX91" si="57">AB31/AA31-1</f>
        <v>-4.8183382339202385E-2</v>
      </c>
      <c r="AC91" s="18">
        <f t="shared" si="57"/>
        <v>-3.6334855814226241E-3</v>
      </c>
      <c r="AD91" s="18">
        <f t="shared" si="57"/>
        <v>-2.8484594007519681E-2</v>
      </c>
      <c r="AE91" s="18">
        <f t="shared" si="57"/>
        <v>0.11800273752218593</v>
      </c>
      <c r="AF91" s="18">
        <f t="shared" si="57"/>
        <v>-9.2653068250858617E-3</v>
      </c>
      <c r="AG91" s="18">
        <f t="shared" si="57"/>
        <v>9.9197189414726106E-2</v>
      </c>
      <c r="AH91" s="18">
        <f t="shared" si="57"/>
        <v>5.4305549884818394E-2</v>
      </c>
      <c r="AI91" s="18">
        <f t="shared" si="57"/>
        <v>-0.11030208511895345</v>
      </c>
      <c r="AJ91" s="18">
        <f t="shared" si="57"/>
        <v>-0.59546347464180549</v>
      </c>
      <c r="AK91" s="18">
        <f t="shared" si="57"/>
        <v>0.59289223910049871</v>
      </c>
      <c r="AL91" s="18">
        <f t="shared" si="57"/>
        <v>-0.50025631650692182</v>
      </c>
      <c r="AM91" s="18">
        <f t="shared" si="57"/>
        <v>-4.0483974728554917E-2</v>
      </c>
      <c r="AN91" s="18">
        <f t="shared" si="57"/>
        <v>1.4088263000453294E-2</v>
      </c>
      <c r="AO91" s="18">
        <f t="shared" si="57"/>
        <v>0.10178164704729475</v>
      </c>
      <c r="AP91" s="18">
        <f t="shared" si="57"/>
        <v>-0.14075077450436213</v>
      </c>
      <c r="AQ91" s="18">
        <f t="shared" si="57"/>
        <v>7.9355009868581128E-2</v>
      </c>
      <c r="AR91" s="18">
        <f t="shared" si="57"/>
        <v>-0.23210186597881521</v>
      </c>
      <c r="AS91" s="18">
        <f t="shared" si="57"/>
        <v>3.2547337617089278E-2</v>
      </c>
      <c r="AT91" s="18">
        <f t="shared" si="57"/>
        <v>4.9066371352386229E-2</v>
      </c>
      <c r="AU91" s="18">
        <f t="shared" si="57"/>
        <v>-0.18264177749745303</v>
      </c>
      <c r="AV91" s="18">
        <f t="shared" si="57"/>
        <v>-0.1491496114783456</v>
      </c>
      <c r="AW91" s="18">
        <f t="shared" si="57"/>
        <v>-0.1009036284381124</v>
      </c>
      <c r="AX91" s="18">
        <f t="shared" si="57"/>
        <v>6.5281498234031066E-3</v>
      </c>
      <c r="AY91" s="18">
        <f t="shared" si="49"/>
        <v>-2.4860354099668358E-2</v>
      </c>
      <c r="AZ91" s="18">
        <f t="shared" si="49"/>
        <v>-5.4379822887438478E-2</v>
      </c>
      <c r="BA91" s="18">
        <f t="shared" si="50"/>
        <v>-1</v>
      </c>
      <c r="BB91" s="18" t="e">
        <f t="shared" si="51"/>
        <v>#DIV/0!</v>
      </c>
      <c r="BC91" s="18" t="e">
        <f t="shared" si="52"/>
        <v>#DIV/0!</v>
      </c>
      <c r="BD91" s="18" t="e">
        <f t="shared" si="53"/>
        <v>#DIV/0!</v>
      </c>
      <c r="BE91" s="18" t="e">
        <f t="shared" si="54"/>
        <v>#DIV/0!</v>
      </c>
      <c r="BF91" s="398"/>
      <c r="BG91" s="82"/>
    </row>
    <row r="92" spans="24:61" ht="15" customHeight="1">
      <c r="X92" s="767"/>
      <c r="Y92" s="417" t="s">
        <v>396</v>
      </c>
      <c r="Z92" s="115"/>
      <c r="AA92" s="115"/>
      <c r="AB92" s="18">
        <f t="shared" ref="AB92:AN92" si="58">AB32/AA32-1</f>
        <v>6.9536865594856945E-3</v>
      </c>
      <c r="AC92" s="18">
        <f t="shared" si="58"/>
        <v>-3.0207846345245981E-3</v>
      </c>
      <c r="AD92" s="18">
        <f t="shared" si="58"/>
        <v>-1.6195050847017334E-2</v>
      </c>
      <c r="AE92" s="18">
        <f t="shared" si="58"/>
        <v>-2.1336578550234298E-2</v>
      </c>
      <c r="AF92" s="18">
        <f t="shared" si="58"/>
        <v>-1.6901256629394013E-2</v>
      </c>
      <c r="AG92" s="18">
        <f t="shared" si="58"/>
        <v>-1.1845168413707086E-2</v>
      </c>
      <c r="AH92" s="18">
        <f t="shared" si="58"/>
        <v>-5.7248614871466819E-3</v>
      </c>
      <c r="AI92" s="18">
        <f t="shared" si="58"/>
        <v>-1.7001734291410386E-2</v>
      </c>
      <c r="AJ92" s="18">
        <f t="shared" si="58"/>
        <v>-1.3681041968993224E-2</v>
      </c>
      <c r="AK92" s="18">
        <f t="shared" si="58"/>
        <v>5.3712575459115008E-3</v>
      </c>
      <c r="AL92" s="18">
        <f t="shared" si="58"/>
        <v>8.8720919180667046E-3</v>
      </c>
      <c r="AM92" s="18">
        <f t="shared" si="58"/>
        <v>1.5104739427054925E-2</v>
      </c>
      <c r="AN92" s="18">
        <f t="shared" si="58"/>
        <v>1.3782873692867348E-2</v>
      </c>
      <c r="AO92" s="18">
        <f>AO32/AN32-1</f>
        <v>3.3243601099315345E-3</v>
      </c>
      <c r="AP92" s="18">
        <f t="shared" ref="AP92:AQ95" si="59">AP32/AO32-1</f>
        <v>1.6188116374692196E-2</v>
      </c>
      <c r="AQ92" s="18">
        <f t="shared" si="59"/>
        <v>2.7422295701106769E-2</v>
      </c>
      <c r="AR92" s="18">
        <f t="shared" ref="AR92:AX92" si="60">AR32/AQ32-1</f>
        <v>1.8251195467746228E-2</v>
      </c>
      <c r="AS92" s="18">
        <f t="shared" si="60"/>
        <v>1.7790426943780968E-2</v>
      </c>
      <c r="AT92" s="18">
        <f t="shared" si="60"/>
        <v>2.5218151599666339E-3</v>
      </c>
      <c r="AU92" s="18">
        <f t="shared" si="60"/>
        <v>-2.4216182702348599E-2</v>
      </c>
      <c r="AV92" s="18">
        <f t="shared" si="60"/>
        <v>-1.1498880244781629E-2</v>
      </c>
      <c r="AW92" s="18">
        <f t="shared" si="60"/>
        <v>-2.0014771761904915E-2</v>
      </c>
      <c r="AX92" s="18">
        <f t="shared" si="60"/>
        <v>-1.6568710577960055E-2</v>
      </c>
      <c r="AY92" s="18">
        <f t="shared" si="49"/>
        <v>-1.5096000480377403E-2</v>
      </c>
      <c r="AZ92" s="18">
        <f t="shared" si="49"/>
        <v>-4.0039033644934108E-3</v>
      </c>
      <c r="BA92" s="18">
        <f t="shared" si="50"/>
        <v>-1</v>
      </c>
      <c r="BB92" s="18" t="e">
        <f t="shared" si="51"/>
        <v>#DIV/0!</v>
      </c>
      <c r="BC92" s="18" t="e">
        <f t="shared" si="52"/>
        <v>#DIV/0!</v>
      </c>
      <c r="BD92" s="18" t="e">
        <f t="shared" si="53"/>
        <v>#DIV/0!</v>
      </c>
      <c r="BE92" s="18" t="e">
        <f t="shared" si="54"/>
        <v>#DIV/0!</v>
      </c>
      <c r="BF92" s="398"/>
      <c r="BG92" s="82"/>
    </row>
    <row r="93" spans="24:61" ht="15" customHeight="1">
      <c r="X93" s="767"/>
      <c r="Y93" s="395" t="s">
        <v>397</v>
      </c>
      <c r="Z93" s="115"/>
      <c r="AA93" s="115"/>
      <c r="AB93" s="18">
        <f t="shared" ref="AB93:AN93" si="61">AB33/AA33-1</f>
        <v>-2.1274829137218121E-2</v>
      </c>
      <c r="AC93" s="18">
        <f t="shared" si="61"/>
        <v>-8.0694525015601037E-3</v>
      </c>
      <c r="AD93" s="18">
        <f t="shared" si="61"/>
        <v>1.0593105958016436E-2</v>
      </c>
      <c r="AE93" s="18">
        <f t="shared" si="61"/>
        <v>-1.6101849311943472E-2</v>
      </c>
      <c r="AF93" s="18">
        <f t="shared" si="61"/>
        <v>-4.2454158015735266E-2</v>
      </c>
      <c r="AG93" s="18">
        <f t="shared" si="61"/>
        <v>-1.894816823947254E-2</v>
      </c>
      <c r="AH93" s="18">
        <f t="shared" si="61"/>
        <v>-1.3816501229219402E-2</v>
      </c>
      <c r="AI93" s="18">
        <f t="shared" si="61"/>
        <v>-1.0444412632141353E-2</v>
      </c>
      <c r="AJ93" s="18">
        <f t="shared" si="61"/>
        <v>-4.9094682633007425E-3</v>
      </c>
      <c r="AK93" s="18">
        <f t="shared" si="61"/>
        <v>4.4345114245949446E-3</v>
      </c>
      <c r="AL93" s="18">
        <f t="shared" si="61"/>
        <v>-2.9934565052500028E-2</v>
      </c>
      <c r="AM93" s="18">
        <f t="shared" si="61"/>
        <v>-4.8660691315104421E-3</v>
      </c>
      <c r="AN93" s="18">
        <f t="shared" si="61"/>
        <v>-7.9761269767935072E-3</v>
      </c>
      <c r="AO93" s="18">
        <f>AO33/AN33-1</f>
        <v>-1.8101872492567894E-2</v>
      </c>
      <c r="AP93" s="18">
        <f t="shared" si="59"/>
        <v>-7.4360446246847234E-3</v>
      </c>
      <c r="AQ93" s="18">
        <f t="shared" si="59"/>
        <v>-8.6924953723334086E-3</v>
      </c>
      <c r="AR93" s="18">
        <f t="shared" ref="AR93:AX93" si="62">AR33/AQ33-1</f>
        <v>5.3961522069638335E-2</v>
      </c>
      <c r="AS93" s="18">
        <f t="shared" si="62"/>
        <v>-0.11842462813697352</v>
      </c>
      <c r="AT93" s="18">
        <f t="shared" si="62"/>
        <v>-5.0209945840495873E-2</v>
      </c>
      <c r="AU93" s="18">
        <f t="shared" si="62"/>
        <v>6.9121637669524061E-2</v>
      </c>
      <c r="AV93" s="18">
        <f t="shared" si="62"/>
        <v>-1.577764949121041E-2</v>
      </c>
      <c r="AW93" s="18">
        <f t="shared" si="62"/>
        <v>-5.3708951427153817E-3</v>
      </c>
      <c r="AX93" s="18">
        <f t="shared" si="62"/>
        <v>9.0428774637087983E-3</v>
      </c>
      <c r="AY93" s="18">
        <f t="shared" si="49"/>
        <v>-1.5160150548940488E-2</v>
      </c>
      <c r="AZ93" s="18">
        <f t="shared" si="49"/>
        <v>2.0951686417491899E-4</v>
      </c>
      <c r="BA93" s="18">
        <f t="shared" si="50"/>
        <v>-1</v>
      </c>
      <c r="BB93" s="18" t="e">
        <f t="shared" si="51"/>
        <v>#DIV/0!</v>
      </c>
      <c r="BC93" s="18" t="e">
        <f t="shared" si="52"/>
        <v>#DIV/0!</v>
      </c>
      <c r="BD93" s="18" t="e">
        <f t="shared" si="53"/>
        <v>#DIV/0!</v>
      </c>
      <c r="BE93" s="18" t="e">
        <f t="shared" si="54"/>
        <v>#DIV/0!</v>
      </c>
      <c r="BF93" s="398"/>
      <c r="BG93" s="82"/>
    </row>
    <row r="94" spans="24:61" ht="15" customHeight="1">
      <c r="X94" s="767"/>
      <c r="Y94" s="395" t="s">
        <v>398</v>
      </c>
      <c r="Z94" s="116"/>
      <c r="AA94" s="116"/>
      <c r="AB94" s="133">
        <f t="shared" ref="AB94:AN94" si="63">AB34/AA34-1</f>
        <v>-7.6659415741276771E-2</v>
      </c>
      <c r="AC94" s="133">
        <f t="shared" si="63"/>
        <v>3.4931533573951068E-2</v>
      </c>
      <c r="AD94" s="133">
        <f t="shared" si="63"/>
        <v>-9.1441103932778489E-2</v>
      </c>
      <c r="AE94" s="133">
        <f t="shared" si="63"/>
        <v>4.8709928918889478E-2</v>
      </c>
      <c r="AF94" s="133">
        <f t="shared" si="63"/>
        <v>-4.0741014400064834E-2</v>
      </c>
      <c r="AG94" s="133">
        <f t="shared" si="63"/>
        <v>-2.42508619997297E-2</v>
      </c>
      <c r="AH94" s="133">
        <f t="shared" si="63"/>
        <v>-2.8743521909415759E-2</v>
      </c>
      <c r="AI94" s="133">
        <f t="shared" si="63"/>
        <v>-4.495907584281833E-2</v>
      </c>
      <c r="AJ94" s="133">
        <f t="shared" si="63"/>
        <v>-1.8300078610486215E-2</v>
      </c>
      <c r="AK94" s="133">
        <f t="shared" si="63"/>
        <v>-2.7073858075568169E-2</v>
      </c>
      <c r="AL94" s="133">
        <f t="shared" si="63"/>
        <v>-7.6126076544065224E-3</v>
      </c>
      <c r="AM94" s="133">
        <f t="shared" si="63"/>
        <v>-2.9904049367594832E-2</v>
      </c>
      <c r="AN94" s="133">
        <f t="shared" si="63"/>
        <v>-4.8571876218517773E-2</v>
      </c>
      <c r="AO94" s="133">
        <f>AO34/AN34-1</f>
        <v>-3.953723832775724E-2</v>
      </c>
      <c r="AP94" s="133">
        <f t="shared" si="59"/>
        <v>1.5453931519981978E-2</v>
      </c>
      <c r="AQ94" s="133">
        <f t="shared" si="59"/>
        <v>-2.9888860886464141E-2</v>
      </c>
      <c r="AR94" s="133">
        <f t="shared" ref="AR94:AX94" si="64">AR34/AQ34-1</f>
        <v>-2.7911131337796435E-2</v>
      </c>
      <c r="AS94" s="133">
        <f t="shared" si="64"/>
        <v>-3.6531498117180039E-2</v>
      </c>
      <c r="AT94" s="133">
        <f t="shared" si="64"/>
        <v>-2.9343744546086459E-2</v>
      </c>
      <c r="AU94" s="133">
        <f t="shared" si="64"/>
        <v>-2.7024301760989022E-2</v>
      </c>
      <c r="AV94" s="133">
        <f t="shared" si="64"/>
        <v>-1.0469360401572425E-2</v>
      </c>
      <c r="AW94" s="133">
        <f t="shared" si="64"/>
        <v>-2.6355267018458806E-2</v>
      </c>
      <c r="AX94" s="133">
        <f t="shared" si="64"/>
        <v>1.8018718911573917E-2</v>
      </c>
      <c r="AY94" s="133">
        <f t="shared" si="49"/>
        <v>-2.8178169598733316E-2</v>
      </c>
      <c r="AZ94" s="133">
        <f t="shared" si="49"/>
        <v>1.2887477427130367E-3</v>
      </c>
      <c r="BA94" s="133">
        <f t="shared" si="50"/>
        <v>-1</v>
      </c>
      <c r="BB94" s="133" t="e">
        <f t="shared" si="51"/>
        <v>#DIV/0!</v>
      </c>
      <c r="BC94" s="133" t="e">
        <f t="shared" si="52"/>
        <v>#DIV/0!</v>
      </c>
      <c r="BD94" s="133" t="e">
        <f t="shared" si="53"/>
        <v>#DIV/0!</v>
      </c>
      <c r="BE94" s="133" t="e">
        <f t="shared" si="54"/>
        <v>#DIV/0!</v>
      </c>
      <c r="BF94" s="399"/>
      <c r="BG94" s="114"/>
    </row>
    <row r="95" spans="24:61" ht="15" customHeight="1">
      <c r="X95" s="767"/>
      <c r="Y95" s="395" t="s">
        <v>135</v>
      </c>
      <c r="Z95" s="116"/>
      <c r="AA95" s="116"/>
      <c r="AB95" s="133">
        <f t="shared" ref="AB95:AN95" si="65">AB35/AA35-1</f>
        <v>-1.7704562319690309E-2</v>
      </c>
      <c r="AC95" s="133">
        <f t="shared" si="65"/>
        <v>2.3144232670899711E-3</v>
      </c>
      <c r="AD95" s="133">
        <f t="shared" si="65"/>
        <v>3.4672115732872211E-3</v>
      </c>
      <c r="AE95" s="133">
        <f t="shared" si="65"/>
        <v>-8.0645939855213955E-3</v>
      </c>
      <c r="AF95" s="133">
        <f t="shared" si="65"/>
        <v>2.4263262891608406E-3</v>
      </c>
      <c r="AG95" s="133">
        <f t="shared" si="65"/>
        <v>2.4231132273764278E-3</v>
      </c>
      <c r="AH95" s="133">
        <f t="shared" si="65"/>
        <v>6.7403487175112797E-3</v>
      </c>
      <c r="AI95" s="133">
        <f t="shared" si="65"/>
        <v>-4.8215148000764207E-3</v>
      </c>
      <c r="AJ95" s="133">
        <f t="shared" si="65"/>
        <v>3.6993459019851738E-3</v>
      </c>
      <c r="AK95" s="133">
        <f t="shared" si="65"/>
        <v>6.4966701825395212E-3</v>
      </c>
      <c r="AL95" s="133">
        <f t="shared" si="65"/>
        <v>7.8187010743751006E-3</v>
      </c>
      <c r="AM95" s="133">
        <f t="shared" si="65"/>
        <v>0.26633653784022338</v>
      </c>
      <c r="AN95" s="133">
        <f t="shared" si="65"/>
        <v>0.17533074756182754</v>
      </c>
      <c r="AO95" s="133">
        <f>AO35/AN35-1</f>
        <v>3.1290880101433105E-2</v>
      </c>
      <c r="AP95" s="133">
        <f t="shared" si="59"/>
        <v>0.13153304565509183</v>
      </c>
      <c r="AQ95" s="133">
        <f t="shared" si="59"/>
        <v>2.9424710806538412E-2</v>
      </c>
      <c r="AR95" s="133">
        <f t="shared" ref="AR95:AX95" si="66">AR35/AQ35-1</f>
        <v>-3.4740857738653097E-2</v>
      </c>
      <c r="AS95" s="133">
        <f t="shared" si="66"/>
        <v>0.12481963216698189</v>
      </c>
      <c r="AT95" s="133">
        <f t="shared" si="66"/>
        <v>-7.4357706503717091E-3</v>
      </c>
      <c r="AU95" s="133">
        <f t="shared" si="66"/>
        <v>-0.12551651215391846</v>
      </c>
      <c r="AV95" s="133">
        <f t="shared" si="66"/>
        <v>9.9057789924426487E-2</v>
      </c>
      <c r="AW95" s="133">
        <f t="shared" si="66"/>
        <v>-8.59959104207908E-3</v>
      </c>
      <c r="AX95" s="133">
        <f t="shared" si="66"/>
        <v>-9.2495899728668451E-3</v>
      </c>
      <c r="AY95" s="133">
        <f t="shared" si="49"/>
        <v>-7.6657931933221679E-4</v>
      </c>
      <c r="AZ95" s="133">
        <f t="shared" si="49"/>
        <v>1.3668724884841055E-3</v>
      </c>
      <c r="BA95" s="133">
        <f t="shared" si="50"/>
        <v>-1</v>
      </c>
      <c r="BB95" s="133" t="e">
        <f t="shared" si="51"/>
        <v>#DIV/0!</v>
      </c>
      <c r="BC95" s="133" t="e">
        <f t="shared" si="52"/>
        <v>#DIV/0!</v>
      </c>
      <c r="BD95" s="133" t="e">
        <f t="shared" si="53"/>
        <v>#DIV/0!</v>
      </c>
      <c r="BE95" s="133" t="e">
        <f t="shared" si="54"/>
        <v>#DIV/0!</v>
      </c>
      <c r="BF95" s="399"/>
      <c r="BG95" s="114"/>
    </row>
    <row r="96" spans="24:61" ht="15" customHeight="1">
      <c r="X96" s="767"/>
      <c r="Y96" s="417" t="s">
        <v>399</v>
      </c>
      <c r="Z96" s="116"/>
      <c r="AA96" s="116"/>
      <c r="AB96" s="133">
        <f t="shared" ref="AB96:AN96" si="67">AB36/AA36-1</f>
        <v>2.7971291764997241E-2</v>
      </c>
      <c r="AC96" s="133">
        <f t="shared" si="67"/>
        <v>9.0143002440035147E-2</v>
      </c>
      <c r="AD96" s="133">
        <f t="shared" si="67"/>
        <v>6.0322427583248128E-4</v>
      </c>
      <c r="AE96" s="133">
        <f t="shared" si="67"/>
        <v>9.8095041894990631E-2</v>
      </c>
      <c r="AF96" s="133">
        <f t="shared" si="67"/>
        <v>7.7813851040207105E-2</v>
      </c>
      <c r="AG96" s="133">
        <f t="shared" si="67"/>
        <v>6.3544885998803702E-2</v>
      </c>
      <c r="AH96" s="133">
        <f t="shared" si="67"/>
        <v>3.5610414481020758E-2</v>
      </c>
      <c r="AI96" s="133">
        <f t="shared" si="67"/>
        <v>2.1398940048455994E-3</v>
      </c>
      <c r="AJ96" s="133">
        <f t="shared" si="67"/>
        <v>3.3778209701143647E-2</v>
      </c>
      <c r="AK96" s="133">
        <f t="shared" si="67"/>
        <v>-8.5928886064940979E-3</v>
      </c>
      <c r="AL96" s="133">
        <f t="shared" si="67"/>
        <v>-3.2065509284655236E-2</v>
      </c>
      <c r="AM96" s="133">
        <f t="shared" si="67"/>
        <v>-8.3967038036025898E-2</v>
      </c>
      <c r="AN96" s="133">
        <f t="shared" si="67"/>
        <v>-1.3209539219820599E-3</v>
      </c>
      <c r="AO96" s="133">
        <f t="shared" ref="AO96:AQ97" si="68">AO36/AN36-1</f>
        <v>-5.0111123436566984E-3</v>
      </c>
      <c r="AP96" s="133">
        <f t="shared" si="68"/>
        <v>3.4170908069467432E-2</v>
      </c>
      <c r="AQ96" s="133">
        <f t="shared" si="68"/>
        <v>-6.1149031235232632E-2</v>
      </c>
      <c r="AR96" s="133">
        <f t="shared" ref="AR96:AX96" si="69">AR36/AQ36-1</f>
        <v>-8.0959199312479746E-2</v>
      </c>
      <c r="AS96" s="133">
        <f t="shared" si="69"/>
        <v>-3.8573297220933833E-2</v>
      </c>
      <c r="AT96" s="133">
        <f t="shared" si="69"/>
        <v>-3.5535550233679492E-2</v>
      </c>
      <c r="AU96" s="133">
        <f t="shared" si="69"/>
        <v>-3.4345264082718985E-2</v>
      </c>
      <c r="AV96" s="133">
        <f t="shared" si="69"/>
        <v>4.9151278846040203E-3</v>
      </c>
      <c r="AW96" s="133">
        <f t="shared" si="69"/>
        <v>2.6829412843683009E-3</v>
      </c>
      <c r="AX96" s="133">
        <f t="shared" si="69"/>
        <v>8.7879725472650438E-3</v>
      </c>
      <c r="AY96" s="133">
        <f t="shared" si="49"/>
        <v>-7.0654935622281534E-2</v>
      </c>
      <c r="AZ96" s="133">
        <f t="shared" si="49"/>
        <v>1.0118429892584935E-3</v>
      </c>
      <c r="BA96" s="133">
        <f t="shared" si="50"/>
        <v>-1</v>
      </c>
      <c r="BB96" s="133" t="e">
        <f t="shared" si="51"/>
        <v>#DIV/0!</v>
      </c>
      <c r="BC96" s="133" t="e">
        <f t="shared" si="52"/>
        <v>#DIV/0!</v>
      </c>
      <c r="BD96" s="133" t="e">
        <f t="shared" si="53"/>
        <v>#DIV/0!</v>
      </c>
      <c r="BE96" s="133" t="e">
        <f t="shared" si="54"/>
        <v>#DIV/0!</v>
      </c>
      <c r="BF96" s="399"/>
      <c r="BG96" s="114"/>
    </row>
    <row r="97" spans="24:61" ht="15" customHeight="1" thickBot="1">
      <c r="X97" s="767"/>
      <c r="Y97" s="417" t="s">
        <v>134</v>
      </c>
      <c r="Z97" s="115"/>
      <c r="AA97" s="115"/>
      <c r="AB97" s="18">
        <f t="shared" ref="AB97:AN97" si="70">AB37/AA37-1</f>
        <v>1.4292331011774406E-2</v>
      </c>
      <c r="AC97" s="18">
        <f t="shared" si="70"/>
        <v>-3.1038085442629537E-3</v>
      </c>
      <c r="AD97" s="18">
        <f t="shared" si="70"/>
        <v>1.2445922735388137E-2</v>
      </c>
      <c r="AE97" s="18">
        <f t="shared" si="70"/>
        <v>-4.5003753522395717E-3</v>
      </c>
      <c r="AF97" s="18">
        <f t="shared" si="70"/>
        <v>1.0369634578022202E-2</v>
      </c>
      <c r="AG97" s="18">
        <f t="shared" si="70"/>
        <v>-8.6949457648644035E-5</v>
      </c>
      <c r="AH97" s="18">
        <f t="shared" si="70"/>
        <v>5.6413795795591248E-3</v>
      </c>
      <c r="AI97" s="18">
        <f t="shared" si="70"/>
        <v>-5.8181998700377324E-3</v>
      </c>
      <c r="AJ97" s="18">
        <f t="shared" si="70"/>
        <v>-3.3450581902870646E-2</v>
      </c>
      <c r="AK97" s="18">
        <f t="shared" si="70"/>
        <v>-2.0977671836864831E-2</v>
      </c>
      <c r="AL97" s="18">
        <f t="shared" si="70"/>
        <v>3.2056589432392091E-3</v>
      </c>
      <c r="AM97" s="18">
        <f t="shared" si="70"/>
        <v>-2.557981290217537E-2</v>
      </c>
      <c r="AN97" s="18">
        <f t="shared" si="70"/>
        <v>-3.3244042659252848E-3</v>
      </c>
      <c r="AO97" s="18">
        <f t="shared" si="68"/>
        <v>-2.8264335895085146E-3</v>
      </c>
      <c r="AP97" s="18">
        <f t="shared" si="68"/>
        <v>-4.260074156662963E-3</v>
      </c>
      <c r="AQ97" s="18">
        <f t="shared" si="68"/>
        <v>-2.2068130567933775E-3</v>
      </c>
      <c r="AR97" s="18">
        <f t="shared" ref="AR97:AX97" si="71">AR37/AQ37-1</f>
        <v>-1.4633332037330193E-2</v>
      </c>
      <c r="AS97" s="18">
        <f t="shared" si="71"/>
        <v>-5.7177494032364384E-3</v>
      </c>
      <c r="AT97" s="18">
        <f t="shared" si="71"/>
        <v>-1.8466545848073168E-2</v>
      </c>
      <c r="AU97" s="18">
        <f t="shared" si="71"/>
        <v>-1.8753330683588532E-3</v>
      </c>
      <c r="AV97" s="18">
        <f t="shared" si="71"/>
        <v>-2.4854454686096261E-4</v>
      </c>
      <c r="AW97" s="18">
        <f t="shared" si="71"/>
        <v>-3.7312900996631537E-2</v>
      </c>
      <c r="AX97" s="18">
        <f t="shared" si="71"/>
        <v>1.2213166584710278E-2</v>
      </c>
      <c r="AY97" s="18">
        <f t="shared" si="49"/>
        <v>-1.5884519161453836E-2</v>
      </c>
      <c r="AZ97" s="18">
        <f t="shared" si="49"/>
        <v>-4.7421463570396227E-6</v>
      </c>
      <c r="BA97" s="18">
        <f t="shared" si="50"/>
        <v>-1</v>
      </c>
      <c r="BB97" s="18" t="e">
        <f t="shared" si="51"/>
        <v>#DIV/0!</v>
      </c>
      <c r="BC97" s="18" t="e">
        <f t="shared" si="52"/>
        <v>#DIV/0!</v>
      </c>
      <c r="BD97" s="18" t="e">
        <f t="shared" si="53"/>
        <v>#DIV/0!</v>
      </c>
      <c r="BE97" s="18" t="e">
        <f t="shared" si="54"/>
        <v>#DIV/0!</v>
      </c>
      <c r="BF97" s="398"/>
      <c r="BG97" s="84"/>
    </row>
    <row r="98" spans="24:61" ht="15" customHeight="1" thickTop="1" thickBot="1">
      <c r="X98" s="767"/>
      <c r="Y98" s="970" t="s">
        <v>392</v>
      </c>
      <c r="Z98" s="222"/>
      <c r="AA98" s="221"/>
      <c r="AB98" s="19">
        <f>AB38/AA38-1</f>
        <v>3.1398215802070473E-2</v>
      </c>
      <c r="AC98" s="19">
        <f t="shared" ref="AC98:AX98" si="72">AC38/AB38-1</f>
        <v>2.1549262200655228E-3</v>
      </c>
      <c r="AD98" s="19">
        <f t="shared" si="72"/>
        <v>5.4819969547728054E-3</v>
      </c>
      <c r="AE98" s="19">
        <f t="shared" si="72"/>
        <v>1.6731421971108329E-2</v>
      </c>
      <c r="AF98" s="19">
        <f t="shared" si="72"/>
        <v>4.3319715230363043E-2</v>
      </c>
      <c r="AG98" s="19">
        <f t="shared" si="72"/>
        <v>1.747842731482252E-2</v>
      </c>
      <c r="AH98" s="19">
        <f t="shared" si="72"/>
        <v>4.3690693691243565E-2</v>
      </c>
      <c r="AI98" s="19">
        <f t="shared" si="72"/>
        <v>3.4047443521057819E-2</v>
      </c>
      <c r="AJ98" s="19">
        <f t="shared" si="72"/>
        <v>1.1723622069714112E-2</v>
      </c>
      <c r="AK98" s="19">
        <f t="shared" si="72"/>
        <v>5.7418379560425059E-2</v>
      </c>
      <c r="AL98" s="19">
        <f t="shared" si="72"/>
        <v>2.6776420077545104E-2</v>
      </c>
      <c r="AM98" s="19">
        <f t="shared" si="72"/>
        <v>-0.20040526756092136</v>
      </c>
      <c r="AN98" s="19">
        <f t="shared" si="72"/>
        <v>-1.6194253958181637E-2</v>
      </c>
      <c r="AO98" s="19">
        <f t="shared" si="72"/>
        <v>-3.0052503417267618E-2</v>
      </c>
      <c r="AP98" s="19">
        <f t="shared" si="72"/>
        <v>-1.1080738771880538E-2</v>
      </c>
      <c r="AQ98" s="19">
        <f t="shared" si="72"/>
        <v>-3.8949274255013488E-3</v>
      </c>
      <c r="AR98" s="19">
        <f t="shared" si="72"/>
        <v>-4.3137386660633936E-2</v>
      </c>
      <c r="AS98" s="19">
        <f t="shared" si="72"/>
        <v>5.7680073788477504E-3</v>
      </c>
      <c r="AT98" s="19">
        <f t="shared" si="72"/>
        <v>-7.5071095275470068E-2</v>
      </c>
      <c r="AU98" s="19">
        <f t="shared" si="72"/>
        <v>-1.3955541434895191E-2</v>
      </c>
      <c r="AV98" s="19">
        <f t="shared" si="72"/>
        <v>-2.0008040667218396E-2</v>
      </c>
      <c r="AW98" s="19">
        <f t="shared" si="72"/>
        <v>5.769140193260669E-2</v>
      </c>
      <c r="AX98" s="19">
        <f t="shared" si="72"/>
        <v>-4.1775295576957583E-2</v>
      </c>
      <c r="AY98" s="19">
        <f t="shared" si="49"/>
        <v>-8.6246375685530285E-3</v>
      </c>
      <c r="AZ98" s="19">
        <f t="shared" si="49"/>
        <v>-9.2279125557082065E-4</v>
      </c>
      <c r="BA98" s="19">
        <f t="shared" si="50"/>
        <v>-1</v>
      </c>
      <c r="BB98" s="19" t="e">
        <f t="shared" si="51"/>
        <v>#DIV/0!</v>
      </c>
      <c r="BC98" s="19" t="e">
        <f t="shared" si="52"/>
        <v>#DIV/0!</v>
      </c>
      <c r="BD98" s="19" t="e">
        <f t="shared" si="53"/>
        <v>#DIV/0!</v>
      </c>
      <c r="BE98" s="19" t="e">
        <f t="shared" si="54"/>
        <v>#DIV/0!</v>
      </c>
      <c r="BF98" s="400"/>
      <c r="BG98" s="114"/>
      <c r="BH98" s="29"/>
      <c r="BI98" s="29"/>
    </row>
    <row r="99" spans="24:61" ht="15" customHeight="1" thickTop="1">
      <c r="X99" s="767"/>
      <c r="Y99" s="971" t="s">
        <v>302</v>
      </c>
      <c r="Z99" s="117"/>
      <c r="AA99" s="117"/>
      <c r="AB99" s="20">
        <f t="shared" ref="AB99:AN99" si="73">AB39/AA39-1</f>
        <v>-9.4810181541596927E-3</v>
      </c>
      <c r="AC99" s="20">
        <f t="shared" si="73"/>
        <v>4.4872850689461341E-3</v>
      </c>
      <c r="AD99" s="20">
        <f t="shared" si="73"/>
        <v>-3.4376881079513089E-3</v>
      </c>
      <c r="AE99" s="20">
        <f t="shared" si="73"/>
        <v>4.1846110451036811E-2</v>
      </c>
      <c r="AF99" s="20">
        <f t="shared" si="73"/>
        <v>9.2698121410315082E-3</v>
      </c>
      <c r="AG99" s="20">
        <f t="shared" si="73"/>
        <v>3.4121645420633007E-2</v>
      </c>
      <c r="AH99" s="20">
        <f t="shared" si="73"/>
        <v>2.3490207534880847E-2</v>
      </c>
      <c r="AI99" s="20">
        <f t="shared" si="73"/>
        <v>-4.5828999368204393E-2</v>
      </c>
      <c r="AJ99" s="20">
        <f t="shared" si="73"/>
        <v>-0.18540580737154466</v>
      </c>
      <c r="AK99" s="20">
        <f t="shared" si="73"/>
        <v>9.3520504802470983E-2</v>
      </c>
      <c r="AL99" s="20">
        <f t="shared" si="73"/>
        <v>-0.12079410905916532</v>
      </c>
      <c r="AM99" s="20">
        <f t="shared" si="73"/>
        <v>-2.1055844745534791E-2</v>
      </c>
      <c r="AN99" s="20">
        <f t="shared" si="73"/>
        <v>-7.8601575602748053E-3</v>
      </c>
      <c r="AO99" s="20">
        <f t="shared" ref="AO99:AX99" si="74">AO39/AN39-1</f>
        <v>-3.4796705138362416E-4</v>
      </c>
      <c r="AP99" s="20">
        <f t="shared" si="74"/>
        <v>-1.6066349989220297E-2</v>
      </c>
      <c r="AQ99" s="20">
        <f t="shared" si="74"/>
        <v>-1.3318262530698233E-3</v>
      </c>
      <c r="AR99" s="20">
        <f t="shared" si="74"/>
        <v>-2.4400543603467995E-2</v>
      </c>
      <c r="AS99" s="20">
        <f t="shared" si="74"/>
        <v>-3.8320434252695823E-2</v>
      </c>
      <c r="AT99" s="20">
        <f t="shared" si="74"/>
        <v>-2.468259806940476E-2</v>
      </c>
      <c r="AU99" s="20">
        <f t="shared" si="74"/>
        <v>-1.6376783779670556E-2</v>
      </c>
      <c r="AV99" s="20">
        <f t="shared" si="74"/>
        <v>-2.384734965948776E-2</v>
      </c>
      <c r="AW99" s="20">
        <f t="shared" si="74"/>
        <v>-1.9965245466503356E-2</v>
      </c>
      <c r="AX99" s="20">
        <f t="shared" si="74"/>
        <v>2.2977158770189909E-3</v>
      </c>
      <c r="AY99" s="20">
        <f t="shared" si="49"/>
        <v>-2.12599877591928E-2</v>
      </c>
      <c r="AZ99" s="20">
        <f t="shared" si="49"/>
        <v>-5.514895609685655E-3</v>
      </c>
      <c r="BA99" s="20">
        <f t="shared" si="50"/>
        <v>-1</v>
      </c>
      <c r="BB99" s="20" t="e">
        <f t="shared" si="51"/>
        <v>#DIV/0!</v>
      </c>
      <c r="BC99" s="20" t="e">
        <f t="shared" si="52"/>
        <v>#DIV/0!</v>
      </c>
      <c r="BD99" s="20" t="e">
        <f t="shared" si="53"/>
        <v>#DIV/0!</v>
      </c>
      <c r="BE99" s="20" t="e">
        <f t="shared" si="54"/>
        <v>#DIV/0!</v>
      </c>
      <c r="BF99" s="401"/>
      <c r="BG99" s="82"/>
    </row>
    <row r="132" spans="25:60">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134"/>
      <c r="BG132" s="2"/>
      <c r="BH132" s="131"/>
    </row>
    <row r="133" spans="25:60">
      <c r="Y133" s="135"/>
      <c r="Z133" s="4"/>
      <c r="AA133" s="4"/>
      <c r="AB133" s="4"/>
      <c r="AC133" s="4"/>
      <c r="AD133" s="4"/>
      <c r="AE133" s="4"/>
      <c r="AF133" s="4"/>
      <c r="AG133" s="4"/>
      <c r="AH133" s="4"/>
      <c r="AI133" s="4"/>
      <c r="AJ133" s="4"/>
      <c r="AK133" s="4"/>
      <c r="AL133" s="4"/>
      <c r="AM133" s="4"/>
      <c r="AN133" s="136"/>
      <c r="AO133" s="136"/>
      <c r="AP133" s="136"/>
      <c r="AQ133" s="136"/>
      <c r="AR133" s="136"/>
      <c r="AS133" s="136"/>
      <c r="AT133" s="136"/>
      <c r="AU133" s="136"/>
      <c r="AV133" s="136"/>
      <c r="AW133" s="136"/>
      <c r="AX133" s="136"/>
      <c r="AY133" s="136"/>
      <c r="AZ133" s="136"/>
      <c r="BA133" s="136"/>
      <c r="BB133" s="136"/>
      <c r="BC133" s="136"/>
      <c r="BD133" s="136"/>
      <c r="BE133" s="136"/>
      <c r="BF133" s="137"/>
      <c r="BG133" s="137"/>
      <c r="BH133" s="131"/>
    </row>
    <row r="134" spans="25:60">
      <c r="Y134" s="135"/>
      <c r="Z134" s="4"/>
      <c r="AA134" s="4"/>
      <c r="AB134" s="4"/>
      <c r="AC134" s="4"/>
      <c r="AD134" s="4"/>
      <c r="AE134" s="4"/>
      <c r="AF134" s="4"/>
      <c r="AG134" s="4"/>
      <c r="AH134" s="4"/>
      <c r="AI134" s="4"/>
      <c r="AJ134" s="4"/>
      <c r="AK134" s="4"/>
      <c r="AL134" s="4"/>
      <c r="AM134" s="4"/>
      <c r="AN134" s="136"/>
      <c r="AO134" s="136"/>
      <c r="AP134" s="136"/>
      <c r="AQ134" s="136"/>
      <c r="AR134" s="136"/>
      <c r="AS134" s="136"/>
      <c r="AT134" s="136"/>
      <c r="AU134" s="136"/>
      <c r="AV134" s="136"/>
      <c r="AW134" s="136"/>
      <c r="AX134" s="136"/>
      <c r="AY134" s="136"/>
      <c r="AZ134" s="136"/>
      <c r="BA134" s="136"/>
      <c r="BB134" s="136"/>
      <c r="BC134" s="136"/>
      <c r="BD134" s="136"/>
      <c r="BE134" s="136"/>
      <c r="BF134" s="138"/>
      <c r="BG134" s="138"/>
      <c r="BH134" s="131"/>
    </row>
    <row r="135" spans="25:60">
      <c r="Y135" s="135"/>
      <c r="Z135" s="4"/>
      <c r="AA135" s="4"/>
      <c r="AB135" s="4"/>
      <c r="AC135" s="4"/>
      <c r="AD135" s="4"/>
      <c r="AE135" s="4"/>
      <c r="AF135" s="4"/>
      <c r="AG135" s="4"/>
      <c r="AH135" s="4"/>
      <c r="AI135" s="4"/>
      <c r="AJ135" s="4"/>
      <c r="AK135" s="4"/>
      <c r="AL135" s="4"/>
      <c r="AM135" s="4"/>
      <c r="AN135" s="136"/>
      <c r="AO135" s="136"/>
      <c r="AP135" s="136"/>
      <c r="AQ135" s="136"/>
      <c r="AR135" s="136"/>
      <c r="AS135" s="136"/>
      <c r="AT135" s="136"/>
      <c r="AU135" s="136"/>
      <c r="AV135" s="136"/>
      <c r="AW135" s="136"/>
      <c r="AX135" s="136"/>
      <c r="AY135" s="136"/>
      <c r="AZ135" s="136"/>
      <c r="BA135" s="136"/>
      <c r="BB135" s="136"/>
      <c r="BC135" s="136"/>
      <c r="BD135" s="136"/>
      <c r="BE135" s="136"/>
      <c r="BF135" s="138"/>
      <c r="BG135" s="138"/>
      <c r="BH135" s="131"/>
    </row>
    <row r="136" spans="25:60">
      <c r="Y136" s="135"/>
      <c r="Z136" s="4"/>
      <c r="AA136" s="4"/>
      <c r="AB136" s="4"/>
      <c r="AC136" s="4"/>
      <c r="AD136" s="4"/>
      <c r="AE136" s="4"/>
      <c r="AF136" s="4"/>
      <c r="AG136" s="4"/>
      <c r="AH136" s="4"/>
      <c r="AI136" s="4"/>
      <c r="AJ136" s="4"/>
      <c r="AK136" s="4"/>
      <c r="AL136" s="4"/>
      <c r="AM136" s="4"/>
      <c r="AN136" s="136"/>
      <c r="AO136" s="136"/>
      <c r="AP136" s="136"/>
      <c r="AQ136" s="136"/>
      <c r="AR136" s="136"/>
      <c r="AS136" s="136"/>
      <c r="AT136" s="136"/>
      <c r="AU136" s="136"/>
      <c r="AV136" s="136"/>
      <c r="AW136" s="136"/>
      <c r="AX136" s="136"/>
      <c r="AY136" s="136"/>
      <c r="AZ136" s="136"/>
      <c r="BA136" s="136"/>
      <c r="BB136" s="136"/>
      <c r="BC136" s="136"/>
      <c r="BD136" s="136"/>
      <c r="BE136" s="136"/>
      <c r="BF136" s="139"/>
      <c r="BG136" s="139"/>
      <c r="BH136" s="131"/>
    </row>
    <row r="137" spans="25:60">
      <c r="Y137" s="135"/>
      <c r="Z137" s="4"/>
      <c r="AA137" s="4"/>
      <c r="AB137" s="4"/>
      <c r="AC137" s="4"/>
      <c r="AD137" s="4"/>
      <c r="AE137" s="4"/>
      <c r="AF137" s="4"/>
      <c r="AG137" s="4"/>
      <c r="AH137" s="4"/>
      <c r="AI137" s="4"/>
      <c r="AJ137" s="4"/>
      <c r="AK137" s="4"/>
      <c r="AL137" s="4"/>
      <c r="AM137" s="4"/>
      <c r="AN137" s="136"/>
      <c r="AO137" s="136"/>
      <c r="AP137" s="136"/>
      <c r="AQ137" s="136"/>
      <c r="AR137" s="136"/>
      <c r="AS137" s="136"/>
      <c r="AT137" s="136"/>
      <c r="AU137" s="136"/>
      <c r="AV137" s="136"/>
      <c r="AW137" s="136"/>
      <c r="AX137" s="136"/>
      <c r="AY137" s="136"/>
      <c r="AZ137" s="136"/>
      <c r="BA137" s="136"/>
      <c r="BB137" s="136"/>
      <c r="BC137" s="136"/>
      <c r="BD137" s="136"/>
      <c r="BE137" s="136"/>
      <c r="BF137" s="139"/>
      <c r="BG137" s="139"/>
      <c r="BH137" s="131"/>
    </row>
    <row r="138" spans="25:60">
      <c r="Y138" s="135"/>
      <c r="Z138" s="4"/>
      <c r="AA138" s="4"/>
      <c r="AB138" s="4"/>
      <c r="AC138" s="4"/>
      <c r="AD138" s="4"/>
      <c r="AE138" s="4"/>
      <c r="AF138" s="4"/>
      <c r="AG138" s="4"/>
      <c r="AH138" s="4"/>
      <c r="AI138" s="4"/>
      <c r="AJ138" s="4"/>
      <c r="AK138" s="4"/>
      <c r="AL138" s="4"/>
      <c r="AM138" s="4"/>
      <c r="AN138" s="136"/>
      <c r="AO138" s="136"/>
      <c r="AP138" s="136"/>
      <c r="AQ138" s="136"/>
      <c r="AR138" s="136"/>
      <c r="AS138" s="136"/>
      <c r="AT138" s="136"/>
      <c r="AU138" s="136"/>
      <c r="AV138" s="136"/>
      <c r="AW138" s="136"/>
      <c r="AX138" s="136"/>
      <c r="AY138" s="136"/>
      <c r="AZ138" s="136"/>
      <c r="BA138" s="136"/>
      <c r="BB138" s="136"/>
      <c r="BC138" s="136"/>
      <c r="BD138" s="136"/>
      <c r="BE138" s="136"/>
      <c r="BF138" s="139"/>
      <c r="BG138" s="139"/>
      <c r="BH138" s="131"/>
    </row>
    <row r="139" spans="25:60">
      <c r="Y139" s="135"/>
      <c r="Z139" s="4"/>
      <c r="AA139" s="4"/>
      <c r="AB139" s="4"/>
      <c r="AC139" s="4"/>
      <c r="AD139" s="4"/>
      <c r="AE139" s="4"/>
      <c r="AF139" s="4"/>
      <c r="AG139" s="4"/>
      <c r="AH139" s="4"/>
      <c r="AI139" s="4"/>
      <c r="AJ139" s="4"/>
      <c r="AK139" s="4"/>
      <c r="AL139" s="4"/>
      <c r="AM139" s="4"/>
      <c r="AN139" s="136"/>
      <c r="AO139" s="136"/>
      <c r="AP139" s="136"/>
      <c r="AQ139" s="136"/>
      <c r="AR139" s="136"/>
      <c r="AS139" s="136"/>
      <c r="AT139" s="136"/>
      <c r="AU139" s="136"/>
      <c r="AV139" s="136"/>
      <c r="AW139" s="136"/>
      <c r="AX139" s="136"/>
      <c r="AY139" s="136"/>
      <c r="AZ139" s="136"/>
      <c r="BA139" s="136"/>
      <c r="BB139" s="136"/>
      <c r="BC139" s="136"/>
      <c r="BD139" s="136"/>
      <c r="BE139" s="136"/>
      <c r="BF139" s="139"/>
      <c r="BG139" s="139"/>
      <c r="BH139" s="131"/>
    </row>
    <row r="140" spans="25:60">
      <c r="Y140" s="135"/>
      <c r="Z140" s="4"/>
      <c r="AA140" s="4"/>
      <c r="AB140" s="4"/>
      <c r="AC140" s="4"/>
      <c r="AD140" s="4"/>
      <c r="AE140" s="4"/>
      <c r="AF140" s="4"/>
      <c r="AG140" s="4"/>
      <c r="AH140" s="4"/>
      <c r="AI140" s="4"/>
      <c r="AJ140" s="4"/>
      <c r="AK140" s="4"/>
      <c r="AL140" s="4"/>
      <c r="AM140" s="4"/>
      <c r="AN140" s="136"/>
      <c r="AO140" s="136"/>
      <c r="AP140" s="136"/>
      <c r="AQ140" s="136"/>
      <c r="AR140" s="136"/>
      <c r="AS140" s="136"/>
      <c r="AT140" s="136"/>
      <c r="AU140" s="136"/>
      <c r="AV140" s="136"/>
      <c r="AW140" s="136"/>
      <c r="AX140" s="136"/>
      <c r="AY140" s="136"/>
      <c r="AZ140" s="136"/>
      <c r="BA140" s="136"/>
      <c r="BB140" s="136"/>
      <c r="BC140" s="136"/>
      <c r="BD140" s="136"/>
      <c r="BE140" s="136"/>
      <c r="BF140" s="139"/>
      <c r="BG140" s="139"/>
      <c r="BH140" s="131"/>
    </row>
    <row r="141" spans="25:60">
      <c r="Y141" s="135"/>
      <c r="Z141" s="4"/>
      <c r="AA141" s="4"/>
      <c r="AB141" s="4"/>
      <c r="AC141" s="4"/>
      <c r="AD141" s="4"/>
      <c r="AE141" s="4"/>
      <c r="AF141" s="4"/>
      <c r="AG141" s="4"/>
      <c r="AH141" s="4"/>
      <c r="AI141" s="4"/>
      <c r="AJ141" s="4"/>
      <c r="AK141" s="4"/>
      <c r="AL141" s="4"/>
      <c r="AM141" s="4"/>
      <c r="AN141" s="136"/>
      <c r="AO141" s="136"/>
      <c r="AP141" s="136"/>
      <c r="AQ141" s="136"/>
      <c r="AR141" s="136"/>
      <c r="AS141" s="136"/>
      <c r="AT141" s="136"/>
      <c r="AU141" s="136"/>
      <c r="AV141" s="136"/>
      <c r="AW141" s="136"/>
      <c r="AX141" s="136"/>
      <c r="AY141" s="136"/>
      <c r="AZ141" s="136"/>
      <c r="BA141" s="136"/>
      <c r="BB141" s="136"/>
      <c r="BC141" s="136"/>
      <c r="BD141" s="136"/>
      <c r="BE141" s="136"/>
      <c r="BF141" s="139"/>
      <c r="BG141" s="139"/>
      <c r="BH141" s="131"/>
    </row>
    <row r="142" spans="25:60">
      <c r="Y142" s="135"/>
      <c r="Z142" s="4"/>
      <c r="AA142" s="4"/>
      <c r="AB142" s="4"/>
      <c r="AC142" s="4"/>
      <c r="AD142" s="4"/>
      <c r="AE142" s="4"/>
      <c r="AF142" s="4"/>
      <c r="AG142" s="4"/>
      <c r="AH142" s="4"/>
      <c r="AI142" s="4"/>
      <c r="AJ142" s="4"/>
      <c r="AK142" s="4"/>
      <c r="AL142" s="4"/>
      <c r="AM142" s="4"/>
      <c r="AN142" s="136"/>
      <c r="AO142" s="136"/>
      <c r="AP142" s="136"/>
      <c r="AQ142" s="136"/>
      <c r="AR142" s="136"/>
      <c r="AS142" s="136"/>
      <c r="AT142" s="136"/>
      <c r="AU142" s="136"/>
      <c r="AV142" s="136"/>
      <c r="AW142" s="136"/>
      <c r="AX142" s="136"/>
      <c r="AY142" s="136"/>
      <c r="AZ142" s="136"/>
      <c r="BA142" s="136"/>
      <c r="BB142" s="136"/>
      <c r="BC142" s="136"/>
      <c r="BD142" s="136"/>
      <c r="BE142" s="136"/>
      <c r="BF142" s="139"/>
      <c r="BG142" s="139"/>
      <c r="BH142" s="131"/>
    </row>
    <row r="143" spans="25:60">
      <c r="Y143" s="135"/>
      <c r="Z143" s="4"/>
      <c r="AA143" s="4"/>
      <c r="AB143" s="4"/>
      <c r="AC143" s="4"/>
      <c r="AD143" s="4"/>
      <c r="AE143" s="4"/>
      <c r="AF143" s="4"/>
      <c r="AG143" s="4"/>
      <c r="AH143" s="4"/>
      <c r="AI143" s="4"/>
      <c r="AJ143" s="4"/>
      <c r="AK143" s="4"/>
      <c r="AL143" s="4"/>
      <c r="AM143" s="4"/>
      <c r="AN143" s="136"/>
      <c r="AO143" s="136"/>
      <c r="AP143" s="136"/>
      <c r="AQ143" s="136"/>
      <c r="AR143" s="136"/>
      <c r="AS143" s="136"/>
      <c r="AT143" s="136"/>
      <c r="AU143" s="136"/>
      <c r="AV143" s="136"/>
      <c r="AW143" s="136"/>
      <c r="AX143" s="136"/>
      <c r="AY143" s="136"/>
      <c r="AZ143" s="136"/>
      <c r="BA143" s="136"/>
      <c r="BB143" s="136"/>
      <c r="BC143" s="136"/>
      <c r="BD143" s="136"/>
      <c r="BE143" s="136"/>
      <c r="BF143" s="139"/>
      <c r="BG143" s="139"/>
      <c r="BH143" s="131"/>
    </row>
    <row r="144" spans="25:60">
      <c r="Y144" s="135"/>
      <c r="Z144" s="4"/>
      <c r="AA144" s="4"/>
      <c r="AB144" s="4"/>
      <c r="AC144" s="4"/>
      <c r="AD144" s="4"/>
      <c r="AE144" s="4"/>
      <c r="AF144" s="4"/>
      <c r="AG144" s="4"/>
      <c r="AH144" s="4"/>
      <c r="AI144" s="4"/>
      <c r="AJ144" s="4"/>
      <c r="AK144" s="4"/>
      <c r="AL144" s="4"/>
      <c r="AM144" s="4"/>
      <c r="AN144" s="136"/>
      <c r="AO144" s="136"/>
      <c r="AP144" s="136"/>
      <c r="AQ144" s="136"/>
      <c r="AR144" s="136"/>
      <c r="AS144" s="136"/>
      <c r="AT144" s="136"/>
      <c r="AU144" s="136"/>
      <c r="AV144" s="136"/>
      <c r="AW144" s="136"/>
      <c r="AX144" s="136"/>
      <c r="AY144" s="136"/>
      <c r="AZ144" s="136"/>
      <c r="BA144" s="136"/>
      <c r="BB144" s="136"/>
      <c r="BC144" s="136"/>
      <c r="BD144" s="136"/>
      <c r="BE144" s="136"/>
      <c r="BF144" s="139"/>
      <c r="BG144" s="139"/>
      <c r="BH144" s="131"/>
    </row>
    <row r="145" spans="25:60">
      <c r="Y145" s="131"/>
      <c r="Z145" s="131"/>
      <c r="AA145" s="131"/>
      <c r="AB145" s="131"/>
      <c r="AC145" s="131"/>
      <c r="AD145" s="131"/>
      <c r="AE145" s="131"/>
      <c r="AF145" s="131"/>
      <c r="AG145" s="131"/>
      <c r="AH145" s="131"/>
      <c r="AI145" s="131"/>
      <c r="AJ145" s="131"/>
      <c r="AK145" s="131"/>
      <c r="AL145" s="131"/>
      <c r="AM145" s="131"/>
      <c r="AN145" s="131"/>
      <c r="AO145" s="131"/>
      <c r="AP145" s="131"/>
      <c r="AQ145" s="131"/>
      <c r="AR145" s="131"/>
      <c r="AS145" s="131"/>
      <c r="AT145" s="131"/>
      <c r="AU145" s="131"/>
      <c r="AV145" s="131"/>
      <c r="AW145" s="131"/>
      <c r="AX145" s="131"/>
      <c r="AY145" s="131"/>
      <c r="AZ145" s="131"/>
      <c r="BA145" s="131"/>
      <c r="BB145" s="131"/>
      <c r="BC145" s="131"/>
      <c r="BD145" s="131"/>
      <c r="BE145" s="131"/>
      <c r="BF145" s="131"/>
      <c r="BG145" s="131"/>
      <c r="BH145" s="131"/>
    </row>
    <row r="146" spans="25:60">
      <c r="Y146" s="131"/>
      <c r="Z146" s="131"/>
      <c r="AA146" s="131"/>
      <c r="AB146" s="131"/>
      <c r="AC146" s="131"/>
      <c r="AD146" s="131"/>
      <c r="AE146" s="131"/>
      <c r="AF146" s="131"/>
      <c r="AG146" s="131"/>
      <c r="AH146" s="131"/>
      <c r="AI146" s="131"/>
      <c r="AJ146" s="131"/>
      <c r="AK146" s="131"/>
      <c r="AL146" s="131"/>
      <c r="AM146" s="131"/>
      <c r="AN146" s="131"/>
      <c r="AO146" s="131"/>
      <c r="AP146" s="131"/>
      <c r="AQ146" s="131"/>
      <c r="AR146" s="131"/>
      <c r="AS146" s="131"/>
      <c r="AT146" s="131"/>
      <c r="AU146" s="131"/>
      <c r="AV146" s="131"/>
      <c r="AW146" s="131"/>
      <c r="AX146" s="131"/>
      <c r="AY146" s="131"/>
      <c r="AZ146" s="131"/>
      <c r="BA146" s="131"/>
      <c r="BB146" s="131"/>
      <c r="BC146" s="131"/>
      <c r="BD146" s="131"/>
      <c r="BE146" s="131"/>
      <c r="BF146" s="131"/>
      <c r="BG146" s="131"/>
      <c r="BH146" s="131"/>
    </row>
  </sheetData>
  <mergeCells count="3">
    <mergeCell ref="BF43:BF53"/>
    <mergeCell ref="BF58:BF68"/>
    <mergeCell ref="BF73:BF83"/>
  </mergeCells>
  <phoneticPr fontId="9"/>
  <pageMargins left="0.78740157480314965" right="0.78740157480314965" top="0.98425196850393704" bottom="0.98425196850393704" header="0.51181102362204722" footer="0.51181102362204722"/>
  <pageSetup paperSize="9" scale="28"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K200"/>
  <sheetViews>
    <sheetView zoomScale="70" zoomScaleNormal="70" workbookViewId="0">
      <pane xSplit="25" ySplit="4" topLeftCell="AJ5" activePane="bottomRight" state="frozen"/>
      <selection activeCell="AZ17" sqref="AZ17"/>
      <selection pane="topRight" activeCell="AZ17" sqref="AZ17"/>
      <selection pane="bottomLeft" activeCell="AZ17" sqref="AZ17"/>
      <selection pane="bottomRight" activeCell="AR41" sqref="AR41"/>
    </sheetView>
  </sheetViews>
  <sheetFormatPr defaultColWidth="9.625" defaultRowHeight="14.25"/>
  <cols>
    <col min="1" max="1" width="1.625" style="305" customWidth="1"/>
    <col min="2" max="23" width="1.625" style="1" hidden="1" customWidth="1"/>
    <col min="24" max="24" width="2.375" style="1" customWidth="1"/>
    <col min="25" max="25" width="27.875" style="1" customWidth="1"/>
    <col min="26" max="48" width="10.625" style="1" customWidth="1"/>
    <col min="49" max="50" width="11.125" style="1" customWidth="1"/>
    <col min="51" max="52" width="10.625" style="1" customWidth="1"/>
    <col min="53" max="56" width="9.625" style="1" hidden="1" customWidth="1"/>
    <col min="57" max="57" width="0.625" style="1" hidden="1" customWidth="1"/>
    <col min="58" max="58" width="3.75" style="1" customWidth="1"/>
    <col min="59" max="16384" width="9.625" style="1"/>
  </cols>
  <sheetData>
    <row r="1" spans="1:63" ht="23.25">
      <c r="A1" s="393" t="s">
        <v>141</v>
      </c>
    </row>
    <row r="2" spans="1:63" ht="15" customHeight="1">
      <c r="X2" s="131"/>
      <c r="Z2" s="125"/>
      <c r="AH2" s="131"/>
    </row>
    <row r="3" spans="1:63" ht="16.5">
      <c r="X3" s="928" t="s">
        <v>372</v>
      </c>
      <c r="Y3" s="767"/>
    </row>
    <row r="4" spans="1:63">
      <c r="X4" s="929"/>
      <c r="Y4" s="930"/>
      <c r="Z4" s="383"/>
      <c r="AA4" s="171">
        <v>1990</v>
      </c>
      <c r="AB4" s="171">
        <f>AA4+1</f>
        <v>1991</v>
      </c>
      <c r="AC4" s="171">
        <f>AB4+1</f>
        <v>1992</v>
      </c>
      <c r="AD4" s="171">
        <f>AC4+1</f>
        <v>1993</v>
      </c>
      <c r="AE4" s="171">
        <f>AD4+1</f>
        <v>1994</v>
      </c>
      <c r="AF4" s="171">
        <f>AE4+1</f>
        <v>1995</v>
      </c>
      <c r="AG4" s="171">
        <f t="shared" ref="AG4:BE4" si="0">AF4+1</f>
        <v>1996</v>
      </c>
      <c r="AH4" s="171">
        <f t="shared" si="0"/>
        <v>1997</v>
      </c>
      <c r="AI4" s="171">
        <f t="shared" si="0"/>
        <v>1998</v>
      </c>
      <c r="AJ4" s="171">
        <f t="shared" si="0"/>
        <v>1999</v>
      </c>
      <c r="AK4" s="171">
        <f t="shared" si="0"/>
        <v>2000</v>
      </c>
      <c r="AL4" s="171">
        <f t="shared" si="0"/>
        <v>2001</v>
      </c>
      <c r="AM4" s="171">
        <f t="shared" si="0"/>
        <v>2002</v>
      </c>
      <c r="AN4" s="171">
        <f t="shared" si="0"/>
        <v>2003</v>
      </c>
      <c r="AO4" s="171">
        <f t="shared" si="0"/>
        <v>2004</v>
      </c>
      <c r="AP4" s="171">
        <f t="shared" si="0"/>
        <v>2005</v>
      </c>
      <c r="AQ4" s="171">
        <f>AP4+1</f>
        <v>2006</v>
      </c>
      <c r="AR4" s="171">
        <f>AQ4+1</f>
        <v>2007</v>
      </c>
      <c r="AS4" s="171">
        <f>AR4+1</f>
        <v>2008</v>
      </c>
      <c r="AT4" s="13">
        <f t="shared" si="0"/>
        <v>2009</v>
      </c>
      <c r="AU4" s="13">
        <f t="shared" si="0"/>
        <v>2010</v>
      </c>
      <c r="AV4" s="13">
        <f t="shared" si="0"/>
        <v>2011</v>
      </c>
      <c r="AW4" s="13">
        <f t="shared" si="0"/>
        <v>2012</v>
      </c>
      <c r="AX4" s="13">
        <f t="shared" si="0"/>
        <v>2013</v>
      </c>
      <c r="AY4" s="13">
        <f t="shared" si="0"/>
        <v>2014</v>
      </c>
      <c r="AZ4" s="13">
        <f t="shared" si="0"/>
        <v>2015</v>
      </c>
      <c r="BA4" s="13">
        <f t="shared" si="0"/>
        <v>2016</v>
      </c>
      <c r="BB4" s="13">
        <f t="shared" si="0"/>
        <v>2017</v>
      </c>
      <c r="BC4" s="13">
        <f t="shared" si="0"/>
        <v>2018</v>
      </c>
      <c r="BD4" s="13">
        <f t="shared" si="0"/>
        <v>2019</v>
      </c>
      <c r="BE4" s="13">
        <f t="shared" si="0"/>
        <v>2020</v>
      </c>
    </row>
    <row r="5" spans="1:63" ht="17.100000000000001" customHeight="1">
      <c r="X5" s="854" t="s">
        <v>34</v>
      </c>
      <c r="Y5" s="931"/>
      <c r="Z5" s="164"/>
      <c r="AA5" s="164">
        <f>SUM(AA6:AA15)</f>
        <v>15932.309861006501</v>
      </c>
      <c r="AB5" s="164">
        <f t="shared" ref="AB5:BE5" si="1">SUM(AB6:AB15)</f>
        <v>17349.612944863187</v>
      </c>
      <c r="AC5" s="164">
        <f t="shared" si="1"/>
        <v>17767.22403564693</v>
      </c>
      <c r="AD5" s="164">
        <f t="shared" si="1"/>
        <v>18129.158284890003</v>
      </c>
      <c r="AE5" s="164">
        <f t="shared" si="1"/>
        <v>21051.89521303511</v>
      </c>
      <c r="AF5" s="164">
        <f t="shared" si="1"/>
        <v>25213.191034391046</v>
      </c>
      <c r="AG5" s="164">
        <f t="shared" si="1"/>
        <v>24598.107256849216</v>
      </c>
      <c r="AH5" s="164">
        <f t="shared" si="1"/>
        <v>24436.792431397131</v>
      </c>
      <c r="AI5" s="164">
        <f t="shared" si="1"/>
        <v>23742.102500183373</v>
      </c>
      <c r="AJ5" s="164">
        <f t="shared" si="1"/>
        <v>24368.275903524493</v>
      </c>
      <c r="AK5" s="164">
        <f t="shared" si="1"/>
        <v>22851.998107079664</v>
      </c>
      <c r="AL5" s="164">
        <f t="shared" si="1"/>
        <v>19462.52140710194</v>
      </c>
      <c r="AM5" s="164">
        <f t="shared" si="1"/>
        <v>16236.391797572242</v>
      </c>
      <c r="AN5" s="164">
        <f t="shared" si="1"/>
        <v>16228.364874053741</v>
      </c>
      <c r="AO5" s="164">
        <f t="shared" si="1"/>
        <v>12420.918895123923</v>
      </c>
      <c r="AP5" s="164">
        <f t="shared" si="1"/>
        <v>12781.828283938268</v>
      </c>
      <c r="AQ5" s="164">
        <f t="shared" si="1"/>
        <v>14627.062167476901</v>
      </c>
      <c r="AR5" s="164">
        <f t="shared" si="1"/>
        <v>16707.189370320666</v>
      </c>
      <c r="AS5" s="164">
        <f t="shared" si="1"/>
        <v>19284.929277060357</v>
      </c>
      <c r="AT5" s="164">
        <f t="shared" si="1"/>
        <v>20937.326092711231</v>
      </c>
      <c r="AU5" s="164">
        <f t="shared" si="1"/>
        <v>23305.227292766362</v>
      </c>
      <c r="AV5" s="164">
        <f t="shared" si="1"/>
        <v>26071.497147355043</v>
      </c>
      <c r="AW5" s="164">
        <f t="shared" si="1"/>
        <v>29348.604344244388</v>
      </c>
      <c r="AX5" s="164">
        <f t="shared" si="1"/>
        <v>32094.559399421309</v>
      </c>
      <c r="AY5" s="164">
        <f t="shared" si="1"/>
        <v>35765.791138699278</v>
      </c>
      <c r="AZ5" s="164">
        <f>SUM(AZ6:AZ15)</f>
        <v>39202.804796617856</v>
      </c>
      <c r="BA5" s="164">
        <f t="shared" si="1"/>
        <v>0</v>
      </c>
      <c r="BB5" s="164">
        <f t="shared" si="1"/>
        <v>0</v>
      </c>
      <c r="BC5" s="164">
        <f t="shared" si="1"/>
        <v>0</v>
      </c>
      <c r="BD5" s="164">
        <f t="shared" si="1"/>
        <v>0</v>
      </c>
      <c r="BE5" s="164">
        <f t="shared" si="1"/>
        <v>0</v>
      </c>
      <c r="BJ5" s="148"/>
      <c r="BK5" s="148"/>
    </row>
    <row r="6" spans="1:63" ht="17.100000000000001" customHeight="1">
      <c r="X6" s="871"/>
      <c r="Y6" s="8" t="s">
        <v>357</v>
      </c>
      <c r="Z6" s="14"/>
      <c r="AA6" s="14">
        <v>15928.725007472323</v>
      </c>
      <c r="AB6" s="14">
        <v>17349.612944863187</v>
      </c>
      <c r="AC6" s="14">
        <v>17580.106417956591</v>
      </c>
      <c r="AD6" s="14">
        <v>16792.720502919714</v>
      </c>
      <c r="AE6" s="14">
        <v>18416.856118000072</v>
      </c>
      <c r="AF6" s="14">
        <v>21460</v>
      </c>
      <c r="AG6" s="14">
        <v>19728.400000000001</v>
      </c>
      <c r="AH6" s="14">
        <v>18588.8</v>
      </c>
      <c r="AI6" s="14">
        <v>17434.400000000001</v>
      </c>
      <c r="AJ6" s="14">
        <v>17834</v>
      </c>
      <c r="AK6" s="14">
        <v>15688</v>
      </c>
      <c r="AL6" s="14">
        <v>11810.4</v>
      </c>
      <c r="AM6" s="14">
        <v>7710.8</v>
      </c>
      <c r="AN6" s="14">
        <v>6353.64</v>
      </c>
      <c r="AO6" s="14">
        <v>1287.5999999999999</v>
      </c>
      <c r="AP6" s="14">
        <v>586.08000000000004</v>
      </c>
      <c r="AQ6" s="14">
        <v>831.02</v>
      </c>
      <c r="AR6" s="14">
        <v>275.27999999999997</v>
      </c>
      <c r="AS6" s="14">
        <v>593.48</v>
      </c>
      <c r="AT6" s="14">
        <v>50.32</v>
      </c>
      <c r="AU6" s="14">
        <v>53.28</v>
      </c>
      <c r="AV6" s="14">
        <v>16.28</v>
      </c>
      <c r="AW6" s="14">
        <v>17.760000000000002</v>
      </c>
      <c r="AX6" s="14">
        <v>16.28</v>
      </c>
      <c r="AY6" s="14">
        <v>23.68</v>
      </c>
      <c r="AZ6" s="14">
        <v>29.6</v>
      </c>
      <c r="BA6" s="14">
        <v>0</v>
      </c>
      <c r="BB6" s="14">
        <v>0</v>
      </c>
      <c r="BC6" s="14">
        <v>0</v>
      </c>
      <c r="BD6" s="14">
        <v>0</v>
      </c>
      <c r="BE6" s="14">
        <v>0</v>
      </c>
      <c r="BF6" s="690"/>
      <c r="BI6" s="148"/>
    </row>
    <row r="7" spans="1:63" ht="17.100000000000001" customHeight="1">
      <c r="X7" s="871"/>
      <c r="Y7" s="932" t="s">
        <v>358</v>
      </c>
      <c r="Z7" s="14"/>
      <c r="AA7" s="548">
        <v>1.5108061842099747</v>
      </c>
      <c r="AB7" s="548" t="s">
        <v>625</v>
      </c>
      <c r="AC7" s="548">
        <v>45.324185526299246</v>
      </c>
      <c r="AD7" s="548">
        <v>294.60720592094515</v>
      </c>
      <c r="AE7" s="548">
        <v>506.12007171034162</v>
      </c>
      <c r="AF7" s="548">
        <v>558.99828815769069</v>
      </c>
      <c r="AG7" s="14">
        <v>532.59626158890399</v>
      </c>
      <c r="AH7" s="14">
        <v>428.58755931152115</v>
      </c>
      <c r="AI7" s="14">
        <v>308.07671766165294</v>
      </c>
      <c r="AJ7" s="14">
        <v>188.64228618390447</v>
      </c>
      <c r="AK7" s="14">
        <v>296.21856583966508</v>
      </c>
      <c r="AL7" s="14">
        <v>436.30568618390453</v>
      </c>
      <c r="AM7" s="14">
        <v>410.4739861839044</v>
      </c>
      <c r="AN7" s="14">
        <v>520.338639928671</v>
      </c>
      <c r="AO7" s="14">
        <v>564.94742226701817</v>
      </c>
      <c r="AP7" s="14">
        <v>449.37063436191647</v>
      </c>
      <c r="AQ7" s="14">
        <v>366.55998714529392</v>
      </c>
      <c r="AR7" s="14">
        <v>356.72709827880294</v>
      </c>
      <c r="AS7" s="14">
        <v>306.47826027291057</v>
      </c>
      <c r="AT7" s="14">
        <v>233.75886027291054</v>
      </c>
      <c r="AU7" s="14">
        <v>128.06176027291053</v>
      </c>
      <c r="AV7" s="14">
        <v>151.34906027291052</v>
      </c>
      <c r="AW7" s="14">
        <v>120.47619377291053</v>
      </c>
      <c r="AX7" s="14">
        <v>131.15786027291054</v>
      </c>
      <c r="AY7" s="28">
        <v>100.56856027291053</v>
      </c>
      <c r="AZ7" s="28">
        <v>82.982160272910534</v>
      </c>
      <c r="BA7" s="28">
        <v>0</v>
      </c>
      <c r="BB7" s="28">
        <v>0</v>
      </c>
      <c r="BC7" s="28">
        <v>0</v>
      </c>
      <c r="BD7" s="28">
        <v>0</v>
      </c>
      <c r="BE7" s="28">
        <v>0</v>
      </c>
      <c r="BF7" s="690"/>
      <c r="BI7" s="148"/>
    </row>
    <row r="8" spans="1:63" ht="17.100000000000001" customHeight="1">
      <c r="X8" s="871"/>
      <c r="Y8" s="8" t="s">
        <v>359</v>
      </c>
      <c r="Z8" s="14"/>
      <c r="AA8" s="548" t="s">
        <v>625</v>
      </c>
      <c r="AB8" s="548" t="s">
        <v>625</v>
      </c>
      <c r="AC8" s="548" t="s">
        <v>625</v>
      </c>
      <c r="AD8" s="548" t="s">
        <v>625</v>
      </c>
      <c r="AE8" s="548" t="s">
        <v>625</v>
      </c>
      <c r="AF8" s="548" t="s">
        <v>625</v>
      </c>
      <c r="AG8" s="548" t="s">
        <v>625</v>
      </c>
      <c r="AH8" s="548" t="s">
        <v>625</v>
      </c>
      <c r="AI8" s="548" t="s">
        <v>625</v>
      </c>
      <c r="AJ8" s="548" t="s">
        <v>625</v>
      </c>
      <c r="AK8" s="548" t="s">
        <v>625</v>
      </c>
      <c r="AL8" s="548" t="s">
        <v>625</v>
      </c>
      <c r="AM8" s="548" t="s">
        <v>625</v>
      </c>
      <c r="AN8" s="548" t="s">
        <v>625</v>
      </c>
      <c r="AO8" s="548" t="s">
        <v>625</v>
      </c>
      <c r="AP8" s="548" t="s">
        <v>625</v>
      </c>
      <c r="AQ8" s="548" t="s">
        <v>625</v>
      </c>
      <c r="AR8" s="548" t="s">
        <v>625</v>
      </c>
      <c r="AS8" s="548" t="s">
        <v>625</v>
      </c>
      <c r="AT8" s="548" t="s">
        <v>625</v>
      </c>
      <c r="AU8" s="548" t="s">
        <v>625</v>
      </c>
      <c r="AV8" s="699">
        <v>1.0009999999999999</v>
      </c>
      <c r="AW8" s="699">
        <v>1.2869999999999999</v>
      </c>
      <c r="AX8" s="699">
        <v>1.2869999999999999</v>
      </c>
      <c r="AY8" s="699">
        <v>1.2869999999999999</v>
      </c>
      <c r="AZ8" s="699">
        <v>0.85799999999999998</v>
      </c>
      <c r="BA8" s="548" t="s">
        <v>625</v>
      </c>
      <c r="BB8" s="548" t="s">
        <v>625</v>
      </c>
      <c r="BC8" s="548" t="s">
        <v>625</v>
      </c>
      <c r="BD8" s="548" t="s">
        <v>625</v>
      </c>
      <c r="BE8" s="548"/>
      <c r="BF8" s="690"/>
      <c r="BJ8" s="148"/>
      <c r="BK8" s="148"/>
    </row>
    <row r="9" spans="1:63" ht="17.100000000000001" customHeight="1">
      <c r="X9" s="871"/>
      <c r="Y9" s="933" t="s">
        <v>360</v>
      </c>
      <c r="Z9" s="17"/>
      <c r="AA9" s="699">
        <v>0.73139221483304717</v>
      </c>
      <c r="AB9" s="548" t="s">
        <v>625</v>
      </c>
      <c r="AC9" s="548">
        <v>21.941766444991416</v>
      </c>
      <c r="AD9" s="548">
        <v>142.62148189244417</v>
      </c>
      <c r="AE9" s="548">
        <v>245.01639196907078</v>
      </c>
      <c r="AF9" s="548">
        <v>270.61511948822744</v>
      </c>
      <c r="AG9" s="17">
        <v>264.10495987570835</v>
      </c>
      <c r="AH9" s="17">
        <v>294.4565908327267</v>
      </c>
      <c r="AI9" s="17">
        <v>272.04461910244851</v>
      </c>
      <c r="AJ9" s="17">
        <v>273.31824752772332</v>
      </c>
      <c r="AK9" s="17">
        <v>282.71458393162396</v>
      </c>
      <c r="AL9" s="17">
        <v>219.92074504843313</v>
      </c>
      <c r="AM9" s="17">
        <v>213.48964371045017</v>
      </c>
      <c r="AN9" s="17">
        <v>206.32061957507008</v>
      </c>
      <c r="AO9" s="17">
        <v>232.77072347963076</v>
      </c>
      <c r="AP9" s="17">
        <v>223.97577971716925</v>
      </c>
      <c r="AQ9" s="17">
        <v>242.72335247993681</v>
      </c>
      <c r="AR9" s="17">
        <v>262.77787342971925</v>
      </c>
      <c r="AS9" s="17">
        <v>234.20692864183877</v>
      </c>
      <c r="AT9" s="17">
        <v>149.81006359248079</v>
      </c>
      <c r="AU9" s="17">
        <v>164.92711200055876</v>
      </c>
      <c r="AV9" s="17">
        <v>142.19160538011073</v>
      </c>
      <c r="AW9" s="17">
        <v>121.62745052291997</v>
      </c>
      <c r="AX9" s="17">
        <v>109.24075921440111</v>
      </c>
      <c r="AY9" s="113">
        <v>112.89397430008549</v>
      </c>
      <c r="AZ9" s="113">
        <v>113.0815577772003</v>
      </c>
      <c r="BA9" s="113">
        <v>0</v>
      </c>
      <c r="BB9" s="113">
        <v>0</v>
      </c>
      <c r="BC9" s="113">
        <v>0</v>
      </c>
      <c r="BD9" s="113">
        <v>0</v>
      </c>
      <c r="BE9" s="113">
        <v>0</v>
      </c>
      <c r="BF9" s="690"/>
      <c r="BI9" s="148"/>
      <c r="BJ9" s="148"/>
    </row>
    <row r="10" spans="1:63" ht="17.100000000000001" customHeight="1">
      <c r="X10" s="871"/>
      <c r="Y10" s="8" t="s">
        <v>132</v>
      </c>
      <c r="Z10" s="17"/>
      <c r="AA10" s="700">
        <v>7.1999999999999994E-4</v>
      </c>
      <c r="AB10" s="456" t="s">
        <v>625</v>
      </c>
      <c r="AC10" s="456">
        <v>2.1599999999999998E-2</v>
      </c>
      <c r="AD10" s="699">
        <v>0.1404</v>
      </c>
      <c r="AE10" s="699">
        <v>0.24119999999999997</v>
      </c>
      <c r="AF10" s="699">
        <v>0.26639999999999997</v>
      </c>
      <c r="AG10" s="698">
        <v>0.26373599999999997</v>
      </c>
      <c r="AH10" s="17">
        <v>0.83915999999999991</v>
      </c>
      <c r="AI10" s="17">
        <v>0.7938719999999998</v>
      </c>
      <c r="AJ10" s="17">
        <v>3.7482479999999994</v>
      </c>
      <c r="AK10" s="17">
        <v>1.8381599999999996</v>
      </c>
      <c r="AL10" s="17">
        <v>1.1601719999999995</v>
      </c>
      <c r="AM10" s="17">
        <v>1.9059321599999999</v>
      </c>
      <c r="AN10" s="17">
        <v>1.6534915199999995</v>
      </c>
      <c r="AO10" s="17">
        <v>3.0454847999999992</v>
      </c>
      <c r="AP10" s="17">
        <v>2.9782187999999992</v>
      </c>
      <c r="AQ10" s="17">
        <v>2.8293811199999999</v>
      </c>
      <c r="AR10" s="17">
        <v>3.0619030319999987</v>
      </c>
      <c r="AS10" s="17">
        <v>2.8337639806266082</v>
      </c>
      <c r="AT10" s="17">
        <v>2.2982250411935596</v>
      </c>
      <c r="AU10" s="17">
        <v>3.0209759999999988</v>
      </c>
      <c r="AV10" s="17">
        <v>3.2766933599999994</v>
      </c>
      <c r="AW10" s="17">
        <v>2.3886223199999996</v>
      </c>
      <c r="AX10" s="17">
        <v>2.3678164799999997</v>
      </c>
      <c r="AY10" s="113">
        <v>2.2596847199999992</v>
      </c>
      <c r="AZ10" s="113">
        <v>1.9320286080959999</v>
      </c>
      <c r="BA10" s="113">
        <v>0</v>
      </c>
      <c r="BB10" s="113">
        <v>0</v>
      </c>
      <c r="BC10" s="113">
        <v>0</v>
      </c>
      <c r="BD10" s="113">
        <v>0</v>
      </c>
      <c r="BE10" s="113">
        <v>0</v>
      </c>
      <c r="BF10" s="690"/>
      <c r="BI10" s="148"/>
      <c r="BJ10" s="148"/>
    </row>
    <row r="11" spans="1:63" ht="17.100000000000001" customHeight="1">
      <c r="X11" s="871"/>
      <c r="Y11" s="10" t="s">
        <v>83</v>
      </c>
      <c r="Z11" s="14"/>
      <c r="AA11" s="548" t="s">
        <v>625</v>
      </c>
      <c r="AB11" s="548" t="s">
        <v>625</v>
      </c>
      <c r="AC11" s="548">
        <v>4.2071468001304044</v>
      </c>
      <c r="AD11" s="548">
        <v>72.154856319064464</v>
      </c>
      <c r="AE11" s="548">
        <v>372.24153946373633</v>
      </c>
      <c r="AF11" s="548">
        <v>925.29522674512759</v>
      </c>
      <c r="AG11" s="14">
        <v>1328.8600612744031</v>
      </c>
      <c r="AH11" s="14">
        <v>1743.0699949612731</v>
      </c>
      <c r="AI11" s="14">
        <v>2126.6662133033733</v>
      </c>
      <c r="AJ11" s="14">
        <v>2518.6843756296112</v>
      </c>
      <c r="AK11" s="14">
        <v>2976.9615623159502</v>
      </c>
      <c r="AL11" s="14">
        <v>3588.1064932481709</v>
      </c>
      <c r="AM11" s="14">
        <v>4455.514846650758</v>
      </c>
      <c r="AN11" s="14">
        <v>5574.0361489084735</v>
      </c>
      <c r="AO11" s="14">
        <v>7080.975602208001</v>
      </c>
      <c r="AP11" s="14">
        <v>8875.8669161415401</v>
      </c>
      <c r="AQ11" s="14">
        <v>10853.650448275675</v>
      </c>
      <c r="AR11" s="14">
        <v>13468.245583087995</v>
      </c>
      <c r="AS11" s="14">
        <v>15685.514504675022</v>
      </c>
      <c r="AT11" s="14">
        <v>17998.426908103909</v>
      </c>
      <c r="AU11" s="14">
        <v>20482.756168754971</v>
      </c>
      <c r="AV11" s="14">
        <v>23139.624972904072</v>
      </c>
      <c r="AW11" s="14">
        <v>26353.586338028101</v>
      </c>
      <c r="AX11" s="14">
        <v>29008.250724521735</v>
      </c>
      <c r="AY11" s="14">
        <v>32535.896842864633</v>
      </c>
      <c r="AZ11" s="14">
        <v>35833.448926817895</v>
      </c>
      <c r="BA11" s="28">
        <v>0</v>
      </c>
      <c r="BB11" s="28">
        <v>0</v>
      </c>
      <c r="BC11" s="28">
        <v>0</v>
      </c>
      <c r="BD11" s="28">
        <v>0</v>
      </c>
      <c r="BE11" s="28">
        <v>0</v>
      </c>
      <c r="BF11" s="690"/>
    </row>
    <row r="12" spans="1:63" ht="17.100000000000001" customHeight="1">
      <c r="X12" s="871"/>
      <c r="Y12" s="934" t="s">
        <v>367</v>
      </c>
      <c r="Z12" s="14"/>
      <c r="AA12" s="699">
        <v>1.3419351351351352</v>
      </c>
      <c r="AB12" s="548" t="s">
        <v>625</v>
      </c>
      <c r="AC12" s="548">
        <v>40.25805405405405</v>
      </c>
      <c r="AD12" s="548">
        <v>261.67735135135138</v>
      </c>
      <c r="AE12" s="548">
        <v>449.54827027027022</v>
      </c>
      <c r="AF12" s="548">
        <v>496.51599999999996</v>
      </c>
      <c r="AG12" s="14">
        <v>452.06200000000001</v>
      </c>
      <c r="AH12" s="14">
        <v>468.10599999999999</v>
      </c>
      <c r="AI12" s="14">
        <v>450.45</v>
      </c>
      <c r="AJ12" s="14">
        <v>454.74</v>
      </c>
      <c r="AK12" s="14">
        <v>484.34100000000001</v>
      </c>
      <c r="AL12" s="14">
        <v>451.47244999999998</v>
      </c>
      <c r="AM12" s="14">
        <v>491.06914999999998</v>
      </c>
      <c r="AN12" s="14">
        <v>729.74556816688573</v>
      </c>
      <c r="AO12" s="14">
        <v>901.00467355453361</v>
      </c>
      <c r="AP12" s="14">
        <v>937.48331743758206</v>
      </c>
      <c r="AQ12" s="14">
        <v>1194.4903293035479</v>
      </c>
      <c r="AR12" s="14">
        <v>1429.1351242904072</v>
      </c>
      <c r="AS12" s="14">
        <v>1509.560115</v>
      </c>
      <c r="AT12" s="14">
        <v>1608.1659916666667</v>
      </c>
      <c r="AU12" s="14">
        <v>1748.8716516666666</v>
      </c>
      <c r="AV12" s="14">
        <v>1923.4105016666665</v>
      </c>
      <c r="AW12" s="14">
        <v>2080.8298016666663</v>
      </c>
      <c r="AX12" s="14">
        <v>2229.3050616666665</v>
      </c>
      <c r="AY12" s="14">
        <v>2372.9536916666666</v>
      </c>
      <c r="AZ12" s="14">
        <v>2483.7985216666666</v>
      </c>
      <c r="BA12" s="28">
        <v>0</v>
      </c>
      <c r="BB12" s="28">
        <v>0</v>
      </c>
      <c r="BC12" s="28">
        <v>0</v>
      </c>
      <c r="BD12" s="28">
        <v>0</v>
      </c>
      <c r="BE12" s="28">
        <v>0</v>
      </c>
      <c r="BF12" s="690"/>
      <c r="BI12" s="148"/>
    </row>
    <row r="13" spans="1:63" ht="17.100000000000001" customHeight="1">
      <c r="X13" s="871"/>
      <c r="Y13" s="933" t="s">
        <v>361</v>
      </c>
      <c r="Z13" s="411"/>
      <c r="AA13" s="548" t="s">
        <v>625</v>
      </c>
      <c r="AB13" s="548" t="s">
        <v>625</v>
      </c>
      <c r="AC13" s="548" t="s">
        <v>625</v>
      </c>
      <c r="AD13" s="548" t="s">
        <v>625</v>
      </c>
      <c r="AE13" s="548" t="s">
        <v>625</v>
      </c>
      <c r="AF13" s="548" t="s">
        <v>625</v>
      </c>
      <c r="AG13" s="3">
        <v>0.24523811019699462</v>
      </c>
      <c r="AH13" s="14">
        <v>0.66662629161488485</v>
      </c>
      <c r="AI13" s="14">
        <v>1.8120781158982342</v>
      </c>
      <c r="AJ13" s="14">
        <v>3.768746183249073</v>
      </c>
      <c r="AK13" s="14">
        <v>4.6286349924219445</v>
      </c>
      <c r="AL13" s="14">
        <v>5.3556606214299824</v>
      </c>
      <c r="AM13" s="14">
        <v>5.9854388671305658</v>
      </c>
      <c r="AN13" s="14">
        <v>6.5409426487584987</v>
      </c>
      <c r="AO13" s="14">
        <v>7.000749547092755</v>
      </c>
      <c r="AP13" s="14">
        <v>7.3389434565333334</v>
      </c>
      <c r="AQ13" s="14">
        <v>7.4607996847999996</v>
      </c>
      <c r="AR13" s="14">
        <v>7.7163717488000003</v>
      </c>
      <c r="AS13" s="14">
        <v>7.8470902575999997</v>
      </c>
      <c r="AT13" s="14">
        <v>8.0836087376000005</v>
      </c>
      <c r="AU13" s="14">
        <v>8.2935036976000003</v>
      </c>
      <c r="AV13" s="14">
        <v>8.4156612496000012</v>
      </c>
      <c r="AW13" s="14">
        <v>8.6271785776000005</v>
      </c>
      <c r="AX13" s="14">
        <v>8.8030119056</v>
      </c>
      <c r="AY13" s="28">
        <v>9.0575040336000008</v>
      </c>
      <c r="AZ13" s="28">
        <v>9.3781227055999992</v>
      </c>
      <c r="BA13" s="28">
        <v>0</v>
      </c>
      <c r="BB13" s="28">
        <v>0</v>
      </c>
      <c r="BC13" s="28">
        <v>0</v>
      </c>
      <c r="BD13" s="28">
        <v>0</v>
      </c>
      <c r="BE13" s="28">
        <v>0</v>
      </c>
      <c r="BF13" s="690"/>
      <c r="BI13" s="148"/>
    </row>
    <row r="14" spans="1:63" ht="17.100000000000001" customHeight="1">
      <c r="X14" s="871"/>
      <c r="Y14" s="933" t="s">
        <v>368</v>
      </c>
      <c r="Z14" s="17"/>
      <c r="AA14" s="548" t="s">
        <v>625</v>
      </c>
      <c r="AB14" s="548" t="s">
        <v>625</v>
      </c>
      <c r="AC14" s="548">
        <v>75.36486486486487</v>
      </c>
      <c r="AD14" s="548">
        <v>565.23648648648646</v>
      </c>
      <c r="AE14" s="548">
        <v>1061.8716216216214</v>
      </c>
      <c r="AF14" s="548">
        <v>1501.5</v>
      </c>
      <c r="AG14" s="17">
        <v>2291.5749999999998</v>
      </c>
      <c r="AH14" s="17">
        <v>2912.2664999999997</v>
      </c>
      <c r="AI14" s="17">
        <v>3147.8589999999995</v>
      </c>
      <c r="AJ14" s="17">
        <v>3091.3739999999998</v>
      </c>
      <c r="AK14" s="17">
        <v>3117.2955999999995</v>
      </c>
      <c r="AL14" s="17">
        <v>2949.8002000000001</v>
      </c>
      <c r="AM14" s="17">
        <v>2947.1528000000003</v>
      </c>
      <c r="AN14" s="17">
        <v>2834.6333000000004</v>
      </c>
      <c r="AO14" s="17">
        <v>2340.8935750000005</v>
      </c>
      <c r="AP14" s="17">
        <v>1695.1602550000002</v>
      </c>
      <c r="AQ14" s="17">
        <v>1123.3967709999999</v>
      </c>
      <c r="AR14" s="17">
        <v>894.51559799999995</v>
      </c>
      <c r="AS14" s="17">
        <v>930.81102200000009</v>
      </c>
      <c r="AT14" s="17">
        <v>844.67084499999999</v>
      </c>
      <c r="AU14" s="17">
        <v>666.49119000000007</v>
      </c>
      <c r="AV14" s="17">
        <v>634.08537999999999</v>
      </c>
      <c r="AW14" s="17">
        <v>560.94649800000002</v>
      </c>
      <c r="AX14" s="17">
        <v>489.36158799999998</v>
      </c>
      <c r="AY14" s="113">
        <v>503.41781799999995</v>
      </c>
      <c r="AZ14" s="113">
        <v>540.04452299999991</v>
      </c>
      <c r="BA14" s="113">
        <v>0</v>
      </c>
      <c r="BB14" s="113">
        <v>0</v>
      </c>
      <c r="BC14" s="113">
        <v>0</v>
      </c>
      <c r="BD14" s="113">
        <v>0</v>
      </c>
      <c r="BE14" s="113">
        <v>0</v>
      </c>
      <c r="BF14" s="691"/>
      <c r="BI14" s="148"/>
    </row>
    <row r="15" spans="1:63" ht="17.100000000000001" customHeight="1">
      <c r="X15" s="871"/>
      <c r="Y15" s="934" t="s">
        <v>369</v>
      </c>
      <c r="Z15" s="17"/>
      <c r="AA15" s="548" t="s">
        <v>625</v>
      </c>
      <c r="AB15" s="548" t="s">
        <v>625</v>
      </c>
      <c r="AC15" s="548" t="s">
        <v>625</v>
      </c>
      <c r="AD15" s="548" t="s">
        <v>625</v>
      </c>
      <c r="AE15" s="548" t="s">
        <v>625</v>
      </c>
      <c r="AF15" s="548" t="s">
        <v>625</v>
      </c>
      <c r="AG15" s="548" t="s">
        <v>625</v>
      </c>
      <c r="AH15" s="548" t="s">
        <v>625</v>
      </c>
      <c r="AI15" s="548" t="s">
        <v>625</v>
      </c>
      <c r="AJ15" s="548" t="s">
        <v>625</v>
      </c>
      <c r="AK15" s="548" t="s">
        <v>625</v>
      </c>
      <c r="AL15" s="548" t="s">
        <v>625</v>
      </c>
      <c r="AM15" s="548" t="s">
        <v>625</v>
      </c>
      <c r="AN15" s="548">
        <v>1.4561633058823529</v>
      </c>
      <c r="AO15" s="548">
        <v>2.6806642676470589</v>
      </c>
      <c r="AP15" s="548">
        <v>3.574219023529412</v>
      </c>
      <c r="AQ15" s="548">
        <v>4.9310984676470593</v>
      </c>
      <c r="AR15" s="548">
        <v>9.729818452941176</v>
      </c>
      <c r="AS15" s="548">
        <v>14.197592232352941</v>
      </c>
      <c r="AT15" s="548">
        <v>41.791590296470595</v>
      </c>
      <c r="AU15" s="548">
        <v>49.524930373650008</v>
      </c>
      <c r="AV15" s="548">
        <v>51.862272521684211</v>
      </c>
      <c r="AW15" s="548">
        <v>81.075261356190481</v>
      </c>
      <c r="AX15" s="548">
        <v>98.50557735999999</v>
      </c>
      <c r="AY15" s="548">
        <v>103.77606284137931</v>
      </c>
      <c r="AZ15" s="548">
        <v>107.68095576949153</v>
      </c>
      <c r="BA15" s="113">
        <v>0</v>
      </c>
      <c r="BB15" s="113">
        <v>0</v>
      </c>
      <c r="BC15" s="113">
        <v>0</v>
      </c>
      <c r="BD15" s="113">
        <v>0</v>
      </c>
      <c r="BE15" s="113">
        <v>0</v>
      </c>
      <c r="BF15" s="690"/>
      <c r="BI15" s="148"/>
    </row>
    <row r="16" spans="1:63" ht="17.100000000000001" customHeight="1">
      <c r="X16" s="935" t="s">
        <v>35</v>
      </c>
      <c r="Y16" s="936"/>
      <c r="Z16" s="165"/>
      <c r="AA16" s="165">
        <f>SUM(AA17:AA22)</f>
        <v>6539.2993330603122</v>
      </c>
      <c r="AB16" s="165">
        <f t="shared" ref="AB16:BE16" si="2">SUM(AB17:AB22)</f>
        <v>7506.9220881606307</v>
      </c>
      <c r="AC16" s="165">
        <f t="shared" si="2"/>
        <v>7617.2931076973528</v>
      </c>
      <c r="AD16" s="165">
        <f t="shared" si="2"/>
        <v>10942.79702389353</v>
      </c>
      <c r="AE16" s="165">
        <f t="shared" si="2"/>
        <v>13443.461837094947</v>
      </c>
      <c r="AF16" s="165">
        <f t="shared" si="2"/>
        <v>17609.918599177116</v>
      </c>
      <c r="AG16" s="165">
        <f t="shared" si="2"/>
        <v>18258.177043160493</v>
      </c>
      <c r="AH16" s="165">
        <f t="shared" si="2"/>
        <v>19984.282883097683</v>
      </c>
      <c r="AI16" s="165">
        <f t="shared" si="2"/>
        <v>16568.476128945993</v>
      </c>
      <c r="AJ16" s="165">
        <f t="shared" si="2"/>
        <v>13118.064707488833</v>
      </c>
      <c r="AK16" s="165">
        <f t="shared" si="2"/>
        <v>11873.109881357885</v>
      </c>
      <c r="AL16" s="165">
        <f t="shared" si="2"/>
        <v>9878.4684342627679</v>
      </c>
      <c r="AM16" s="165">
        <f t="shared" si="2"/>
        <v>9199.4397103048359</v>
      </c>
      <c r="AN16" s="165">
        <f t="shared" si="2"/>
        <v>8854.2056268787856</v>
      </c>
      <c r="AO16" s="165">
        <f t="shared" si="2"/>
        <v>9216.6404835835983</v>
      </c>
      <c r="AP16" s="165">
        <f t="shared" si="2"/>
        <v>8623.351658842741</v>
      </c>
      <c r="AQ16" s="165">
        <f t="shared" si="2"/>
        <v>8998.7757459274508</v>
      </c>
      <c r="AR16" s="165">
        <f t="shared" si="2"/>
        <v>7916.8495857216749</v>
      </c>
      <c r="AS16" s="165">
        <f t="shared" si="2"/>
        <v>5743.4047787878872</v>
      </c>
      <c r="AT16" s="165">
        <f t="shared" si="2"/>
        <v>4046.8721450282392</v>
      </c>
      <c r="AU16" s="165">
        <f t="shared" si="2"/>
        <v>4249.5437036642661</v>
      </c>
      <c r="AV16" s="165">
        <f t="shared" si="2"/>
        <v>3755.4464923644928</v>
      </c>
      <c r="AW16" s="165">
        <f t="shared" si="2"/>
        <v>3436.3283067771981</v>
      </c>
      <c r="AX16" s="165">
        <f t="shared" si="2"/>
        <v>3280.059307268129</v>
      </c>
      <c r="AY16" s="165">
        <f t="shared" si="2"/>
        <v>3361.4253074535918</v>
      </c>
      <c r="AZ16" s="165">
        <f>SUM(AZ17:AZ22)</f>
        <v>3308.1046771154902</v>
      </c>
      <c r="BA16" s="165">
        <f t="shared" si="2"/>
        <v>0</v>
      </c>
      <c r="BB16" s="165">
        <f t="shared" si="2"/>
        <v>0</v>
      </c>
      <c r="BC16" s="165">
        <f t="shared" si="2"/>
        <v>0</v>
      </c>
      <c r="BD16" s="165">
        <f t="shared" si="2"/>
        <v>0</v>
      </c>
      <c r="BE16" s="165">
        <f t="shared" si="2"/>
        <v>0</v>
      </c>
      <c r="BI16" s="148"/>
      <c r="BJ16" s="148"/>
    </row>
    <row r="17" spans="24:57" ht="17.100000000000001" customHeight="1">
      <c r="X17" s="937"/>
      <c r="Y17" s="8" t="s">
        <v>362</v>
      </c>
      <c r="Z17" s="17"/>
      <c r="AA17" s="17">
        <v>330.91847619047621</v>
      </c>
      <c r="AB17" s="17">
        <v>383.16876190476194</v>
      </c>
      <c r="AC17" s="17">
        <v>391.87714285714287</v>
      </c>
      <c r="AD17" s="17">
        <v>566.04476190476191</v>
      </c>
      <c r="AE17" s="17">
        <v>696.67047619047628</v>
      </c>
      <c r="AF17" s="17">
        <v>914.38</v>
      </c>
      <c r="AG17" s="17">
        <v>1206.7599999999998</v>
      </c>
      <c r="AH17" s="17">
        <v>1685.26</v>
      </c>
      <c r="AI17" s="17">
        <v>1645.7600000000002</v>
      </c>
      <c r="AJ17" s="17">
        <v>1569.921</v>
      </c>
      <c r="AK17" s="17">
        <v>1661.28</v>
      </c>
      <c r="AL17" s="17">
        <v>1329.9640000000002</v>
      </c>
      <c r="AM17" s="17">
        <v>1257.3040000000001</v>
      </c>
      <c r="AN17" s="17">
        <v>1211.5829999999999</v>
      </c>
      <c r="AO17" s="17">
        <v>1086.037</v>
      </c>
      <c r="AP17" s="17">
        <v>1040.597</v>
      </c>
      <c r="AQ17" s="17">
        <v>1091.28648</v>
      </c>
      <c r="AR17" s="17">
        <v>976.84460999999999</v>
      </c>
      <c r="AS17" s="17">
        <v>648.96199999999999</v>
      </c>
      <c r="AT17" s="17">
        <v>458.69399999999985</v>
      </c>
      <c r="AU17" s="17">
        <v>248.41200000000001</v>
      </c>
      <c r="AV17" s="17">
        <v>206.45000000000002</v>
      </c>
      <c r="AW17" s="17">
        <v>147.62800000000001</v>
      </c>
      <c r="AX17" s="17">
        <v>110.79899999999999</v>
      </c>
      <c r="AY17" s="17">
        <v>107.37300000000002</v>
      </c>
      <c r="AZ17" s="17">
        <v>114.58500000000001</v>
      </c>
      <c r="BA17" s="17">
        <v>0</v>
      </c>
      <c r="BB17" s="17">
        <v>0</v>
      </c>
      <c r="BC17" s="17">
        <v>0</v>
      </c>
      <c r="BD17" s="17">
        <v>0</v>
      </c>
      <c r="BE17" s="17">
        <v>0</v>
      </c>
    </row>
    <row r="18" spans="24:57" ht="17.100000000000001" customHeight="1">
      <c r="X18" s="937"/>
      <c r="Y18" s="8" t="s">
        <v>363</v>
      </c>
      <c r="Z18" s="17"/>
      <c r="AA18" s="17">
        <v>203.66146500777003</v>
      </c>
      <c r="AB18" s="17">
        <v>170.92034620505461</v>
      </c>
      <c r="AC18" s="17">
        <v>114.5640534246054</v>
      </c>
      <c r="AD18" s="17">
        <v>105.5217232773396</v>
      </c>
      <c r="AE18" s="17">
        <v>105.27685172117191</v>
      </c>
      <c r="AF18" s="17">
        <v>103.55080587403862</v>
      </c>
      <c r="AG18" s="17">
        <v>97.82348485417198</v>
      </c>
      <c r="AH18" s="17">
        <v>88.253301503366998</v>
      </c>
      <c r="AI18" s="17">
        <v>73.351768293540019</v>
      </c>
      <c r="AJ18" s="17">
        <v>43.243983660636005</v>
      </c>
      <c r="AK18" s="17">
        <v>26.408911815000003</v>
      </c>
      <c r="AL18" s="17">
        <v>22.885426541340006</v>
      </c>
      <c r="AM18" s="17">
        <v>21.832040080620008</v>
      </c>
      <c r="AN18" s="17">
        <v>22.151602012795198</v>
      </c>
      <c r="AO18" s="17">
        <v>21.735697567161605</v>
      </c>
      <c r="AP18" s="17">
        <v>21.757894067745006</v>
      </c>
      <c r="AQ18" s="17">
        <v>21.814470291239999</v>
      </c>
      <c r="AR18" s="17">
        <v>21.621426193224003</v>
      </c>
      <c r="AS18" s="17">
        <v>21.588716017439999</v>
      </c>
      <c r="AT18" s="17">
        <v>16.221537470160001</v>
      </c>
      <c r="AU18" s="17">
        <v>15.275652091128</v>
      </c>
      <c r="AV18" s="17">
        <v>15.24442131496944</v>
      </c>
      <c r="AW18" s="17">
        <v>13.26776075130825</v>
      </c>
      <c r="AX18" s="17">
        <v>9.5924042121599999</v>
      </c>
      <c r="AY18" s="17">
        <v>1.9119775175424001</v>
      </c>
      <c r="AZ18" s="17">
        <v>0</v>
      </c>
      <c r="BA18" s="17">
        <v>0</v>
      </c>
      <c r="BB18" s="17">
        <v>0</v>
      </c>
      <c r="BC18" s="17">
        <v>0</v>
      </c>
      <c r="BD18" s="17">
        <v>0</v>
      </c>
      <c r="BE18" s="17">
        <v>0</v>
      </c>
    </row>
    <row r="19" spans="24:57" ht="17.100000000000001" customHeight="1">
      <c r="X19" s="938"/>
      <c r="Y19" s="8" t="s">
        <v>364</v>
      </c>
      <c r="Z19" s="17"/>
      <c r="AA19" s="17">
        <v>1423.4313191740412</v>
      </c>
      <c r="AB19" s="17">
        <v>1648.1836327278372</v>
      </c>
      <c r="AC19" s="17">
        <v>1685.6423516534699</v>
      </c>
      <c r="AD19" s="17">
        <v>2434.8167301661233</v>
      </c>
      <c r="AE19" s="17">
        <v>2996.6975140506133</v>
      </c>
      <c r="AF19" s="17">
        <v>3933.1654871914297</v>
      </c>
      <c r="AG19" s="17">
        <v>4620.6895351792009</v>
      </c>
      <c r="AH19" s="17">
        <v>5803.9204889376351</v>
      </c>
      <c r="AI19" s="17">
        <v>5887.6350313287267</v>
      </c>
      <c r="AJ19" s="17">
        <v>6282.3805660741227</v>
      </c>
      <c r="AK19" s="17">
        <v>6771.4719610404945</v>
      </c>
      <c r="AL19" s="17">
        <v>5204.2758578653556</v>
      </c>
      <c r="AM19" s="17">
        <v>5186.6022711831438</v>
      </c>
      <c r="AN19" s="17">
        <v>5138.3584990482786</v>
      </c>
      <c r="AO19" s="17">
        <v>5433.2456075833979</v>
      </c>
      <c r="AP19" s="17">
        <v>4594.1136966449412</v>
      </c>
      <c r="AQ19" s="17">
        <v>4934.7855812000926</v>
      </c>
      <c r="AR19" s="17">
        <v>4432.8835937950025</v>
      </c>
      <c r="AS19" s="17">
        <v>3338.8950097896773</v>
      </c>
      <c r="AT19" s="17">
        <v>2109.0788710434817</v>
      </c>
      <c r="AU19" s="17">
        <v>2214.33318596243</v>
      </c>
      <c r="AV19" s="17">
        <v>1863.3271886046591</v>
      </c>
      <c r="AW19" s="17">
        <v>1624.1721536369046</v>
      </c>
      <c r="AX19" s="17">
        <v>1555.7323503258608</v>
      </c>
      <c r="AY19" s="17">
        <v>1616.8578402526341</v>
      </c>
      <c r="AZ19" s="17">
        <v>1582.2223403535763</v>
      </c>
      <c r="BA19" s="17">
        <v>0</v>
      </c>
      <c r="BB19" s="17">
        <v>0</v>
      </c>
      <c r="BC19" s="17">
        <v>0</v>
      </c>
      <c r="BD19" s="17">
        <v>0</v>
      </c>
      <c r="BE19" s="17">
        <v>0</v>
      </c>
    </row>
    <row r="20" spans="24:57" ht="17.100000000000001" customHeight="1">
      <c r="X20" s="937"/>
      <c r="Y20" s="8" t="s">
        <v>132</v>
      </c>
      <c r="Z20" s="17"/>
      <c r="AA20" s="17">
        <v>31.349551817142864</v>
      </c>
      <c r="AB20" s="17">
        <v>36.299481051428579</v>
      </c>
      <c r="AC20" s="17">
        <v>37.124469257142863</v>
      </c>
      <c r="AD20" s="17">
        <v>53.624233371428581</v>
      </c>
      <c r="AE20" s="17">
        <v>65.999056457142871</v>
      </c>
      <c r="AF20" s="17">
        <v>86.623761600000009</v>
      </c>
      <c r="AG20" s="17">
        <v>83.564493030000008</v>
      </c>
      <c r="AH20" s="17">
        <v>155.47203314999999</v>
      </c>
      <c r="AI20" s="17">
        <v>170.73556505999997</v>
      </c>
      <c r="AJ20" s="17">
        <v>213.26413059000001</v>
      </c>
      <c r="AK20" s="17">
        <v>214.09925130000002</v>
      </c>
      <c r="AL20" s="17">
        <v>143.71019599500002</v>
      </c>
      <c r="AM20" s="17">
        <v>181.6312546476</v>
      </c>
      <c r="AN20" s="17">
        <v>168.05832858720001</v>
      </c>
      <c r="AO20" s="17">
        <v>179.20095742800001</v>
      </c>
      <c r="AP20" s="17">
        <v>152.02520950049998</v>
      </c>
      <c r="AQ20" s="17">
        <v>157.5987248232</v>
      </c>
      <c r="AR20" s="17">
        <v>106.94475620499857</v>
      </c>
      <c r="AS20" s="17">
        <v>83.498187482089094</v>
      </c>
      <c r="AT20" s="17">
        <v>39.3215491405386</v>
      </c>
      <c r="AU20" s="17">
        <v>46.499902434000006</v>
      </c>
      <c r="AV20" s="17">
        <v>59.124586382099992</v>
      </c>
      <c r="AW20" s="17">
        <v>68.215217988985685</v>
      </c>
      <c r="AX20" s="17">
        <v>75.629352581999996</v>
      </c>
      <c r="AY20" s="113">
        <v>89.736041879099957</v>
      </c>
      <c r="AZ20" s="113">
        <v>86.457609775786594</v>
      </c>
      <c r="BA20" s="113">
        <v>0</v>
      </c>
      <c r="BB20" s="113">
        <v>0</v>
      </c>
      <c r="BC20" s="113">
        <v>0</v>
      </c>
      <c r="BD20" s="113">
        <v>0</v>
      </c>
      <c r="BE20" s="113">
        <v>0</v>
      </c>
    </row>
    <row r="21" spans="24:57" ht="17.100000000000001" customHeight="1">
      <c r="X21" s="937"/>
      <c r="Y21" s="10" t="s">
        <v>365</v>
      </c>
      <c r="Z21" s="17"/>
      <c r="AA21" s="17">
        <v>4549.9385208708818</v>
      </c>
      <c r="AB21" s="17">
        <v>5268.3498662715474</v>
      </c>
      <c r="AC21" s="17">
        <v>5388.085090504992</v>
      </c>
      <c r="AD21" s="17">
        <v>7782.789575173877</v>
      </c>
      <c r="AE21" s="17">
        <v>9578.8179386755419</v>
      </c>
      <c r="AF21" s="17">
        <v>12572.198544511648</v>
      </c>
      <c r="AG21" s="17">
        <v>12249.339530097119</v>
      </c>
      <c r="AH21" s="17">
        <v>12251.37705950668</v>
      </c>
      <c r="AI21" s="17">
        <v>8790.9937642637251</v>
      </c>
      <c r="AJ21" s="17">
        <v>5009.2550271640739</v>
      </c>
      <c r="AK21" s="17">
        <v>3199.8497572023898</v>
      </c>
      <c r="AL21" s="17">
        <v>3177.632953861073</v>
      </c>
      <c r="AM21" s="17">
        <v>2552.0310004000135</v>
      </c>
      <c r="AN21" s="17">
        <v>2313.9571521052962</v>
      </c>
      <c r="AO21" s="17">
        <v>2496.2521577619618</v>
      </c>
      <c r="AP21" s="17">
        <v>2814.5689959275555</v>
      </c>
      <c r="AQ21" s="17">
        <v>2792.6567707804907</v>
      </c>
      <c r="AR21" s="17">
        <v>2377.1678167157852</v>
      </c>
      <c r="AS21" s="17">
        <v>1648.1451743999996</v>
      </c>
      <c r="AT21" s="17">
        <v>1420.4247963283594</v>
      </c>
      <c r="AU21" s="17">
        <v>1720.6851744000003</v>
      </c>
      <c r="AV21" s="17">
        <v>1605.3651743999997</v>
      </c>
      <c r="AW21" s="17">
        <v>1583.0451744</v>
      </c>
      <c r="AX21" s="17">
        <v>1517.9451743999998</v>
      </c>
      <c r="AY21" s="17">
        <v>1536.5451744</v>
      </c>
      <c r="AZ21" s="17">
        <v>1517.0151744</v>
      </c>
      <c r="BA21" s="17">
        <v>0</v>
      </c>
      <c r="BB21" s="17">
        <v>0</v>
      </c>
      <c r="BC21" s="17">
        <v>0</v>
      </c>
      <c r="BD21" s="17">
        <v>0</v>
      </c>
      <c r="BE21" s="17">
        <v>0</v>
      </c>
    </row>
    <row r="22" spans="24:57" ht="17.100000000000001" customHeight="1">
      <c r="X22" s="939"/>
      <c r="Y22" s="940" t="s">
        <v>251</v>
      </c>
      <c r="Z22" s="411"/>
      <c r="AA22" s="14" t="s">
        <v>625</v>
      </c>
      <c r="AB22" s="14" t="s">
        <v>625</v>
      </c>
      <c r="AC22" s="14" t="s">
        <v>625</v>
      </c>
      <c r="AD22" s="14" t="s">
        <v>625</v>
      </c>
      <c r="AE22" s="14" t="s">
        <v>625</v>
      </c>
      <c r="AF22" s="14" t="s">
        <v>625</v>
      </c>
      <c r="AG22" s="14" t="s">
        <v>625</v>
      </c>
      <c r="AH22" s="14" t="s">
        <v>625</v>
      </c>
      <c r="AI22" s="14" t="s">
        <v>625</v>
      </c>
      <c r="AJ22" s="14" t="s">
        <v>625</v>
      </c>
      <c r="AK22" s="14" t="s">
        <v>625</v>
      </c>
      <c r="AL22" s="14" t="s">
        <v>625</v>
      </c>
      <c r="AM22" s="28">
        <v>3.914399345942874E-2</v>
      </c>
      <c r="AN22" s="28">
        <v>9.7045125215709724E-2</v>
      </c>
      <c r="AO22" s="28">
        <v>0.16906324307742576</v>
      </c>
      <c r="AP22" s="28">
        <v>0.28886270200039665</v>
      </c>
      <c r="AQ22" s="28">
        <v>0.63371883242693272</v>
      </c>
      <c r="AR22" s="28">
        <v>1.3873828126652086</v>
      </c>
      <c r="AS22" s="28">
        <v>2.3156910986809169</v>
      </c>
      <c r="AT22" s="28">
        <v>3.1313910456993637</v>
      </c>
      <c r="AU22" s="28">
        <v>4.3377887767085701</v>
      </c>
      <c r="AV22" s="28">
        <v>5.9351216627646517</v>
      </c>
      <c r="AW22" s="28" t="s">
        <v>625</v>
      </c>
      <c r="AX22" s="28">
        <v>10.361025748108249</v>
      </c>
      <c r="AY22" s="28">
        <v>9.0012734043159206</v>
      </c>
      <c r="AZ22" s="28">
        <v>7.8245525861269023</v>
      </c>
      <c r="BA22" s="28">
        <v>0</v>
      </c>
      <c r="BB22" s="28">
        <v>0</v>
      </c>
      <c r="BC22" s="28">
        <v>0</v>
      </c>
      <c r="BD22" s="28">
        <v>0</v>
      </c>
      <c r="BE22" s="28">
        <v>0</v>
      </c>
    </row>
    <row r="23" spans="24:57" ht="17.100000000000001" customHeight="1">
      <c r="X23" s="941" t="s">
        <v>376</v>
      </c>
      <c r="Y23" s="942"/>
      <c r="Z23" s="227"/>
      <c r="AA23" s="227">
        <f>SUM(AA24:AA29)</f>
        <v>12850.069876123966</v>
      </c>
      <c r="AB23" s="227">
        <f t="shared" ref="AB23:BE23" si="3">SUM(AB24:AB29)</f>
        <v>14206.042348977286</v>
      </c>
      <c r="AC23" s="227">
        <f t="shared" si="3"/>
        <v>15635.824676234235</v>
      </c>
      <c r="AD23" s="227">
        <f t="shared" si="3"/>
        <v>15701.970570462503</v>
      </c>
      <c r="AE23" s="227">
        <f t="shared" si="3"/>
        <v>15019.955788766003</v>
      </c>
      <c r="AF23" s="227">
        <f t="shared" si="3"/>
        <v>16447.524694550535</v>
      </c>
      <c r="AG23" s="227">
        <f t="shared" si="3"/>
        <v>17022.187764473412</v>
      </c>
      <c r="AH23" s="227">
        <f t="shared" si="3"/>
        <v>14510.540478356033</v>
      </c>
      <c r="AI23" s="227">
        <f t="shared" si="3"/>
        <v>13224.101247799888</v>
      </c>
      <c r="AJ23" s="227">
        <f t="shared" si="3"/>
        <v>9176.6166900014632</v>
      </c>
      <c r="AK23" s="227">
        <f t="shared" si="3"/>
        <v>7031.3589307549009</v>
      </c>
      <c r="AL23" s="227">
        <f t="shared" si="3"/>
        <v>6066.0167800018462</v>
      </c>
      <c r="AM23" s="227">
        <f t="shared" si="3"/>
        <v>5735.4807991064208</v>
      </c>
      <c r="AN23" s="227">
        <f t="shared" si="3"/>
        <v>5406.3108216924838</v>
      </c>
      <c r="AO23" s="227">
        <f t="shared" si="3"/>
        <v>5258.7023289238059</v>
      </c>
      <c r="AP23" s="227">
        <f t="shared" si="3"/>
        <v>5053.0064154062857</v>
      </c>
      <c r="AQ23" s="227">
        <f t="shared" si="3"/>
        <v>5228.9023176758474</v>
      </c>
      <c r="AR23" s="227">
        <f t="shared" si="3"/>
        <v>4733.4516098271279</v>
      </c>
      <c r="AS23" s="227">
        <f t="shared" si="3"/>
        <v>4177.1687224711586</v>
      </c>
      <c r="AT23" s="227">
        <f t="shared" si="3"/>
        <v>2446.6334261602306</v>
      </c>
      <c r="AU23" s="227">
        <f t="shared" si="3"/>
        <v>2423.8716471637822</v>
      </c>
      <c r="AV23" s="227">
        <f t="shared" si="3"/>
        <v>2247.642725314186</v>
      </c>
      <c r="AW23" s="227">
        <f t="shared" si="3"/>
        <v>2234.5432822934995</v>
      </c>
      <c r="AX23" s="227">
        <f t="shared" si="3"/>
        <v>2101.8130508240447</v>
      </c>
      <c r="AY23" s="227">
        <f t="shared" si="3"/>
        <v>2065.0671486339115</v>
      </c>
      <c r="AZ23" s="227">
        <f>SUM(AZ24:AZ29)</f>
        <v>2121.8561027988935</v>
      </c>
      <c r="BA23" s="227">
        <f t="shared" si="3"/>
        <v>0</v>
      </c>
      <c r="BB23" s="227">
        <f t="shared" si="3"/>
        <v>0</v>
      </c>
      <c r="BC23" s="227">
        <f t="shared" si="3"/>
        <v>0</v>
      </c>
      <c r="BD23" s="227">
        <f t="shared" si="3"/>
        <v>0</v>
      </c>
      <c r="BE23" s="227">
        <f t="shared" si="3"/>
        <v>0</v>
      </c>
    </row>
    <row r="24" spans="24:57" ht="17.100000000000001" customHeight="1">
      <c r="X24" s="941"/>
      <c r="Y24" s="933" t="s">
        <v>373</v>
      </c>
      <c r="Z24" s="17"/>
      <c r="AA24" s="17">
        <v>3470.7818181818179</v>
      </c>
      <c r="AB24" s="17">
        <v>3879.1090909090917</v>
      </c>
      <c r="AC24" s="17">
        <v>4287.4363636363641</v>
      </c>
      <c r="AD24" s="17">
        <v>4287.4363636363641</v>
      </c>
      <c r="AE24" s="17">
        <v>4083.2727272727275</v>
      </c>
      <c r="AF24" s="17">
        <v>4491.6000000000004</v>
      </c>
      <c r="AG24" s="17">
        <v>3990</v>
      </c>
      <c r="AH24" s="17">
        <v>2462.4</v>
      </c>
      <c r="AI24" s="17">
        <v>2006.4</v>
      </c>
      <c r="AJ24" s="17">
        <v>1459.2</v>
      </c>
      <c r="AK24" s="17">
        <v>820.8</v>
      </c>
      <c r="AL24" s="17">
        <v>752.4</v>
      </c>
      <c r="AM24" s="17">
        <v>820.8</v>
      </c>
      <c r="AN24" s="17">
        <v>775.2</v>
      </c>
      <c r="AO24" s="17">
        <v>729.6</v>
      </c>
      <c r="AP24" s="17">
        <v>930.2399999999999</v>
      </c>
      <c r="AQ24" s="17">
        <v>1303.4760000000001</v>
      </c>
      <c r="AR24" s="17">
        <v>1143.6479999999999</v>
      </c>
      <c r="AS24" s="17">
        <v>1228.92</v>
      </c>
      <c r="AT24" s="17">
        <v>232.55999999999997</v>
      </c>
      <c r="AU24" s="17">
        <v>189.24000000000004</v>
      </c>
      <c r="AV24" s="17">
        <v>132.24</v>
      </c>
      <c r="AW24" s="17">
        <v>123.12000000000002</v>
      </c>
      <c r="AX24" s="17">
        <v>92.796000000000006</v>
      </c>
      <c r="AY24" s="17">
        <v>61.560000000000009</v>
      </c>
      <c r="AZ24" s="17">
        <v>52.439999999999991</v>
      </c>
      <c r="BA24" s="17">
        <v>0</v>
      </c>
      <c r="BB24" s="17">
        <v>0</v>
      </c>
      <c r="BC24" s="17">
        <v>0</v>
      </c>
      <c r="BD24" s="17">
        <v>0</v>
      </c>
      <c r="BE24" s="17">
        <v>0</v>
      </c>
    </row>
    <row r="25" spans="24:57" ht="17.100000000000001" customHeight="1">
      <c r="X25" s="941"/>
      <c r="Y25" s="933" t="s">
        <v>359</v>
      </c>
      <c r="Z25" s="17"/>
      <c r="AA25" s="17">
        <v>146.54270597127743</v>
      </c>
      <c r="AB25" s="17">
        <v>126.43688586545731</v>
      </c>
      <c r="AC25" s="17">
        <v>107.02040816326532</v>
      </c>
      <c r="AD25" s="17">
        <v>112.39153439153439</v>
      </c>
      <c r="AE25" s="17">
        <v>109.17460317460318</v>
      </c>
      <c r="AF25" s="17">
        <v>114</v>
      </c>
      <c r="AG25" s="17">
        <v>136.80000000000001</v>
      </c>
      <c r="AH25" s="17">
        <v>182.4</v>
      </c>
      <c r="AI25" s="17">
        <v>387.6</v>
      </c>
      <c r="AJ25" s="17">
        <v>615.6</v>
      </c>
      <c r="AK25" s="17">
        <v>980.4</v>
      </c>
      <c r="AL25" s="17">
        <v>1094.4000000000001</v>
      </c>
      <c r="AM25" s="17">
        <v>1071.5999999999999</v>
      </c>
      <c r="AN25" s="17">
        <v>1073.7246928870293</v>
      </c>
      <c r="AO25" s="17">
        <v>1059.8861422594143</v>
      </c>
      <c r="AP25" s="17">
        <v>1104.0456401673639</v>
      </c>
      <c r="AQ25" s="17">
        <v>1040.8667447698745</v>
      </c>
      <c r="AR25" s="17">
        <v>1039.2049205020921</v>
      </c>
      <c r="AS25" s="17">
        <v>622.44000000000005</v>
      </c>
      <c r="AT25" s="17">
        <v>228</v>
      </c>
      <c r="AU25" s="17">
        <v>293.73239999999998</v>
      </c>
      <c r="AV25" s="17">
        <v>182.4</v>
      </c>
      <c r="AW25" s="17">
        <v>182.4</v>
      </c>
      <c r="AX25" s="17">
        <v>159.6</v>
      </c>
      <c r="AY25" s="17">
        <v>182.4</v>
      </c>
      <c r="AZ25" s="17">
        <v>228</v>
      </c>
      <c r="BA25" s="17">
        <v>0</v>
      </c>
      <c r="BB25" s="17">
        <v>0</v>
      </c>
      <c r="BC25" s="17">
        <v>0</v>
      </c>
      <c r="BD25" s="17">
        <v>0</v>
      </c>
      <c r="BE25" s="17">
        <v>0</v>
      </c>
    </row>
    <row r="26" spans="24:57" ht="17.100000000000001" customHeight="1">
      <c r="X26" s="941"/>
      <c r="Y26" s="933" t="s">
        <v>360</v>
      </c>
      <c r="Z26" s="17"/>
      <c r="AA26" s="17">
        <v>309.08672287996046</v>
      </c>
      <c r="AB26" s="17">
        <v>345.44986674819108</v>
      </c>
      <c r="AC26" s="17">
        <v>381.81301061642176</v>
      </c>
      <c r="AD26" s="17">
        <v>381.81301061642176</v>
      </c>
      <c r="AE26" s="17">
        <v>363.63143868230645</v>
      </c>
      <c r="AF26" s="17">
        <v>399.99458255053707</v>
      </c>
      <c r="AG26" s="17">
        <v>429.41845247341388</v>
      </c>
      <c r="AH26" s="17">
        <v>529.88919035603283</v>
      </c>
      <c r="AI26" s="17">
        <v>533.46666379988676</v>
      </c>
      <c r="AJ26" s="17">
        <v>551.67430148685253</v>
      </c>
      <c r="AK26" s="17">
        <v>628.71282554988102</v>
      </c>
      <c r="AL26" s="17">
        <v>463.75076011900035</v>
      </c>
      <c r="AM26" s="17">
        <v>493.96513327880575</v>
      </c>
      <c r="AN26" s="17">
        <v>516.44690280712837</v>
      </c>
      <c r="AO26" s="17">
        <v>587.95071971543689</v>
      </c>
      <c r="AP26" s="17">
        <v>540.20721733431947</v>
      </c>
      <c r="AQ26" s="17">
        <v>463.35255030968517</v>
      </c>
      <c r="AR26" s="17">
        <v>430.60346807507943</v>
      </c>
      <c r="AS26" s="17">
        <v>328.61800191316979</v>
      </c>
      <c r="AT26" s="17">
        <v>210.92295218847789</v>
      </c>
      <c r="AU26" s="17">
        <v>224.78611040704504</v>
      </c>
      <c r="AV26" s="17">
        <v>196.49758447274104</v>
      </c>
      <c r="AW26" s="17">
        <v>183.54560330370327</v>
      </c>
      <c r="AX26" s="17">
        <v>181.46430338562618</v>
      </c>
      <c r="AY26" s="17">
        <v>174.75512481269493</v>
      </c>
      <c r="AZ26" s="17">
        <v>183.9720882131663</v>
      </c>
      <c r="BA26" s="17">
        <v>0</v>
      </c>
      <c r="BB26" s="17">
        <v>0</v>
      </c>
      <c r="BC26" s="17">
        <v>0</v>
      </c>
      <c r="BD26" s="17">
        <v>0</v>
      </c>
      <c r="BE26" s="17">
        <v>0</v>
      </c>
    </row>
    <row r="27" spans="24:57" ht="17.100000000000001" customHeight="1">
      <c r="X27" s="941"/>
      <c r="Y27" s="8" t="s">
        <v>132</v>
      </c>
      <c r="Z27" s="17"/>
      <c r="AA27" s="17">
        <v>109.61821309090909</v>
      </c>
      <c r="AB27" s="17">
        <v>122.51447345454545</v>
      </c>
      <c r="AC27" s="17">
        <v>135.41073381818182</v>
      </c>
      <c r="AD27" s="17">
        <v>135.41073381818182</v>
      </c>
      <c r="AE27" s="17">
        <v>128.96260363636364</v>
      </c>
      <c r="AF27" s="17">
        <v>141.85886400000001</v>
      </c>
      <c r="AG27" s="17">
        <v>412.20576</v>
      </c>
      <c r="AH27" s="17">
        <v>535.65818400000001</v>
      </c>
      <c r="AI27" s="17">
        <v>648.43610399999989</v>
      </c>
      <c r="AJ27" s="17">
        <v>868.22500319999983</v>
      </c>
      <c r="AK27" s="17">
        <v>877.24231200000008</v>
      </c>
      <c r="AL27" s="17">
        <v>824.01753599999984</v>
      </c>
      <c r="AM27" s="17">
        <v>902.67397919999996</v>
      </c>
      <c r="AN27" s="17">
        <v>854.11668239999983</v>
      </c>
      <c r="AO27" s="17">
        <v>850.10789520000003</v>
      </c>
      <c r="AP27" s="17">
        <v>711.7616448</v>
      </c>
      <c r="AQ27" s="17">
        <v>572.43453429599992</v>
      </c>
      <c r="AR27" s="17">
        <v>365.50986061500015</v>
      </c>
      <c r="AS27" s="17">
        <v>295.92545091024112</v>
      </c>
      <c r="AT27" s="17">
        <v>199.38995511990908</v>
      </c>
      <c r="AU27" s="17">
        <v>268.87561199999993</v>
      </c>
      <c r="AV27" s="17">
        <v>197.92126051200003</v>
      </c>
      <c r="AW27" s="17">
        <v>172.04775256799999</v>
      </c>
      <c r="AX27" s="17">
        <v>169.84416311999996</v>
      </c>
      <c r="AY27" s="17">
        <v>191.07050255999999</v>
      </c>
      <c r="AZ27" s="17">
        <v>191.25457106400009</v>
      </c>
      <c r="BA27" s="17">
        <v>0</v>
      </c>
      <c r="BB27" s="17">
        <v>0</v>
      </c>
      <c r="BC27" s="17">
        <v>0</v>
      </c>
      <c r="BD27" s="17">
        <v>0</v>
      </c>
      <c r="BE27" s="17">
        <v>0</v>
      </c>
    </row>
    <row r="28" spans="24:57" ht="17.100000000000001" customHeight="1">
      <c r="X28" s="943"/>
      <c r="Y28" s="10" t="s">
        <v>366</v>
      </c>
      <c r="Z28" s="14"/>
      <c r="AA28" s="14">
        <v>8112.4679999999998</v>
      </c>
      <c r="AB28" s="14">
        <v>9066.8760000000002</v>
      </c>
      <c r="AC28" s="14">
        <v>10021.284000000001</v>
      </c>
      <c r="AD28" s="14">
        <v>10021.284000000001</v>
      </c>
      <c r="AE28" s="14">
        <v>9544.0800000000017</v>
      </c>
      <c r="AF28" s="14">
        <v>10498.487999999999</v>
      </c>
      <c r="AG28" s="14">
        <v>11235.839999999998</v>
      </c>
      <c r="AH28" s="14">
        <v>9978.6479999999992</v>
      </c>
      <c r="AI28" s="14">
        <v>8822.4600000000009</v>
      </c>
      <c r="AJ28" s="14">
        <v>4857.0382092050213</v>
      </c>
      <c r="AK28" s="14">
        <v>2909.6902092050195</v>
      </c>
      <c r="AL28" s="14">
        <v>2123.5204518828459</v>
      </c>
      <c r="AM28" s="14">
        <v>1617.1801506276149</v>
      </c>
      <c r="AN28" s="14">
        <v>1379.8712635983259</v>
      </c>
      <c r="AO28" s="14">
        <v>1178.9975397489557</v>
      </c>
      <c r="AP28" s="14">
        <v>899.41802510460252</v>
      </c>
      <c r="AQ28" s="14">
        <v>966.94103598326433</v>
      </c>
      <c r="AR28" s="14">
        <v>879.95309748953923</v>
      </c>
      <c r="AS28" s="14">
        <v>828.10744769874634</v>
      </c>
      <c r="AT28" s="14">
        <v>711.14535564853531</v>
      </c>
      <c r="AU28" s="14">
        <v>622.22535564853592</v>
      </c>
      <c r="AV28" s="14">
        <v>706.58535564853537</v>
      </c>
      <c r="AW28" s="14">
        <v>718.89735564853618</v>
      </c>
      <c r="AX28" s="14">
        <v>642.74535564853568</v>
      </c>
      <c r="AY28" s="14">
        <v>601.70535564853571</v>
      </c>
      <c r="AZ28" s="14">
        <v>610.0957556485364</v>
      </c>
      <c r="BA28" s="14">
        <v>0</v>
      </c>
      <c r="BB28" s="14">
        <v>0</v>
      </c>
      <c r="BC28" s="14">
        <v>0</v>
      </c>
      <c r="BD28" s="14">
        <v>0</v>
      </c>
      <c r="BE28" s="14">
        <v>0</v>
      </c>
    </row>
    <row r="29" spans="24:57" ht="17.100000000000001" customHeight="1">
      <c r="X29" s="944"/>
      <c r="Y29" s="8" t="s">
        <v>133</v>
      </c>
      <c r="Z29" s="16"/>
      <c r="AA29" s="16">
        <v>701.5724160000002</v>
      </c>
      <c r="AB29" s="16">
        <v>665.65603200000021</v>
      </c>
      <c r="AC29" s="16">
        <v>702.86015999999995</v>
      </c>
      <c r="AD29" s="16">
        <v>763.63492800000006</v>
      </c>
      <c r="AE29" s="16">
        <v>790.83441600000015</v>
      </c>
      <c r="AF29" s="16">
        <v>801.58324800000003</v>
      </c>
      <c r="AG29" s="16">
        <v>817.92355199999997</v>
      </c>
      <c r="AH29" s="16">
        <v>821.54510400000004</v>
      </c>
      <c r="AI29" s="16">
        <v>825.73847999999998</v>
      </c>
      <c r="AJ29" s="16">
        <v>824.87917610958914</v>
      </c>
      <c r="AK29" s="16">
        <v>814.51358400000015</v>
      </c>
      <c r="AL29" s="16">
        <v>807.92803200000003</v>
      </c>
      <c r="AM29" s="16">
        <v>829.26153600000009</v>
      </c>
      <c r="AN29" s="16">
        <v>806.95128</v>
      </c>
      <c r="AO29" s="16">
        <v>852.16003200000011</v>
      </c>
      <c r="AP29" s="16">
        <v>867.333888</v>
      </c>
      <c r="AQ29" s="16">
        <v>881.83145231702258</v>
      </c>
      <c r="AR29" s="16">
        <v>874.53226314541689</v>
      </c>
      <c r="AS29" s="16">
        <v>873.15782194900066</v>
      </c>
      <c r="AT29" s="16">
        <v>864.61516320330816</v>
      </c>
      <c r="AU29" s="16">
        <v>825.01216910820119</v>
      </c>
      <c r="AV29" s="16">
        <v>831.99852468090978</v>
      </c>
      <c r="AW29" s="16">
        <v>854.53257077325986</v>
      </c>
      <c r="AX29" s="16">
        <v>855.36322866988291</v>
      </c>
      <c r="AY29" s="16">
        <v>853.57616561268094</v>
      </c>
      <c r="AZ29" s="16">
        <v>856.09368787319079</v>
      </c>
      <c r="BA29" s="16">
        <v>0</v>
      </c>
      <c r="BB29" s="16">
        <v>0</v>
      </c>
      <c r="BC29" s="16">
        <v>0</v>
      </c>
      <c r="BD29" s="16">
        <v>0</v>
      </c>
      <c r="BE29" s="16">
        <v>0</v>
      </c>
    </row>
    <row r="30" spans="24:57" ht="17.100000000000001" customHeight="1">
      <c r="X30" s="945" t="s">
        <v>375</v>
      </c>
      <c r="Y30" s="946"/>
      <c r="Z30" s="469"/>
      <c r="AA30" s="457">
        <f>SUM(AA31:AA33)</f>
        <v>32.609853866894952</v>
      </c>
      <c r="AB30" s="457">
        <f t="shared" ref="AB30:BE30" si="4">SUM(AB31:AB33)</f>
        <v>32.609853866894952</v>
      </c>
      <c r="AC30" s="457">
        <f t="shared" si="4"/>
        <v>32.609853866894952</v>
      </c>
      <c r="AD30" s="457">
        <f t="shared" si="4"/>
        <v>43.479805155859943</v>
      </c>
      <c r="AE30" s="457">
        <f t="shared" si="4"/>
        <v>76.089659022754901</v>
      </c>
      <c r="AF30" s="457">
        <f t="shared" si="4"/>
        <v>201.09409884585213</v>
      </c>
      <c r="AG30" s="457">
        <f t="shared" si="4"/>
        <v>192.55413105106322</v>
      </c>
      <c r="AH30" s="457">
        <f t="shared" si="4"/>
        <v>171.05935042516234</v>
      </c>
      <c r="AI30" s="457">
        <f t="shared" si="4"/>
        <v>188.13466808746665</v>
      </c>
      <c r="AJ30" s="457">
        <f t="shared" si="4"/>
        <v>315.26917107369837</v>
      </c>
      <c r="AK30" s="457">
        <f t="shared" si="4"/>
        <v>285.77261607893388</v>
      </c>
      <c r="AL30" s="457">
        <f t="shared" si="4"/>
        <v>294.81291048766207</v>
      </c>
      <c r="AM30" s="457">
        <f t="shared" si="4"/>
        <v>371.48283306236584</v>
      </c>
      <c r="AN30" s="457">
        <f t="shared" si="4"/>
        <v>416.09627155908129</v>
      </c>
      <c r="AO30" s="457">
        <f t="shared" si="4"/>
        <v>486.03833940564016</v>
      </c>
      <c r="AP30" s="457">
        <f t="shared" si="4"/>
        <v>1471.7527115608</v>
      </c>
      <c r="AQ30" s="457">
        <f t="shared" si="4"/>
        <v>1401.3137439505406</v>
      </c>
      <c r="AR30" s="457">
        <f t="shared" si="4"/>
        <v>1586.79745628361</v>
      </c>
      <c r="AS30" s="457">
        <f t="shared" si="4"/>
        <v>1481.039653866997</v>
      </c>
      <c r="AT30" s="457">
        <f t="shared" si="4"/>
        <v>1354.1553975192694</v>
      </c>
      <c r="AU30" s="457">
        <f t="shared" si="4"/>
        <v>1539.7414715489335</v>
      </c>
      <c r="AV30" s="457">
        <f t="shared" si="4"/>
        <v>1800.37996890664</v>
      </c>
      <c r="AW30" s="457">
        <f t="shared" si="4"/>
        <v>1511.8522493828877</v>
      </c>
      <c r="AX30" s="457">
        <f t="shared" si="4"/>
        <v>1617.2373656739449</v>
      </c>
      <c r="AY30" s="457">
        <f t="shared" si="4"/>
        <v>1122.8673385696302</v>
      </c>
      <c r="AZ30" s="457">
        <f>SUM(AZ31:AZ33)</f>
        <v>571.03108219650824</v>
      </c>
      <c r="BA30" s="457">
        <f t="shared" si="4"/>
        <v>0</v>
      </c>
      <c r="BB30" s="457">
        <f t="shared" si="4"/>
        <v>0</v>
      </c>
      <c r="BC30" s="457">
        <f t="shared" si="4"/>
        <v>0</v>
      </c>
      <c r="BD30" s="457">
        <f t="shared" si="4"/>
        <v>0</v>
      </c>
      <c r="BE30" s="457">
        <f t="shared" si="4"/>
        <v>0</v>
      </c>
    </row>
    <row r="31" spans="24:57" ht="17.100000000000001" customHeight="1">
      <c r="X31" s="945"/>
      <c r="Y31" s="933" t="s">
        <v>374</v>
      </c>
      <c r="Z31" s="784" t="s">
        <v>200</v>
      </c>
      <c r="AA31" s="14">
        <v>2.7891891891891891</v>
      </c>
      <c r="AB31" s="14">
        <v>2.7891891891891891</v>
      </c>
      <c r="AC31" s="14">
        <v>2.7891891891891891</v>
      </c>
      <c r="AD31" s="14">
        <v>3.7189189189189191</v>
      </c>
      <c r="AE31" s="14">
        <v>6.5081081081081082</v>
      </c>
      <c r="AF31" s="14">
        <v>17.2</v>
      </c>
      <c r="AG31" s="14">
        <v>17.2</v>
      </c>
      <c r="AH31" s="14">
        <v>17.2</v>
      </c>
      <c r="AI31" s="14">
        <v>34.4</v>
      </c>
      <c r="AJ31" s="14">
        <v>51.6</v>
      </c>
      <c r="AK31" s="14">
        <v>120.4</v>
      </c>
      <c r="AL31" s="14">
        <v>120.4</v>
      </c>
      <c r="AM31" s="14">
        <v>154.80000000000001</v>
      </c>
      <c r="AN31" s="14">
        <v>137.6</v>
      </c>
      <c r="AO31" s="14">
        <v>139.32</v>
      </c>
      <c r="AP31" s="14">
        <v>1240.1199999999999</v>
      </c>
      <c r="AQ31" s="14">
        <v>1123.1600000000003</v>
      </c>
      <c r="AR31" s="14">
        <v>1228.0799999999997</v>
      </c>
      <c r="AS31" s="14">
        <v>1222.92</v>
      </c>
      <c r="AT31" s="14">
        <v>1148.9600000000003</v>
      </c>
      <c r="AU31" s="14">
        <v>1322.6799999999998</v>
      </c>
      <c r="AV31" s="14">
        <v>1601.32</v>
      </c>
      <c r="AW31" s="14">
        <v>1314.0799999999997</v>
      </c>
      <c r="AX31" s="14">
        <v>1486.0799999999997</v>
      </c>
      <c r="AY31" s="14">
        <v>964.66888000000006</v>
      </c>
      <c r="AZ31" s="14">
        <v>404.2</v>
      </c>
      <c r="BA31" s="14">
        <v>0</v>
      </c>
      <c r="BB31" s="14">
        <v>0</v>
      </c>
      <c r="BC31" s="14">
        <v>0</v>
      </c>
      <c r="BD31" s="14">
        <v>0</v>
      </c>
      <c r="BE31" s="14">
        <v>0</v>
      </c>
    </row>
    <row r="32" spans="24:57" ht="17.100000000000001" customHeight="1">
      <c r="X32" s="945"/>
      <c r="Y32" s="933" t="s">
        <v>360</v>
      </c>
      <c r="Z32" s="784" t="s">
        <v>201</v>
      </c>
      <c r="AA32" s="14">
        <v>27.288840724840902</v>
      </c>
      <c r="AB32" s="14">
        <v>27.288840724840902</v>
      </c>
      <c r="AC32" s="14">
        <v>27.288840724840902</v>
      </c>
      <c r="AD32" s="14">
        <v>36.385120966454537</v>
      </c>
      <c r="AE32" s="14">
        <v>63.673961691295439</v>
      </c>
      <c r="AF32" s="14">
        <v>168.28118446985215</v>
      </c>
      <c r="AG32" s="14">
        <v>168.94687182126322</v>
      </c>
      <c r="AH32" s="14">
        <v>124.28927462496232</v>
      </c>
      <c r="AI32" s="14">
        <v>118.69780575146663</v>
      </c>
      <c r="AJ32" s="14">
        <v>211.58263805349833</v>
      </c>
      <c r="AK32" s="14">
        <v>99.55017386893384</v>
      </c>
      <c r="AL32" s="14">
        <v>117.22935642846208</v>
      </c>
      <c r="AM32" s="14">
        <v>166.52600766236583</v>
      </c>
      <c r="AN32" s="14">
        <v>130.33130915908129</v>
      </c>
      <c r="AO32" s="14">
        <v>181.53149160564004</v>
      </c>
      <c r="AP32" s="14">
        <v>161.03926756079997</v>
      </c>
      <c r="AQ32" s="14">
        <v>193.15992933054008</v>
      </c>
      <c r="AR32" s="14">
        <v>245.16117660003863</v>
      </c>
      <c r="AS32" s="14">
        <v>227.29132105209004</v>
      </c>
      <c r="AT32" s="14">
        <v>182.13178385376023</v>
      </c>
      <c r="AU32" s="14">
        <v>190.69287786193343</v>
      </c>
      <c r="AV32" s="14">
        <v>174.82296773663998</v>
      </c>
      <c r="AW32" s="14">
        <v>177.03201767288814</v>
      </c>
      <c r="AX32" s="14">
        <v>109.77620623594511</v>
      </c>
      <c r="AY32" s="14">
        <v>132.00954704763009</v>
      </c>
      <c r="AZ32" s="14">
        <v>144.65359425170817</v>
      </c>
      <c r="BA32" s="14">
        <v>0</v>
      </c>
      <c r="BB32" s="14">
        <v>0</v>
      </c>
      <c r="BC32" s="14">
        <v>0</v>
      </c>
      <c r="BD32" s="14">
        <v>0</v>
      </c>
      <c r="BE32" s="14">
        <v>0</v>
      </c>
    </row>
    <row r="33" spans="2:63" ht="17.100000000000001" customHeight="1" thickBot="1">
      <c r="X33" s="945"/>
      <c r="Y33" s="9" t="s">
        <v>132</v>
      </c>
      <c r="Z33" s="785" t="s">
        <v>132</v>
      </c>
      <c r="AA33" s="223">
        <v>2.5318239528648654</v>
      </c>
      <c r="AB33" s="223">
        <v>2.5318239528648654</v>
      </c>
      <c r="AC33" s="223">
        <v>2.5318239528648654</v>
      </c>
      <c r="AD33" s="223">
        <v>3.3757652704864869</v>
      </c>
      <c r="AE33" s="223">
        <v>5.9075892233513523</v>
      </c>
      <c r="AF33" s="223">
        <v>15.612914376000004</v>
      </c>
      <c r="AG33" s="223">
        <v>6.4072592298000046</v>
      </c>
      <c r="AH33" s="223">
        <v>29.570075800200023</v>
      </c>
      <c r="AI33" s="223">
        <v>35.03686233600002</v>
      </c>
      <c r="AJ33" s="223">
        <v>52.086533020200001</v>
      </c>
      <c r="AK33" s="223">
        <v>65.82244221000002</v>
      </c>
      <c r="AL33" s="223">
        <v>57.183554059199999</v>
      </c>
      <c r="AM33" s="223">
        <v>50.15682540000001</v>
      </c>
      <c r="AN33" s="223">
        <v>148.16496240000004</v>
      </c>
      <c r="AO33" s="223">
        <v>165.18684780000009</v>
      </c>
      <c r="AP33" s="223">
        <v>70.593444000000119</v>
      </c>
      <c r="AQ33" s="223">
        <v>84.993814620000137</v>
      </c>
      <c r="AR33" s="223">
        <v>113.55627968357172</v>
      </c>
      <c r="AS33" s="223">
        <v>30.828332814906808</v>
      </c>
      <c r="AT33" s="223">
        <v>23.063613665508967</v>
      </c>
      <c r="AU33" s="223">
        <v>26.368593687000043</v>
      </c>
      <c r="AV33" s="223">
        <v>24.237001170000035</v>
      </c>
      <c r="AW33" s="223">
        <v>20.740231710000032</v>
      </c>
      <c r="AX33" s="223">
        <v>21.381159438000033</v>
      </c>
      <c r="AY33" s="223">
        <v>26.188911522000041</v>
      </c>
      <c r="AZ33" s="223">
        <v>22.177487944800042</v>
      </c>
      <c r="BA33" s="223">
        <v>0</v>
      </c>
      <c r="BB33" s="223">
        <v>0</v>
      </c>
      <c r="BC33" s="223">
        <v>0</v>
      </c>
      <c r="BD33" s="223">
        <v>0</v>
      </c>
      <c r="BE33" s="223">
        <v>0</v>
      </c>
    </row>
    <row r="34" spans="2:63" ht="17.100000000000001" customHeight="1" thickTop="1">
      <c r="B34" s="1" t="s">
        <v>36</v>
      </c>
      <c r="X34" s="947" t="s">
        <v>370</v>
      </c>
      <c r="Y34" s="948"/>
      <c r="Z34" s="166"/>
      <c r="AA34" s="166">
        <f>AA5+AA16+AA23+AA30</f>
        <v>35354.28892405767</v>
      </c>
      <c r="AB34" s="166">
        <f t="shared" ref="AB34:BE34" si="5">AB5+AB16+AB23+AB30</f>
        <v>39095.187235867998</v>
      </c>
      <c r="AC34" s="166">
        <f t="shared" si="5"/>
        <v>41052.951673445416</v>
      </c>
      <c r="AD34" s="166">
        <f t="shared" si="5"/>
        <v>44817.4056844019</v>
      </c>
      <c r="AE34" s="166">
        <f t="shared" si="5"/>
        <v>49591.402497918818</v>
      </c>
      <c r="AF34" s="166">
        <f t="shared" si="5"/>
        <v>59471.728426964553</v>
      </c>
      <c r="AG34" s="166">
        <f t="shared" si="5"/>
        <v>60071.026195534178</v>
      </c>
      <c r="AH34" s="166">
        <f t="shared" si="5"/>
        <v>59102.675143276007</v>
      </c>
      <c r="AI34" s="166">
        <f t="shared" si="5"/>
        <v>53722.814545016714</v>
      </c>
      <c r="AJ34" s="166">
        <f t="shared" si="5"/>
        <v>46978.226472088485</v>
      </c>
      <c r="AK34" s="166">
        <f t="shared" si="5"/>
        <v>42042.239535271379</v>
      </c>
      <c r="AL34" s="166">
        <f t="shared" si="5"/>
        <v>35701.81953185422</v>
      </c>
      <c r="AM34" s="166">
        <f t="shared" si="5"/>
        <v>31542.795140045862</v>
      </c>
      <c r="AN34" s="166">
        <f t="shared" si="5"/>
        <v>30904.977594184093</v>
      </c>
      <c r="AO34" s="166">
        <f t="shared" si="5"/>
        <v>27382.300047036966</v>
      </c>
      <c r="AP34" s="166">
        <f t="shared" si="5"/>
        <v>27929.939069748096</v>
      </c>
      <c r="AQ34" s="166">
        <f t="shared" si="5"/>
        <v>30256.05397503074</v>
      </c>
      <c r="AR34" s="166">
        <f t="shared" si="5"/>
        <v>30944.28802215308</v>
      </c>
      <c r="AS34" s="166">
        <f t="shared" si="5"/>
        <v>30686.542432186397</v>
      </c>
      <c r="AT34" s="166">
        <f t="shared" si="5"/>
        <v>28784.987061418971</v>
      </c>
      <c r="AU34" s="166">
        <f t="shared" si="5"/>
        <v>31518.384115143341</v>
      </c>
      <c r="AV34" s="166">
        <f t="shared" si="5"/>
        <v>33874.966333940363</v>
      </c>
      <c r="AW34" s="166">
        <f t="shared" si="5"/>
        <v>36531.328182697966</v>
      </c>
      <c r="AX34" s="166">
        <f>AX5+AX16+AX23+AX30</f>
        <v>39093.669123187421</v>
      </c>
      <c r="AY34" s="166">
        <f t="shared" si="5"/>
        <v>42315.150933356417</v>
      </c>
      <c r="AZ34" s="166">
        <f>AZ5+AZ16+AZ23+AZ30</f>
        <v>45203.796658728745</v>
      </c>
      <c r="BA34" s="166">
        <f t="shared" si="5"/>
        <v>0</v>
      </c>
      <c r="BB34" s="166">
        <f t="shared" si="5"/>
        <v>0</v>
      </c>
      <c r="BC34" s="166">
        <f t="shared" si="5"/>
        <v>0</v>
      </c>
      <c r="BD34" s="166">
        <f t="shared" si="5"/>
        <v>0</v>
      </c>
      <c r="BE34" s="166">
        <f t="shared" si="5"/>
        <v>0</v>
      </c>
      <c r="BI34" s="148"/>
      <c r="BJ34" s="148"/>
      <c r="BK34" s="148"/>
    </row>
    <row r="35" spans="2:63">
      <c r="X35" s="767"/>
      <c r="Y35" s="767"/>
      <c r="AF35" s="163"/>
      <c r="BI35" s="149"/>
      <c r="BJ35" s="149"/>
      <c r="BK35" s="149"/>
    </row>
    <row r="36" spans="2:63">
      <c r="X36" s="767" t="s">
        <v>371</v>
      </c>
      <c r="Y36" s="767"/>
    </row>
    <row r="37" spans="2:63">
      <c r="X37" s="929"/>
      <c r="Y37" s="930"/>
      <c r="Z37" s="383"/>
      <c r="AA37" s="171">
        <v>1990</v>
      </c>
      <c r="AB37" s="171">
        <f t="shared" ref="AB37:AP37" si="6">AA37+1</f>
        <v>1991</v>
      </c>
      <c r="AC37" s="171">
        <f t="shared" si="6"/>
        <v>1992</v>
      </c>
      <c r="AD37" s="171">
        <f t="shared" si="6"/>
        <v>1993</v>
      </c>
      <c r="AE37" s="171">
        <f t="shared" si="6"/>
        <v>1994</v>
      </c>
      <c r="AF37" s="171">
        <v>1995</v>
      </c>
      <c r="AG37" s="171">
        <f t="shared" si="6"/>
        <v>1996</v>
      </c>
      <c r="AH37" s="171">
        <f t="shared" si="6"/>
        <v>1997</v>
      </c>
      <c r="AI37" s="171">
        <f t="shared" si="6"/>
        <v>1998</v>
      </c>
      <c r="AJ37" s="171">
        <f t="shared" si="6"/>
        <v>1999</v>
      </c>
      <c r="AK37" s="171">
        <f t="shared" si="6"/>
        <v>2000</v>
      </c>
      <c r="AL37" s="171">
        <f t="shared" si="6"/>
        <v>2001</v>
      </c>
      <c r="AM37" s="171">
        <f t="shared" si="6"/>
        <v>2002</v>
      </c>
      <c r="AN37" s="171">
        <f t="shared" si="6"/>
        <v>2003</v>
      </c>
      <c r="AO37" s="171">
        <f t="shared" si="6"/>
        <v>2004</v>
      </c>
      <c r="AP37" s="171">
        <f t="shared" si="6"/>
        <v>2005</v>
      </c>
      <c r="AQ37" s="171">
        <f t="shared" ref="AQ37:AZ37" si="7">AP37+1</f>
        <v>2006</v>
      </c>
      <c r="AR37" s="171">
        <f t="shared" si="7"/>
        <v>2007</v>
      </c>
      <c r="AS37" s="171">
        <f t="shared" si="7"/>
        <v>2008</v>
      </c>
      <c r="AT37" s="171">
        <f t="shared" si="7"/>
        <v>2009</v>
      </c>
      <c r="AU37" s="171">
        <f t="shared" si="7"/>
        <v>2010</v>
      </c>
      <c r="AV37" s="171">
        <f t="shared" si="7"/>
        <v>2011</v>
      </c>
      <c r="AW37" s="171">
        <f t="shared" si="7"/>
        <v>2012</v>
      </c>
      <c r="AX37" s="171">
        <f t="shared" si="7"/>
        <v>2013</v>
      </c>
      <c r="AY37" s="171">
        <f t="shared" si="7"/>
        <v>2014</v>
      </c>
      <c r="AZ37" s="171">
        <f t="shared" si="7"/>
        <v>2015</v>
      </c>
    </row>
    <row r="38" spans="2:63" ht="17.100000000000001" customHeight="1">
      <c r="X38" s="854" t="s">
        <v>34</v>
      </c>
      <c r="Y38" s="931"/>
      <c r="Z38" s="167"/>
      <c r="AA38" s="167">
        <f t="shared" ref="AA38:AX38" si="8">AA5/AA$5</f>
        <v>1</v>
      </c>
      <c r="AB38" s="167">
        <f t="shared" si="8"/>
        <v>1</v>
      </c>
      <c r="AC38" s="167">
        <f t="shared" si="8"/>
        <v>1</v>
      </c>
      <c r="AD38" s="167">
        <f t="shared" si="8"/>
        <v>1</v>
      </c>
      <c r="AE38" s="167">
        <f t="shared" si="8"/>
        <v>1</v>
      </c>
      <c r="AF38" s="167">
        <f t="shared" si="8"/>
        <v>1</v>
      </c>
      <c r="AG38" s="167">
        <f t="shared" si="8"/>
        <v>1</v>
      </c>
      <c r="AH38" s="167">
        <f t="shared" si="8"/>
        <v>1</v>
      </c>
      <c r="AI38" s="167">
        <f t="shared" si="8"/>
        <v>1</v>
      </c>
      <c r="AJ38" s="167">
        <f t="shared" si="8"/>
        <v>1</v>
      </c>
      <c r="AK38" s="167">
        <f t="shared" si="8"/>
        <v>1</v>
      </c>
      <c r="AL38" s="167">
        <f t="shared" si="8"/>
        <v>1</v>
      </c>
      <c r="AM38" s="167">
        <f t="shared" si="8"/>
        <v>1</v>
      </c>
      <c r="AN38" s="167">
        <f t="shared" si="8"/>
        <v>1</v>
      </c>
      <c r="AO38" s="167">
        <f t="shared" si="8"/>
        <v>1</v>
      </c>
      <c r="AP38" s="167">
        <f t="shared" si="8"/>
        <v>1</v>
      </c>
      <c r="AQ38" s="167">
        <f t="shared" si="8"/>
        <v>1</v>
      </c>
      <c r="AR38" s="167">
        <f t="shared" si="8"/>
        <v>1</v>
      </c>
      <c r="AS38" s="167">
        <f t="shared" si="8"/>
        <v>1</v>
      </c>
      <c r="AT38" s="167">
        <f t="shared" si="8"/>
        <v>1</v>
      </c>
      <c r="AU38" s="167">
        <f t="shared" si="8"/>
        <v>1</v>
      </c>
      <c r="AV38" s="167">
        <f t="shared" si="8"/>
        <v>1</v>
      </c>
      <c r="AW38" s="167">
        <f t="shared" si="8"/>
        <v>1</v>
      </c>
      <c r="AX38" s="167">
        <f t="shared" si="8"/>
        <v>1</v>
      </c>
      <c r="AY38" s="167">
        <f t="shared" ref="AY38:AZ48" si="9">AY5/AY$5</f>
        <v>1</v>
      </c>
      <c r="AZ38" s="167">
        <f t="shared" si="9"/>
        <v>1</v>
      </c>
      <c r="BA38" s="28"/>
      <c r="BB38" s="28"/>
      <c r="BC38" s="28"/>
      <c r="BD38" s="28"/>
      <c r="BE38" s="28"/>
      <c r="BI38" s="148"/>
    </row>
    <row r="39" spans="2:63" ht="17.100000000000001" customHeight="1">
      <c r="X39" s="871"/>
      <c r="Y39" s="8" t="s">
        <v>357</v>
      </c>
      <c r="Z39" s="410"/>
      <c r="AA39" s="550">
        <f t="shared" ref="AA39:AX39" si="10">AA6/AA$5</f>
        <v>0.99977499473927811</v>
      </c>
      <c r="AB39" s="550">
        <f t="shared" si="10"/>
        <v>1</v>
      </c>
      <c r="AC39" s="550">
        <f t="shared" si="10"/>
        <v>0.98946838193096909</v>
      </c>
      <c r="AD39" s="550">
        <f t="shared" si="10"/>
        <v>0.92628241416568347</v>
      </c>
      <c r="AE39" s="550">
        <f t="shared" si="10"/>
        <v>0.87483126491132024</v>
      </c>
      <c r="AF39" s="550">
        <f t="shared" si="10"/>
        <v>0.85114176824061438</v>
      </c>
      <c r="AG39" s="550">
        <f t="shared" si="10"/>
        <v>0.80202918842492366</v>
      </c>
      <c r="AH39" s="550">
        <f t="shared" si="10"/>
        <v>0.7606890328256235</v>
      </c>
      <c r="AI39" s="550">
        <f t="shared" si="10"/>
        <v>0.73432418210920225</v>
      </c>
      <c r="AJ39" s="550">
        <f t="shared" si="10"/>
        <v>0.73185317133661432</v>
      </c>
      <c r="AK39" s="550">
        <f t="shared" si="10"/>
        <v>0.68650452037013687</v>
      </c>
      <c r="AL39" s="550">
        <f t="shared" si="10"/>
        <v>0.60682784891840091</v>
      </c>
      <c r="AM39" s="550">
        <f t="shared" si="10"/>
        <v>0.47490847080648568</v>
      </c>
      <c r="AN39" s="550">
        <f t="shared" si="10"/>
        <v>0.39151449017259504</v>
      </c>
      <c r="AO39" s="550">
        <f t="shared" si="10"/>
        <v>0.10366382800434135</v>
      </c>
      <c r="AP39" s="550">
        <f t="shared" si="10"/>
        <v>4.5852595339312463E-2</v>
      </c>
      <c r="AQ39" s="550">
        <f t="shared" si="10"/>
        <v>5.681386942128154E-2</v>
      </c>
      <c r="AR39" s="550">
        <f t="shared" si="10"/>
        <v>1.6476739079106784E-2</v>
      </c>
      <c r="AS39" s="550">
        <f t="shared" si="10"/>
        <v>3.0774289678414907E-2</v>
      </c>
      <c r="AT39" s="550">
        <f t="shared" si="10"/>
        <v>2.403363245964706E-3</v>
      </c>
      <c r="AU39" s="550">
        <f t="shared" si="10"/>
        <v>2.286182380059319E-3</v>
      </c>
      <c r="AV39" s="550">
        <f t="shared" si="10"/>
        <v>6.2443671370255812E-4</v>
      </c>
      <c r="AW39" s="549">
        <f t="shared" si="10"/>
        <v>6.0513950822615353E-4</v>
      </c>
      <c r="AX39" s="549">
        <f t="shared" si="10"/>
        <v>5.0725108257113332E-4</v>
      </c>
      <c r="AY39" s="549">
        <f t="shared" si="9"/>
        <v>6.6208517262121406E-4</v>
      </c>
      <c r="AZ39" s="549">
        <f t="shared" si="9"/>
        <v>7.5504801642543905E-4</v>
      </c>
      <c r="BA39" s="28"/>
      <c r="BB39" s="28"/>
      <c r="BC39" s="28"/>
      <c r="BD39" s="28"/>
      <c r="BE39" s="28"/>
      <c r="BI39" s="148"/>
    </row>
    <row r="40" spans="2:63" ht="17.100000000000001" customHeight="1">
      <c r="X40" s="871"/>
      <c r="Y40" s="932" t="s">
        <v>358</v>
      </c>
      <c r="Z40" s="168"/>
      <c r="AA40" s="550">
        <f t="shared" ref="AA40:AX40" si="11">AA7/AA$5</f>
        <v>9.4826562964833757E-5</v>
      </c>
      <c r="AB40" s="639" t="str">
        <f>IF(AB$7="NO","-",AB7/AB$5)</f>
        <v>-</v>
      </c>
      <c r="AC40" s="550">
        <f t="shared" si="11"/>
        <v>2.5509998317893631E-3</v>
      </c>
      <c r="AD40" s="550">
        <f t="shared" si="11"/>
        <v>1.6250462447916822E-2</v>
      </c>
      <c r="AE40" s="550">
        <f t="shared" si="11"/>
        <v>2.404154431649258E-2</v>
      </c>
      <c r="AF40" s="550">
        <f t="shared" si="11"/>
        <v>2.217086632926437E-2</v>
      </c>
      <c r="AG40" s="550">
        <f t="shared" si="11"/>
        <v>2.1651920451749608E-2</v>
      </c>
      <c r="AH40" s="550">
        <f t="shared" si="11"/>
        <v>1.7538617660837471E-2</v>
      </c>
      <c r="AI40" s="550">
        <f t="shared" si="11"/>
        <v>1.2975966120071864E-2</v>
      </c>
      <c r="AJ40" s="550">
        <f t="shared" si="11"/>
        <v>7.7413062348255955E-3</v>
      </c>
      <c r="AK40" s="550">
        <f t="shared" si="11"/>
        <v>1.2962479886951114E-2</v>
      </c>
      <c r="AL40" s="550">
        <f t="shared" si="11"/>
        <v>2.2417736996024323E-2</v>
      </c>
      <c r="AM40" s="550">
        <f t="shared" si="11"/>
        <v>2.528110871562491E-2</v>
      </c>
      <c r="AN40" s="550">
        <f t="shared" si="11"/>
        <v>3.2063528517318439E-2</v>
      </c>
      <c r="AO40" s="550">
        <f t="shared" si="11"/>
        <v>4.5483544900111972E-2</v>
      </c>
      <c r="AP40" s="550">
        <f t="shared" si="11"/>
        <v>3.5156991971688326E-2</v>
      </c>
      <c r="AQ40" s="550">
        <f t="shared" si="11"/>
        <v>2.5060397156192835E-2</v>
      </c>
      <c r="AR40" s="550">
        <f t="shared" si="11"/>
        <v>2.135171215048939E-2</v>
      </c>
      <c r="AS40" s="550">
        <f t="shared" si="11"/>
        <v>1.5892112222442526E-2</v>
      </c>
      <c r="AT40" s="550">
        <f t="shared" si="11"/>
        <v>1.1164695015868689E-2</v>
      </c>
      <c r="AU40" s="550">
        <f t="shared" si="11"/>
        <v>5.4949801031401752E-3</v>
      </c>
      <c r="AV40" s="550">
        <f t="shared" si="11"/>
        <v>5.8051541657731347E-3</v>
      </c>
      <c r="AW40" s="549">
        <f t="shared" si="11"/>
        <v>4.1050058926068609E-3</v>
      </c>
      <c r="AX40" s="549">
        <f t="shared" si="11"/>
        <v>4.0866072856970094E-3</v>
      </c>
      <c r="AY40" s="549">
        <f t="shared" si="9"/>
        <v>2.8118645518816275E-3</v>
      </c>
      <c r="AZ40" s="549">
        <f t="shared" si="9"/>
        <v>2.1167403889445599E-3</v>
      </c>
      <c r="BA40" s="28"/>
      <c r="BB40" s="28"/>
      <c r="BC40" s="28"/>
      <c r="BD40" s="28"/>
      <c r="BE40" s="28"/>
      <c r="BG40" s="148"/>
    </row>
    <row r="41" spans="2:63" ht="17.100000000000001" customHeight="1">
      <c r="X41" s="871"/>
      <c r="Y41" s="8" t="s">
        <v>359</v>
      </c>
      <c r="Z41" s="168"/>
      <c r="AA41" s="634" t="str">
        <f t="shared" ref="AA41:AU41" si="12">IF(AA$8="NO","-",AA8/AA$5)</f>
        <v>-</v>
      </c>
      <c r="AB41" s="634" t="str">
        <f t="shared" si="12"/>
        <v>-</v>
      </c>
      <c r="AC41" s="634" t="str">
        <f t="shared" si="12"/>
        <v>-</v>
      </c>
      <c r="AD41" s="634" t="str">
        <f t="shared" si="12"/>
        <v>-</v>
      </c>
      <c r="AE41" s="634" t="str">
        <f t="shared" si="12"/>
        <v>-</v>
      </c>
      <c r="AF41" s="634" t="str">
        <f t="shared" si="12"/>
        <v>-</v>
      </c>
      <c r="AG41" s="634" t="str">
        <f t="shared" si="12"/>
        <v>-</v>
      </c>
      <c r="AH41" s="634" t="str">
        <f t="shared" si="12"/>
        <v>-</v>
      </c>
      <c r="AI41" s="634" t="str">
        <f t="shared" si="12"/>
        <v>-</v>
      </c>
      <c r="AJ41" s="634" t="str">
        <f t="shared" si="12"/>
        <v>-</v>
      </c>
      <c r="AK41" s="634" t="str">
        <f t="shared" si="12"/>
        <v>-</v>
      </c>
      <c r="AL41" s="634" t="str">
        <f t="shared" si="12"/>
        <v>-</v>
      </c>
      <c r="AM41" s="634" t="str">
        <f t="shared" si="12"/>
        <v>-</v>
      </c>
      <c r="AN41" s="634" t="str">
        <f t="shared" si="12"/>
        <v>-</v>
      </c>
      <c r="AO41" s="634" t="str">
        <f t="shared" si="12"/>
        <v>-</v>
      </c>
      <c r="AP41" s="634" t="str">
        <f t="shared" si="12"/>
        <v>-</v>
      </c>
      <c r="AQ41" s="634" t="str">
        <f t="shared" si="12"/>
        <v>-</v>
      </c>
      <c r="AR41" s="634" t="str">
        <f t="shared" si="12"/>
        <v>-</v>
      </c>
      <c r="AS41" s="634" t="str">
        <f t="shared" si="12"/>
        <v>-</v>
      </c>
      <c r="AT41" s="634" t="str">
        <f t="shared" si="12"/>
        <v>-</v>
      </c>
      <c r="AU41" s="634" t="str">
        <f t="shared" si="12"/>
        <v>-</v>
      </c>
      <c r="AV41" s="550">
        <f t="shared" ref="AV41:AX41" si="13">AV8/AV$5</f>
        <v>3.8394419558738363E-5</v>
      </c>
      <c r="AW41" s="551">
        <f t="shared" si="13"/>
        <v>4.3852170444091186E-5</v>
      </c>
      <c r="AX41" s="551">
        <f t="shared" si="13"/>
        <v>4.0100254500555801E-5</v>
      </c>
      <c r="AY41" s="551">
        <f t="shared" si="9"/>
        <v>3.5984105454539801E-5</v>
      </c>
      <c r="AZ41" s="551">
        <f t="shared" si="9"/>
        <v>2.1886189124764416E-5</v>
      </c>
      <c r="BA41" s="28"/>
      <c r="BB41" s="28"/>
      <c r="BC41" s="28"/>
      <c r="BD41" s="28"/>
      <c r="BE41" s="28"/>
      <c r="BG41" s="148"/>
    </row>
    <row r="42" spans="2:63" ht="17.100000000000001" customHeight="1">
      <c r="X42" s="871"/>
      <c r="Y42" s="933" t="s">
        <v>360</v>
      </c>
      <c r="Z42" s="168"/>
      <c r="AA42" s="550">
        <f t="shared" ref="AA42:AX42" si="14">AA9/AA$5</f>
        <v>4.5906225852604811E-5</v>
      </c>
      <c r="AB42" s="639" t="str">
        <f>IF(AB$9="NO","-",AB9/AB$5)</f>
        <v>-</v>
      </c>
      <c r="AC42" s="550">
        <f t="shared" si="14"/>
        <v>1.2349574925699688E-3</v>
      </c>
      <c r="AD42" s="550">
        <f t="shared" si="14"/>
        <v>7.866966554719421E-3</v>
      </c>
      <c r="AE42" s="550">
        <f t="shared" si="14"/>
        <v>1.1638685709273303E-2</v>
      </c>
      <c r="AF42" s="550">
        <f t="shared" si="14"/>
        <v>1.0733076948455501E-2</v>
      </c>
      <c r="AG42" s="550">
        <f t="shared" si="14"/>
        <v>1.0736800076443674E-2</v>
      </c>
      <c r="AH42" s="550">
        <f t="shared" si="14"/>
        <v>1.2049723451200573E-2</v>
      </c>
      <c r="AI42" s="550">
        <f t="shared" si="14"/>
        <v>1.1458320471000719E-2</v>
      </c>
      <c r="AJ42" s="550">
        <f t="shared" si="14"/>
        <v>1.1216150400209153E-2</v>
      </c>
      <c r="AK42" s="550">
        <f t="shared" si="14"/>
        <v>1.2371547669787245E-2</v>
      </c>
      <c r="AL42" s="550">
        <f t="shared" si="14"/>
        <v>1.1299704722132422E-2</v>
      </c>
      <c r="AM42" s="550">
        <f t="shared" si="14"/>
        <v>1.3148835429209855E-2</v>
      </c>
      <c r="AN42" s="550">
        <f t="shared" si="14"/>
        <v>1.2713580276035075E-2</v>
      </c>
      <c r="AO42" s="550">
        <f t="shared" si="14"/>
        <v>1.8740217647746617E-2</v>
      </c>
      <c r="AP42" s="550">
        <f t="shared" si="14"/>
        <v>1.7522984563845122E-2</v>
      </c>
      <c r="AQ42" s="550">
        <f t="shared" si="14"/>
        <v>1.6594128725290393E-2</v>
      </c>
      <c r="AR42" s="550">
        <f t="shared" si="14"/>
        <v>1.5728430893141642E-2</v>
      </c>
      <c r="AS42" s="550">
        <f t="shared" si="14"/>
        <v>1.2144557300525369E-2</v>
      </c>
      <c r="AT42" s="550">
        <f t="shared" si="14"/>
        <v>7.1551669458228074E-3</v>
      </c>
      <c r="AU42" s="550">
        <f t="shared" si="14"/>
        <v>7.0768291563391011E-3</v>
      </c>
      <c r="AV42" s="550">
        <f t="shared" si="14"/>
        <v>5.453910244450081E-3</v>
      </c>
      <c r="AW42" s="549">
        <f t="shared" si="14"/>
        <v>4.1442328601486826E-3</v>
      </c>
      <c r="AX42" s="549">
        <f t="shared" si="14"/>
        <v>3.4037158091153237E-3</v>
      </c>
      <c r="AY42" s="549">
        <f t="shared" si="9"/>
        <v>3.1564791580391471E-3</v>
      </c>
      <c r="AZ42" s="549">
        <f t="shared" si="9"/>
        <v>2.8845272261477624E-3</v>
      </c>
      <c r="BA42" s="28"/>
      <c r="BB42" s="28"/>
      <c r="BC42" s="28"/>
      <c r="BD42" s="28"/>
      <c r="BE42" s="28"/>
    </row>
    <row r="43" spans="2:63" ht="17.100000000000001" customHeight="1">
      <c r="X43" s="871"/>
      <c r="Y43" s="8" t="s">
        <v>132</v>
      </c>
      <c r="Z43" s="168"/>
      <c r="AA43" s="280">
        <f t="shared" ref="AA43:AX43" si="15">AA10/AA$5</f>
        <v>4.5191187359603299E-8</v>
      </c>
      <c r="AB43" s="1194" t="str">
        <f>IF(AB$10="NO","-",AB10/AB$5)</f>
        <v>-</v>
      </c>
      <c r="AC43" s="280">
        <f t="shared" si="15"/>
        <v>1.2157217107558982E-6</v>
      </c>
      <c r="AD43" s="280">
        <f t="shared" si="15"/>
        <v>7.7444301491381603E-6</v>
      </c>
      <c r="AE43" s="280">
        <f t="shared" si="15"/>
        <v>1.1457400749869374E-5</v>
      </c>
      <c r="AF43" s="280">
        <f t="shared" si="15"/>
        <v>1.0565897812642109E-5</v>
      </c>
      <c r="AG43" s="280">
        <f t="shared" si="15"/>
        <v>1.0721800553437461E-5</v>
      </c>
      <c r="AH43" s="280">
        <f t="shared" si="15"/>
        <v>3.4340022421347812E-5</v>
      </c>
      <c r="AI43" s="280">
        <f t="shared" si="15"/>
        <v>3.3437308258351101E-5</v>
      </c>
      <c r="AJ43" s="280">
        <f t="shared" si="15"/>
        <v>1.5381670885702151E-4</v>
      </c>
      <c r="AK43" s="280">
        <f t="shared" si="15"/>
        <v>8.0437605122614129E-5</v>
      </c>
      <c r="AL43" s="280">
        <f t="shared" si="15"/>
        <v>5.9610570271570716E-5</v>
      </c>
      <c r="AM43" s="280">
        <f t="shared" si="15"/>
        <v>1.1738643559248095E-4</v>
      </c>
      <c r="AN43" s="280">
        <f t="shared" si="15"/>
        <v>1.0188897851586005E-4</v>
      </c>
      <c r="AO43" s="280">
        <f t="shared" si="15"/>
        <v>2.4518997553357865E-4</v>
      </c>
      <c r="AP43" s="280">
        <f t="shared" si="15"/>
        <v>2.3300413163447432E-4</v>
      </c>
      <c r="AQ43" s="280">
        <f t="shared" si="15"/>
        <v>1.9343468207109254E-4</v>
      </c>
      <c r="AR43" s="280">
        <f t="shared" si="15"/>
        <v>1.8326858959528456E-4</v>
      </c>
      <c r="AS43" s="280">
        <f t="shared" si="15"/>
        <v>1.4694189125170413E-4</v>
      </c>
      <c r="AT43" s="280">
        <f t="shared" si="15"/>
        <v>1.0976688384261374E-4</v>
      </c>
      <c r="AU43" s="280">
        <f t="shared" si="15"/>
        <v>1.2962654094936333E-4</v>
      </c>
      <c r="AV43" s="280">
        <f t="shared" si="15"/>
        <v>1.2568105857060151E-4</v>
      </c>
      <c r="AW43" s="280">
        <f t="shared" si="15"/>
        <v>8.1387935589122382E-5</v>
      </c>
      <c r="AX43" s="280">
        <f t="shared" si="15"/>
        <v>7.3776257543597661E-5</v>
      </c>
      <c r="AY43" s="280">
        <f t="shared" si="9"/>
        <v>6.3180056921905369E-5</v>
      </c>
      <c r="AZ43" s="280">
        <f t="shared" si="9"/>
        <v>4.9282917845273194E-5</v>
      </c>
      <c r="BA43" s="28"/>
      <c r="BB43" s="28"/>
      <c r="BC43" s="28"/>
      <c r="BD43" s="28"/>
      <c r="BE43" s="28"/>
      <c r="BG43" s="148"/>
    </row>
    <row r="44" spans="2:63" ht="17.100000000000001" customHeight="1">
      <c r="X44" s="871"/>
      <c r="Y44" s="10" t="s">
        <v>83</v>
      </c>
      <c r="Z44" s="377"/>
      <c r="AA44" s="639" t="str">
        <f>IF(AA$11="NO","-",AA11/AA$5)</f>
        <v>-</v>
      </c>
      <c r="AB44" s="639" t="str">
        <f>IF(AB$11="NO","-",AB11/AB$5)</f>
        <v>-</v>
      </c>
      <c r="AC44" s="550">
        <f t="shared" ref="AC44:AX44" si="16">AC11/AC$5</f>
        <v>2.3679257894702492E-4</v>
      </c>
      <c r="AD44" s="550">
        <f t="shared" si="16"/>
        <v>3.9800444778069436E-3</v>
      </c>
      <c r="AE44" s="550">
        <f t="shared" si="16"/>
        <v>1.7682091597779202E-2</v>
      </c>
      <c r="AF44" s="550">
        <f t="shared" si="16"/>
        <v>3.6698854400580065E-2</v>
      </c>
      <c r="AG44" s="550">
        <f t="shared" si="16"/>
        <v>5.4022858238590238E-2</v>
      </c>
      <c r="AH44" s="550">
        <f t="shared" si="16"/>
        <v>7.1329737724568298E-2</v>
      </c>
      <c r="AI44" s="550">
        <f t="shared" si="16"/>
        <v>8.9573626147345112E-2</v>
      </c>
      <c r="AJ44" s="550">
        <f t="shared" si="16"/>
        <v>0.10335915374568304</v>
      </c>
      <c r="AK44" s="550">
        <f t="shared" si="16"/>
        <v>0.13027139020257805</v>
      </c>
      <c r="AL44" s="550">
        <f t="shared" si="16"/>
        <v>0.18435979687292001</v>
      </c>
      <c r="AM44" s="550">
        <f t="shared" si="16"/>
        <v>0.27441533206392399</v>
      </c>
      <c r="AN44" s="550">
        <f t="shared" si="16"/>
        <v>0.34347490903537437</v>
      </c>
      <c r="AO44" s="550">
        <f t="shared" si="16"/>
        <v>0.57008468230058063</v>
      </c>
      <c r="AP44" s="550">
        <f t="shared" si="16"/>
        <v>0.69441293678581295</v>
      </c>
      <c r="AQ44" s="550">
        <f t="shared" si="16"/>
        <v>0.74202531745634048</v>
      </c>
      <c r="AR44" s="550">
        <f t="shared" si="16"/>
        <v>0.80613472946045239</v>
      </c>
      <c r="AS44" s="550">
        <f t="shared" si="16"/>
        <v>0.81335608128639192</v>
      </c>
      <c r="AT44" s="550">
        <f t="shared" si="16"/>
        <v>0.85963349992287597</v>
      </c>
      <c r="AU44" s="550">
        <f t="shared" si="16"/>
        <v>0.87889107072182693</v>
      </c>
      <c r="AV44" s="550">
        <f t="shared" si="16"/>
        <v>0.887544924716822</v>
      </c>
      <c r="AW44" s="550">
        <f t="shared" si="16"/>
        <v>0.89795024079897534</v>
      </c>
      <c r="AX44" s="550">
        <f t="shared" si="16"/>
        <v>0.90383701372902403</v>
      </c>
      <c r="AY44" s="550">
        <f t="shared" si="9"/>
        <v>0.90969319584434305</v>
      </c>
      <c r="AZ44" s="550">
        <f>AZ11/AZ$5</f>
        <v>0.91405319371203142</v>
      </c>
      <c r="BA44" s="113"/>
      <c r="BB44" s="113"/>
      <c r="BC44" s="113"/>
      <c r="BD44" s="113"/>
      <c r="BE44" s="113"/>
      <c r="BG44" s="148"/>
    </row>
    <row r="45" spans="2:63" ht="17.100000000000001" customHeight="1">
      <c r="X45" s="871"/>
      <c r="Y45" s="934" t="s">
        <v>367</v>
      </c>
      <c r="Z45" s="169"/>
      <c r="AA45" s="550">
        <f t="shared" ref="AA45:AX45" si="17">AA12/AA$5</f>
        <v>8.42272807171201E-5</v>
      </c>
      <c r="AB45" s="639" t="str">
        <f>IF(AB$12="NO","-",AB12/AB$5)</f>
        <v>-</v>
      </c>
      <c r="AC45" s="550">
        <f t="shared" si="17"/>
        <v>2.2658606641804634E-3</v>
      </c>
      <c r="AD45" s="550">
        <f t="shared" si="17"/>
        <v>1.4434059609344907E-2</v>
      </c>
      <c r="AE45" s="550">
        <f t="shared" si="17"/>
        <v>2.1354289754962997E-2</v>
      </c>
      <c r="AF45" s="550">
        <f t="shared" si="17"/>
        <v>1.9692707651433217E-2</v>
      </c>
      <c r="AG45" s="550">
        <f t="shared" si="17"/>
        <v>1.8377918076364418E-2</v>
      </c>
      <c r="AH45" s="550">
        <f t="shared" si="17"/>
        <v>1.9155787377338574E-2</v>
      </c>
      <c r="AI45" s="550">
        <f t="shared" si="17"/>
        <v>1.8972624686314995E-2</v>
      </c>
      <c r="AJ45" s="550">
        <f t="shared" si="17"/>
        <v>1.8661147871123246E-2</v>
      </c>
      <c r="AK45" s="550">
        <f t="shared" si="17"/>
        <v>2.1194689310338632E-2</v>
      </c>
      <c r="AL45" s="550">
        <f t="shared" si="17"/>
        <v>2.3197017516715802E-2</v>
      </c>
      <c r="AM45" s="550">
        <f t="shared" si="17"/>
        <v>3.0244967978256564E-2</v>
      </c>
      <c r="AN45" s="550">
        <f t="shared" si="17"/>
        <v>4.4967288684371318E-2</v>
      </c>
      <c r="AO45" s="550">
        <f t="shared" si="17"/>
        <v>7.2539292878584113E-2</v>
      </c>
      <c r="AP45" s="550">
        <f t="shared" si="17"/>
        <v>7.3345009541055245E-2</v>
      </c>
      <c r="AQ45" s="550">
        <f t="shared" si="17"/>
        <v>8.1663037705512934E-2</v>
      </c>
      <c r="AR45" s="550">
        <f t="shared" si="17"/>
        <v>8.5540128420952793E-2</v>
      </c>
      <c r="AS45" s="550">
        <f t="shared" si="17"/>
        <v>7.8276673630099283E-2</v>
      </c>
      <c r="AT45" s="550">
        <f t="shared" si="17"/>
        <v>7.6808565933665557E-2</v>
      </c>
      <c r="AU45" s="550">
        <f t="shared" si="17"/>
        <v>7.5042033690419896E-2</v>
      </c>
      <c r="AV45" s="550">
        <f t="shared" si="17"/>
        <v>7.3774455329344096E-2</v>
      </c>
      <c r="AW45" s="550">
        <f t="shared" si="17"/>
        <v>7.0900468630793412E-2</v>
      </c>
      <c r="AX45" s="550">
        <f t="shared" si="17"/>
        <v>6.9460528618656245E-2</v>
      </c>
      <c r="AY45" s="550">
        <f t="shared" si="9"/>
        <v>6.63470208855267E-2</v>
      </c>
      <c r="AZ45" s="550">
        <f t="shared" si="9"/>
        <v>6.3357673884623461E-2</v>
      </c>
      <c r="BA45" s="113"/>
      <c r="BB45" s="113"/>
      <c r="BC45" s="113"/>
      <c r="BD45" s="113"/>
      <c r="BE45" s="113"/>
      <c r="BG45" s="148"/>
    </row>
    <row r="46" spans="2:63" ht="17.100000000000001" customHeight="1">
      <c r="X46" s="871"/>
      <c r="Y46" s="933" t="s">
        <v>361</v>
      </c>
      <c r="Z46" s="168"/>
      <c r="AA46" s="639" t="str">
        <f t="shared" ref="AA46:AF46" si="18">IF(AA$13="NO","-",AA13/AA$5)</f>
        <v>-</v>
      </c>
      <c r="AB46" s="639" t="str">
        <f t="shared" si="18"/>
        <v>-</v>
      </c>
      <c r="AC46" s="639" t="str">
        <f t="shared" si="18"/>
        <v>-</v>
      </c>
      <c r="AD46" s="634" t="str">
        <f t="shared" si="18"/>
        <v>-</v>
      </c>
      <c r="AE46" s="634" t="str">
        <f t="shared" si="18"/>
        <v>-</v>
      </c>
      <c r="AF46" s="634" t="str">
        <f t="shared" si="18"/>
        <v>-</v>
      </c>
      <c r="AG46" s="550">
        <f t="shared" ref="AG46:AX46" si="19">AG13/AG$5</f>
        <v>9.9697959536585612E-6</v>
      </c>
      <c r="AH46" s="550">
        <f t="shared" si="19"/>
        <v>2.7279615092133908E-5</v>
      </c>
      <c r="AI46" s="550">
        <f t="shared" si="19"/>
        <v>7.6323405472798316E-5</v>
      </c>
      <c r="AJ46" s="550">
        <f t="shared" si="19"/>
        <v>1.5465789201377116E-4</v>
      </c>
      <c r="AK46" s="550">
        <f t="shared" si="19"/>
        <v>2.0254837107604916E-4</v>
      </c>
      <c r="AL46" s="550">
        <f t="shared" si="19"/>
        <v>2.7517814929548049E-4</v>
      </c>
      <c r="AM46" s="550">
        <f t="shared" si="19"/>
        <v>3.6864341177240766E-4</v>
      </c>
      <c r="AN46" s="550">
        <f t="shared" si="19"/>
        <v>4.0305617352838171E-4</v>
      </c>
      <c r="AO46" s="550">
        <f t="shared" si="19"/>
        <v>5.6362573543902923E-4</v>
      </c>
      <c r="AP46" s="550">
        <f t="shared" si="19"/>
        <v>5.7417008690028323E-4</v>
      </c>
      <c r="AQ46" s="550">
        <f t="shared" si="19"/>
        <v>5.1006822828640185E-4</v>
      </c>
      <c r="AR46" s="550">
        <f t="shared" si="19"/>
        <v>4.6185935753548582E-4</v>
      </c>
      <c r="AS46" s="550">
        <f t="shared" si="19"/>
        <v>4.0690272413569092E-4</v>
      </c>
      <c r="AT46" s="550">
        <f t="shared" si="19"/>
        <v>3.8608601221595779E-4</v>
      </c>
      <c r="AU46" s="550">
        <f t="shared" si="19"/>
        <v>3.5586452744763386E-4</v>
      </c>
      <c r="AV46" s="550">
        <f t="shared" si="19"/>
        <v>3.2279163724411474E-4</v>
      </c>
      <c r="AW46" s="280">
        <f t="shared" si="19"/>
        <v>2.9395532667950846E-4</v>
      </c>
      <c r="AX46" s="280">
        <f t="shared" si="19"/>
        <v>2.7428361910332769E-4</v>
      </c>
      <c r="AY46" s="280">
        <f t="shared" si="9"/>
        <v>2.532448953379814E-4</v>
      </c>
      <c r="AZ46" s="280">
        <f t="shared" si="9"/>
        <v>2.3922070765735308E-4</v>
      </c>
      <c r="BA46" s="113"/>
      <c r="BB46" s="113"/>
      <c r="BC46" s="113"/>
      <c r="BD46" s="113"/>
      <c r="BE46" s="113"/>
      <c r="BG46" s="148"/>
      <c r="BH46" s="148"/>
    </row>
    <row r="47" spans="2:63" ht="17.100000000000001" customHeight="1">
      <c r="X47" s="871"/>
      <c r="Y47" s="933" t="s">
        <v>368</v>
      </c>
      <c r="Z47" s="168"/>
      <c r="AA47" s="639" t="str">
        <f>IF(AA$14="NO","-",AA14/AA$5)</f>
        <v>-</v>
      </c>
      <c r="AB47" s="639" t="str">
        <f>IF(AB$14="NO","-",AB14/AB$5)</f>
        <v>-</v>
      </c>
      <c r="AC47" s="550">
        <f t="shared" ref="AC47:AX47" si="20">AC14/AC$5</f>
        <v>4.241791779833361E-3</v>
      </c>
      <c r="AD47" s="550">
        <f t="shared" si="20"/>
        <v>3.1178308314379417E-2</v>
      </c>
      <c r="AE47" s="550">
        <f t="shared" si="20"/>
        <v>5.0440666309421955E-2</v>
      </c>
      <c r="AF47" s="550">
        <f t="shared" si="20"/>
        <v>5.9552160531839815E-2</v>
      </c>
      <c r="AG47" s="550">
        <f t="shared" si="20"/>
        <v>9.3160623135421228E-2</v>
      </c>
      <c r="AH47" s="550">
        <f t="shared" si="20"/>
        <v>0.11917548132291829</v>
      </c>
      <c r="AI47" s="550">
        <f t="shared" si="20"/>
        <v>0.13258551975233393</v>
      </c>
      <c r="AJ47" s="550">
        <f t="shared" si="20"/>
        <v>0.12686059581067369</v>
      </c>
      <c r="AK47" s="550">
        <f t="shared" si="20"/>
        <v>0.13641238658400928</v>
      </c>
      <c r="AL47" s="550">
        <f t="shared" si="20"/>
        <v>0.15156310625423938</v>
      </c>
      <c r="AM47" s="550">
        <f t="shared" si="20"/>
        <v>0.18151525515913428</v>
      </c>
      <c r="AN47" s="550">
        <f t="shared" si="20"/>
        <v>0.17467152864747779</v>
      </c>
      <c r="AO47" s="550">
        <f t="shared" si="20"/>
        <v>0.18846380004292312</v>
      </c>
      <c r="AP47" s="550">
        <f t="shared" si="20"/>
        <v>0.13262267473348474</v>
      </c>
      <c r="AQ47" s="550">
        <f t="shared" si="20"/>
        <v>7.6802625034154803E-2</v>
      </c>
      <c r="AR47" s="550">
        <f t="shared" si="20"/>
        <v>5.3540758901617171E-2</v>
      </c>
      <c r="AS47" s="550">
        <f t="shared" si="20"/>
        <v>4.8266239851198753E-2</v>
      </c>
      <c r="AT47" s="550">
        <f t="shared" si="20"/>
        <v>4.0342823207689803E-2</v>
      </c>
      <c r="AU47" s="550">
        <f t="shared" si="20"/>
        <v>2.859835613819009E-2</v>
      </c>
      <c r="AV47" s="550">
        <f t="shared" si="20"/>
        <v>2.4321019096685364E-2</v>
      </c>
      <c r="AW47" s="550">
        <f t="shared" si="20"/>
        <v>1.911322567234814E-2</v>
      </c>
      <c r="AX47" s="550">
        <f t="shared" si="20"/>
        <v>1.5247493567673765E-2</v>
      </c>
      <c r="AY47" s="549">
        <f t="shared" si="9"/>
        <v>1.4075400039321152E-2</v>
      </c>
      <c r="AZ47" s="549">
        <f t="shared" si="9"/>
        <v>1.3775660333532849E-2</v>
      </c>
      <c r="BA47" s="113"/>
      <c r="BB47" s="113"/>
      <c r="BC47" s="113"/>
      <c r="BD47" s="113"/>
      <c r="BE47" s="113"/>
      <c r="BG47" s="148"/>
      <c r="BH47" s="148"/>
    </row>
    <row r="48" spans="2:63" ht="17.100000000000001" customHeight="1">
      <c r="X48" s="949"/>
      <c r="Y48" s="934" t="s">
        <v>369</v>
      </c>
      <c r="Z48" s="168"/>
      <c r="AA48" s="639" t="str">
        <f t="shared" ref="AA48:AM48" si="21">IF(AA$15="NO","-",AA15/AA$5)</f>
        <v>-</v>
      </c>
      <c r="AB48" s="639" t="str">
        <f t="shared" si="21"/>
        <v>-</v>
      </c>
      <c r="AC48" s="639" t="str">
        <f t="shared" si="21"/>
        <v>-</v>
      </c>
      <c r="AD48" s="634" t="str">
        <f t="shared" si="21"/>
        <v>-</v>
      </c>
      <c r="AE48" s="634" t="str">
        <f t="shared" si="21"/>
        <v>-</v>
      </c>
      <c r="AF48" s="634" t="str">
        <f t="shared" si="21"/>
        <v>-</v>
      </c>
      <c r="AG48" s="634" t="str">
        <f t="shared" si="21"/>
        <v>-</v>
      </c>
      <c r="AH48" s="634" t="str">
        <f t="shared" si="21"/>
        <v>-</v>
      </c>
      <c r="AI48" s="634" t="str">
        <f t="shared" si="21"/>
        <v>-</v>
      </c>
      <c r="AJ48" s="634" t="str">
        <f t="shared" si="21"/>
        <v>-</v>
      </c>
      <c r="AK48" s="634" t="str">
        <f t="shared" si="21"/>
        <v>-</v>
      </c>
      <c r="AL48" s="634" t="str">
        <f t="shared" si="21"/>
        <v>-</v>
      </c>
      <c r="AM48" s="634" t="str">
        <f t="shared" si="21"/>
        <v>-</v>
      </c>
      <c r="AN48" s="550">
        <f t="shared" ref="AN48:AX48" si="22">AN15/AN$5</f>
        <v>8.9729514783741277E-5</v>
      </c>
      <c r="AO48" s="550">
        <f t="shared" si="22"/>
        <v>2.1581851473963061E-4</v>
      </c>
      <c r="AP48" s="550">
        <f t="shared" si="22"/>
        <v>2.7963284626666437E-4</v>
      </c>
      <c r="AQ48" s="550">
        <f t="shared" si="22"/>
        <v>3.3712159086951159E-4</v>
      </c>
      <c r="AR48" s="550">
        <f t="shared" si="22"/>
        <v>5.8237314710908963E-4</v>
      </c>
      <c r="AS48" s="550">
        <f t="shared" si="22"/>
        <v>7.3620141553960156E-4</v>
      </c>
      <c r="AT48" s="550">
        <f t="shared" si="22"/>
        <v>1.9960328320539084E-3</v>
      </c>
      <c r="AU48" s="550">
        <f t="shared" si="22"/>
        <v>2.1250567416273131E-3</v>
      </c>
      <c r="AV48" s="550">
        <f t="shared" si="22"/>
        <v>1.9892326178493221E-3</v>
      </c>
      <c r="AW48" s="549">
        <f t="shared" si="22"/>
        <v>2.7624912041887373E-3</v>
      </c>
      <c r="AX48" s="549">
        <f t="shared" si="22"/>
        <v>3.0692297761151419E-3</v>
      </c>
      <c r="AY48" s="549">
        <f t="shared" si="9"/>
        <v>2.9015452905525583E-3</v>
      </c>
      <c r="AZ48" s="549">
        <f t="shared" si="9"/>
        <v>2.7467666236672302E-3</v>
      </c>
      <c r="BA48" s="113"/>
      <c r="BB48" s="113"/>
      <c r="BC48" s="113"/>
      <c r="BD48" s="113"/>
      <c r="BE48" s="113"/>
      <c r="BG48" s="148"/>
      <c r="BH48" s="148"/>
    </row>
    <row r="49" spans="24:60" ht="17.100000000000001" customHeight="1">
      <c r="X49" s="937" t="s">
        <v>35</v>
      </c>
      <c r="Y49" s="950"/>
      <c r="Z49" s="277"/>
      <c r="AA49" s="553">
        <f t="shared" ref="AA49:AX49" si="23">AA16/AA$16</f>
        <v>1</v>
      </c>
      <c r="AB49" s="553">
        <f t="shared" si="23"/>
        <v>1</v>
      </c>
      <c r="AC49" s="553">
        <f t="shared" si="23"/>
        <v>1</v>
      </c>
      <c r="AD49" s="553">
        <f t="shared" si="23"/>
        <v>1</v>
      </c>
      <c r="AE49" s="553">
        <f t="shared" si="23"/>
        <v>1</v>
      </c>
      <c r="AF49" s="553">
        <f t="shared" si="23"/>
        <v>1</v>
      </c>
      <c r="AG49" s="553">
        <f t="shared" si="23"/>
        <v>1</v>
      </c>
      <c r="AH49" s="553">
        <f t="shared" si="23"/>
        <v>1</v>
      </c>
      <c r="AI49" s="553">
        <f t="shared" si="23"/>
        <v>1</v>
      </c>
      <c r="AJ49" s="553">
        <f t="shared" si="23"/>
        <v>1</v>
      </c>
      <c r="AK49" s="553">
        <f t="shared" si="23"/>
        <v>1</v>
      </c>
      <c r="AL49" s="553">
        <f t="shared" si="23"/>
        <v>1</v>
      </c>
      <c r="AM49" s="553">
        <f t="shared" si="23"/>
        <v>1</v>
      </c>
      <c r="AN49" s="553">
        <f t="shared" si="23"/>
        <v>1</v>
      </c>
      <c r="AO49" s="553">
        <f t="shared" si="23"/>
        <v>1</v>
      </c>
      <c r="AP49" s="553">
        <f t="shared" si="23"/>
        <v>1</v>
      </c>
      <c r="AQ49" s="553">
        <f t="shared" si="23"/>
        <v>1</v>
      </c>
      <c r="AR49" s="553">
        <f t="shared" si="23"/>
        <v>1</v>
      </c>
      <c r="AS49" s="553">
        <f t="shared" si="23"/>
        <v>1</v>
      </c>
      <c r="AT49" s="553">
        <f t="shared" si="23"/>
        <v>1</v>
      </c>
      <c r="AU49" s="553">
        <f t="shared" si="23"/>
        <v>1</v>
      </c>
      <c r="AV49" s="553">
        <f t="shared" si="23"/>
        <v>1</v>
      </c>
      <c r="AW49" s="553">
        <f t="shared" si="23"/>
        <v>1</v>
      </c>
      <c r="AX49" s="553">
        <f t="shared" si="23"/>
        <v>1</v>
      </c>
      <c r="AY49" s="553">
        <f t="shared" ref="AY49:AZ55" si="24">AY16/AY$16</f>
        <v>1</v>
      </c>
      <c r="AZ49" s="553">
        <f t="shared" si="24"/>
        <v>1</v>
      </c>
      <c r="BA49" s="113"/>
      <c r="BB49" s="113"/>
      <c r="BC49" s="113"/>
      <c r="BD49" s="113"/>
      <c r="BE49" s="113"/>
      <c r="BG49" s="148"/>
      <c r="BH49" s="148"/>
    </row>
    <row r="50" spans="24:60" ht="17.100000000000001" customHeight="1">
      <c r="X50" s="937"/>
      <c r="Y50" s="8" t="s">
        <v>362</v>
      </c>
      <c r="Z50" s="279"/>
      <c r="AA50" s="552">
        <f t="shared" ref="AA50:AX50" si="25">AA17/AA$16</f>
        <v>5.0604576933414427E-2</v>
      </c>
      <c r="AB50" s="552">
        <f t="shared" si="25"/>
        <v>5.104205923611059E-2</v>
      </c>
      <c r="AC50" s="552">
        <f t="shared" si="25"/>
        <v>5.1445721901018489E-2</v>
      </c>
      <c r="AD50" s="552">
        <f t="shared" si="25"/>
        <v>5.1727612297733989E-2</v>
      </c>
      <c r="AE50" s="552">
        <f t="shared" si="25"/>
        <v>5.1822252678110976E-2</v>
      </c>
      <c r="AF50" s="552">
        <f t="shared" si="25"/>
        <v>5.1924146886330728E-2</v>
      </c>
      <c r="AG50" s="552">
        <f t="shared" si="25"/>
        <v>6.6094221627238062E-2</v>
      </c>
      <c r="AH50" s="552">
        <f t="shared" si="25"/>
        <v>8.4329270650254862E-2</v>
      </c>
      <c r="AI50" s="552">
        <f t="shared" si="25"/>
        <v>9.9330800683882545E-2</v>
      </c>
      <c r="AJ50" s="552">
        <f t="shared" si="25"/>
        <v>0.11967626589795402</v>
      </c>
      <c r="AK50" s="552">
        <f t="shared" si="25"/>
        <v>0.1399195338542597</v>
      </c>
      <c r="AL50" s="552">
        <f t="shared" si="25"/>
        <v>0.13463261120389008</v>
      </c>
      <c r="AM50" s="552">
        <f t="shared" si="25"/>
        <v>0.13667180171762194</v>
      </c>
      <c r="AN50" s="552">
        <f t="shared" si="25"/>
        <v>0.13683700729989681</v>
      </c>
      <c r="AO50" s="552">
        <f t="shared" si="25"/>
        <v>0.11783436729841164</v>
      </c>
      <c r="AP50" s="552">
        <f t="shared" si="25"/>
        <v>0.12067198940367099</v>
      </c>
      <c r="AQ50" s="552">
        <f t="shared" si="25"/>
        <v>0.12127054955157431</v>
      </c>
      <c r="AR50" s="552">
        <f t="shared" si="25"/>
        <v>0.12338804715473875</v>
      </c>
      <c r="AS50" s="552">
        <f t="shared" si="25"/>
        <v>0.11299255842054018</v>
      </c>
      <c r="AT50" s="552">
        <f t="shared" si="25"/>
        <v>0.1133453154835953</v>
      </c>
      <c r="AU50" s="552">
        <f t="shared" si="25"/>
        <v>5.845615843079837E-2</v>
      </c>
      <c r="AV50" s="552">
        <f t="shared" si="25"/>
        <v>5.4973489948465647E-2</v>
      </c>
      <c r="AW50" s="552">
        <f t="shared" si="25"/>
        <v>4.2960970786419042E-2</v>
      </c>
      <c r="AX50" s="552">
        <f t="shared" si="25"/>
        <v>3.3779572142029778E-2</v>
      </c>
      <c r="AY50" s="552">
        <f t="shared" si="24"/>
        <v>3.1942699949902849E-2</v>
      </c>
      <c r="AZ50" s="552">
        <f t="shared" si="24"/>
        <v>3.4637658473344525E-2</v>
      </c>
      <c r="BA50" s="28"/>
      <c r="BB50" s="28"/>
      <c r="BC50" s="28"/>
      <c r="BD50" s="28"/>
      <c r="BE50" s="28"/>
    </row>
    <row r="51" spans="24:60" ht="17.100000000000001" customHeight="1">
      <c r="X51" s="937"/>
      <c r="Y51" s="8" t="s">
        <v>363</v>
      </c>
      <c r="Z51" s="169"/>
      <c r="AA51" s="552">
        <f t="shared" ref="AA51:AX51" si="26">AA18/AA$16</f>
        <v>3.1144233446866693E-2</v>
      </c>
      <c r="AB51" s="552">
        <f t="shared" si="26"/>
        <v>2.2768365542865789E-2</v>
      </c>
      <c r="AC51" s="552">
        <f t="shared" si="26"/>
        <v>1.5039995416329359E-2</v>
      </c>
      <c r="AD51" s="552">
        <f t="shared" si="26"/>
        <v>9.6430303008393156E-3</v>
      </c>
      <c r="AE51" s="552">
        <f t="shared" si="26"/>
        <v>7.8310819785033601E-3</v>
      </c>
      <c r="AF51" s="552">
        <f t="shared" si="26"/>
        <v>5.8802546582400091E-3</v>
      </c>
      <c r="AG51" s="552">
        <f t="shared" si="26"/>
        <v>5.3577903545861732E-3</v>
      </c>
      <c r="AH51" s="279">
        <f t="shared" si="26"/>
        <v>4.4161355210804148E-3</v>
      </c>
      <c r="AI51" s="279">
        <f t="shared" si="26"/>
        <v>4.4271885792436065E-3</v>
      </c>
      <c r="AJ51" s="279">
        <f t="shared" si="26"/>
        <v>3.2965216001678132E-3</v>
      </c>
      <c r="AK51" s="279">
        <f t="shared" si="26"/>
        <v>2.2242623945108904E-3</v>
      </c>
      <c r="AL51" s="279">
        <f t="shared" si="26"/>
        <v>2.3166978457878681E-3</v>
      </c>
      <c r="AM51" s="279">
        <f t="shared" si="26"/>
        <v>2.373192364765938E-3</v>
      </c>
      <c r="AN51" s="279">
        <f t="shared" si="26"/>
        <v>2.5018169835077466E-3</v>
      </c>
      <c r="AO51" s="279">
        <f t="shared" si="26"/>
        <v>2.35831023309161E-3</v>
      </c>
      <c r="AP51" s="279">
        <f t="shared" si="26"/>
        <v>2.5231365863913903E-3</v>
      </c>
      <c r="AQ51" s="279">
        <f t="shared" si="26"/>
        <v>2.4241597865256848E-3</v>
      </c>
      <c r="AR51" s="279">
        <f t="shared" si="26"/>
        <v>2.7310644163581217E-3</v>
      </c>
      <c r="AS51" s="279">
        <f t="shared" si="26"/>
        <v>3.758870713269869E-3</v>
      </c>
      <c r="AT51" s="279">
        <f t="shared" si="26"/>
        <v>4.0084136312754223E-3</v>
      </c>
      <c r="AU51" s="279">
        <f t="shared" si="26"/>
        <v>3.5946570164594898E-3</v>
      </c>
      <c r="AV51" s="279">
        <f t="shared" si="26"/>
        <v>4.0592833224928453E-3</v>
      </c>
      <c r="AW51" s="279">
        <f t="shared" si="26"/>
        <v>3.861028274027629E-3</v>
      </c>
      <c r="AX51" s="279">
        <f t="shared" si="26"/>
        <v>2.9244606007289694E-3</v>
      </c>
      <c r="AY51" s="279">
        <f t="shared" si="24"/>
        <v>5.6879964380074127E-4</v>
      </c>
      <c r="AZ51" s="279">
        <f>AZ18/AZ$16</f>
        <v>0</v>
      </c>
      <c r="BA51" s="28"/>
      <c r="BB51" s="28"/>
      <c r="BC51" s="28"/>
      <c r="BD51" s="28"/>
      <c r="BE51" s="28"/>
    </row>
    <row r="52" spans="24:60" ht="17.100000000000001" customHeight="1">
      <c r="X52" s="937"/>
      <c r="Y52" s="8" t="s">
        <v>364</v>
      </c>
      <c r="Z52" s="169"/>
      <c r="AA52" s="552">
        <f t="shared" ref="AA52:AX52" si="27">AA19/AA$16</f>
        <v>0.21767336937425263</v>
      </c>
      <c r="AB52" s="552">
        <f t="shared" si="27"/>
        <v>0.21955518032180354</v>
      </c>
      <c r="AC52" s="552">
        <f t="shared" si="27"/>
        <v>0.22129151757992757</v>
      </c>
      <c r="AD52" s="552">
        <f t="shared" si="27"/>
        <v>0.22250405676443746</v>
      </c>
      <c r="AE52" s="552">
        <f t="shared" si="27"/>
        <v>0.22291114821196845</v>
      </c>
      <c r="AF52" s="552">
        <f t="shared" si="27"/>
        <v>0.22334944168198601</v>
      </c>
      <c r="AG52" s="552">
        <f t="shared" si="27"/>
        <v>0.25307507558155207</v>
      </c>
      <c r="AH52" s="552">
        <f t="shared" si="27"/>
        <v>0.29042425604605898</v>
      </c>
      <c r="AI52" s="552">
        <f t="shared" si="27"/>
        <v>0.35535163194898295</v>
      </c>
      <c r="AJ52" s="552">
        <f t="shared" si="27"/>
        <v>0.47891062486432479</v>
      </c>
      <c r="AK52" s="552">
        <f t="shared" si="27"/>
        <v>0.57031999439948466</v>
      </c>
      <c r="AL52" s="552">
        <f t="shared" si="27"/>
        <v>0.52683023613404423</v>
      </c>
      <c r="AM52" s="552">
        <f t="shared" si="27"/>
        <v>0.56379545217012772</v>
      </c>
      <c r="AN52" s="552">
        <f t="shared" si="27"/>
        <v>0.58032970043633514</v>
      </c>
      <c r="AO52" s="552">
        <f t="shared" si="27"/>
        <v>0.5895039105909502</v>
      </c>
      <c r="AP52" s="552">
        <f t="shared" si="27"/>
        <v>0.53275267881879163</v>
      </c>
      <c r="AQ52" s="552">
        <f t="shared" si="27"/>
        <v>0.548384104741516</v>
      </c>
      <c r="AR52" s="552">
        <f t="shared" si="27"/>
        <v>0.55993025329038315</v>
      </c>
      <c r="AS52" s="552">
        <f t="shared" si="27"/>
        <v>0.58134419188444042</v>
      </c>
      <c r="AT52" s="552">
        <f t="shared" si="27"/>
        <v>0.52116271418027826</v>
      </c>
      <c r="AU52" s="552">
        <f t="shared" si="27"/>
        <v>0.5210755178380847</v>
      </c>
      <c r="AV52" s="552">
        <f t="shared" si="27"/>
        <v>0.49616661890753683</v>
      </c>
      <c r="AW52" s="552">
        <f t="shared" si="27"/>
        <v>0.47264754954690402</v>
      </c>
      <c r="AX52" s="552">
        <f t="shared" si="27"/>
        <v>0.47430006734286378</v>
      </c>
      <c r="AY52" s="552">
        <f t="shared" si="24"/>
        <v>0.48100364945412566</v>
      </c>
      <c r="AZ52" s="552">
        <f t="shared" si="24"/>
        <v>0.47828666102948075</v>
      </c>
      <c r="BA52" s="28"/>
      <c r="BB52" s="28"/>
      <c r="BC52" s="28"/>
      <c r="BD52" s="28"/>
      <c r="BE52" s="28"/>
    </row>
    <row r="53" spans="24:60" ht="17.100000000000001" customHeight="1">
      <c r="X53" s="937"/>
      <c r="Y53" s="8" t="s">
        <v>132</v>
      </c>
      <c r="Z53" s="169"/>
      <c r="AA53" s="552">
        <f t="shared" ref="AA53:AX53" si="28">AA20/AA$16</f>
        <v>4.7940230627845654E-3</v>
      </c>
      <c r="AB53" s="552">
        <f t="shared" si="28"/>
        <v>4.8354679354775066E-3</v>
      </c>
      <c r="AC53" s="552">
        <f t="shared" si="28"/>
        <v>4.8737089058090996E-3</v>
      </c>
      <c r="AD53" s="552">
        <f t="shared" si="28"/>
        <v>4.9004137840024256E-3</v>
      </c>
      <c r="AE53" s="552">
        <f t="shared" si="28"/>
        <v>4.9093795375704267E-3</v>
      </c>
      <c r="AF53" s="552">
        <f t="shared" si="28"/>
        <v>4.9190324822993674E-3</v>
      </c>
      <c r="AG53" s="552">
        <f t="shared" si="28"/>
        <v>4.5768256509103817E-3</v>
      </c>
      <c r="AH53" s="552">
        <f t="shared" si="28"/>
        <v>7.7797153923143871E-3</v>
      </c>
      <c r="AI53" s="552">
        <f t="shared" si="28"/>
        <v>1.0304844195159023E-2</v>
      </c>
      <c r="AJ53" s="552">
        <f t="shared" si="28"/>
        <v>1.6257286066614071E-2</v>
      </c>
      <c r="AK53" s="552">
        <f t="shared" si="28"/>
        <v>1.8032280795797221E-2</v>
      </c>
      <c r="AL53" s="552">
        <f t="shared" si="28"/>
        <v>1.4547821552635769E-2</v>
      </c>
      <c r="AM53" s="552">
        <f t="shared" si="28"/>
        <v>1.9743730093056005E-2</v>
      </c>
      <c r="AN53" s="552">
        <f t="shared" si="28"/>
        <v>1.8980621827555479E-2</v>
      </c>
      <c r="AO53" s="552">
        <f t="shared" si="28"/>
        <v>1.9443197089784217E-2</v>
      </c>
      <c r="AP53" s="552">
        <f t="shared" si="28"/>
        <v>1.7629480452024365E-2</v>
      </c>
      <c r="AQ53" s="552">
        <f t="shared" si="28"/>
        <v>1.7513351735042846E-2</v>
      </c>
      <c r="AR53" s="552">
        <f t="shared" si="28"/>
        <v>1.3508499188601147E-2</v>
      </c>
      <c r="AS53" s="552">
        <f t="shared" si="28"/>
        <v>1.4538099036737388E-2</v>
      </c>
      <c r="AT53" s="552">
        <f t="shared" si="28"/>
        <v>9.7165286501197864E-3</v>
      </c>
      <c r="AU53" s="552">
        <f t="shared" si="28"/>
        <v>1.0942328324310302E-2</v>
      </c>
      <c r="AV53" s="552">
        <f t="shared" si="28"/>
        <v>1.5743690264875574E-2</v>
      </c>
      <c r="AW53" s="552">
        <f t="shared" si="28"/>
        <v>1.9851193453911321E-2</v>
      </c>
      <c r="AX53" s="552">
        <f t="shared" si="28"/>
        <v>2.3057312535299735E-2</v>
      </c>
      <c r="AY53" s="552">
        <f t="shared" si="24"/>
        <v>2.6695830985778601E-2</v>
      </c>
      <c r="AZ53" s="552">
        <f t="shared" si="24"/>
        <v>2.6135088884543252E-2</v>
      </c>
      <c r="BA53" s="28"/>
      <c r="BB53" s="28"/>
      <c r="BC53" s="28"/>
      <c r="BD53" s="28"/>
      <c r="BE53" s="28"/>
    </row>
    <row r="54" spans="24:60" ht="17.100000000000001" customHeight="1">
      <c r="X54" s="938"/>
      <c r="Y54" s="10" t="s">
        <v>365</v>
      </c>
      <c r="Z54" s="169"/>
      <c r="AA54" s="552">
        <f t="shared" ref="AA54:AX54" si="29">AA21/AA$16</f>
        <v>0.69578379718268168</v>
      </c>
      <c r="AB54" s="552">
        <f t="shared" si="29"/>
        <v>0.70179892696374246</v>
      </c>
      <c r="AC54" s="552">
        <f t="shared" si="29"/>
        <v>0.70734905619691546</v>
      </c>
      <c r="AD54" s="552">
        <f t="shared" si="29"/>
        <v>0.71122488685298679</v>
      </c>
      <c r="AE54" s="552">
        <f t="shared" si="29"/>
        <v>0.71252613759384675</v>
      </c>
      <c r="AF54" s="552">
        <f t="shared" si="29"/>
        <v>0.71392712429114391</v>
      </c>
      <c r="AG54" s="552">
        <f t="shared" si="29"/>
        <v>0.67089608678571322</v>
      </c>
      <c r="AH54" s="552">
        <f t="shared" si="29"/>
        <v>0.61305062239029129</v>
      </c>
      <c r="AI54" s="552">
        <f t="shared" si="29"/>
        <v>0.53058553459273183</v>
      </c>
      <c r="AJ54" s="552">
        <f t="shared" si="29"/>
        <v>0.38185930157093928</v>
      </c>
      <c r="AK54" s="552">
        <f t="shared" si="29"/>
        <v>0.26950392855594751</v>
      </c>
      <c r="AL54" s="552">
        <f t="shared" si="29"/>
        <v>0.3216726332636422</v>
      </c>
      <c r="AM54" s="552">
        <f t="shared" si="29"/>
        <v>0.27741156861339422</v>
      </c>
      <c r="AN54" s="552">
        <f t="shared" si="29"/>
        <v>0.26133989311032008</v>
      </c>
      <c r="AO54" s="552">
        <f t="shared" si="29"/>
        <v>0.27084187152663824</v>
      </c>
      <c r="AP54" s="552">
        <f t="shared" si="29"/>
        <v>0.32638921700953483</v>
      </c>
      <c r="AQ54" s="552">
        <f t="shared" si="29"/>
        <v>0.31033741140225157</v>
      </c>
      <c r="AR54" s="552">
        <f t="shared" si="29"/>
        <v>0.30026689164375353</v>
      </c>
      <c r="AS54" s="552">
        <f t="shared" si="29"/>
        <v>0.28696308859983072</v>
      </c>
      <c r="AT54" s="552">
        <f t="shared" si="29"/>
        <v>0.3509932474821113</v>
      </c>
      <c r="AU54" s="552">
        <f t="shared" si="29"/>
        <v>0.40491057261425506</v>
      </c>
      <c r="AV54" s="552">
        <f t="shared" si="29"/>
        <v>0.42747651382172525</v>
      </c>
      <c r="AW54" s="552">
        <f t="shared" si="29"/>
        <v>0.4606792579387381</v>
      </c>
      <c r="AX54" s="552">
        <f t="shared" si="29"/>
        <v>0.46277979518128121</v>
      </c>
      <c r="AY54" s="552">
        <f t="shared" si="24"/>
        <v>0.45711120547372558</v>
      </c>
      <c r="AZ54" s="552">
        <f t="shared" si="24"/>
        <v>0.45857532408036283</v>
      </c>
      <c r="BA54" s="28"/>
      <c r="BB54" s="28"/>
      <c r="BC54" s="28"/>
      <c r="BD54" s="28"/>
      <c r="BE54" s="28"/>
    </row>
    <row r="55" spans="24:60" ht="17.100000000000001" customHeight="1">
      <c r="X55" s="939"/>
      <c r="Y55" s="940" t="s">
        <v>251</v>
      </c>
      <c r="Z55" s="377"/>
      <c r="AA55" s="1195" t="str">
        <f t="shared" ref="AA55:AL55" si="30">IF(AA$22="NO","-",AA22/AA$16)</f>
        <v>-</v>
      </c>
      <c r="AB55" s="1195" t="str">
        <f t="shared" si="30"/>
        <v>-</v>
      </c>
      <c r="AC55" s="1195" t="str">
        <f t="shared" si="30"/>
        <v>-</v>
      </c>
      <c r="AD55" s="1195" t="str">
        <f t="shared" si="30"/>
        <v>-</v>
      </c>
      <c r="AE55" s="1195" t="str">
        <f t="shared" si="30"/>
        <v>-</v>
      </c>
      <c r="AF55" s="1195" t="str">
        <f t="shared" si="30"/>
        <v>-</v>
      </c>
      <c r="AG55" s="1195" t="str">
        <f t="shared" si="30"/>
        <v>-</v>
      </c>
      <c r="AH55" s="1195" t="str">
        <f t="shared" si="30"/>
        <v>-</v>
      </c>
      <c r="AI55" s="1195" t="str">
        <f t="shared" si="30"/>
        <v>-</v>
      </c>
      <c r="AJ55" s="1195" t="str">
        <f t="shared" si="30"/>
        <v>-</v>
      </c>
      <c r="AK55" s="1195" t="str">
        <f t="shared" si="30"/>
        <v>-</v>
      </c>
      <c r="AL55" s="1195" t="str">
        <f t="shared" si="30"/>
        <v>-</v>
      </c>
      <c r="AM55" s="634">
        <f t="shared" ref="AM55:AX55" si="31">AM22/AM$16</f>
        <v>4.2550410342470358E-6</v>
      </c>
      <c r="AN55" s="640">
        <f t="shared" si="31"/>
        <v>1.0960342384765611E-5</v>
      </c>
      <c r="AO55" s="640">
        <f t="shared" si="31"/>
        <v>1.8343261124110907E-5</v>
      </c>
      <c r="AP55" s="640">
        <f t="shared" si="31"/>
        <v>3.3497729586869497E-5</v>
      </c>
      <c r="AQ55" s="640">
        <f t="shared" si="31"/>
        <v>7.0422783089547821E-5</v>
      </c>
      <c r="AR55" s="639">
        <f t="shared" si="31"/>
        <v>1.7524430616534686E-4</v>
      </c>
      <c r="AS55" s="639">
        <f t="shared" si="31"/>
        <v>4.0319134518142572E-4</v>
      </c>
      <c r="AT55" s="639">
        <f t="shared" si="31"/>
        <v>7.737805726198728E-4</v>
      </c>
      <c r="AU55" s="639">
        <f t="shared" si="31"/>
        <v>1.0207657760921984E-3</v>
      </c>
      <c r="AV55" s="639">
        <f t="shared" si="31"/>
        <v>1.580403734903915E-3</v>
      </c>
      <c r="AW55" s="1194" t="str">
        <f t="shared" ref="AW55" si="32">IF(AW$22="NO","-",AW22/AW$16)</f>
        <v>-</v>
      </c>
      <c r="AX55" s="639">
        <f t="shared" si="31"/>
        <v>3.1587921977964664E-3</v>
      </c>
      <c r="AY55" s="639">
        <f t="shared" si="24"/>
        <v>2.6778144926667222E-3</v>
      </c>
      <c r="AZ55" s="639">
        <f t="shared" si="24"/>
        <v>2.3652675322685195E-3</v>
      </c>
      <c r="BA55" s="28"/>
      <c r="BB55" s="28"/>
      <c r="BC55" s="28"/>
      <c r="BD55" s="28"/>
      <c r="BE55" s="28"/>
    </row>
    <row r="56" spans="24:60" ht="17.100000000000001" customHeight="1">
      <c r="X56" s="941" t="s">
        <v>376</v>
      </c>
      <c r="Y56" s="942"/>
      <c r="Z56" s="278"/>
      <c r="AA56" s="554">
        <f t="shared" ref="AA56:AX56" si="33">AA23/AA$23</f>
        <v>1</v>
      </c>
      <c r="AB56" s="554">
        <f t="shared" si="33"/>
        <v>1</v>
      </c>
      <c r="AC56" s="554">
        <f t="shared" si="33"/>
        <v>1</v>
      </c>
      <c r="AD56" s="554">
        <f t="shared" si="33"/>
        <v>1</v>
      </c>
      <c r="AE56" s="554">
        <f t="shared" si="33"/>
        <v>1</v>
      </c>
      <c r="AF56" s="554">
        <f t="shared" si="33"/>
        <v>1</v>
      </c>
      <c r="AG56" s="554">
        <f t="shared" si="33"/>
        <v>1</v>
      </c>
      <c r="AH56" s="554">
        <f t="shared" si="33"/>
        <v>1</v>
      </c>
      <c r="AI56" s="554">
        <f t="shared" si="33"/>
        <v>1</v>
      </c>
      <c r="AJ56" s="554">
        <f t="shared" si="33"/>
        <v>1</v>
      </c>
      <c r="AK56" s="554">
        <f t="shared" si="33"/>
        <v>1</v>
      </c>
      <c r="AL56" s="554">
        <f t="shared" si="33"/>
        <v>1</v>
      </c>
      <c r="AM56" s="554">
        <f t="shared" si="33"/>
        <v>1</v>
      </c>
      <c r="AN56" s="554">
        <f t="shared" si="33"/>
        <v>1</v>
      </c>
      <c r="AO56" s="554">
        <f t="shared" si="33"/>
        <v>1</v>
      </c>
      <c r="AP56" s="554">
        <f t="shared" si="33"/>
        <v>1</v>
      </c>
      <c r="AQ56" s="554">
        <f t="shared" si="33"/>
        <v>1</v>
      </c>
      <c r="AR56" s="554">
        <f t="shared" si="33"/>
        <v>1</v>
      </c>
      <c r="AS56" s="554">
        <f t="shared" si="33"/>
        <v>1</v>
      </c>
      <c r="AT56" s="554">
        <f t="shared" si="33"/>
        <v>1</v>
      </c>
      <c r="AU56" s="554">
        <f t="shared" si="33"/>
        <v>1</v>
      </c>
      <c r="AV56" s="554">
        <f t="shared" si="33"/>
        <v>1</v>
      </c>
      <c r="AW56" s="554">
        <f t="shared" si="33"/>
        <v>1</v>
      </c>
      <c r="AX56" s="554">
        <f t="shared" si="33"/>
        <v>1</v>
      </c>
      <c r="AY56" s="554">
        <f t="shared" ref="AY56:AZ62" si="34">AY23/AY$23</f>
        <v>1</v>
      </c>
      <c r="AZ56" s="554">
        <f t="shared" si="34"/>
        <v>1</v>
      </c>
      <c r="BA56" s="113"/>
      <c r="BB56" s="113"/>
      <c r="BC56" s="113"/>
      <c r="BD56" s="113"/>
      <c r="BE56" s="113"/>
    </row>
    <row r="57" spans="24:60" ht="17.100000000000001" customHeight="1">
      <c r="X57" s="941"/>
      <c r="Y57" s="933" t="s">
        <v>373</v>
      </c>
      <c r="Z57" s="169"/>
      <c r="AA57" s="552">
        <f t="shared" ref="AA57:AX57" si="35">AA24/AA$23</f>
        <v>0.27009828363896243</v>
      </c>
      <c r="AB57" s="552">
        <f t="shared" si="35"/>
        <v>0.27306050451048774</v>
      </c>
      <c r="AC57" s="552">
        <f t="shared" si="35"/>
        <v>0.27420596306334122</v>
      </c>
      <c r="AD57" s="552">
        <f t="shared" si="35"/>
        <v>0.27305084698742227</v>
      </c>
      <c r="AE57" s="552">
        <f t="shared" si="35"/>
        <v>0.27185650774862885</v>
      </c>
      <c r="AF57" s="552">
        <f t="shared" si="35"/>
        <v>0.27308668528633834</v>
      </c>
      <c r="AG57" s="552">
        <f t="shared" si="35"/>
        <v>0.23439995229799018</v>
      </c>
      <c r="AH57" s="552">
        <f t="shared" si="35"/>
        <v>0.16969733165163101</v>
      </c>
      <c r="AI57" s="552">
        <f t="shared" si="35"/>
        <v>0.15172297628421497</v>
      </c>
      <c r="AJ57" s="552">
        <f t="shared" si="35"/>
        <v>0.15901285291668507</v>
      </c>
      <c r="AK57" s="552">
        <f t="shared" si="35"/>
        <v>0.11673419151024299</v>
      </c>
      <c r="AL57" s="552">
        <f t="shared" si="35"/>
        <v>0.12403526519749769</v>
      </c>
      <c r="AM57" s="552">
        <f t="shared" si="35"/>
        <v>0.14310918800876804</v>
      </c>
      <c r="AN57" s="552">
        <f t="shared" si="35"/>
        <v>0.14338798222432173</v>
      </c>
      <c r="AO57" s="552">
        <f t="shared" si="35"/>
        <v>0.13874145261789569</v>
      </c>
      <c r="AP57" s="552">
        <f t="shared" si="35"/>
        <v>0.1840963425583152</v>
      </c>
      <c r="AQ57" s="552">
        <f t="shared" si="35"/>
        <v>0.24928291270496933</v>
      </c>
      <c r="AR57" s="552">
        <f t="shared" si="35"/>
        <v>0.24160973730578975</v>
      </c>
      <c r="AS57" s="552">
        <f t="shared" si="35"/>
        <v>0.29419927267696933</v>
      </c>
      <c r="AT57" s="552">
        <f t="shared" si="35"/>
        <v>9.5053062511690531E-2</v>
      </c>
      <c r="AU57" s="552">
        <f t="shared" si="35"/>
        <v>7.8073440984976789E-2</v>
      </c>
      <c r="AV57" s="552">
        <f t="shared" si="35"/>
        <v>5.8834973419325302E-2</v>
      </c>
      <c r="AW57" s="552">
        <f t="shared" si="35"/>
        <v>5.5098507590164741E-2</v>
      </c>
      <c r="AX57" s="552">
        <f t="shared" si="35"/>
        <v>4.4150453801596705E-2</v>
      </c>
      <c r="AY57" s="552">
        <f t="shared" si="34"/>
        <v>2.9810168662420172E-2</v>
      </c>
      <c r="AZ57" s="552">
        <f t="shared" si="34"/>
        <v>2.4714211265706259E-2</v>
      </c>
      <c r="BA57" s="113"/>
      <c r="BB57" s="113"/>
      <c r="BC57" s="113"/>
      <c r="BD57" s="113"/>
      <c r="BE57" s="113"/>
    </row>
    <row r="58" spans="24:60" ht="17.100000000000001" customHeight="1">
      <c r="X58" s="941"/>
      <c r="Y58" s="933" t="s">
        <v>359</v>
      </c>
      <c r="Z58" s="169"/>
      <c r="AA58" s="552">
        <f t="shared" ref="AA58:AX58" si="36">AA25/AA$23</f>
        <v>1.1404039618769752E-2</v>
      </c>
      <c r="AB58" s="552">
        <f t="shared" si="36"/>
        <v>8.9002188476905181E-3</v>
      </c>
      <c r="AC58" s="552">
        <f t="shared" si="36"/>
        <v>6.844564350093515E-3</v>
      </c>
      <c r="AD58" s="552">
        <f t="shared" si="36"/>
        <v>7.1577980538925371E-3</v>
      </c>
      <c r="AE58" s="552">
        <f t="shared" si="36"/>
        <v>7.2686367862852845E-3</v>
      </c>
      <c r="AF58" s="552">
        <f t="shared" si="36"/>
        <v>6.9311341443233079E-3</v>
      </c>
      <c r="AG58" s="552">
        <f t="shared" si="36"/>
        <v>8.0365697930739506E-3</v>
      </c>
      <c r="AH58" s="552">
        <f t="shared" si="36"/>
        <v>1.2570172714935629E-2</v>
      </c>
      <c r="AI58" s="552">
        <f t="shared" si="36"/>
        <v>2.931012041854153E-2</v>
      </c>
      <c r="AJ58" s="552">
        <f t="shared" si="36"/>
        <v>6.7083547324226514E-2</v>
      </c>
      <c r="AK58" s="552">
        <f t="shared" si="36"/>
        <v>0.13943250652612357</v>
      </c>
      <c r="AL58" s="552">
        <f t="shared" si="36"/>
        <v>0.18041493119636029</v>
      </c>
      <c r="AM58" s="552">
        <f t="shared" si="36"/>
        <v>0.18683699545589161</v>
      </c>
      <c r="AN58" s="552">
        <f t="shared" si="36"/>
        <v>0.19860580131256533</v>
      </c>
      <c r="AO58" s="552">
        <f t="shared" si="36"/>
        <v>0.20154898983915678</v>
      </c>
      <c r="AP58" s="552">
        <f t="shared" si="36"/>
        <v>0.21849282375759529</v>
      </c>
      <c r="AQ58" s="552">
        <f t="shared" si="36"/>
        <v>0.19906027719265579</v>
      </c>
      <c r="AR58" s="552">
        <f t="shared" si="36"/>
        <v>0.21954484933248219</v>
      </c>
      <c r="AS58" s="552">
        <f t="shared" si="36"/>
        <v>0.14901002122599746</v>
      </c>
      <c r="AT58" s="552">
        <f t="shared" si="36"/>
        <v>9.3189276972245633E-2</v>
      </c>
      <c r="AU58" s="552">
        <f t="shared" si="36"/>
        <v>0.121183149422826</v>
      </c>
      <c r="AV58" s="552">
        <f t="shared" si="36"/>
        <v>8.1151687474931442E-2</v>
      </c>
      <c r="AW58" s="552">
        <f t="shared" si="36"/>
        <v>8.1627418652095898E-2</v>
      </c>
      <c r="AX58" s="552">
        <f t="shared" si="36"/>
        <v>7.5934441427807586E-2</v>
      </c>
      <c r="AY58" s="552">
        <f t="shared" si="34"/>
        <v>8.8326425666430133E-2</v>
      </c>
      <c r="AZ58" s="552">
        <f t="shared" si="34"/>
        <v>0.10745309245959245</v>
      </c>
      <c r="BA58" s="113"/>
      <c r="BB58" s="113"/>
      <c r="BC58" s="113"/>
      <c r="BD58" s="113"/>
      <c r="BE58" s="113"/>
    </row>
    <row r="59" spans="24:60" ht="17.100000000000001" customHeight="1">
      <c r="X59" s="941"/>
      <c r="Y59" s="933" t="s">
        <v>360</v>
      </c>
      <c r="Z59" s="169"/>
      <c r="AA59" s="552">
        <f t="shared" ref="AA59:AX59" si="37">AA26/AA$23</f>
        <v>2.4053310671427408E-2</v>
      </c>
      <c r="AB59" s="552">
        <f t="shared" si="37"/>
        <v>2.4317108048960628E-2</v>
      </c>
      <c r="AC59" s="552">
        <f t="shared" si="37"/>
        <v>2.4419115622136691E-2</v>
      </c>
      <c r="AD59" s="552">
        <f t="shared" si="37"/>
        <v>2.4316248008683882E-2</v>
      </c>
      <c r="AE59" s="552">
        <f t="shared" si="37"/>
        <v>2.4209887418861795E-2</v>
      </c>
      <c r="AF59" s="552">
        <f t="shared" si="37"/>
        <v>2.4319439549652416E-2</v>
      </c>
      <c r="AG59" s="552">
        <f t="shared" si="37"/>
        <v>2.5226983653043853E-2</v>
      </c>
      <c r="AH59" s="552">
        <f t="shared" si="37"/>
        <v>3.6517536417504035E-2</v>
      </c>
      <c r="AI59" s="552">
        <f t="shared" si="37"/>
        <v>4.0340485436667413E-2</v>
      </c>
      <c r="AJ59" s="552">
        <f t="shared" si="37"/>
        <v>6.0117396217272377E-2</v>
      </c>
      <c r="AK59" s="552">
        <f t="shared" si="37"/>
        <v>8.9415549930172769E-2</v>
      </c>
      <c r="AL59" s="552">
        <f t="shared" si="37"/>
        <v>7.6450622696572754E-2</v>
      </c>
      <c r="AM59" s="552">
        <f t="shared" si="37"/>
        <v>8.6124450692218302E-2</v>
      </c>
      <c r="AN59" s="552">
        <f t="shared" si="37"/>
        <v>9.5526676108764863E-2</v>
      </c>
      <c r="AO59" s="552">
        <f t="shared" si="37"/>
        <v>0.1118052863501329</v>
      </c>
      <c r="AP59" s="552">
        <f t="shared" si="37"/>
        <v>0.10690808064032198</v>
      </c>
      <c r="AQ59" s="552">
        <f t="shared" si="37"/>
        <v>8.8613732320713345E-2</v>
      </c>
      <c r="AR59" s="552">
        <f t="shared" si="37"/>
        <v>9.0970290512974242E-2</v>
      </c>
      <c r="AS59" s="552">
        <f t="shared" si="37"/>
        <v>7.8670033160346861E-2</v>
      </c>
      <c r="AT59" s="552">
        <f t="shared" si="37"/>
        <v>8.6209462330244693E-2</v>
      </c>
      <c r="AU59" s="552">
        <f t="shared" si="37"/>
        <v>9.273845447636285E-2</v>
      </c>
      <c r="AV59" s="552">
        <f t="shared" si="37"/>
        <v>8.7423851780212836E-2</v>
      </c>
      <c r="AW59" s="552">
        <f t="shared" si="37"/>
        <v>8.2140097602099255E-2</v>
      </c>
      <c r="AX59" s="552">
        <f t="shared" si="37"/>
        <v>8.6337033312492095E-2</v>
      </c>
      <c r="AY59" s="552">
        <f t="shared" si="34"/>
        <v>8.4624427311382769E-2</v>
      </c>
      <c r="AZ59" s="552">
        <f t="shared" si="34"/>
        <v>8.670337633663884E-2</v>
      </c>
      <c r="BA59" s="113"/>
      <c r="BB59" s="113"/>
      <c r="BC59" s="113"/>
      <c r="BD59" s="113"/>
      <c r="BE59" s="113"/>
    </row>
    <row r="60" spans="24:60" ht="17.100000000000001" customHeight="1">
      <c r="X60" s="941"/>
      <c r="Y60" s="8" t="s">
        <v>132</v>
      </c>
      <c r="Z60" s="169"/>
      <c r="AA60" s="552">
        <f t="shared" ref="AA60:AX60" si="38">AA27/AA$23</f>
        <v>8.5305538528303946E-3</v>
      </c>
      <c r="AB60" s="552">
        <f t="shared" si="38"/>
        <v>8.6241101106787465E-3</v>
      </c>
      <c r="AC60" s="552">
        <f t="shared" si="38"/>
        <v>8.660287296774323E-3</v>
      </c>
      <c r="AD60" s="552">
        <f t="shared" si="38"/>
        <v>8.6238050957061045E-3</v>
      </c>
      <c r="AE60" s="552">
        <f t="shared" si="38"/>
        <v>8.5860841037108566E-3</v>
      </c>
      <c r="AF60" s="552">
        <f t="shared" si="38"/>
        <v>8.6249369819764617E-3</v>
      </c>
      <c r="AG60" s="552">
        <f t="shared" si="38"/>
        <v>2.4215792100490425E-2</v>
      </c>
      <c r="AH60" s="552">
        <f t="shared" si="38"/>
        <v>3.691510904083755E-2</v>
      </c>
      <c r="AI60" s="552">
        <f t="shared" si="38"/>
        <v>4.9034417677940957E-2</v>
      </c>
      <c r="AJ60" s="552">
        <f t="shared" si="38"/>
        <v>9.4612756806763981E-2</v>
      </c>
      <c r="AK60" s="552">
        <f t="shared" si="38"/>
        <v>0.12476141818944486</v>
      </c>
      <c r="AL60" s="552">
        <f t="shared" si="38"/>
        <v>0.13584161829498748</v>
      </c>
      <c r="AM60" s="552">
        <f t="shared" si="38"/>
        <v>0.15738418640345464</v>
      </c>
      <c r="AN60" s="552">
        <f t="shared" si="38"/>
        <v>0.15798512341778614</v>
      </c>
      <c r="AO60" s="552">
        <f t="shared" si="38"/>
        <v>0.16165735233277118</v>
      </c>
      <c r="AP60" s="552">
        <f t="shared" si="38"/>
        <v>0.14085904237720445</v>
      </c>
      <c r="AQ60" s="552">
        <f t="shared" si="38"/>
        <v>0.10947508664694978</v>
      </c>
      <c r="AR60" s="552">
        <f t="shared" si="38"/>
        <v>7.721846355335385E-2</v>
      </c>
      <c r="AS60" s="552">
        <f t="shared" si="38"/>
        <v>7.0843547524978942E-2</v>
      </c>
      <c r="AT60" s="552">
        <f t="shared" si="38"/>
        <v>8.1495639268214182E-2</v>
      </c>
      <c r="AU60" s="552">
        <f t="shared" si="38"/>
        <v>0.11092815591725591</v>
      </c>
      <c r="AV60" s="552">
        <f t="shared" si="38"/>
        <v>8.8057260294486378E-2</v>
      </c>
      <c r="AW60" s="552">
        <f t="shared" si="38"/>
        <v>7.6994593898137842E-2</v>
      </c>
      <c r="AX60" s="552">
        <f t="shared" si="38"/>
        <v>8.0808406367735813E-2</v>
      </c>
      <c r="AY60" s="552">
        <f t="shared" si="34"/>
        <v>9.2525079722660566E-2</v>
      </c>
      <c r="AZ60" s="552">
        <f t="shared" si="34"/>
        <v>9.0135504859033752E-2</v>
      </c>
      <c r="BA60" s="113"/>
      <c r="BB60" s="113"/>
      <c r="BC60" s="113"/>
      <c r="BD60" s="113"/>
      <c r="BE60" s="113"/>
    </row>
    <row r="61" spans="24:60" ht="17.100000000000001" customHeight="1">
      <c r="X61" s="941"/>
      <c r="Y61" s="10" t="s">
        <v>366</v>
      </c>
      <c r="Z61" s="169"/>
      <c r="AA61" s="552">
        <f t="shared" ref="AA61:AX61" si="39">AA28/AA$23</f>
        <v>0.63131703393094751</v>
      </c>
      <c r="AB61" s="552">
        <f t="shared" si="39"/>
        <v>0.63824081171014801</v>
      </c>
      <c r="AC61" s="552">
        <f t="shared" si="39"/>
        <v>0.64091816117840661</v>
      </c>
      <c r="AD61" s="552">
        <f t="shared" si="39"/>
        <v>0.638218238598114</v>
      </c>
      <c r="AE61" s="552">
        <f t="shared" si="39"/>
        <v>0.635426637349917</v>
      </c>
      <c r="AF61" s="552">
        <f t="shared" si="39"/>
        <v>0.63830200561902206</v>
      </c>
      <c r="AG61" s="552">
        <f t="shared" si="39"/>
        <v>0.66007026567114024</v>
      </c>
      <c r="AH61" s="552">
        <f t="shared" si="39"/>
        <v>0.68768272380234086</v>
      </c>
      <c r="AI61" s="552">
        <f t="shared" si="39"/>
        <v>0.66715006446792036</v>
      </c>
      <c r="AJ61" s="552">
        <f t="shared" si="39"/>
        <v>0.52928419844506402</v>
      </c>
      <c r="AK61" s="552">
        <f t="shared" si="39"/>
        <v>0.41381619653608398</v>
      </c>
      <c r="AL61" s="552">
        <f t="shared" si="39"/>
        <v>0.35006834449973279</v>
      </c>
      <c r="AM61" s="552">
        <f t="shared" si="39"/>
        <v>0.28196069471273777</v>
      </c>
      <c r="AN61" s="552">
        <f t="shared" si="39"/>
        <v>0.25523343165207574</v>
      </c>
      <c r="AO61" s="552">
        <f t="shared" si="39"/>
        <v>0.22419933017776225</v>
      </c>
      <c r="AP61" s="552">
        <f t="shared" si="39"/>
        <v>0.17799661254383842</v>
      </c>
      <c r="AQ61" s="552">
        <f t="shared" si="39"/>
        <v>0.18492237514451257</v>
      </c>
      <c r="AR61" s="552">
        <f t="shared" si="39"/>
        <v>0.18590093868556024</v>
      </c>
      <c r="AS61" s="552">
        <f t="shared" si="39"/>
        <v>0.19824610943865556</v>
      </c>
      <c r="AT61" s="552">
        <f t="shared" si="39"/>
        <v>0.29066281366253283</v>
      </c>
      <c r="AU61" s="552">
        <f t="shared" si="39"/>
        <v>0.25670722143089281</v>
      </c>
      <c r="AV61" s="552">
        <f t="shared" si="39"/>
        <v>0.31436729142518216</v>
      </c>
      <c r="AW61" s="552">
        <f t="shared" si="39"/>
        <v>0.32172004066561261</v>
      </c>
      <c r="AX61" s="552">
        <f t="shared" si="39"/>
        <v>0.30580519775369103</v>
      </c>
      <c r="AY61" s="552">
        <f t="shared" si="34"/>
        <v>0.29137326408324171</v>
      </c>
      <c r="AZ61" s="552">
        <f t="shared" si="34"/>
        <v>0.28752927912678555</v>
      </c>
      <c r="BA61" s="113"/>
      <c r="BB61" s="113"/>
      <c r="BC61" s="113"/>
      <c r="BD61" s="113"/>
      <c r="BE61" s="113"/>
    </row>
    <row r="62" spans="24:60" ht="17.100000000000001" customHeight="1" thickBot="1">
      <c r="X62" s="944"/>
      <c r="Y62" s="8" t="s">
        <v>133</v>
      </c>
      <c r="Z62" s="168"/>
      <c r="AA62" s="550">
        <f t="shared" ref="AA62:AX62" si="40">AA29/AA$23</f>
        <v>5.4596778287062449E-2</v>
      </c>
      <c r="AB62" s="550">
        <f t="shared" si="40"/>
        <v>4.6857246772034421E-2</v>
      </c>
      <c r="AC62" s="550">
        <f t="shared" si="40"/>
        <v>4.4951908489247544E-2</v>
      </c>
      <c r="AD62" s="550">
        <f t="shared" si="40"/>
        <v>4.8633063256181296E-2</v>
      </c>
      <c r="AE62" s="550">
        <f t="shared" si="40"/>
        <v>5.2652246592596187E-2</v>
      </c>
      <c r="AF62" s="550">
        <f t="shared" si="40"/>
        <v>4.8735798418687526E-2</v>
      </c>
      <c r="AG62" s="550">
        <f t="shared" si="40"/>
        <v>4.8050436484261327E-2</v>
      </c>
      <c r="AH62" s="550">
        <f t="shared" si="40"/>
        <v>5.6617126372750848E-2</v>
      </c>
      <c r="AI62" s="550">
        <f t="shared" si="40"/>
        <v>6.2441935714714771E-2</v>
      </c>
      <c r="AJ62" s="550">
        <f t="shared" si="40"/>
        <v>8.9889248289987969E-2</v>
      </c>
      <c r="AK62" s="550">
        <f t="shared" si="40"/>
        <v>0.11584013730793179</v>
      </c>
      <c r="AL62" s="550">
        <f t="shared" si="40"/>
        <v>0.13318921811484902</v>
      </c>
      <c r="AM62" s="550">
        <f t="shared" si="40"/>
        <v>0.14458448472692956</v>
      </c>
      <c r="AN62" s="550">
        <f t="shared" si="40"/>
        <v>0.14926098528448614</v>
      </c>
      <c r="AO62" s="550">
        <f t="shared" si="40"/>
        <v>0.16204758868228139</v>
      </c>
      <c r="AP62" s="550">
        <f t="shared" si="40"/>
        <v>0.17164709812272469</v>
      </c>
      <c r="AQ62" s="550">
        <f t="shared" si="40"/>
        <v>0.168645615990199</v>
      </c>
      <c r="AR62" s="550">
        <f t="shared" si="40"/>
        <v>0.18475572060983972</v>
      </c>
      <c r="AS62" s="550">
        <f t="shared" si="40"/>
        <v>0.20903101597305168</v>
      </c>
      <c r="AT62" s="550">
        <f t="shared" si="40"/>
        <v>0.35338974525507211</v>
      </c>
      <c r="AU62" s="550">
        <f t="shared" si="40"/>
        <v>0.34036957776768562</v>
      </c>
      <c r="AV62" s="550">
        <f t="shared" si="40"/>
        <v>0.370164935605862</v>
      </c>
      <c r="AW62" s="550">
        <f t="shared" si="40"/>
        <v>0.38241934159188956</v>
      </c>
      <c r="AX62" s="550">
        <f t="shared" si="40"/>
        <v>0.40696446733667679</v>
      </c>
      <c r="AY62" s="550">
        <f t="shared" si="34"/>
        <v>0.41334063455386466</v>
      </c>
      <c r="AZ62" s="550">
        <f t="shared" si="34"/>
        <v>0.40346453595224319</v>
      </c>
      <c r="BA62" s="30"/>
      <c r="BB62" s="30"/>
      <c r="BC62" s="30"/>
      <c r="BD62" s="30"/>
      <c r="BE62" s="30"/>
    </row>
    <row r="63" spans="24:60" ht="17.100000000000001" customHeight="1" thickTop="1">
      <c r="X63" s="945" t="s">
        <v>375</v>
      </c>
      <c r="Y63" s="946"/>
      <c r="Z63" s="460"/>
      <c r="AA63" s="555">
        <f t="shared" ref="AA63:AX63" si="41">AA30/AA$30</f>
        <v>1</v>
      </c>
      <c r="AB63" s="555">
        <f t="shared" si="41"/>
        <v>1</v>
      </c>
      <c r="AC63" s="555">
        <f t="shared" si="41"/>
        <v>1</v>
      </c>
      <c r="AD63" s="555">
        <f t="shared" si="41"/>
        <v>1</v>
      </c>
      <c r="AE63" s="555">
        <f t="shared" si="41"/>
        <v>1</v>
      </c>
      <c r="AF63" s="555">
        <f t="shared" si="41"/>
        <v>1</v>
      </c>
      <c r="AG63" s="555">
        <f t="shared" si="41"/>
        <v>1</v>
      </c>
      <c r="AH63" s="555">
        <f t="shared" si="41"/>
        <v>1</v>
      </c>
      <c r="AI63" s="555">
        <f t="shared" si="41"/>
        <v>1</v>
      </c>
      <c r="AJ63" s="555">
        <f t="shared" si="41"/>
        <v>1</v>
      </c>
      <c r="AK63" s="555">
        <f t="shared" si="41"/>
        <v>1</v>
      </c>
      <c r="AL63" s="555">
        <f t="shared" si="41"/>
        <v>1</v>
      </c>
      <c r="AM63" s="555">
        <f t="shared" si="41"/>
        <v>1</v>
      </c>
      <c r="AN63" s="555">
        <f t="shared" si="41"/>
        <v>1</v>
      </c>
      <c r="AO63" s="555">
        <f t="shared" si="41"/>
        <v>1</v>
      </c>
      <c r="AP63" s="555">
        <f t="shared" si="41"/>
        <v>1</v>
      </c>
      <c r="AQ63" s="555">
        <f t="shared" si="41"/>
        <v>1</v>
      </c>
      <c r="AR63" s="555">
        <f t="shared" si="41"/>
        <v>1</v>
      </c>
      <c r="AS63" s="555">
        <f t="shared" si="41"/>
        <v>1</v>
      </c>
      <c r="AT63" s="555">
        <f t="shared" si="41"/>
        <v>1</v>
      </c>
      <c r="AU63" s="555">
        <f t="shared" si="41"/>
        <v>1</v>
      </c>
      <c r="AV63" s="555">
        <f t="shared" si="41"/>
        <v>1</v>
      </c>
      <c r="AW63" s="555">
        <f t="shared" si="41"/>
        <v>1</v>
      </c>
      <c r="AX63" s="555">
        <f t="shared" si="41"/>
        <v>1</v>
      </c>
      <c r="AY63" s="555">
        <f t="shared" ref="AY63:AZ66" si="42">AY30/AY$30</f>
        <v>1</v>
      </c>
      <c r="AZ63" s="555">
        <f t="shared" si="42"/>
        <v>1</v>
      </c>
      <c r="BA63" s="457">
        <f>SUM(BA64:BA66)</f>
        <v>0</v>
      </c>
      <c r="BB63" s="457">
        <f>SUM(BB64:BB66)</f>
        <v>0</v>
      </c>
      <c r="BC63" s="457">
        <f>SUM(BC64:BC66)</f>
        <v>0</v>
      </c>
      <c r="BD63" s="457">
        <f>SUM(BD64:BD66)</f>
        <v>0</v>
      </c>
      <c r="BE63" s="457">
        <f>SUM(BE64:BE66)</f>
        <v>0</v>
      </c>
    </row>
    <row r="64" spans="24:60" ht="17.100000000000001" customHeight="1">
      <c r="X64" s="945"/>
      <c r="Y64" s="933" t="s">
        <v>374</v>
      </c>
      <c r="Z64" s="14"/>
      <c r="AA64" s="550">
        <f t="shared" ref="AA64:AX64" si="43">AA31/AA$30</f>
        <v>8.5532097156091016E-2</v>
      </c>
      <c r="AB64" s="550">
        <f t="shared" si="43"/>
        <v>8.5532097156091016E-2</v>
      </c>
      <c r="AC64" s="550">
        <f t="shared" si="43"/>
        <v>8.5532097156091016E-2</v>
      </c>
      <c r="AD64" s="550">
        <f t="shared" si="43"/>
        <v>8.5532097156091003E-2</v>
      </c>
      <c r="AE64" s="550">
        <f t="shared" si="43"/>
        <v>8.5532097156091003E-2</v>
      </c>
      <c r="AF64" s="550">
        <f t="shared" si="43"/>
        <v>8.5532097156091044E-2</v>
      </c>
      <c r="AG64" s="550">
        <f t="shared" si="43"/>
        <v>8.9325530987640817E-2</v>
      </c>
      <c r="AH64" s="550">
        <f t="shared" si="43"/>
        <v>0.10054989661336823</v>
      </c>
      <c r="AI64" s="550">
        <f t="shared" si="43"/>
        <v>0.1828477459774023</v>
      </c>
      <c r="AJ64" s="550">
        <f t="shared" si="43"/>
        <v>0.16366966622289184</v>
      </c>
      <c r="AK64" s="550">
        <f t="shared" si="43"/>
        <v>0.42131398610545684</v>
      </c>
      <c r="AL64" s="550">
        <f t="shared" si="43"/>
        <v>0.40839459778352805</v>
      </c>
      <c r="AM64" s="550">
        <f t="shared" si="43"/>
        <v>0.41670835425660613</v>
      </c>
      <c r="AN64" s="550">
        <f t="shared" si="43"/>
        <v>0.33069270119730509</v>
      </c>
      <c r="AO64" s="550">
        <f t="shared" si="43"/>
        <v>0.28664405398629605</v>
      </c>
      <c r="AP64" s="550">
        <f t="shared" si="43"/>
        <v>0.84261438097494479</v>
      </c>
      <c r="AQ64" s="550">
        <f t="shared" si="43"/>
        <v>0.80150501973499677</v>
      </c>
      <c r="AR64" s="550">
        <f t="shared" si="43"/>
        <v>0.77393620410524755</v>
      </c>
      <c r="AS64" s="550">
        <f t="shared" si="43"/>
        <v>0.82571725666288132</v>
      </c>
      <c r="AT64" s="550">
        <f t="shared" si="43"/>
        <v>0.84846983005408783</v>
      </c>
      <c r="AU64" s="550">
        <f t="shared" si="43"/>
        <v>0.85902732662608849</v>
      </c>
      <c r="AV64" s="550">
        <f t="shared" si="43"/>
        <v>0.88943446808757376</v>
      </c>
      <c r="AW64" s="550">
        <f t="shared" si="43"/>
        <v>0.86918546474127001</v>
      </c>
      <c r="AX64" s="550">
        <f t="shared" si="43"/>
        <v>0.91890036153147592</v>
      </c>
      <c r="AY64" s="550">
        <f t="shared" si="42"/>
        <v>0.85911206681712549</v>
      </c>
      <c r="AZ64" s="550">
        <f t="shared" si="42"/>
        <v>0.70784237951674778</v>
      </c>
      <c r="BA64" s="14">
        <v>0</v>
      </c>
      <c r="BB64" s="14">
        <v>0</v>
      </c>
      <c r="BC64" s="14">
        <v>0</v>
      </c>
      <c r="BD64" s="14">
        <v>0</v>
      </c>
      <c r="BE64" s="14">
        <v>0</v>
      </c>
    </row>
    <row r="65" spans="2:61" ht="17.100000000000001" customHeight="1">
      <c r="X65" s="945"/>
      <c r="Y65" s="933" t="s">
        <v>360</v>
      </c>
      <c r="Z65" s="14"/>
      <c r="AA65" s="550">
        <f t="shared" ref="AA65:AX65" si="44">AA32/AA$30</f>
        <v>0.83682805928008575</v>
      </c>
      <c r="AB65" s="550">
        <f t="shared" si="44"/>
        <v>0.83682805928008575</v>
      </c>
      <c r="AC65" s="550">
        <f t="shared" si="44"/>
        <v>0.83682805928008575</v>
      </c>
      <c r="AD65" s="550">
        <f t="shared" si="44"/>
        <v>0.83682805928008563</v>
      </c>
      <c r="AE65" s="550">
        <f t="shared" si="44"/>
        <v>0.83682805928008563</v>
      </c>
      <c r="AF65" s="550">
        <f t="shared" si="44"/>
        <v>0.83682805928008563</v>
      </c>
      <c r="AG65" s="550">
        <f t="shared" si="44"/>
        <v>0.87739936244972261</v>
      </c>
      <c r="AH65" s="550">
        <f t="shared" si="44"/>
        <v>0.72658568102851706</v>
      </c>
      <c r="AI65" s="550">
        <f t="shared" si="44"/>
        <v>0.63091936727090736</v>
      </c>
      <c r="AJ65" s="550">
        <f t="shared" si="44"/>
        <v>0.67111743699176363</v>
      </c>
      <c r="AK65" s="550">
        <f t="shared" si="44"/>
        <v>0.34835448978581235</v>
      </c>
      <c r="AL65" s="550">
        <f t="shared" si="44"/>
        <v>0.39763983278258819</v>
      </c>
      <c r="AM65" s="550">
        <f t="shared" si="44"/>
        <v>0.44827376352653381</v>
      </c>
      <c r="AN65" s="550">
        <f t="shared" si="44"/>
        <v>0.31322392933428533</v>
      </c>
      <c r="AO65" s="550">
        <f t="shared" si="44"/>
        <v>0.373492123744042</v>
      </c>
      <c r="AP65" s="550">
        <f t="shared" si="44"/>
        <v>0.10942005833983967</v>
      </c>
      <c r="AQ65" s="550">
        <f t="shared" si="44"/>
        <v>0.13784202871370516</v>
      </c>
      <c r="AR65" s="550">
        <f t="shared" si="44"/>
        <v>0.15450061104472851</v>
      </c>
      <c r="AS65" s="550">
        <f t="shared" si="44"/>
        <v>0.15346741085468713</v>
      </c>
      <c r="AT65" s="550">
        <f t="shared" si="44"/>
        <v>0.13449843658077545</v>
      </c>
      <c r="AU65" s="550">
        <f t="shared" si="44"/>
        <v>0.12384733501404112</v>
      </c>
      <c r="AV65" s="550">
        <f t="shared" si="44"/>
        <v>9.7103373041196928E-2</v>
      </c>
      <c r="AW65" s="550">
        <f t="shared" si="44"/>
        <v>0.11709611024830607</v>
      </c>
      <c r="AX65" s="550">
        <f t="shared" si="44"/>
        <v>6.7878846090226527E-2</v>
      </c>
      <c r="AY65" s="550">
        <f t="shared" si="42"/>
        <v>0.11756468686300117</v>
      </c>
      <c r="AZ65" s="550">
        <f t="shared" si="42"/>
        <v>0.25332000089257611</v>
      </c>
      <c r="BA65" s="14">
        <v>0</v>
      </c>
      <c r="BB65" s="14">
        <v>0</v>
      </c>
      <c r="BC65" s="14">
        <v>0</v>
      </c>
      <c r="BD65" s="14">
        <v>0</v>
      </c>
      <c r="BE65" s="14">
        <v>0</v>
      </c>
    </row>
    <row r="66" spans="2:61" ht="17.100000000000001" customHeight="1" thickBot="1">
      <c r="X66" s="945"/>
      <c r="Y66" s="9" t="s">
        <v>132</v>
      </c>
      <c r="Z66" s="223"/>
      <c r="AA66" s="556">
        <f t="shared" ref="AA66:AX66" si="45">AA33/AA$30</f>
        <v>7.7639843563823391E-2</v>
      </c>
      <c r="AB66" s="556">
        <f t="shared" si="45"/>
        <v>7.7639843563823391E-2</v>
      </c>
      <c r="AC66" s="556">
        <f t="shared" si="45"/>
        <v>7.7639843563823391E-2</v>
      </c>
      <c r="AD66" s="556">
        <f t="shared" si="45"/>
        <v>7.7639843563823377E-2</v>
      </c>
      <c r="AE66" s="556">
        <f t="shared" si="45"/>
        <v>7.7639843563823377E-2</v>
      </c>
      <c r="AF66" s="556">
        <f t="shared" si="45"/>
        <v>7.7639843563823432E-2</v>
      </c>
      <c r="AG66" s="556">
        <f t="shared" si="45"/>
        <v>3.3275106562636513E-2</v>
      </c>
      <c r="AH66" s="556">
        <f t="shared" si="45"/>
        <v>0.17286442235811478</v>
      </c>
      <c r="AI66" s="556">
        <f t="shared" si="45"/>
        <v>0.18623288675169031</v>
      </c>
      <c r="AJ66" s="556">
        <f t="shared" si="45"/>
        <v>0.16521289678534434</v>
      </c>
      <c r="AK66" s="556">
        <f t="shared" si="45"/>
        <v>0.23033152410873076</v>
      </c>
      <c r="AL66" s="556">
        <f t="shared" si="45"/>
        <v>0.19396556943388385</v>
      </c>
      <c r="AM66" s="556">
        <f t="shared" si="45"/>
        <v>0.13501788221686009</v>
      </c>
      <c r="AN66" s="556">
        <f t="shared" si="45"/>
        <v>0.35608336946840963</v>
      </c>
      <c r="AO66" s="556">
        <f t="shared" si="45"/>
        <v>0.33986382226966189</v>
      </c>
      <c r="AP66" s="556">
        <f t="shared" si="45"/>
        <v>4.7965560685215569E-2</v>
      </c>
      <c r="AQ66" s="556">
        <f t="shared" si="45"/>
        <v>6.065295155129799E-2</v>
      </c>
      <c r="AR66" s="556">
        <f t="shared" si="45"/>
        <v>7.1563184850023914E-2</v>
      </c>
      <c r="AS66" s="556">
        <f t="shared" si="45"/>
        <v>2.08153324824315E-2</v>
      </c>
      <c r="AT66" s="556">
        <f t="shared" si="45"/>
        <v>1.7031733365136754E-2</v>
      </c>
      <c r="AU66" s="556">
        <f t="shared" si="45"/>
        <v>1.7125338359870266E-2</v>
      </c>
      <c r="AV66" s="556">
        <f t="shared" si="45"/>
        <v>1.3462158871229288E-2</v>
      </c>
      <c r="AW66" s="556">
        <f t="shared" si="45"/>
        <v>1.3718425010424027E-2</v>
      </c>
      <c r="AX66" s="556">
        <f t="shared" si="45"/>
        <v>1.322079237829751E-2</v>
      </c>
      <c r="AY66" s="556">
        <f t="shared" si="42"/>
        <v>2.3323246319873286E-2</v>
      </c>
      <c r="AZ66" s="556">
        <f t="shared" si="42"/>
        <v>3.8837619590676026E-2</v>
      </c>
      <c r="BA66" s="223">
        <v>0</v>
      </c>
      <c r="BB66" s="223">
        <v>0</v>
      </c>
      <c r="BC66" s="223">
        <v>0</v>
      </c>
      <c r="BD66" s="223">
        <v>0</v>
      </c>
      <c r="BE66" s="223">
        <v>0</v>
      </c>
    </row>
    <row r="67" spans="2:61" ht="17.100000000000001" customHeight="1" thickTop="1">
      <c r="B67" s="1" t="s">
        <v>36</v>
      </c>
      <c r="X67" s="947" t="s">
        <v>370</v>
      </c>
      <c r="Y67" s="948"/>
      <c r="Z67" s="170"/>
      <c r="AA67" s="170"/>
      <c r="AB67" s="170"/>
      <c r="AC67" s="170"/>
      <c r="AD67" s="170"/>
      <c r="AE67" s="170"/>
      <c r="AF67" s="170"/>
      <c r="AG67" s="170"/>
      <c r="AH67" s="170"/>
      <c r="AI67" s="170"/>
      <c r="AJ67" s="170"/>
      <c r="AK67" s="170"/>
      <c r="AL67" s="170"/>
      <c r="AM67" s="170"/>
      <c r="AN67" s="170"/>
      <c r="AO67" s="170"/>
      <c r="AP67" s="170"/>
      <c r="AQ67" s="170"/>
      <c r="AR67" s="170"/>
      <c r="AS67" s="170"/>
      <c r="AT67" s="170"/>
      <c r="AU67" s="170"/>
      <c r="AV67" s="170"/>
      <c r="AW67" s="170"/>
      <c r="AX67" s="170"/>
      <c r="AY67" s="170"/>
      <c r="AZ67" s="170"/>
      <c r="BA67" s="170"/>
      <c r="BB67" s="170"/>
      <c r="BC67" s="170"/>
      <c r="BD67" s="170"/>
      <c r="BE67" s="170"/>
      <c r="BG67" s="148"/>
      <c r="BH67" s="148"/>
      <c r="BI67" s="148"/>
    </row>
    <row r="68" spans="2:61">
      <c r="X68" s="767"/>
      <c r="Y68" s="767"/>
    </row>
    <row r="69" spans="2:61">
      <c r="X69" s="767" t="s">
        <v>81</v>
      </c>
      <c r="Y69" s="767"/>
    </row>
    <row r="70" spans="2:61">
      <c r="X70" s="929"/>
      <c r="Y70" s="930"/>
      <c r="Z70" s="383"/>
      <c r="AA70" s="171">
        <v>1990</v>
      </c>
      <c r="AB70" s="171">
        <f>AA70+1</f>
        <v>1991</v>
      </c>
      <c r="AC70" s="171">
        <f>AB70+1</f>
        <v>1992</v>
      </c>
      <c r="AD70" s="171">
        <f>AC70+1</f>
        <v>1993</v>
      </c>
      <c r="AE70" s="171">
        <f>AD70+1</f>
        <v>1994</v>
      </c>
      <c r="AF70" s="171">
        <v>1995</v>
      </c>
      <c r="AG70" s="171">
        <f t="shared" ref="AG70:AZ70" si="46">AF70+1</f>
        <v>1996</v>
      </c>
      <c r="AH70" s="171">
        <f t="shared" si="46"/>
        <v>1997</v>
      </c>
      <c r="AI70" s="171">
        <f t="shared" si="46"/>
        <v>1998</v>
      </c>
      <c r="AJ70" s="171">
        <f t="shared" si="46"/>
        <v>1999</v>
      </c>
      <c r="AK70" s="171">
        <f t="shared" si="46"/>
        <v>2000</v>
      </c>
      <c r="AL70" s="171">
        <f t="shared" si="46"/>
        <v>2001</v>
      </c>
      <c r="AM70" s="171">
        <f t="shared" si="46"/>
        <v>2002</v>
      </c>
      <c r="AN70" s="171">
        <f t="shared" si="46"/>
        <v>2003</v>
      </c>
      <c r="AO70" s="171">
        <f t="shared" si="46"/>
        <v>2004</v>
      </c>
      <c r="AP70" s="171">
        <f t="shared" si="46"/>
        <v>2005</v>
      </c>
      <c r="AQ70" s="171">
        <f t="shared" si="46"/>
        <v>2006</v>
      </c>
      <c r="AR70" s="171">
        <f t="shared" si="46"/>
        <v>2007</v>
      </c>
      <c r="AS70" s="171">
        <f t="shared" si="46"/>
        <v>2008</v>
      </c>
      <c r="AT70" s="171">
        <f t="shared" si="46"/>
        <v>2009</v>
      </c>
      <c r="AU70" s="171">
        <f t="shared" si="46"/>
        <v>2010</v>
      </c>
      <c r="AV70" s="171">
        <f t="shared" si="46"/>
        <v>2011</v>
      </c>
      <c r="AW70" s="171">
        <f t="shared" si="46"/>
        <v>2012</v>
      </c>
      <c r="AX70" s="171">
        <f t="shared" si="46"/>
        <v>2013</v>
      </c>
      <c r="AY70" s="171">
        <f t="shared" si="46"/>
        <v>2014</v>
      </c>
      <c r="AZ70" s="171">
        <f t="shared" si="46"/>
        <v>2015</v>
      </c>
    </row>
    <row r="71" spans="2:61" ht="17.100000000000001" customHeight="1">
      <c r="X71" s="854" t="s">
        <v>34</v>
      </c>
      <c r="Y71" s="931"/>
      <c r="Z71" s="454"/>
      <c r="AA71" s="474">
        <f>AA5/$AA5-1</f>
        <v>0</v>
      </c>
      <c r="AB71" s="474">
        <f t="shared" ref="AB71:AX82" si="47">AB5/$AA5-1</f>
        <v>8.8957790566543071E-2</v>
      </c>
      <c r="AC71" s="474">
        <f t="shared" si="47"/>
        <v>0.11516937535412142</v>
      </c>
      <c r="AD71" s="474">
        <f t="shared" si="47"/>
        <v>0.13788637322828978</v>
      </c>
      <c r="AE71" s="474">
        <f t="shared" si="47"/>
        <v>0.32133352895417433</v>
      </c>
      <c r="AF71" s="474">
        <f t="shared" si="47"/>
        <v>0.5825194999564387</v>
      </c>
      <c r="AG71" s="474">
        <f t="shared" si="47"/>
        <v>0.5439134357442923</v>
      </c>
      <c r="AH71" s="474">
        <f t="shared" si="47"/>
        <v>0.53378842393750503</v>
      </c>
      <c r="AI71" s="474">
        <f t="shared" si="47"/>
        <v>0.49018583666207327</v>
      </c>
      <c r="AJ71" s="474">
        <f t="shared" si="47"/>
        <v>0.52948794720372461</v>
      </c>
      <c r="AK71" s="474">
        <f t="shared" si="47"/>
        <v>0.43431795555324593</v>
      </c>
      <c r="AL71" s="474">
        <f t="shared" si="47"/>
        <v>0.22157562694254707</v>
      </c>
      <c r="AM71" s="474">
        <f t="shared" si="47"/>
        <v>1.9085866344463076E-2</v>
      </c>
      <c r="AN71" s="474">
        <f t="shared" si="47"/>
        <v>1.858205217134401E-2</v>
      </c>
      <c r="AO71" s="474">
        <f t="shared" si="47"/>
        <v>-0.22039434310002493</v>
      </c>
      <c r="AP71" s="474">
        <f t="shared" si="47"/>
        <v>-0.19774167114204022</v>
      </c>
      <c r="AQ71" s="474">
        <f t="shared" si="47"/>
        <v>-8.1924573706925297E-2</v>
      </c>
      <c r="AR71" s="474">
        <f t="shared" si="47"/>
        <v>4.8635729286852669E-2</v>
      </c>
      <c r="AS71" s="474">
        <f t="shared" si="47"/>
        <v>0.21042896135601885</v>
      </c>
      <c r="AT71" s="474">
        <f t="shared" si="47"/>
        <v>0.31414253647892254</v>
      </c>
      <c r="AU71" s="474">
        <f t="shared" si="47"/>
        <v>0.46276512922992374</v>
      </c>
      <c r="AV71" s="474">
        <f t="shared" si="47"/>
        <v>0.63639154490483985</v>
      </c>
      <c r="AW71" s="474">
        <f t="shared" si="47"/>
        <v>0.84208094119946608</v>
      </c>
      <c r="AX71" s="474">
        <f t="shared" si="47"/>
        <v>1.0144322875599521</v>
      </c>
      <c r="AY71" s="474">
        <f t="shared" ref="AY71:AZ73" si="48">AY5/$AA5-1</f>
        <v>1.2448591227963868</v>
      </c>
      <c r="AZ71" s="474">
        <f t="shared" si="48"/>
        <v>1.4605851341471006</v>
      </c>
      <c r="BA71" s="28"/>
      <c r="BB71" s="28"/>
      <c r="BC71" s="28"/>
      <c r="BD71" s="28"/>
      <c r="BE71" s="28"/>
      <c r="BI71" s="148"/>
    </row>
    <row r="72" spans="2:61" ht="17.100000000000001" customHeight="1">
      <c r="X72" s="871"/>
      <c r="Y72" s="8" t="s">
        <v>357</v>
      </c>
      <c r="Z72" s="465"/>
      <c r="AA72" s="549">
        <f>AA6/$AA6-1</f>
        <v>0</v>
      </c>
      <c r="AB72" s="549">
        <f t="shared" ref="AB72:AP72" si="49">AB6/$AA6-1</f>
        <v>8.9202866941598291E-2</v>
      </c>
      <c r="AC72" s="549">
        <f t="shared" si="49"/>
        <v>0.10367316967990781</v>
      </c>
      <c r="AD72" s="549">
        <f t="shared" si="49"/>
        <v>5.4241346689209768E-2</v>
      </c>
      <c r="AE72" s="549">
        <f t="shared" si="49"/>
        <v>0.15620403449494802</v>
      </c>
      <c r="AF72" s="549">
        <f t="shared" si="49"/>
        <v>0.34725158416212842</v>
      </c>
      <c r="AG72" s="549">
        <f t="shared" si="49"/>
        <v>0.23854231840559814</v>
      </c>
      <c r="AH72" s="549">
        <f t="shared" si="49"/>
        <v>0.16699861359147117</v>
      </c>
      <c r="AI72" s="549">
        <f t="shared" si="49"/>
        <v>9.4525769753784461E-2</v>
      </c>
      <c r="AJ72" s="549">
        <f t="shared" si="49"/>
        <v>0.1196125233899068</v>
      </c>
      <c r="AK72" s="549">
        <f t="shared" si="49"/>
        <v>-1.5112635026305998E-2</v>
      </c>
      <c r="AL72" s="549">
        <f t="shared" si="49"/>
        <v>-0.2585470591990493</v>
      </c>
      <c r="AM72" s="549">
        <f t="shared" si="49"/>
        <v>-0.51591856872519382</v>
      </c>
      <c r="AN72" s="549">
        <f t="shared" si="49"/>
        <v>-0.6011206171856539</v>
      </c>
      <c r="AO72" s="549">
        <f t="shared" si="49"/>
        <v>-0.91916490495027225</v>
      </c>
      <c r="AP72" s="549">
        <f t="shared" si="49"/>
        <v>-0.96320609466702045</v>
      </c>
      <c r="AQ72" s="549">
        <f t="shared" si="47"/>
        <v>-0.94782884382710098</v>
      </c>
      <c r="AR72" s="549">
        <f t="shared" si="47"/>
        <v>-0.98271801416178239</v>
      </c>
      <c r="AS72" s="549">
        <f t="shared" si="47"/>
        <v>-0.96274152515524047</v>
      </c>
      <c r="AT72" s="549">
        <f t="shared" si="47"/>
        <v>-0.99684092731989571</v>
      </c>
      <c r="AU72" s="549">
        <f t="shared" si="47"/>
        <v>-0.99665509951518372</v>
      </c>
      <c r="AV72" s="549">
        <f t="shared" si="47"/>
        <v>-0.99897794707408394</v>
      </c>
      <c r="AW72" s="549">
        <f t="shared" si="47"/>
        <v>-0.99888503317172794</v>
      </c>
      <c r="AX72" s="549">
        <f t="shared" si="47"/>
        <v>-0.99897794707408394</v>
      </c>
      <c r="AY72" s="549">
        <f t="shared" si="48"/>
        <v>-0.99851337756230385</v>
      </c>
      <c r="AZ72" s="549">
        <f t="shared" si="48"/>
        <v>-0.99814172195287987</v>
      </c>
      <c r="BA72" s="28"/>
      <c r="BB72" s="28"/>
      <c r="BC72" s="28"/>
      <c r="BD72" s="28"/>
      <c r="BE72" s="28"/>
      <c r="BI72" s="148"/>
    </row>
    <row r="73" spans="2:61" ht="17.100000000000001" customHeight="1">
      <c r="X73" s="871"/>
      <c r="Y73" s="932" t="s">
        <v>358</v>
      </c>
      <c r="Z73" s="471"/>
      <c r="AA73" s="549">
        <f>AA7/$AA7-1</f>
        <v>0</v>
      </c>
      <c r="AB73" s="635" t="str">
        <f>IF(AB$7="NO","-",AB7/$AA7-1)</f>
        <v>-</v>
      </c>
      <c r="AC73" s="550">
        <f t="shared" si="47"/>
        <v>29.000000000000004</v>
      </c>
      <c r="AD73" s="550">
        <f t="shared" si="47"/>
        <v>194.00000000000006</v>
      </c>
      <c r="AE73" s="550">
        <f t="shared" si="47"/>
        <v>334.00000000000006</v>
      </c>
      <c r="AF73" s="550">
        <f t="shared" si="47"/>
        <v>369.00000000000006</v>
      </c>
      <c r="AG73" s="550">
        <f t="shared" si="47"/>
        <v>351.52454428322801</v>
      </c>
      <c r="AH73" s="550">
        <f t="shared" si="47"/>
        <v>282.68136415567864</v>
      </c>
      <c r="AI73" s="550">
        <f t="shared" si="47"/>
        <v>202.91544652218332</v>
      </c>
      <c r="AJ73" s="550">
        <f t="shared" si="47"/>
        <v>123.86200291968531</v>
      </c>
      <c r="AK73" s="550">
        <f t="shared" si="47"/>
        <v>195.06655634293861</v>
      </c>
      <c r="AL73" s="550">
        <f t="shared" si="47"/>
        <v>287.78997898202005</v>
      </c>
      <c r="AM73" s="550">
        <f t="shared" si="47"/>
        <v>270.69202143460114</v>
      </c>
      <c r="AN73" s="550">
        <f t="shared" si="47"/>
        <v>343.41124570903486</v>
      </c>
      <c r="AO73" s="550">
        <f t="shared" si="47"/>
        <v>372.93772157640353</v>
      </c>
      <c r="AP73" s="550">
        <f t="shared" si="47"/>
        <v>296.43764558185188</v>
      </c>
      <c r="AQ73" s="550">
        <f t="shared" si="47"/>
        <v>241.62542143152143</v>
      </c>
      <c r="AR73" s="550">
        <f t="shared" si="47"/>
        <v>235.11704929930599</v>
      </c>
      <c r="AS73" s="550">
        <f t="shared" si="47"/>
        <v>201.85743034151866</v>
      </c>
      <c r="AT73" s="550">
        <f t="shared" si="47"/>
        <v>153.72458526845841</v>
      </c>
      <c r="AU73" s="550">
        <f t="shared" si="47"/>
        <v>83.763857608827649</v>
      </c>
      <c r="AV73" s="550">
        <f t="shared" si="47"/>
        <v>99.177681197441899</v>
      </c>
      <c r="AW73" s="550">
        <f t="shared" si="47"/>
        <v>78.74298426366947</v>
      </c>
      <c r="AX73" s="550">
        <f t="shared" si="47"/>
        <v>85.813160843324937</v>
      </c>
      <c r="AY73" s="550">
        <f t="shared" si="48"/>
        <v>65.566156085401175</v>
      </c>
      <c r="AZ73" s="550">
        <f t="shared" si="48"/>
        <v>53.925748345611431</v>
      </c>
      <c r="BA73" s="28"/>
      <c r="BB73" s="28"/>
      <c r="BC73" s="28"/>
      <c r="BD73" s="28"/>
      <c r="BE73" s="28"/>
      <c r="BG73" s="148"/>
    </row>
    <row r="74" spans="2:61" ht="17.100000000000001" customHeight="1">
      <c r="X74" s="871"/>
      <c r="Y74" s="8" t="s">
        <v>359</v>
      </c>
      <c r="Z74" s="471"/>
      <c r="AA74" s="625"/>
      <c r="AB74" s="1196"/>
      <c r="AC74" s="627"/>
      <c r="AD74" s="627"/>
      <c r="AE74" s="627"/>
      <c r="AF74" s="627"/>
      <c r="AG74" s="627"/>
      <c r="AH74" s="627"/>
      <c r="AI74" s="627"/>
      <c r="AJ74" s="627"/>
      <c r="AK74" s="627"/>
      <c r="AL74" s="627"/>
      <c r="AM74" s="627"/>
      <c r="AN74" s="627"/>
      <c r="AO74" s="627"/>
      <c r="AP74" s="627"/>
      <c r="AQ74" s="627"/>
      <c r="AR74" s="627"/>
      <c r="AS74" s="627"/>
      <c r="AT74" s="627"/>
      <c r="AU74" s="627"/>
      <c r="AV74" s="627"/>
      <c r="AW74" s="627"/>
      <c r="AX74" s="627"/>
      <c r="AY74" s="627"/>
      <c r="AZ74" s="627"/>
      <c r="BA74" s="28"/>
      <c r="BB74" s="28"/>
      <c r="BC74" s="28"/>
      <c r="BD74" s="28"/>
      <c r="BE74" s="28"/>
      <c r="BG74" s="148"/>
    </row>
    <row r="75" spans="2:61" ht="17.100000000000001" customHeight="1">
      <c r="X75" s="871"/>
      <c r="Y75" s="933" t="s">
        <v>360</v>
      </c>
      <c r="Z75" s="471"/>
      <c r="AA75" s="549">
        <f>AA9/$AA9-1</f>
        <v>0</v>
      </c>
      <c r="AB75" s="635" t="str">
        <f>IF(AB$9="NO","-",AB9/$AA9-1)</f>
        <v>-</v>
      </c>
      <c r="AC75" s="550">
        <f t="shared" si="47"/>
        <v>29</v>
      </c>
      <c r="AD75" s="550">
        <f t="shared" si="47"/>
        <v>193.99999999999994</v>
      </c>
      <c r="AE75" s="550">
        <f t="shared" si="47"/>
        <v>333.99999999999994</v>
      </c>
      <c r="AF75" s="550">
        <f t="shared" si="47"/>
        <v>369</v>
      </c>
      <c r="AG75" s="550">
        <f t="shared" si="47"/>
        <v>360.09894871658543</v>
      </c>
      <c r="AH75" s="550">
        <f t="shared" si="47"/>
        <v>401.59738189849543</v>
      </c>
      <c r="AI75" s="550">
        <f t="shared" si="47"/>
        <v>370.95449115430819</v>
      </c>
      <c r="AJ75" s="550">
        <f t="shared" si="47"/>
        <v>372.69586657428789</v>
      </c>
      <c r="AK75" s="550">
        <f t="shared" si="47"/>
        <v>385.54305883766949</v>
      </c>
      <c r="AL75" s="550">
        <f t="shared" si="47"/>
        <v>299.68783969574218</v>
      </c>
      <c r="AM75" s="550">
        <f t="shared" si="47"/>
        <v>290.89488126993922</v>
      </c>
      <c r="AN75" s="550">
        <f t="shared" si="47"/>
        <v>281.09299386946071</v>
      </c>
      <c r="AO75" s="550">
        <f t="shared" si="47"/>
        <v>317.25704288192986</v>
      </c>
      <c r="AP75" s="550">
        <f t="shared" si="47"/>
        <v>305.23210799187348</v>
      </c>
      <c r="AQ75" s="550">
        <f t="shared" si="47"/>
        <v>330.86482923576455</v>
      </c>
      <c r="AR75" s="550">
        <f t="shared" si="47"/>
        <v>358.28448252583985</v>
      </c>
      <c r="AS75" s="550">
        <f t="shared" si="47"/>
        <v>319.22070223334345</v>
      </c>
      <c r="AT75" s="550">
        <f t="shared" si="47"/>
        <v>203.82862758756258</v>
      </c>
      <c r="AU75" s="550">
        <f t="shared" si="47"/>
        <v>224.49749458053256</v>
      </c>
      <c r="AV75" s="550">
        <f t="shared" si="47"/>
        <v>193.41224899087612</v>
      </c>
      <c r="AW75" s="550">
        <f t="shared" si="47"/>
        <v>165.29579595769081</v>
      </c>
      <c r="AX75" s="550">
        <f t="shared" si="47"/>
        <v>148.36002462008321</v>
      </c>
      <c r="AY75" s="550">
        <f>AY9/$AA9-1</f>
        <v>153.35490289687522</v>
      </c>
      <c r="AZ75" s="550">
        <f>AZ9/$AA9-1</f>
        <v>153.61137743038884</v>
      </c>
      <c r="BA75" s="28"/>
      <c r="BB75" s="28"/>
      <c r="BC75" s="28"/>
      <c r="BD75" s="28"/>
      <c r="BE75" s="28"/>
    </row>
    <row r="76" spans="2:61" ht="17.100000000000001" customHeight="1">
      <c r="X76" s="871"/>
      <c r="Y76" s="8" t="s">
        <v>132</v>
      </c>
      <c r="Z76" s="471"/>
      <c r="AA76" s="549">
        <f>AA10/$AA10-1</f>
        <v>0</v>
      </c>
      <c r="AB76" s="635" t="str">
        <f>IF(AB$10="NO","-",AB10/$AA10-1)</f>
        <v>-</v>
      </c>
      <c r="AC76" s="550">
        <f t="shared" si="47"/>
        <v>29</v>
      </c>
      <c r="AD76" s="550">
        <f t="shared" si="47"/>
        <v>194</v>
      </c>
      <c r="AE76" s="550">
        <f t="shared" si="47"/>
        <v>334</v>
      </c>
      <c r="AF76" s="550">
        <f t="shared" si="47"/>
        <v>369</v>
      </c>
      <c r="AG76" s="550">
        <f t="shared" si="47"/>
        <v>365.3</v>
      </c>
      <c r="AH76" s="550">
        <f t="shared" si="47"/>
        <v>1164.5</v>
      </c>
      <c r="AI76" s="550">
        <f t="shared" si="47"/>
        <v>1101.5999999999999</v>
      </c>
      <c r="AJ76" s="550">
        <f t="shared" si="47"/>
        <v>5204.8999999999996</v>
      </c>
      <c r="AK76" s="550">
        <f t="shared" si="47"/>
        <v>2551.9999999999995</v>
      </c>
      <c r="AL76" s="550">
        <f t="shared" si="47"/>
        <v>1610.3499999999995</v>
      </c>
      <c r="AM76" s="550">
        <f t="shared" si="47"/>
        <v>2646.1280000000002</v>
      </c>
      <c r="AN76" s="550">
        <f t="shared" si="47"/>
        <v>2295.5159999999996</v>
      </c>
      <c r="AO76" s="550">
        <f t="shared" si="47"/>
        <v>4228.8399999999992</v>
      </c>
      <c r="AP76" s="550">
        <f t="shared" si="47"/>
        <v>4135.4149999999991</v>
      </c>
      <c r="AQ76" s="550">
        <f t="shared" si="47"/>
        <v>3928.6960000000004</v>
      </c>
      <c r="AR76" s="550">
        <f t="shared" si="47"/>
        <v>4251.6430999999984</v>
      </c>
      <c r="AS76" s="550">
        <f t="shared" si="47"/>
        <v>3934.7833064258452</v>
      </c>
      <c r="AT76" s="550">
        <f t="shared" si="47"/>
        <v>3190.9792238799441</v>
      </c>
      <c r="AU76" s="550">
        <f t="shared" si="47"/>
        <v>4194.7999999999984</v>
      </c>
      <c r="AV76" s="550">
        <f t="shared" si="47"/>
        <v>4549.9629999999997</v>
      </c>
      <c r="AW76" s="550">
        <f t="shared" si="47"/>
        <v>3316.5309999999999</v>
      </c>
      <c r="AX76" s="550">
        <f t="shared" si="47"/>
        <v>3287.634</v>
      </c>
      <c r="AY76" s="550">
        <f>AY10/$AA10-1</f>
        <v>3137.4509999999991</v>
      </c>
      <c r="AZ76" s="550">
        <f>AZ10/$AA10-1</f>
        <v>2682.3730667999998</v>
      </c>
      <c r="BA76" s="28"/>
      <c r="BB76" s="28"/>
      <c r="BC76" s="28"/>
      <c r="BD76" s="28"/>
      <c r="BE76" s="28"/>
      <c r="BG76" s="148"/>
    </row>
    <row r="77" spans="2:61" ht="17.100000000000001" customHeight="1">
      <c r="X77" s="871"/>
      <c r="Y77" s="10" t="s">
        <v>83</v>
      </c>
      <c r="Z77" s="471"/>
      <c r="AA77" s="625"/>
      <c r="AB77" s="1196"/>
      <c r="AC77" s="627"/>
      <c r="AD77" s="627"/>
      <c r="AE77" s="627"/>
      <c r="AF77" s="627"/>
      <c r="AG77" s="627"/>
      <c r="AH77" s="627"/>
      <c r="AI77" s="627"/>
      <c r="AJ77" s="627"/>
      <c r="AK77" s="627"/>
      <c r="AL77" s="627"/>
      <c r="AM77" s="627"/>
      <c r="AN77" s="627"/>
      <c r="AO77" s="627"/>
      <c r="AP77" s="627"/>
      <c r="AQ77" s="627"/>
      <c r="AR77" s="627"/>
      <c r="AS77" s="627"/>
      <c r="AT77" s="627"/>
      <c r="AU77" s="627"/>
      <c r="AV77" s="627"/>
      <c r="AW77" s="627"/>
      <c r="AX77" s="627"/>
      <c r="AY77" s="627"/>
      <c r="AZ77" s="627"/>
      <c r="BA77" s="113"/>
      <c r="BB77" s="113"/>
      <c r="BC77" s="113"/>
      <c r="BD77" s="113"/>
      <c r="BE77" s="113"/>
      <c r="BG77" s="148"/>
    </row>
    <row r="78" spans="2:61" ht="17.100000000000001" customHeight="1">
      <c r="X78" s="871"/>
      <c r="Y78" s="934" t="s">
        <v>367</v>
      </c>
      <c r="Z78" s="472"/>
      <c r="AA78" s="549">
        <f>AA12/$AA12-1</f>
        <v>0</v>
      </c>
      <c r="AB78" s="634" t="str">
        <f>IF(AB$12="NO","-",AB12/$AA12-1)</f>
        <v>-</v>
      </c>
      <c r="AC78" s="550">
        <f t="shared" si="47"/>
        <v>28.999999999999996</v>
      </c>
      <c r="AD78" s="550">
        <f t="shared" si="47"/>
        <v>194</v>
      </c>
      <c r="AE78" s="550">
        <f t="shared" si="47"/>
        <v>333.99999999999994</v>
      </c>
      <c r="AF78" s="550">
        <f t="shared" si="47"/>
        <v>368.99999999999994</v>
      </c>
      <c r="AG78" s="550">
        <f t="shared" si="47"/>
        <v>335.87321254501364</v>
      </c>
      <c r="AH78" s="550">
        <f t="shared" si="47"/>
        <v>347.82908103666347</v>
      </c>
      <c r="AI78" s="550">
        <f t="shared" si="47"/>
        <v>334.67196223283838</v>
      </c>
      <c r="AJ78" s="550">
        <f t="shared" si="47"/>
        <v>337.86883806362732</v>
      </c>
      <c r="AK78" s="550">
        <f t="shared" si="47"/>
        <v>359.92728129607104</v>
      </c>
      <c r="AL78" s="550">
        <f t="shared" si="47"/>
        <v>335.43388430584309</v>
      </c>
      <c r="AM78" s="550">
        <f t="shared" si="47"/>
        <v>364.941048224025</v>
      </c>
      <c r="AN78" s="550">
        <f t="shared" si="47"/>
        <v>542.80092529092258</v>
      </c>
      <c r="AO78" s="550">
        <f t="shared" si="47"/>
        <v>670.42192641360487</v>
      </c>
      <c r="AP78" s="550">
        <f t="shared" si="47"/>
        <v>697.60553829464777</v>
      </c>
      <c r="AQ78" s="550">
        <f t="shared" si="47"/>
        <v>889.12523633138255</v>
      </c>
      <c r="AR78" s="550">
        <f t="shared" si="47"/>
        <v>1063.980778036258</v>
      </c>
      <c r="AS78" s="550">
        <f t="shared" si="47"/>
        <v>1123.9128780341418</v>
      </c>
      <c r="AT78" s="550">
        <f t="shared" si="47"/>
        <v>1197.3932379151258</v>
      </c>
      <c r="AU78" s="550">
        <f t="shared" si="47"/>
        <v>1302.2460406445443</v>
      </c>
      <c r="AV78" s="550">
        <f t="shared" si="47"/>
        <v>1432.3110828586925</v>
      </c>
      <c r="AW78" s="550">
        <f t="shared" si="47"/>
        <v>1549.6187647863644</v>
      </c>
      <c r="AX78" s="550">
        <f t="shared" si="47"/>
        <v>1660.2614151742673</v>
      </c>
      <c r="AY78" s="550">
        <f>AY12/$AA12-1</f>
        <v>1767.3072970793824</v>
      </c>
      <c r="AZ78" s="550">
        <f>AZ12/$AA12-1</f>
        <v>1849.9080332087317</v>
      </c>
      <c r="BA78" s="113"/>
      <c r="BB78" s="113"/>
      <c r="BC78" s="113"/>
      <c r="BD78" s="113"/>
      <c r="BE78" s="113"/>
      <c r="BG78" s="148"/>
    </row>
    <row r="79" spans="2:61" ht="17.100000000000001" customHeight="1">
      <c r="X79" s="871"/>
      <c r="Y79" s="933" t="s">
        <v>361</v>
      </c>
      <c r="Z79" s="471"/>
      <c r="AA79" s="625"/>
      <c r="AB79" s="625"/>
      <c r="AC79" s="625"/>
      <c r="AD79" s="625"/>
      <c r="AE79" s="625"/>
      <c r="AF79" s="625"/>
      <c r="AG79" s="625"/>
      <c r="AH79" s="625"/>
      <c r="AI79" s="625"/>
      <c r="AJ79" s="625"/>
      <c r="AK79" s="625"/>
      <c r="AL79" s="625"/>
      <c r="AM79" s="625"/>
      <c r="AN79" s="625"/>
      <c r="AO79" s="625"/>
      <c r="AP79" s="625"/>
      <c r="AQ79" s="625"/>
      <c r="AR79" s="625"/>
      <c r="AS79" s="625"/>
      <c r="AT79" s="625"/>
      <c r="AU79" s="625"/>
      <c r="AV79" s="625"/>
      <c r="AW79" s="625"/>
      <c r="AX79" s="625"/>
      <c r="AY79" s="625"/>
      <c r="AZ79" s="625"/>
      <c r="BA79" s="113"/>
      <c r="BB79" s="113"/>
      <c r="BC79" s="113"/>
      <c r="BD79" s="113"/>
      <c r="BE79" s="113"/>
      <c r="BG79" s="148"/>
      <c r="BH79" s="148"/>
    </row>
    <row r="80" spans="2:61" ht="17.100000000000001" customHeight="1">
      <c r="X80" s="871"/>
      <c r="Y80" s="933" t="s">
        <v>368</v>
      </c>
      <c r="Z80" s="471"/>
      <c r="AA80" s="625"/>
      <c r="AB80" s="625"/>
      <c r="AC80" s="625"/>
      <c r="AD80" s="625"/>
      <c r="AE80" s="625"/>
      <c r="AF80" s="625"/>
      <c r="AG80" s="625"/>
      <c r="AH80" s="625"/>
      <c r="AI80" s="625"/>
      <c r="AJ80" s="625"/>
      <c r="AK80" s="625"/>
      <c r="AL80" s="625"/>
      <c r="AM80" s="625"/>
      <c r="AN80" s="625"/>
      <c r="AO80" s="625"/>
      <c r="AP80" s="625"/>
      <c r="AQ80" s="625"/>
      <c r="AR80" s="625"/>
      <c r="AS80" s="625"/>
      <c r="AT80" s="625"/>
      <c r="AU80" s="625"/>
      <c r="AV80" s="625"/>
      <c r="AW80" s="625"/>
      <c r="AX80" s="625"/>
      <c r="AY80" s="625"/>
      <c r="AZ80" s="625"/>
      <c r="BA80" s="113"/>
      <c r="BB80" s="113"/>
      <c r="BC80" s="113"/>
      <c r="BD80" s="113"/>
      <c r="BE80" s="113"/>
      <c r="BG80" s="148"/>
      <c r="BH80" s="148"/>
    </row>
    <row r="81" spans="24:60" ht="17.100000000000001" customHeight="1">
      <c r="X81" s="949"/>
      <c r="Y81" s="934" t="s">
        <v>369</v>
      </c>
      <c r="Z81" s="471"/>
      <c r="AA81" s="625"/>
      <c r="AB81" s="625"/>
      <c r="AC81" s="625"/>
      <c r="AD81" s="625"/>
      <c r="AE81" s="625"/>
      <c r="AF81" s="625"/>
      <c r="AG81" s="625"/>
      <c r="AH81" s="625"/>
      <c r="AI81" s="625"/>
      <c r="AJ81" s="625"/>
      <c r="AK81" s="625"/>
      <c r="AL81" s="625"/>
      <c r="AM81" s="625"/>
      <c r="AN81" s="625"/>
      <c r="AO81" s="625"/>
      <c r="AP81" s="625"/>
      <c r="AQ81" s="625"/>
      <c r="AR81" s="625"/>
      <c r="AS81" s="625"/>
      <c r="AT81" s="625"/>
      <c r="AU81" s="625"/>
      <c r="AV81" s="625"/>
      <c r="AW81" s="625"/>
      <c r="AX81" s="625"/>
      <c r="AY81" s="625"/>
      <c r="AZ81" s="625"/>
      <c r="BA81" s="113"/>
      <c r="BB81" s="113"/>
      <c r="BC81" s="113"/>
      <c r="BD81" s="113"/>
      <c r="BE81" s="113"/>
      <c r="BG81" s="148"/>
      <c r="BH81" s="148"/>
    </row>
    <row r="82" spans="24:60" ht="17.100000000000001" customHeight="1">
      <c r="X82" s="937" t="s">
        <v>35</v>
      </c>
      <c r="Y82" s="950"/>
      <c r="Z82" s="467"/>
      <c r="AA82" s="620">
        <f t="shared" ref="AA82:AA87" si="50">AA16/$AA16-1</f>
        <v>0</v>
      </c>
      <c r="AB82" s="620">
        <f t="shared" si="47"/>
        <v>0.14797040261001215</v>
      </c>
      <c r="AC82" s="620">
        <f t="shared" si="47"/>
        <v>0.16484851353830798</v>
      </c>
      <c r="AD82" s="620">
        <f t="shared" si="47"/>
        <v>0.6733898337656361</v>
      </c>
      <c r="AE82" s="620">
        <f t="shared" si="47"/>
        <v>1.0557954533645075</v>
      </c>
      <c r="AF82" s="620">
        <f t="shared" si="47"/>
        <v>1.6929366132771735</v>
      </c>
      <c r="AG82" s="620">
        <f t="shared" si="47"/>
        <v>1.7920693201569486</v>
      </c>
      <c r="AH82" s="620">
        <f t="shared" si="47"/>
        <v>2.056028156115203</v>
      </c>
      <c r="AI82" s="620">
        <f t="shared" si="47"/>
        <v>1.5336775830373481</v>
      </c>
      <c r="AJ82" s="620">
        <f t="shared" si="47"/>
        <v>1.0060352094862339</v>
      </c>
      <c r="AK82" s="620">
        <f t="shared" si="47"/>
        <v>0.81565474780023783</v>
      </c>
      <c r="AL82" s="620">
        <f t="shared" si="47"/>
        <v>0.51063102193851795</v>
      </c>
      <c r="AM82" s="620">
        <f t="shared" si="47"/>
        <v>0.40679287516260709</v>
      </c>
      <c r="AN82" s="620">
        <f t="shared" si="47"/>
        <v>0.35399913292164986</v>
      </c>
      <c r="AO82" s="620">
        <f t="shared" si="47"/>
        <v>0.40942324462616742</v>
      </c>
      <c r="AP82" s="620">
        <f t="shared" si="47"/>
        <v>0.31869657888976266</v>
      </c>
      <c r="AQ82" s="620">
        <f t="shared" si="47"/>
        <v>0.37610702425455944</v>
      </c>
      <c r="AR82" s="620">
        <f t="shared" si="47"/>
        <v>0.21065716409355528</v>
      </c>
      <c r="AS82" s="620">
        <f t="shared" ref="AB82:AX93" si="51">AS16/$AA16-1</f>
        <v>-0.12170945444394521</v>
      </c>
      <c r="AT82" s="620">
        <f t="shared" si="51"/>
        <v>-0.38114590892502354</v>
      </c>
      <c r="AU82" s="620">
        <f t="shared" si="51"/>
        <v>-0.35015305352667936</v>
      </c>
      <c r="AV82" s="620">
        <f t="shared" si="51"/>
        <v>-0.42571118080215031</v>
      </c>
      <c r="AW82" s="620">
        <f t="shared" si="51"/>
        <v>-0.4745112386269924</v>
      </c>
      <c r="AX82" s="620">
        <f t="shared" si="51"/>
        <v>-0.49840814126899713</v>
      </c>
      <c r="AY82" s="620">
        <f t="shared" ref="AY82:AZ87" si="52">AY16/$AA16-1</f>
        <v>-0.4859655237894599</v>
      </c>
      <c r="AZ82" s="620">
        <f t="shared" si="52"/>
        <v>-0.49411939894066026</v>
      </c>
      <c r="BA82" s="113"/>
      <c r="BB82" s="113"/>
      <c r="BC82" s="113"/>
      <c r="BD82" s="113"/>
      <c r="BE82" s="113"/>
      <c r="BG82" s="148"/>
      <c r="BH82" s="148"/>
    </row>
    <row r="83" spans="24:60" ht="17.100000000000001" customHeight="1">
      <c r="X83" s="937"/>
      <c r="Y83" s="8" t="s">
        <v>362</v>
      </c>
      <c r="Z83" s="466"/>
      <c r="AA83" s="279">
        <f t="shared" si="50"/>
        <v>0</v>
      </c>
      <c r="AB83" s="279">
        <f t="shared" si="51"/>
        <v>0.15789473684210531</v>
      </c>
      <c r="AC83" s="279">
        <f t="shared" si="51"/>
        <v>0.18421052631578938</v>
      </c>
      <c r="AD83" s="279">
        <f t="shared" si="51"/>
        <v>0.71052631578947367</v>
      </c>
      <c r="AE83" s="279">
        <f t="shared" si="51"/>
        <v>1.1052631578947372</v>
      </c>
      <c r="AF83" s="279">
        <f t="shared" si="51"/>
        <v>1.763157894736842</v>
      </c>
      <c r="AG83" s="279">
        <f t="shared" si="51"/>
        <v>2.6466987697156878</v>
      </c>
      <c r="AH83" s="279">
        <f t="shared" si="51"/>
        <v>4.0926742423108662</v>
      </c>
      <c r="AI83" s="279">
        <f t="shared" si="51"/>
        <v>3.9733094958792901</v>
      </c>
      <c r="AJ83" s="279">
        <f t="shared" si="51"/>
        <v>3.7441322046229768</v>
      </c>
      <c r="AK83" s="279">
        <f t="shared" si="51"/>
        <v>4.0202092646037979</v>
      </c>
      <c r="AL83" s="279">
        <f t="shared" si="51"/>
        <v>3.0190079904588787</v>
      </c>
      <c r="AM83" s="279">
        <f t="shared" si="51"/>
        <v>2.7994372948710717</v>
      </c>
      <c r="AN83" s="279">
        <f t="shared" si="51"/>
        <v>2.6612733563495996</v>
      </c>
      <c r="AO83" s="279">
        <f t="shared" si="51"/>
        <v>2.2818868638053278</v>
      </c>
      <c r="AP83" s="279">
        <f t="shared" si="51"/>
        <v>2.1445720770242933</v>
      </c>
      <c r="AQ83" s="279">
        <f t="shared" si="51"/>
        <v>2.2977502270736223</v>
      </c>
      <c r="AR83" s="279">
        <f t="shared" si="51"/>
        <v>1.9519192196380404</v>
      </c>
      <c r="AS83" s="279">
        <f t="shared" si="51"/>
        <v>0.96109328034756936</v>
      </c>
      <c r="AT83" s="279">
        <f t="shared" si="51"/>
        <v>0.38612387340976451</v>
      </c>
      <c r="AU83" s="279">
        <f t="shared" si="51"/>
        <v>-0.24932568631491459</v>
      </c>
      <c r="AV83" s="279">
        <f t="shared" si="51"/>
        <v>-0.3761303316253406</v>
      </c>
      <c r="AW83" s="279">
        <f t="shared" si="51"/>
        <v>-0.55388408136200429</v>
      </c>
      <c r="AX83" s="279">
        <f t="shared" si="51"/>
        <v>-0.66517735342095485</v>
      </c>
      <c r="AY83" s="279">
        <f t="shared" si="52"/>
        <v>-0.67553035649119741</v>
      </c>
      <c r="AZ83" s="279">
        <f t="shared" si="52"/>
        <v>-0.65373646911741168</v>
      </c>
      <c r="BA83" s="28"/>
      <c r="BB83" s="28"/>
      <c r="BC83" s="28"/>
      <c r="BD83" s="28"/>
      <c r="BE83" s="28"/>
    </row>
    <row r="84" spans="24:60" ht="17.100000000000001" customHeight="1">
      <c r="X84" s="937"/>
      <c r="Y84" s="8" t="s">
        <v>363</v>
      </c>
      <c r="Z84" s="466"/>
      <c r="AA84" s="279">
        <f t="shared" si="50"/>
        <v>0</v>
      </c>
      <c r="AB84" s="279">
        <f t="shared" si="51"/>
        <v>-0.16076246334310862</v>
      </c>
      <c r="AC84" s="279">
        <f t="shared" si="51"/>
        <v>-0.43747800586510266</v>
      </c>
      <c r="AD84" s="279">
        <f t="shared" si="51"/>
        <v>-0.48187683284457483</v>
      </c>
      <c r="AE84" s="279">
        <f t="shared" si="51"/>
        <v>-0.48307917888563057</v>
      </c>
      <c r="AF84" s="279">
        <f t="shared" si="51"/>
        <v>-0.49155425219941351</v>
      </c>
      <c r="AG84" s="279">
        <f t="shared" si="51"/>
        <v>-0.51967602290182957</v>
      </c>
      <c r="AH84" s="279">
        <f t="shared" si="51"/>
        <v>-0.56666666666666676</v>
      </c>
      <c r="AI84" s="279">
        <f t="shared" si="51"/>
        <v>-0.63983481955832189</v>
      </c>
      <c r="AJ84" s="279">
        <f t="shared" si="51"/>
        <v>-0.78766732499451397</v>
      </c>
      <c r="AK84" s="279">
        <f t="shared" si="51"/>
        <v>-0.87032936341692102</v>
      </c>
      <c r="AL84" s="279">
        <f t="shared" si="51"/>
        <v>-0.88763006030391223</v>
      </c>
      <c r="AM84" s="279">
        <f t="shared" si="51"/>
        <v>-0.89280230268506089</v>
      </c>
      <c r="AN84" s="279">
        <f t="shared" si="51"/>
        <v>-0.89123321875372896</v>
      </c>
      <c r="AO84" s="279">
        <f t="shared" si="51"/>
        <v>-0.89327535493112387</v>
      </c>
      <c r="AP84" s="279">
        <f t="shared" si="51"/>
        <v>-0.89316636769300017</v>
      </c>
      <c r="AQ84" s="279">
        <f t="shared" si="51"/>
        <v>-0.89288857226668905</v>
      </c>
      <c r="AR84" s="279">
        <f t="shared" si="51"/>
        <v>-0.8938364398370644</v>
      </c>
      <c r="AS84" s="279">
        <f t="shared" si="51"/>
        <v>-0.89399705036681165</v>
      </c>
      <c r="AT84" s="279">
        <f t="shared" si="51"/>
        <v>-0.9203504822596601</v>
      </c>
      <c r="AU84" s="279">
        <f t="shared" si="51"/>
        <v>-0.92499488260803187</v>
      </c>
      <c r="AV84" s="279">
        <f t="shared" si="51"/>
        <v>-0.92514822912430761</v>
      </c>
      <c r="AW84" s="279">
        <f t="shared" si="51"/>
        <v>-0.93485384802273686</v>
      </c>
      <c r="AX84" s="279">
        <f t="shared" si="51"/>
        <v>-0.95290024938299434</v>
      </c>
      <c r="AY84" s="279">
        <f t="shared" si="52"/>
        <v>-0.99061198191091548</v>
      </c>
      <c r="AZ84" s="279">
        <f t="shared" si="52"/>
        <v>-1</v>
      </c>
      <c r="BA84" s="28"/>
      <c r="BB84" s="28"/>
      <c r="BC84" s="28"/>
      <c r="BD84" s="28"/>
      <c r="BE84" s="28"/>
    </row>
    <row r="85" spans="24:60" ht="17.100000000000001" customHeight="1">
      <c r="X85" s="937"/>
      <c r="Y85" s="8" t="s">
        <v>364</v>
      </c>
      <c r="Z85" s="466"/>
      <c r="AA85" s="279">
        <f t="shared" si="50"/>
        <v>0</v>
      </c>
      <c r="AB85" s="279">
        <f t="shared" si="51"/>
        <v>0.15789473684210531</v>
      </c>
      <c r="AC85" s="279">
        <f t="shared" si="51"/>
        <v>0.1842105263157896</v>
      </c>
      <c r="AD85" s="279">
        <f t="shared" si="51"/>
        <v>0.71052631578947389</v>
      </c>
      <c r="AE85" s="279">
        <f t="shared" si="51"/>
        <v>1.1052631578947372</v>
      </c>
      <c r="AF85" s="279">
        <f t="shared" si="51"/>
        <v>1.763157894736842</v>
      </c>
      <c r="AG85" s="279">
        <f t="shared" si="51"/>
        <v>2.2461626163040993</v>
      </c>
      <c r="AH85" s="279">
        <f t="shared" si="51"/>
        <v>3.077415194366675</v>
      </c>
      <c r="AI85" s="279">
        <f t="shared" si="51"/>
        <v>3.1362269833609391</v>
      </c>
      <c r="AJ85" s="279">
        <f t="shared" si="51"/>
        <v>3.4135466751704824</v>
      </c>
      <c r="AK85" s="279">
        <f t="shared" si="51"/>
        <v>3.7571469517543719</v>
      </c>
      <c r="AL85" s="279">
        <f t="shared" si="51"/>
        <v>2.6561482017166682</v>
      </c>
      <c r="AM85" s="279">
        <f t="shared" si="51"/>
        <v>2.6437320166544573</v>
      </c>
      <c r="AN85" s="279">
        <f t="shared" si="51"/>
        <v>2.6098394280307513</v>
      </c>
      <c r="AO85" s="279">
        <f t="shared" si="51"/>
        <v>2.8170058044922657</v>
      </c>
      <c r="AP85" s="279">
        <f t="shared" si="51"/>
        <v>2.2274923522904619</v>
      </c>
      <c r="AQ85" s="279">
        <f t="shared" si="51"/>
        <v>2.4668238043712192</v>
      </c>
      <c r="AR85" s="279">
        <f t="shared" si="51"/>
        <v>2.1142237311226388</v>
      </c>
      <c r="AS85" s="279">
        <f t="shared" si="51"/>
        <v>1.3456663941658253</v>
      </c>
      <c r="AT85" s="279">
        <f t="shared" si="51"/>
        <v>0.48168643097391861</v>
      </c>
      <c r="AU85" s="279">
        <f t="shared" si="51"/>
        <v>0.55563050786835055</v>
      </c>
      <c r="AV85" s="279">
        <f t="shared" si="51"/>
        <v>0.30903905478619897</v>
      </c>
      <c r="AW85" s="279">
        <f t="shared" si="51"/>
        <v>0.14102600649488672</v>
      </c>
      <c r="AX85" s="279">
        <f t="shared" si="51"/>
        <v>9.2945145557559172E-2</v>
      </c>
      <c r="AY85" s="279">
        <f t="shared" si="52"/>
        <v>0.1358874983802032</v>
      </c>
      <c r="AZ85" s="279">
        <f t="shared" si="52"/>
        <v>0.11155509861317014</v>
      </c>
      <c r="BA85" s="28"/>
      <c r="BB85" s="28"/>
      <c r="BC85" s="28"/>
      <c r="BD85" s="28"/>
      <c r="BE85" s="28"/>
    </row>
    <row r="86" spans="24:60" ht="17.100000000000001" customHeight="1">
      <c r="X86" s="937"/>
      <c r="Y86" s="8" t="s">
        <v>132</v>
      </c>
      <c r="Z86" s="472"/>
      <c r="AA86" s="279">
        <f t="shared" si="50"/>
        <v>0</v>
      </c>
      <c r="AB86" s="279">
        <f t="shared" si="51"/>
        <v>0.15789473684210531</v>
      </c>
      <c r="AC86" s="279">
        <f t="shared" si="51"/>
        <v>0.18421052631578938</v>
      </c>
      <c r="AD86" s="279">
        <f t="shared" si="51"/>
        <v>0.71052631578947367</v>
      </c>
      <c r="AE86" s="279">
        <f t="shared" si="51"/>
        <v>1.1052631578947367</v>
      </c>
      <c r="AF86" s="279">
        <f t="shared" si="51"/>
        <v>1.763157894736842</v>
      </c>
      <c r="AG86" s="279">
        <f t="shared" si="51"/>
        <v>1.6655721752393431</v>
      </c>
      <c r="AH86" s="279">
        <f t="shared" si="51"/>
        <v>3.9593064059366636</v>
      </c>
      <c r="AI86" s="279">
        <f t="shared" si="51"/>
        <v>4.4461883875046881</v>
      </c>
      <c r="AJ86" s="279">
        <f t="shared" si="51"/>
        <v>5.8027808446492966</v>
      </c>
      <c r="AK86" s="279">
        <f t="shared" si="51"/>
        <v>5.8294198446219641</v>
      </c>
      <c r="AL86" s="279">
        <f t="shared" si="51"/>
        <v>3.5841228236129048</v>
      </c>
      <c r="AM86" s="279">
        <f t="shared" si="51"/>
        <v>4.7937432632857817</v>
      </c>
      <c r="AN86" s="279">
        <f t="shared" si="51"/>
        <v>4.360788874031071</v>
      </c>
      <c r="AO86" s="279">
        <f t="shared" si="51"/>
        <v>4.7162207126038602</v>
      </c>
      <c r="AP86" s="279">
        <f t="shared" si="51"/>
        <v>3.8493583062124701</v>
      </c>
      <c r="AQ86" s="279">
        <f t="shared" si="51"/>
        <v>4.0271444307226218</v>
      </c>
      <c r="AR86" s="279">
        <f t="shared" si="51"/>
        <v>2.411364756625261</v>
      </c>
      <c r="AS86" s="279">
        <f t="shared" si="51"/>
        <v>1.6634571354997747</v>
      </c>
      <c r="AT86" s="279">
        <f t="shared" si="51"/>
        <v>0.25429382116513755</v>
      </c>
      <c r="AU86" s="279">
        <f t="shared" si="51"/>
        <v>0.48327168136969934</v>
      </c>
      <c r="AV86" s="279">
        <f t="shared" si="51"/>
        <v>0.88597868087443965</v>
      </c>
      <c r="AW86" s="279">
        <f t="shared" si="51"/>
        <v>1.1759551264679828</v>
      </c>
      <c r="AX86" s="279">
        <f t="shared" si="51"/>
        <v>1.4124540287891332</v>
      </c>
      <c r="AY86" s="279">
        <f t="shared" si="52"/>
        <v>1.8624346020165312</v>
      </c>
      <c r="AZ86" s="279">
        <f t="shared" si="52"/>
        <v>1.7578579202688638</v>
      </c>
      <c r="BA86" s="28"/>
      <c r="BB86" s="28"/>
      <c r="BC86" s="28"/>
      <c r="BD86" s="28"/>
      <c r="BE86" s="28"/>
    </row>
    <row r="87" spans="24:60" ht="17.100000000000001" customHeight="1">
      <c r="X87" s="938"/>
      <c r="Y87" s="10" t="s">
        <v>365</v>
      </c>
      <c r="Z87" s="466"/>
      <c r="AA87" s="279">
        <f t="shared" si="50"/>
        <v>0</v>
      </c>
      <c r="AB87" s="279">
        <f t="shared" si="51"/>
        <v>0.15789473684210531</v>
      </c>
      <c r="AC87" s="279">
        <f t="shared" si="51"/>
        <v>0.1842105263157896</v>
      </c>
      <c r="AD87" s="279">
        <f t="shared" si="51"/>
        <v>0.71052631578947367</v>
      </c>
      <c r="AE87" s="279">
        <f t="shared" si="51"/>
        <v>1.1052631578947372</v>
      </c>
      <c r="AF87" s="279">
        <f t="shared" si="51"/>
        <v>1.7631578947368425</v>
      </c>
      <c r="AG87" s="279">
        <f t="shared" si="51"/>
        <v>1.6921989108003443</v>
      </c>
      <c r="AH87" s="279">
        <f t="shared" si="51"/>
        <v>1.6926467255126125</v>
      </c>
      <c r="AI87" s="279">
        <f t="shared" si="51"/>
        <v>0.932112648102569</v>
      </c>
      <c r="AJ87" s="279">
        <f t="shared" si="51"/>
        <v>0.10095004672838459</v>
      </c>
      <c r="AK87" s="279">
        <f t="shared" si="51"/>
        <v>-0.29672681454387606</v>
      </c>
      <c r="AL87" s="279">
        <f t="shared" si="51"/>
        <v>-0.30160969444201247</v>
      </c>
      <c r="AM87" s="279">
        <f t="shared" si="51"/>
        <v>-0.43910648711105194</v>
      </c>
      <c r="AN87" s="279">
        <f t="shared" si="51"/>
        <v>-0.49143111681816909</v>
      </c>
      <c r="AO87" s="279">
        <f t="shared" si="51"/>
        <v>-0.45136573905087263</v>
      </c>
      <c r="AP87" s="279">
        <f t="shared" si="51"/>
        <v>-0.3814050490974914</v>
      </c>
      <c r="AQ87" s="279">
        <f t="shared" si="51"/>
        <v>-0.38622098782865277</v>
      </c>
      <c r="AR87" s="279">
        <f t="shared" si="51"/>
        <v>-0.47753847534168814</v>
      </c>
      <c r="AS87" s="279">
        <f t="shared" si="51"/>
        <v>-0.63776539686418965</v>
      </c>
      <c r="AT87" s="279">
        <f t="shared" si="51"/>
        <v>-0.68781450786361775</v>
      </c>
      <c r="AU87" s="279">
        <f t="shared" si="51"/>
        <v>-0.62182232430018591</v>
      </c>
      <c r="AV87" s="279">
        <f t="shared" si="51"/>
        <v>-0.64716772170962777</v>
      </c>
      <c r="AW87" s="279">
        <f t="shared" si="51"/>
        <v>-0.6520732824985519</v>
      </c>
      <c r="AX87" s="279">
        <f t="shared" si="51"/>
        <v>-0.66638116813291415</v>
      </c>
      <c r="AY87" s="279">
        <f t="shared" si="52"/>
        <v>-0.66229320080881071</v>
      </c>
      <c r="AZ87" s="279">
        <f t="shared" si="52"/>
        <v>-0.66658556649911938</v>
      </c>
      <c r="BA87" s="28"/>
      <c r="BB87" s="28"/>
      <c r="BC87" s="28"/>
      <c r="BD87" s="28"/>
      <c r="BE87" s="28"/>
    </row>
    <row r="88" spans="24:60" ht="17.100000000000001" customHeight="1" thickBot="1">
      <c r="X88" s="939"/>
      <c r="Y88" s="940" t="s">
        <v>251</v>
      </c>
      <c r="Z88" s="471"/>
      <c r="AA88" s="625"/>
      <c r="AB88" s="625"/>
      <c r="AC88" s="625"/>
      <c r="AD88" s="625"/>
      <c r="AE88" s="625"/>
      <c r="AF88" s="625"/>
      <c r="AG88" s="625"/>
      <c r="AH88" s="625"/>
      <c r="AI88" s="625"/>
      <c r="AJ88" s="625"/>
      <c r="AK88" s="625"/>
      <c r="AL88" s="625"/>
      <c r="AM88" s="625"/>
      <c r="AN88" s="625"/>
      <c r="AO88" s="625"/>
      <c r="AP88" s="625"/>
      <c r="AQ88" s="625"/>
      <c r="AR88" s="625"/>
      <c r="AS88" s="625"/>
      <c r="AT88" s="625"/>
      <c r="AU88" s="625"/>
      <c r="AV88" s="625"/>
      <c r="AW88" s="625"/>
      <c r="AX88" s="625"/>
      <c r="AY88" s="625"/>
      <c r="AZ88" s="625"/>
      <c r="BA88" s="626"/>
      <c r="BB88" s="626"/>
      <c r="BC88" s="626"/>
      <c r="BD88" s="626"/>
      <c r="BE88" s="626"/>
    </row>
    <row r="89" spans="24:60" ht="17.100000000000001" customHeight="1" thickTop="1">
      <c r="X89" s="941" t="s">
        <v>376</v>
      </c>
      <c r="Y89" s="942"/>
      <c r="Z89" s="468"/>
      <c r="AA89" s="621">
        <f t="shared" ref="AA89:AA100" si="53">AA23/$AA23-1</f>
        <v>0</v>
      </c>
      <c r="AB89" s="621">
        <f t="shared" si="51"/>
        <v>0.10552257582449265</v>
      </c>
      <c r="AC89" s="621">
        <f t="shared" si="51"/>
        <v>0.21678907795562519</v>
      </c>
      <c r="AD89" s="621">
        <f t="shared" si="51"/>
        <v>0.2219365903711934</v>
      </c>
      <c r="AE89" s="621">
        <f t="shared" si="51"/>
        <v>0.16886179869525741</v>
      </c>
      <c r="AF89" s="621">
        <f t="shared" si="51"/>
        <v>0.27995605106481247</v>
      </c>
      <c r="AG89" s="621">
        <f t="shared" si="51"/>
        <v>0.32467666935426065</v>
      </c>
      <c r="AH89" s="621">
        <f t="shared" si="51"/>
        <v>0.12921879944927772</v>
      </c>
      <c r="AI89" s="621">
        <f t="shared" si="51"/>
        <v>2.9107341460523184E-2</v>
      </c>
      <c r="AJ89" s="621">
        <f t="shared" si="51"/>
        <v>-0.28587028876379506</v>
      </c>
      <c r="AK89" s="621">
        <f t="shared" si="51"/>
        <v>-0.45281551006819842</v>
      </c>
      <c r="AL89" s="621">
        <f t="shared" si="51"/>
        <v>-0.52793900434169694</v>
      </c>
      <c r="AM89" s="621">
        <f t="shared" si="51"/>
        <v>-0.55366150889473265</v>
      </c>
      <c r="AN89" s="621">
        <f t="shared" si="51"/>
        <v>-0.57927771025294861</v>
      </c>
      <c r="AO89" s="621">
        <f t="shared" si="51"/>
        <v>-0.59076469002750542</v>
      </c>
      <c r="AP89" s="621">
        <f t="shared" si="51"/>
        <v>-0.60677206706906639</v>
      </c>
      <c r="AQ89" s="621">
        <f t="shared" si="51"/>
        <v>-0.59308374444006762</v>
      </c>
      <c r="AR89" s="621">
        <f t="shared" si="51"/>
        <v>-0.63164001009659065</v>
      </c>
      <c r="AS89" s="621">
        <f t="shared" si="51"/>
        <v>-0.67493027176198206</v>
      </c>
      <c r="AT89" s="621">
        <f t="shared" si="51"/>
        <v>-0.80960154693740694</v>
      </c>
      <c r="AU89" s="621">
        <f t="shared" si="51"/>
        <v>-0.81137288197417123</v>
      </c>
      <c r="AV89" s="621">
        <f t="shared" si="51"/>
        <v>-0.82508712038286958</v>
      </c>
      <c r="AW89" s="621">
        <f t="shared" si="51"/>
        <v>-0.82610652674773499</v>
      </c>
      <c r="AX89" s="621">
        <f t="shared" si="51"/>
        <v>-0.83643567147215969</v>
      </c>
      <c r="AY89" s="621">
        <f t="shared" ref="AY89:AZ100" si="54">AY23/$AA23-1</f>
        <v>-0.83929525920548465</v>
      </c>
      <c r="AZ89" s="621">
        <f t="shared" si="54"/>
        <v>-0.83487590937218159</v>
      </c>
      <c r="BA89" s="113"/>
      <c r="BB89" s="113"/>
      <c r="BC89" s="113"/>
      <c r="BD89" s="113"/>
      <c r="BE89" s="113"/>
    </row>
    <row r="90" spans="24:60" ht="17.100000000000001" customHeight="1">
      <c r="X90" s="941"/>
      <c r="Y90" s="933" t="s">
        <v>373</v>
      </c>
      <c r="Z90" s="466"/>
      <c r="AA90" s="279">
        <f t="shared" si="53"/>
        <v>0</v>
      </c>
      <c r="AB90" s="279">
        <f t="shared" si="51"/>
        <v>0.11764705882352966</v>
      </c>
      <c r="AC90" s="279">
        <f t="shared" si="51"/>
        <v>0.2352941176470591</v>
      </c>
      <c r="AD90" s="279">
        <f t="shared" si="51"/>
        <v>0.2352941176470591</v>
      </c>
      <c r="AE90" s="279">
        <f t="shared" si="51"/>
        <v>0.17647058823529416</v>
      </c>
      <c r="AF90" s="279">
        <f t="shared" si="51"/>
        <v>0.29411764705882382</v>
      </c>
      <c r="AG90" s="279">
        <f t="shared" si="51"/>
        <v>0.1495968945954016</v>
      </c>
      <c r="AH90" s="279">
        <f t="shared" si="51"/>
        <v>-0.29053448790683778</v>
      </c>
      <c r="AI90" s="279">
        <f t="shared" si="51"/>
        <v>-0.42191699014631223</v>
      </c>
      <c r="AJ90" s="279">
        <f t="shared" si="51"/>
        <v>-0.57957599283368166</v>
      </c>
      <c r="AK90" s="279">
        <f t="shared" si="51"/>
        <v>-0.76351149596894596</v>
      </c>
      <c r="AL90" s="279">
        <f t="shared" si="51"/>
        <v>-0.78321887130486711</v>
      </c>
      <c r="AM90" s="279">
        <f t="shared" si="51"/>
        <v>-0.76351149596894596</v>
      </c>
      <c r="AN90" s="279">
        <f t="shared" si="51"/>
        <v>-0.7766497461928934</v>
      </c>
      <c r="AO90" s="279">
        <f t="shared" si="51"/>
        <v>-0.78978799641684083</v>
      </c>
      <c r="AP90" s="279">
        <f t="shared" si="51"/>
        <v>-0.73197969543147212</v>
      </c>
      <c r="AQ90" s="279">
        <f t="shared" si="51"/>
        <v>-0.62444311734846214</v>
      </c>
      <c r="AR90" s="279">
        <f t="shared" si="51"/>
        <v>-0.67049268438339804</v>
      </c>
      <c r="AS90" s="279">
        <f t="shared" si="51"/>
        <v>-0.64592415646461632</v>
      </c>
      <c r="AT90" s="279">
        <f t="shared" si="51"/>
        <v>-0.93299492385786797</v>
      </c>
      <c r="AU90" s="279">
        <f t="shared" si="51"/>
        <v>-0.94547626157061804</v>
      </c>
      <c r="AV90" s="279">
        <f t="shared" si="51"/>
        <v>-0.96189907435055244</v>
      </c>
      <c r="AW90" s="279">
        <f t="shared" si="51"/>
        <v>-0.96452672439534193</v>
      </c>
      <c r="AX90" s="279">
        <f t="shared" si="51"/>
        <v>-0.97326366079426696</v>
      </c>
      <c r="AY90" s="279">
        <f t="shared" si="54"/>
        <v>-0.98226336219767096</v>
      </c>
      <c r="AZ90" s="279">
        <f t="shared" si="54"/>
        <v>-0.98489101224246045</v>
      </c>
      <c r="BA90" s="113"/>
      <c r="BB90" s="113"/>
      <c r="BC90" s="113"/>
      <c r="BD90" s="113"/>
      <c r="BE90" s="113"/>
    </row>
    <row r="91" spans="24:60" ht="17.100000000000001" customHeight="1">
      <c r="X91" s="941"/>
      <c r="Y91" s="933" t="s">
        <v>359</v>
      </c>
      <c r="Z91" s="466"/>
      <c r="AA91" s="279">
        <f t="shared" si="53"/>
        <v>0</v>
      </c>
      <c r="AB91" s="279">
        <f t="shared" si="51"/>
        <v>-0.13720109760878085</v>
      </c>
      <c r="AC91" s="279">
        <f t="shared" si="51"/>
        <v>-0.26969815758526072</v>
      </c>
      <c r="AD91" s="279">
        <f t="shared" si="51"/>
        <v>-0.2330458643669151</v>
      </c>
      <c r="AE91" s="279">
        <f t="shared" si="51"/>
        <v>-0.25499803998432002</v>
      </c>
      <c r="AF91" s="279">
        <f t="shared" si="51"/>
        <v>-0.22206977655821258</v>
      </c>
      <c r="AG91" s="279">
        <f t="shared" si="51"/>
        <v>-6.6483731869855012E-2</v>
      </c>
      <c r="AH91" s="279">
        <f t="shared" si="51"/>
        <v>0.24468835750685991</v>
      </c>
      <c r="AI91" s="279">
        <f t="shared" si="51"/>
        <v>1.6449627597020773</v>
      </c>
      <c r="AJ91" s="279">
        <f t="shared" si="51"/>
        <v>3.2008232065856523</v>
      </c>
      <c r="AK91" s="279">
        <f t="shared" si="51"/>
        <v>5.6901999215993717</v>
      </c>
      <c r="AL91" s="279">
        <f t="shared" si="51"/>
        <v>6.4681301450411599</v>
      </c>
      <c r="AM91" s="279">
        <f t="shared" si="51"/>
        <v>6.3125441003528007</v>
      </c>
      <c r="AN91" s="279">
        <f t="shared" si="51"/>
        <v>6.3270428969523795</v>
      </c>
      <c r="AO91" s="279">
        <f t="shared" si="51"/>
        <v>6.2326093286905282</v>
      </c>
      <c r="AP91" s="279">
        <f t="shared" si="51"/>
        <v>6.5339515047835839</v>
      </c>
      <c r="AQ91" s="279">
        <f t="shared" si="51"/>
        <v>6.1028219239645116</v>
      </c>
      <c r="AR91" s="279">
        <f t="shared" si="51"/>
        <v>6.0914817193683986</v>
      </c>
      <c r="AS91" s="279">
        <f t="shared" si="51"/>
        <v>3.2474990199921594</v>
      </c>
      <c r="AT91" s="279">
        <f t="shared" si="51"/>
        <v>0.55586044688357483</v>
      </c>
      <c r="AU91" s="279">
        <f t="shared" si="51"/>
        <v>1.0044150137201093</v>
      </c>
      <c r="AV91" s="279">
        <f t="shared" si="51"/>
        <v>0.24468835750685991</v>
      </c>
      <c r="AW91" s="279">
        <f t="shared" si="51"/>
        <v>0.24468835750685991</v>
      </c>
      <c r="AX91" s="279">
        <f t="shared" si="51"/>
        <v>8.9102312818502227E-2</v>
      </c>
      <c r="AY91" s="279">
        <f t="shared" si="54"/>
        <v>0.24468835750685991</v>
      </c>
      <c r="AZ91" s="279">
        <f t="shared" si="54"/>
        <v>0.55586044688357483</v>
      </c>
      <c r="BA91" s="113"/>
      <c r="BB91" s="113"/>
      <c r="BC91" s="113"/>
      <c r="BD91" s="113"/>
      <c r="BE91" s="113"/>
    </row>
    <row r="92" spans="24:60" ht="17.100000000000001" customHeight="1">
      <c r="X92" s="941"/>
      <c r="Y92" s="933" t="s">
        <v>360</v>
      </c>
      <c r="Z92" s="466"/>
      <c r="AA92" s="279">
        <f t="shared" si="53"/>
        <v>0</v>
      </c>
      <c r="AB92" s="279">
        <f t="shared" si="51"/>
        <v>0.11764705882352944</v>
      </c>
      <c r="AC92" s="279">
        <f t="shared" si="51"/>
        <v>0.23529411764705888</v>
      </c>
      <c r="AD92" s="279">
        <f t="shared" si="51"/>
        <v>0.23529411764705888</v>
      </c>
      <c r="AE92" s="279">
        <f t="shared" si="51"/>
        <v>0.17647058823529416</v>
      </c>
      <c r="AF92" s="279">
        <f t="shared" si="51"/>
        <v>0.29411764705882359</v>
      </c>
      <c r="AG92" s="279">
        <f t="shared" si="51"/>
        <v>0.38931380963971862</v>
      </c>
      <c r="AH92" s="279">
        <f t="shared" si="51"/>
        <v>0.71437059935384251</v>
      </c>
      <c r="AI92" s="279">
        <f t="shared" si="51"/>
        <v>0.72594493490122636</v>
      </c>
      <c r="AJ92" s="279">
        <f t="shared" si="51"/>
        <v>0.78485279583201462</v>
      </c>
      <c r="AK92" s="279">
        <f t="shared" si="51"/>
        <v>1.0340984552547514</v>
      </c>
      <c r="AL92" s="279">
        <f t="shared" si="51"/>
        <v>0.50039042699063629</v>
      </c>
      <c r="AM92" s="279">
        <f t="shared" si="51"/>
        <v>0.59814413468237593</v>
      </c>
      <c r="AN92" s="279">
        <f t="shared" si="51"/>
        <v>0.67088025650231531</v>
      </c>
      <c r="AO92" s="279">
        <f t="shared" si="51"/>
        <v>0.90221926790358586</v>
      </c>
      <c r="AP92" s="279">
        <f t="shared" si="51"/>
        <v>0.74775290345978052</v>
      </c>
      <c r="AQ92" s="279">
        <f t="shared" si="51"/>
        <v>0.4991020836881328</v>
      </c>
      <c r="AR92" s="279">
        <f t="shared" si="51"/>
        <v>0.3931477355703572</v>
      </c>
      <c r="AS92" s="279">
        <f t="shared" si="51"/>
        <v>6.3190287991744754E-2</v>
      </c>
      <c r="AT92" s="279">
        <f t="shared" si="51"/>
        <v>-0.31759297124388708</v>
      </c>
      <c r="AU92" s="279">
        <f t="shared" si="51"/>
        <v>-0.27274096954871507</v>
      </c>
      <c r="AV92" s="279">
        <f t="shared" si="51"/>
        <v>-0.36426391065314534</v>
      </c>
      <c r="AW92" s="279">
        <f t="shared" si="51"/>
        <v>-0.40616794667370237</v>
      </c>
      <c r="AX92" s="279">
        <f t="shared" si="51"/>
        <v>-0.41290165525453126</v>
      </c>
      <c r="AY92" s="279">
        <f t="shared" si="54"/>
        <v>-0.43460811520990406</v>
      </c>
      <c r="AZ92" s="279">
        <f t="shared" si="54"/>
        <v>-0.40478812386705054</v>
      </c>
      <c r="BA92" s="113"/>
      <c r="BB92" s="113"/>
      <c r="BC92" s="113"/>
      <c r="BD92" s="113"/>
      <c r="BE92" s="113"/>
    </row>
    <row r="93" spans="24:60" ht="17.100000000000001" customHeight="1">
      <c r="X93" s="941"/>
      <c r="Y93" s="8" t="s">
        <v>132</v>
      </c>
      <c r="Z93" s="472"/>
      <c r="AA93" s="279">
        <f t="shared" si="53"/>
        <v>0</v>
      </c>
      <c r="AB93" s="279">
        <f t="shared" si="51"/>
        <v>0.11764705882352944</v>
      </c>
      <c r="AC93" s="279">
        <f t="shared" si="51"/>
        <v>0.23529411764705888</v>
      </c>
      <c r="AD93" s="279">
        <f t="shared" si="51"/>
        <v>0.23529411764705888</v>
      </c>
      <c r="AE93" s="279">
        <f t="shared" si="51"/>
        <v>0.17647058823529416</v>
      </c>
      <c r="AF93" s="279">
        <f t="shared" si="51"/>
        <v>0.29411764705882359</v>
      </c>
      <c r="AG93" s="279">
        <f t="shared" si="51"/>
        <v>2.7603765686104329</v>
      </c>
      <c r="AH93" s="279">
        <f t="shared" si="51"/>
        <v>3.8865801484627873</v>
      </c>
      <c r="AI93" s="279">
        <f t="shared" si="51"/>
        <v>4.9154048010455691</v>
      </c>
      <c r="AJ93" s="279">
        <f t="shared" si="51"/>
        <v>6.9204447757231673</v>
      </c>
      <c r="AK93" s="279">
        <f t="shared" si="51"/>
        <v>7.0027058210890676</v>
      </c>
      <c r="AL93" s="279">
        <f t="shared" si="51"/>
        <v>6.5171589899629332</v>
      </c>
      <c r="AM93" s="279">
        <f t="shared" si="51"/>
        <v>7.2347080265885211</v>
      </c>
      <c r="AN93" s="279">
        <f t="shared" si="51"/>
        <v>6.7917406087586905</v>
      </c>
      <c r="AO93" s="279">
        <f t="shared" si="51"/>
        <v>6.7551701604092429</v>
      </c>
      <c r="AP93" s="279">
        <f t="shared" si="51"/>
        <v>5.4930965824969107</v>
      </c>
      <c r="AQ93" s="279">
        <f t="shared" si="51"/>
        <v>4.2220750380346539</v>
      </c>
      <c r="AR93" s="279">
        <f t="shared" si="51"/>
        <v>2.3343898820159912</v>
      </c>
      <c r="AS93" s="279">
        <f t="shared" si="51"/>
        <v>1.6996011207081332</v>
      </c>
      <c r="AT93" s="279">
        <f t="shared" si="51"/>
        <v>0.81894914629332671</v>
      </c>
      <c r="AU93" s="279">
        <f t="shared" ref="AB93:AX100" si="55">AU27/$AA27-1</f>
        <v>1.4528370278852725</v>
      </c>
      <c r="AV93" s="279">
        <f t="shared" si="55"/>
        <v>0.80555087454179741</v>
      </c>
      <c r="AW93" s="279">
        <f t="shared" si="55"/>
        <v>0.56951794520967547</v>
      </c>
      <c r="AX93" s="279">
        <f t="shared" si="55"/>
        <v>0.54941554264476111</v>
      </c>
      <c r="AY93" s="279">
        <f t="shared" si="54"/>
        <v>0.74305434445953344</v>
      </c>
      <c r="AZ93" s="279">
        <f t="shared" si="54"/>
        <v>0.74473352257063286</v>
      </c>
      <c r="BA93" s="113"/>
      <c r="BB93" s="113"/>
      <c r="BC93" s="113"/>
      <c r="BD93" s="113"/>
      <c r="BE93" s="113"/>
    </row>
    <row r="94" spans="24:60" ht="17.100000000000001" customHeight="1">
      <c r="X94" s="941"/>
      <c r="Y94" s="10" t="s">
        <v>366</v>
      </c>
      <c r="Z94" s="466"/>
      <c r="AA94" s="279">
        <f t="shared" si="53"/>
        <v>0</v>
      </c>
      <c r="AB94" s="279">
        <f t="shared" si="55"/>
        <v>0.11764705882352944</v>
      </c>
      <c r="AC94" s="279">
        <f t="shared" si="55"/>
        <v>0.2352941176470591</v>
      </c>
      <c r="AD94" s="279">
        <f t="shared" si="55"/>
        <v>0.2352941176470591</v>
      </c>
      <c r="AE94" s="279">
        <f t="shared" si="55"/>
        <v>0.17647058823529438</v>
      </c>
      <c r="AF94" s="279">
        <f t="shared" si="55"/>
        <v>0.29411764705882337</v>
      </c>
      <c r="AG94" s="279">
        <f t="shared" si="55"/>
        <v>0.38500885303954346</v>
      </c>
      <c r="AH94" s="279">
        <f t="shared" si="55"/>
        <v>0.2300385036957926</v>
      </c>
      <c r="AI94" s="279">
        <f t="shared" si="55"/>
        <v>8.7518619487929161E-2</v>
      </c>
      <c r="AJ94" s="279">
        <f t="shared" si="55"/>
        <v>-0.40128722736348277</v>
      </c>
      <c r="AK94" s="279">
        <f t="shared" si="55"/>
        <v>-0.64133107098788933</v>
      </c>
      <c r="AL94" s="279">
        <f t="shared" si="55"/>
        <v>-0.73823989790987821</v>
      </c>
      <c r="AM94" s="279">
        <f t="shared" si="55"/>
        <v>-0.8006549732303887</v>
      </c>
      <c r="AN94" s="279">
        <f t="shared" si="55"/>
        <v>-0.82990733971482833</v>
      </c>
      <c r="AO94" s="279">
        <f t="shared" si="55"/>
        <v>-0.85466845111143053</v>
      </c>
      <c r="AP94" s="279">
        <f t="shared" si="55"/>
        <v>-0.88913139317102974</v>
      </c>
      <c r="AQ94" s="279">
        <f t="shared" si="55"/>
        <v>-0.88080803080107506</v>
      </c>
      <c r="AR94" s="279">
        <f t="shared" si="55"/>
        <v>-0.89153077738001074</v>
      </c>
      <c r="AS94" s="279">
        <f t="shared" si="55"/>
        <v>-0.89792163769413369</v>
      </c>
      <c r="AT94" s="279">
        <f t="shared" si="55"/>
        <v>-0.91233920976347327</v>
      </c>
      <c r="AU94" s="279">
        <f t="shared" si="55"/>
        <v>-0.92330011586504424</v>
      </c>
      <c r="AV94" s="279">
        <f t="shared" si="55"/>
        <v>-0.91290130751227183</v>
      </c>
      <c r="AW94" s="279">
        <f t="shared" si="55"/>
        <v>-0.91138364359051571</v>
      </c>
      <c r="AX94" s="279">
        <f t="shared" si="55"/>
        <v>-0.92077067599545104</v>
      </c>
      <c r="AY94" s="279">
        <f t="shared" si="54"/>
        <v>-0.92582955573463765</v>
      </c>
      <c r="AZ94" s="279">
        <f t="shared" si="54"/>
        <v>-0.92479529587684828</v>
      </c>
      <c r="BA94" s="113"/>
      <c r="BB94" s="113"/>
      <c r="BC94" s="113"/>
      <c r="BD94" s="113"/>
      <c r="BE94" s="113"/>
    </row>
    <row r="95" spans="24:60" ht="17.100000000000001" customHeight="1" thickBot="1">
      <c r="X95" s="944"/>
      <c r="Y95" s="8" t="s">
        <v>133</v>
      </c>
      <c r="Z95" s="471"/>
      <c r="AA95" s="549">
        <f t="shared" si="53"/>
        <v>0</v>
      </c>
      <c r="AB95" s="549">
        <f t="shared" si="55"/>
        <v>-5.1194122204485271E-2</v>
      </c>
      <c r="AC95" s="549">
        <f t="shared" si="55"/>
        <v>1.8355111612593511E-3</v>
      </c>
      <c r="AD95" s="549">
        <f t="shared" si="55"/>
        <v>8.8462018438307366E-2</v>
      </c>
      <c r="AE95" s="549">
        <f t="shared" si="55"/>
        <v>0.12723134200304687</v>
      </c>
      <c r="AF95" s="549">
        <f t="shared" si="55"/>
        <v>0.14255240046381723</v>
      </c>
      <c r="AG95" s="549">
        <f t="shared" si="55"/>
        <v>0.16584337318073761</v>
      </c>
      <c r="AH95" s="549">
        <f t="shared" si="55"/>
        <v>0.17100542333751023</v>
      </c>
      <c r="AI95" s="549">
        <f t="shared" si="55"/>
        <v>0.17698253404535191</v>
      </c>
      <c r="AJ95" s="549">
        <f t="shared" si="55"/>
        <v>0.17575770839540672</v>
      </c>
      <c r="AK95" s="549">
        <f t="shared" si="55"/>
        <v>0.16098290842723206</v>
      </c>
      <c r="AL95" s="549">
        <f t="shared" si="55"/>
        <v>0.15159606275056259</v>
      </c>
      <c r="AM95" s="549">
        <f t="shared" si="55"/>
        <v>0.18200419099715548</v>
      </c>
      <c r="AN95" s="549">
        <f t="shared" si="55"/>
        <v>0.15020383013462113</v>
      </c>
      <c r="AO95" s="549">
        <f t="shared" si="55"/>
        <v>0.21464301127825403</v>
      </c>
      <c r="AP95" s="549">
        <f t="shared" si="55"/>
        <v>0.23627136446595953</v>
      </c>
      <c r="AQ95" s="549">
        <f t="shared" si="55"/>
        <v>0.25693575204219887</v>
      </c>
      <c r="AR95" s="549">
        <f t="shared" si="55"/>
        <v>0.24653170962955406</v>
      </c>
      <c r="AS95" s="549">
        <f t="shared" si="55"/>
        <v>0.24457262291937143</v>
      </c>
      <c r="AT95" s="549">
        <f t="shared" si="55"/>
        <v>0.23239617676660185</v>
      </c>
      <c r="AU95" s="549">
        <f t="shared" si="55"/>
        <v>0.17594727257378517</v>
      </c>
      <c r="AV95" s="549">
        <f t="shared" si="55"/>
        <v>0.18590541148201245</v>
      </c>
      <c r="AW95" s="549">
        <f t="shared" si="55"/>
        <v>0.21802475594088877</v>
      </c>
      <c r="AX95" s="549">
        <f t="shared" si="55"/>
        <v>0.21920875046188049</v>
      </c>
      <c r="AY95" s="549">
        <f t="shared" si="54"/>
        <v>0.21666152509148917</v>
      </c>
      <c r="AZ95" s="549">
        <f t="shared" si="54"/>
        <v>0.22024992481059935</v>
      </c>
      <c r="BA95" s="30"/>
      <c r="BB95" s="30"/>
      <c r="BC95" s="30"/>
      <c r="BD95" s="30"/>
      <c r="BE95" s="30"/>
    </row>
    <row r="96" spans="24:60" ht="17.100000000000001" customHeight="1" thickTop="1">
      <c r="X96" s="945" t="s">
        <v>375</v>
      </c>
      <c r="Y96" s="946"/>
      <c r="Z96" s="469"/>
      <c r="AA96" s="622">
        <f t="shared" si="53"/>
        <v>0</v>
      </c>
      <c r="AB96" s="622">
        <f t="shared" si="55"/>
        <v>0</v>
      </c>
      <c r="AC96" s="622">
        <f t="shared" si="55"/>
        <v>0</v>
      </c>
      <c r="AD96" s="622">
        <f t="shared" si="55"/>
        <v>0.33333333333333348</v>
      </c>
      <c r="AE96" s="622">
        <f t="shared" si="55"/>
        <v>1.3333333333333339</v>
      </c>
      <c r="AF96" s="622">
        <f t="shared" si="55"/>
        <v>5.1666666666666643</v>
      </c>
      <c r="AG96" s="622">
        <f t="shared" si="55"/>
        <v>4.9047836226749046</v>
      </c>
      <c r="AH96" s="622">
        <f t="shared" si="55"/>
        <v>4.2456337622174782</v>
      </c>
      <c r="AI96" s="622">
        <f t="shared" si="55"/>
        <v>4.7692582387944471</v>
      </c>
      <c r="AJ96" s="622">
        <f t="shared" si="55"/>
        <v>8.6679111890702174</v>
      </c>
      <c r="AK96" s="622">
        <f t="shared" si="55"/>
        <v>7.7633822968169159</v>
      </c>
      <c r="AL96" s="622">
        <f t="shared" si="55"/>
        <v>8.0406081453481093</v>
      </c>
      <c r="AM96" s="622">
        <f t="shared" si="55"/>
        <v>10.391735595586026</v>
      </c>
      <c r="AN96" s="622">
        <f t="shared" si="55"/>
        <v>11.759832449954526</v>
      </c>
      <c r="AO96" s="622">
        <f t="shared" si="55"/>
        <v>13.904646349827996</v>
      </c>
      <c r="AP96" s="622">
        <f t="shared" si="55"/>
        <v>44.132146791215824</v>
      </c>
      <c r="AQ96" s="622">
        <f t="shared" si="55"/>
        <v>41.972095173144396</v>
      </c>
      <c r="AR96" s="622">
        <f t="shared" si="55"/>
        <v>47.660060322886132</v>
      </c>
      <c r="AS96" s="622">
        <f t="shared" si="55"/>
        <v>44.416936239954353</v>
      </c>
      <c r="AT96" s="622">
        <f t="shared" si="55"/>
        <v>40.52595724735793</v>
      </c>
      <c r="AU96" s="622">
        <f t="shared" si="55"/>
        <v>46.217061377636426</v>
      </c>
      <c r="AV96" s="622">
        <f t="shared" si="55"/>
        <v>54.209691409698692</v>
      </c>
      <c r="AW96" s="622">
        <f t="shared" si="55"/>
        <v>45.361822274760272</v>
      </c>
      <c r="AX96" s="622">
        <f t="shared" si="55"/>
        <v>48.593517722437284</v>
      </c>
      <c r="AY96" s="622">
        <f t="shared" si="54"/>
        <v>33.433375358040131</v>
      </c>
      <c r="AZ96" s="622">
        <f t="shared" si="54"/>
        <v>16.510997888163207</v>
      </c>
      <c r="BA96" s="457">
        <f>SUM(BA97:BA99)</f>
        <v>0</v>
      </c>
      <c r="BB96" s="457">
        <f>SUM(BB97:BB99)</f>
        <v>0</v>
      </c>
      <c r="BC96" s="457">
        <f>SUM(BC97:BC99)</f>
        <v>0</v>
      </c>
      <c r="BD96" s="457">
        <f>SUM(BD97:BD99)</f>
        <v>0</v>
      </c>
      <c r="BE96" s="457">
        <f>SUM(BE97:BE99)</f>
        <v>0</v>
      </c>
    </row>
    <row r="97" spans="2:61" ht="17.100000000000001" customHeight="1">
      <c r="V97" s="131"/>
      <c r="X97" s="945"/>
      <c r="Y97" s="933" t="s">
        <v>374</v>
      </c>
      <c r="Z97" s="784" t="s">
        <v>200</v>
      </c>
      <c r="AA97" s="549">
        <f t="shared" si="53"/>
        <v>0</v>
      </c>
      <c r="AB97" s="549">
        <f t="shared" si="55"/>
        <v>0</v>
      </c>
      <c r="AC97" s="549">
        <f t="shared" si="55"/>
        <v>0</v>
      </c>
      <c r="AD97" s="549">
        <f t="shared" si="55"/>
        <v>0.33333333333333348</v>
      </c>
      <c r="AE97" s="549">
        <f t="shared" si="55"/>
        <v>1.3333333333333335</v>
      </c>
      <c r="AF97" s="549">
        <f t="shared" si="55"/>
        <v>5.166666666666667</v>
      </c>
      <c r="AG97" s="549">
        <f t="shared" si="55"/>
        <v>5.166666666666667</v>
      </c>
      <c r="AH97" s="549">
        <f t="shared" si="55"/>
        <v>5.166666666666667</v>
      </c>
      <c r="AI97" s="549">
        <f t="shared" si="55"/>
        <v>11.333333333333334</v>
      </c>
      <c r="AJ97" s="549">
        <f t="shared" si="55"/>
        <v>17.5</v>
      </c>
      <c r="AK97" s="549">
        <f t="shared" si="55"/>
        <v>42.166666666666671</v>
      </c>
      <c r="AL97" s="549">
        <f t="shared" si="55"/>
        <v>42.166666666666671</v>
      </c>
      <c r="AM97" s="549">
        <f t="shared" si="55"/>
        <v>54.500000000000007</v>
      </c>
      <c r="AN97" s="549">
        <f t="shared" si="55"/>
        <v>48.333333333333336</v>
      </c>
      <c r="AO97" s="549">
        <f t="shared" si="55"/>
        <v>48.949999999999996</v>
      </c>
      <c r="AP97" s="549">
        <f t="shared" si="55"/>
        <v>443.61666666666662</v>
      </c>
      <c r="AQ97" s="549">
        <f t="shared" si="55"/>
        <v>401.68333333333345</v>
      </c>
      <c r="AR97" s="549">
        <f t="shared" si="55"/>
        <v>439.2999999999999</v>
      </c>
      <c r="AS97" s="549">
        <f t="shared" si="55"/>
        <v>437.45000000000005</v>
      </c>
      <c r="AT97" s="549">
        <f t="shared" si="55"/>
        <v>410.93333333333345</v>
      </c>
      <c r="AU97" s="549">
        <f t="shared" si="55"/>
        <v>473.21666666666664</v>
      </c>
      <c r="AV97" s="549">
        <f t="shared" si="55"/>
        <v>573.11666666666667</v>
      </c>
      <c r="AW97" s="549">
        <f t="shared" si="55"/>
        <v>470.13333333333321</v>
      </c>
      <c r="AX97" s="549">
        <f t="shared" si="55"/>
        <v>531.79999999999995</v>
      </c>
      <c r="AY97" s="549">
        <f t="shared" si="54"/>
        <v>344.85996666666671</v>
      </c>
      <c r="AZ97" s="549">
        <f t="shared" si="54"/>
        <v>143.91666666666666</v>
      </c>
      <c r="BA97" s="14">
        <v>0</v>
      </c>
      <c r="BB97" s="14">
        <v>0</v>
      </c>
      <c r="BC97" s="14">
        <v>0</v>
      </c>
      <c r="BD97" s="14">
        <v>0</v>
      </c>
      <c r="BE97" s="14">
        <v>0</v>
      </c>
    </row>
    <row r="98" spans="2:61" ht="17.100000000000001" customHeight="1">
      <c r="X98" s="945"/>
      <c r="Y98" s="933" t="s">
        <v>360</v>
      </c>
      <c r="Z98" s="784" t="s">
        <v>201</v>
      </c>
      <c r="AA98" s="549">
        <f t="shared" si="53"/>
        <v>0</v>
      </c>
      <c r="AB98" s="549">
        <f t="shared" si="55"/>
        <v>0</v>
      </c>
      <c r="AC98" s="549">
        <f t="shared" si="55"/>
        <v>0</v>
      </c>
      <c r="AD98" s="549">
        <f t="shared" si="55"/>
        <v>0.33333333333333326</v>
      </c>
      <c r="AE98" s="549">
        <f t="shared" si="55"/>
        <v>1.3333333333333335</v>
      </c>
      <c r="AF98" s="549">
        <f t="shared" si="55"/>
        <v>5.1666666666666634</v>
      </c>
      <c r="AG98" s="549">
        <f t="shared" si="55"/>
        <v>5.1910607901885575</v>
      </c>
      <c r="AH98" s="549">
        <f t="shared" si="55"/>
        <v>3.5545824345635317</v>
      </c>
      <c r="AI98" s="549">
        <f t="shared" si="55"/>
        <v>3.3496829692518446</v>
      </c>
      <c r="AJ98" s="549">
        <f t="shared" si="55"/>
        <v>6.7534491181553076</v>
      </c>
      <c r="AK98" s="549">
        <f t="shared" si="55"/>
        <v>2.648017696050891</v>
      </c>
      <c r="AL98" s="549">
        <f t="shared" si="55"/>
        <v>3.2958716205833092</v>
      </c>
      <c r="AM98" s="549">
        <f t="shared" si="55"/>
        <v>5.1023481847940131</v>
      </c>
      <c r="AN98" s="549">
        <f t="shared" si="55"/>
        <v>3.7759928856355307</v>
      </c>
      <c r="AO98" s="549">
        <f t="shared" si="55"/>
        <v>5.6522243812428714</v>
      </c>
      <c r="AP98" s="549">
        <f t="shared" si="55"/>
        <v>4.9012865069862306</v>
      </c>
      <c r="AQ98" s="549">
        <f t="shared" si="55"/>
        <v>6.0783486656033547</v>
      </c>
      <c r="AR98" s="549">
        <f t="shared" si="55"/>
        <v>7.9839351943180787</v>
      </c>
      <c r="AS98" s="549">
        <f t="shared" si="55"/>
        <v>7.3290940551090475</v>
      </c>
      <c r="AT98" s="549">
        <f t="shared" si="55"/>
        <v>5.674222100170291</v>
      </c>
      <c r="AU98" s="549">
        <f t="shared" si="55"/>
        <v>5.987943525513951</v>
      </c>
      <c r="AV98" s="549">
        <f t="shared" si="55"/>
        <v>5.4063904179520339</v>
      </c>
      <c r="AW98" s="549">
        <f t="shared" si="55"/>
        <v>5.4873410878072493</v>
      </c>
      <c r="AX98" s="549">
        <f t="shared" si="55"/>
        <v>3.0227508138891492</v>
      </c>
      <c r="AY98" s="549">
        <f t="shared" si="54"/>
        <v>3.8374919396067426</v>
      </c>
      <c r="AZ98" s="549">
        <f t="shared" si="54"/>
        <v>4.3008332493959953</v>
      </c>
      <c r="BA98" s="14">
        <v>0</v>
      </c>
      <c r="BB98" s="14">
        <v>0</v>
      </c>
      <c r="BC98" s="14">
        <v>0</v>
      </c>
      <c r="BD98" s="14">
        <v>0</v>
      </c>
      <c r="BE98" s="14">
        <v>0</v>
      </c>
    </row>
    <row r="99" spans="2:61" ht="17.100000000000001" customHeight="1" thickBot="1">
      <c r="X99" s="945"/>
      <c r="Y99" s="9" t="s">
        <v>132</v>
      </c>
      <c r="Z99" s="785" t="s">
        <v>132</v>
      </c>
      <c r="AA99" s="623">
        <f t="shared" si="53"/>
        <v>0</v>
      </c>
      <c r="AB99" s="623">
        <f t="shared" si="55"/>
        <v>0</v>
      </c>
      <c r="AC99" s="623">
        <f t="shared" si="55"/>
        <v>0</v>
      </c>
      <c r="AD99" s="623">
        <f t="shared" si="55"/>
        <v>0.33333333333333326</v>
      </c>
      <c r="AE99" s="623">
        <f t="shared" si="55"/>
        <v>1.333333333333333</v>
      </c>
      <c r="AF99" s="623">
        <f t="shared" si="55"/>
        <v>5.166666666666667</v>
      </c>
      <c r="AG99" s="623">
        <f t="shared" si="55"/>
        <v>1.5306890799219754</v>
      </c>
      <c r="AH99" s="623">
        <f t="shared" si="55"/>
        <v>10.679356997448513</v>
      </c>
      <c r="AI99" s="623">
        <f t="shared" si="55"/>
        <v>12.838585536863389</v>
      </c>
      <c r="AJ99" s="623">
        <f t="shared" si="55"/>
        <v>19.572730959931828</v>
      </c>
      <c r="AK99" s="623">
        <f t="shared" si="55"/>
        <v>24.998032815638368</v>
      </c>
      <c r="AL99" s="623">
        <f t="shared" si="55"/>
        <v>21.585912418789782</v>
      </c>
      <c r="AM99" s="623">
        <f t="shared" si="55"/>
        <v>18.810550154265446</v>
      </c>
      <c r="AN99" s="623">
        <f t="shared" si="55"/>
        <v>57.521036674901957</v>
      </c>
      <c r="AO99" s="623">
        <f t="shared" si="55"/>
        <v>64.244207683983802</v>
      </c>
      <c r="AP99" s="623">
        <f t="shared" si="55"/>
        <v>26.882445744349905</v>
      </c>
      <c r="AQ99" s="623">
        <f t="shared" si="55"/>
        <v>32.570191372834614</v>
      </c>
      <c r="AR99" s="623">
        <f t="shared" si="55"/>
        <v>43.851570171408639</v>
      </c>
      <c r="AS99" s="623">
        <f t="shared" si="55"/>
        <v>11.176333500606649</v>
      </c>
      <c r="AT99" s="623">
        <f t="shared" si="55"/>
        <v>8.1094855309396685</v>
      </c>
      <c r="AU99" s="623">
        <f t="shared" si="55"/>
        <v>9.4148606608934511</v>
      </c>
      <c r="AV99" s="623">
        <f t="shared" si="55"/>
        <v>8.5729409395052318</v>
      </c>
      <c r="AW99" s="623">
        <f t="shared" si="55"/>
        <v>7.1918143188951138</v>
      </c>
      <c r="AX99" s="623">
        <f t="shared" si="55"/>
        <v>7.4449629342539207</v>
      </c>
      <c r="AY99" s="623">
        <f t="shared" si="54"/>
        <v>9.3438912063242725</v>
      </c>
      <c r="AZ99" s="623">
        <f t="shared" si="54"/>
        <v>7.7594905323908012</v>
      </c>
      <c r="BA99" s="223">
        <v>0</v>
      </c>
      <c r="BB99" s="223">
        <v>0</v>
      </c>
      <c r="BC99" s="223">
        <v>0</v>
      </c>
      <c r="BD99" s="223">
        <v>0</v>
      </c>
      <c r="BE99" s="223">
        <v>0</v>
      </c>
    </row>
    <row r="100" spans="2:61" ht="17.100000000000001" customHeight="1" thickTop="1">
      <c r="B100" s="1" t="s">
        <v>36</v>
      </c>
      <c r="X100" s="947" t="s">
        <v>370</v>
      </c>
      <c r="Y100" s="948"/>
      <c r="Z100" s="470"/>
      <c r="AA100" s="624">
        <f t="shared" si="53"/>
        <v>0</v>
      </c>
      <c r="AB100" s="624">
        <f t="shared" si="55"/>
        <v>0.10581172541317163</v>
      </c>
      <c r="AC100" s="624">
        <f t="shared" si="55"/>
        <v>0.16118731058708846</v>
      </c>
      <c r="AD100" s="624">
        <f t="shared" si="55"/>
        <v>0.26766531157425777</v>
      </c>
      <c r="AE100" s="624">
        <f t="shared" si="55"/>
        <v>0.40269834317536413</v>
      </c>
      <c r="AF100" s="624">
        <f t="shared" si="55"/>
        <v>0.68216446255536467</v>
      </c>
      <c r="AG100" s="624">
        <f t="shared" si="55"/>
        <v>0.69911566668952041</v>
      </c>
      <c r="AH100" s="624">
        <f t="shared" si="55"/>
        <v>0.67172574932084639</v>
      </c>
      <c r="AI100" s="624">
        <f t="shared" si="55"/>
        <v>0.5195557930868111</v>
      </c>
      <c r="AJ100" s="624">
        <f t="shared" si="55"/>
        <v>0.32878436822755686</v>
      </c>
      <c r="AK100" s="624">
        <f t="shared" si="55"/>
        <v>0.18916942794634273</v>
      </c>
      <c r="AL100" s="624">
        <f t="shared" si="55"/>
        <v>9.8299419497041018E-3</v>
      </c>
      <c r="AM100" s="624">
        <f t="shared" si="55"/>
        <v>-0.10780852620735881</v>
      </c>
      <c r="AN100" s="624">
        <f t="shared" si="55"/>
        <v>-0.12584926653258011</v>
      </c>
      <c r="AO100" s="624">
        <f t="shared" si="55"/>
        <v>-0.22548859331168658</v>
      </c>
      <c r="AP100" s="624">
        <f t="shared" si="55"/>
        <v>-0.20999856255792204</v>
      </c>
      <c r="AQ100" s="624">
        <f t="shared" si="55"/>
        <v>-0.14420414337785514</v>
      </c>
      <c r="AR100" s="624">
        <f t="shared" si="55"/>
        <v>-0.124737366699057</v>
      </c>
      <c r="AS100" s="624">
        <f t="shared" si="55"/>
        <v>-0.13202772941913121</v>
      </c>
      <c r="AT100" s="624">
        <f t="shared" si="55"/>
        <v>-0.18581343487772595</v>
      </c>
      <c r="AU100" s="624">
        <f t="shared" si="55"/>
        <v>-0.10849899476564207</v>
      </c>
      <c r="AV100" s="624">
        <f t="shared" si="55"/>
        <v>-4.1842804229352382E-2</v>
      </c>
      <c r="AW100" s="624">
        <f t="shared" si="55"/>
        <v>3.3292686530016713E-2</v>
      </c>
      <c r="AX100" s="624">
        <f t="shared" si="55"/>
        <v>0.10576878542691315</v>
      </c>
      <c r="AY100" s="624">
        <f t="shared" si="54"/>
        <v>0.19688875723822186</v>
      </c>
      <c r="AZ100" s="624">
        <f t="shared" si="54"/>
        <v>0.27859442331956341</v>
      </c>
      <c r="BA100" s="170"/>
      <c r="BB100" s="170"/>
      <c r="BC100" s="170"/>
      <c r="BD100" s="170"/>
      <c r="BE100" s="170"/>
      <c r="BG100" s="148"/>
      <c r="BH100" s="148"/>
      <c r="BI100" s="148"/>
    </row>
    <row r="101" spans="2:61" s="305" customFormat="1" ht="17.100000000000001" customHeight="1">
      <c r="X101" s="724"/>
      <c r="Y101" s="724"/>
      <c r="Z101" s="463"/>
      <c r="AA101" s="463"/>
      <c r="AB101" s="463"/>
      <c r="AC101" s="463"/>
      <c r="AD101" s="463"/>
      <c r="AE101" s="463"/>
      <c r="AF101" s="463"/>
      <c r="AG101" s="463"/>
      <c r="AH101" s="463"/>
      <c r="AI101" s="463"/>
      <c r="AJ101" s="463"/>
      <c r="AK101" s="463"/>
      <c r="AL101" s="463"/>
      <c r="AM101" s="463"/>
      <c r="AN101" s="463"/>
      <c r="AO101" s="463"/>
      <c r="AP101" s="463"/>
      <c r="AQ101" s="463"/>
      <c r="AR101" s="463"/>
      <c r="AS101" s="463"/>
      <c r="AT101" s="463"/>
      <c r="AU101" s="463"/>
      <c r="AV101" s="463"/>
      <c r="AW101" s="463"/>
      <c r="AX101" s="463"/>
      <c r="AY101" s="463"/>
      <c r="AZ101" s="463"/>
      <c r="BA101" s="463"/>
      <c r="BB101" s="463"/>
      <c r="BC101" s="463"/>
      <c r="BD101" s="463"/>
      <c r="BE101" s="463"/>
      <c r="BG101" s="464"/>
      <c r="BH101" s="464"/>
      <c r="BI101" s="464"/>
    </row>
    <row r="102" spans="2:61">
      <c r="X102" s="767" t="s">
        <v>82</v>
      </c>
      <c r="Y102" s="767"/>
    </row>
    <row r="103" spans="2:61">
      <c r="X103" s="929"/>
      <c r="Y103" s="930"/>
      <c r="Z103" s="383">
        <v>2005</v>
      </c>
      <c r="AA103" s="171">
        <v>1990</v>
      </c>
      <c r="AB103" s="171">
        <f>AA103+1</f>
        <v>1991</v>
      </c>
      <c r="AC103" s="171">
        <f>AB103+1</f>
        <v>1992</v>
      </c>
      <c r="AD103" s="171">
        <f>AC103+1</f>
        <v>1993</v>
      </c>
      <c r="AE103" s="171">
        <f>AD103+1</f>
        <v>1994</v>
      </c>
      <c r="AF103" s="171">
        <v>1995</v>
      </c>
      <c r="AG103" s="171">
        <f t="shared" ref="AG103:AZ103" si="56">AF103+1</f>
        <v>1996</v>
      </c>
      <c r="AH103" s="171">
        <f t="shared" si="56"/>
        <v>1997</v>
      </c>
      <c r="AI103" s="171">
        <f t="shared" si="56"/>
        <v>1998</v>
      </c>
      <c r="AJ103" s="171">
        <f t="shared" si="56"/>
        <v>1999</v>
      </c>
      <c r="AK103" s="171">
        <f t="shared" si="56"/>
        <v>2000</v>
      </c>
      <c r="AL103" s="171">
        <f t="shared" si="56"/>
        <v>2001</v>
      </c>
      <c r="AM103" s="171">
        <f t="shared" si="56"/>
        <v>2002</v>
      </c>
      <c r="AN103" s="171">
        <f t="shared" si="56"/>
        <v>2003</v>
      </c>
      <c r="AO103" s="171">
        <f t="shared" si="56"/>
        <v>2004</v>
      </c>
      <c r="AP103" s="171">
        <f t="shared" si="56"/>
        <v>2005</v>
      </c>
      <c r="AQ103" s="171">
        <f t="shared" si="56"/>
        <v>2006</v>
      </c>
      <c r="AR103" s="171">
        <f t="shared" si="56"/>
        <v>2007</v>
      </c>
      <c r="AS103" s="171">
        <f t="shared" si="56"/>
        <v>2008</v>
      </c>
      <c r="AT103" s="171">
        <f t="shared" si="56"/>
        <v>2009</v>
      </c>
      <c r="AU103" s="171">
        <f t="shared" si="56"/>
        <v>2010</v>
      </c>
      <c r="AV103" s="171">
        <f t="shared" si="56"/>
        <v>2011</v>
      </c>
      <c r="AW103" s="171">
        <f t="shared" si="56"/>
        <v>2012</v>
      </c>
      <c r="AX103" s="171">
        <f t="shared" si="56"/>
        <v>2013</v>
      </c>
      <c r="AY103" s="171">
        <f t="shared" si="56"/>
        <v>2014</v>
      </c>
      <c r="AZ103" s="171">
        <f t="shared" si="56"/>
        <v>2015</v>
      </c>
    </row>
    <row r="104" spans="2:61" ht="17.100000000000001" customHeight="1">
      <c r="X104" s="854" t="s">
        <v>34</v>
      </c>
      <c r="Y104" s="931"/>
      <c r="Z104" s="454">
        <f>AP5</f>
        <v>12781.828283938268</v>
      </c>
      <c r="AA104" s="474"/>
      <c r="AB104" s="474"/>
      <c r="AC104" s="474"/>
      <c r="AD104" s="474"/>
      <c r="AE104" s="474"/>
      <c r="AF104" s="474"/>
      <c r="AG104" s="474"/>
      <c r="AH104" s="474"/>
      <c r="AI104" s="474"/>
      <c r="AJ104" s="474"/>
      <c r="AK104" s="474"/>
      <c r="AL104" s="474"/>
      <c r="AM104" s="474"/>
      <c r="AN104" s="474"/>
      <c r="AO104" s="474"/>
      <c r="AP104" s="474">
        <f>AP5/$AP5-1</f>
        <v>0</v>
      </c>
      <c r="AQ104" s="474">
        <f t="shared" ref="AQ104:AX104" si="57">AQ5/$AP5-1</f>
        <v>0.14436384549598169</v>
      </c>
      <c r="AR104" s="474">
        <f t="shared" si="57"/>
        <v>0.30710482093669134</v>
      </c>
      <c r="AS104" s="474">
        <f t="shared" si="57"/>
        <v>0.50877705823148389</v>
      </c>
      <c r="AT104" s="474">
        <f t="shared" si="57"/>
        <v>0.63805408957192888</v>
      </c>
      <c r="AU104" s="474">
        <f t="shared" si="57"/>
        <v>0.82330937132459114</v>
      </c>
      <c r="AV104" s="474">
        <f t="shared" si="57"/>
        <v>1.0397314506342306</v>
      </c>
      <c r="AW104" s="474">
        <f t="shared" si="57"/>
        <v>1.296119435521133</v>
      </c>
      <c r="AX104" s="474">
        <f t="shared" si="57"/>
        <v>1.5109521647815867</v>
      </c>
      <c r="AY104" s="474">
        <f t="shared" ref="AY104:AZ106" si="58">AY5/$AP5-1</f>
        <v>1.7981749045747089</v>
      </c>
      <c r="AZ104" s="474">
        <f t="shared" si="58"/>
        <v>2.0670733423856404</v>
      </c>
      <c r="BA104" s="28"/>
      <c r="BB104" s="28"/>
      <c r="BC104" s="28"/>
      <c r="BD104" s="28"/>
      <c r="BE104" s="28"/>
      <c r="BI104" s="148"/>
    </row>
    <row r="105" spans="2:61" ht="17.100000000000001" customHeight="1">
      <c r="X105" s="871"/>
      <c r="Y105" s="8" t="s">
        <v>357</v>
      </c>
      <c r="Z105" s="465">
        <f t="shared" ref="Z105:Z133" si="59">AP6</f>
        <v>586.08000000000004</v>
      </c>
      <c r="AA105" s="475"/>
      <c r="AB105" s="475"/>
      <c r="AC105" s="475"/>
      <c r="AD105" s="475"/>
      <c r="AE105" s="475"/>
      <c r="AF105" s="475"/>
      <c r="AG105" s="475"/>
      <c r="AH105" s="475"/>
      <c r="AI105" s="475"/>
      <c r="AJ105" s="475"/>
      <c r="AK105" s="475"/>
      <c r="AL105" s="475"/>
      <c r="AM105" s="475"/>
      <c r="AN105" s="475"/>
      <c r="AO105" s="475"/>
      <c r="AP105" s="549">
        <f t="shared" ref="AP105:AX133" si="60">AP6/$AP6-1</f>
        <v>0</v>
      </c>
      <c r="AQ105" s="549">
        <f t="shared" si="60"/>
        <v>0.41792929292929282</v>
      </c>
      <c r="AR105" s="549">
        <f t="shared" si="60"/>
        <v>-0.53030303030303039</v>
      </c>
      <c r="AS105" s="549">
        <f t="shared" si="60"/>
        <v>1.2626262626262541E-2</v>
      </c>
      <c r="AT105" s="549">
        <f t="shared" si="60"/>
        <v>-0.91414141414141414</v>
      </c>
      <c r="AU105" s="549">
        <f t="shared" si="60"/>
        <v>-0.90909090909090906</v>
      </c>
      <c r="AV105" s="549">
        <f t="shared" si="60"/>
        <v>-0.97222222222222221</v>
      </c>
      <c r="AW105" s="549">
        <f t="shared" si="60"/>
        <v>-0.96969696969696972</v>
      </c>
      <c r="AX105" s="549">
        <f t="shared" si="60"/>
        <v>-0.97222222222222221</v>
      </c>
      <c r="AY105" s="549">
        <f t="shared" si="58"/>
        <v>-0.95959595959595956</v>
      </c>
      <c r="AZ105" s="549">
        <f t="shared" si="58"/>
        <v>-0.9494949494949495</v>
      </c>
      <c r="BA105" s="28"/>
      <c r="BB105" s="28"/>
      <c r="BC105" s="28"/>
      <c r="BD105" s="28"/>
      <c r="BE105" s="28"/>
      <c r="BI105" s="148"/>
    </row>
    <row r="106" spans="2:61" ht="17.100000000000001" customHeight="1">
      <c r="X106" s="871"/>
      <c r="Y106" s="932" t="s">
        <v>358</v>
      </c>
      <c r="Z106" s="471">
        <f t="shared" si="59"/>
        <v>449.37063436191647</v>
      </c>
      <c r="AA106" s="475"/>
      <c r="AB106" s="475"/>
      <c r="AC106" s="475"/>
      <c r="AD106" s="475"/>
      <c r="AE106" s="475"/>
      <c r="AF106" s="475"/>
      <c r="AG106" s="475"/>
      <c r="AH106" s="475"/>
      <c r="AI106" s="475"/>
      <c r="AJ106" s="475"/>
      <c r="AK106" s="475"/>
      <c r="AL106" s="475"/>
      <c r="AM106" s="475"/>
      <c r="AN106" s="475"/>
      <c r="AO106" s="475"/>
      <c r="AP106" s="549">
        <f t="shared" si="60"/>
        <v>0</v>
      </c>
      <c r="AQ106" s="549">
        <f t="shared" si="60"/>
        <v>-0.18428139465367932</v>
      </c>
      <c r="AR106" s="549">
        <f t="shared" si="60"/>
        <v>-0.20616286200958067</v>
      </c>
      <c r="AS106" s="549">
        <f t="shared" si="60"/>
        <v>-0.31798333750024821</v>
      </c>
      <c r="AT106" s="549">
        <f t="shared" si="60"/>
        <v>-0.479808331034278</v>
      </c>
      <c r="AU106" s="549">
        <f t="shared" si="60"/>
        <v>-0.71501973987518852</v>
      </c>
      <c r="AV106" s="549">
        <f t="shared" si="60"/>
        <v>-0.66319770652610954</v>
      </c>
      <c r="AW106" s="549">
        <f t="shared" si="60"/>
        <v>-0.73190016311595296</v>
      </c>
      <c r="AX106" s="549">
        <f t="shared" si="60"/>
        <v>-0.70812988156391654</v>
      </c>
      <c r="AY106" s="549">
        <f t="shared" si="58"/>
        <v>-0.77620130782307839</v>
      </c>
      <c r="AZ106" s="549">
        <f t="shared" si="58"/>
        <v>-0.81533693141577668</v>
      </c>
      <c r="BA106" s="28"/>
      <c r="BB106" s="28"/>
      <c r="BC106" s="28"/>
      <c r="BD106" s="28"/>
      <c r="BE106" s="28"/>
      <c r="BG106" s="148"/>
    </row>
    <row r="107" spans="2:61" ht="17.100000000000001" customHeight="1">
      <c r="X107" s="871"/>
      <c r="Y107" s="8" t="s">
        <v>359</v>
      </c>
      <c r="Z107" s="471" t="str">
        <f t="shared" si="59"/>
        <v>NO</v>
      </c>
      <c r="AA107" s="475"/>
      <c r="AB107" s="475"/>
      <c r="AC107" s="475"/>
      <c r="AD107" s="475"/>
      <c r="AE107" s="475"/>
      <c r="AF107" s="475"/>
      <c r="AG107" s="475"/>
      <c r="AH107" s="475"/>
      <c r="AI107" s="475"/>
      <c r="AJ107" s="475"/>
      <c r="AK107" s="475"/>
      <c r="AL107" s="475"/>
      <c r="AM107" s="475"/>
      <c r="AN107" s="475"/>
      <c r="AO107" s="475"/>
      <c r="AP107" s="625"/>
      <c r="AQ107" s="625"/>
      <c r="AR107" s="625"/>
      <c r="AS107" s="625"/>
      <c r="AT107" s="625"/>
      <c r="AU107" s="625"/>
      <c r="AV107" s="625"/>
      <c r="AW107" s="625"/>
      <c r="AX107" s="625"/>
      <c r="AY107" s="625"/>
      <c r="AZ107" s="625"/>
      <c r="BA107" s="28"/>
      <c r="BB107" s="28"/>
      <c r="BC107" s="28"/>
      <c r="BD107" s="28"/>
      <c r="BE107" s="28"/>
      <c r="BG107" s="148"/>
    </row>
    <row r="108" spans="2:61" ht="17.100000000000001" customHeight="1">
      <c r="X108" s="871"/>
      <c r="Y108" s="933" t="s">
        <v>360</v>
      </c>
      <c r="Z108" s="471">
        <f t="shared" si="59"/>
        <v>223.97577971716925</v>
      </c>
      <c r="AA108" s="475"/>
      <c r="AB108" s="475"/>
      <c r="AC108" s="475"/>
      <c r="AD108" s="475"/>
      <c r="AE108" s="475"/>
      <c r="AF108" s="475"/>
      <c r="AG108" s="475"/>
      <c r="AH108" s="475"/>
      <c r="AI108" s="475"/>
      <c r="AJ108" s="475"/>
      <c r="AK108" s="475"/>
      <c r="AL108" s="475"/>
      <c r="AM108" s="475"/>
      <c r="AN108" s="475"/>
      <c r="AO108" s="475"/>
      <c r="AP108" s="549">
        <f t="shared" si="60"/>
        <v>0</v>
      </c>
      <c r="AQ108" s="549">
        <f t="shared" si="60"/>
        <v>8.3703571816745148E-2</v>
      </c>
      <c r="AR108" s="549">
        <f t="shared" si="60"/>
        <v>0.17324236469473742</v>
      </c>
      <c r="AS108" s="549">
        <f t="shared" si="60"/>
        <v>4.5679711161578096E-2</v>
      </c>
      <c r="AT108" s="549">
        <f t="shared" si="60"/>
        <v>-0.331132751132033</v>
      </c>
      <c r="AU108" s="549">
        <f t="shared" si="60"/>
        <v>-0.2636386299946164</v>
      </c>
      <c r="AV108" s="549">
        <f t="shared" si="60"/>
        <v>-0.36514740317159933</v>
      </c>
      <c r="AW108" s="549">
        <f t="shared" si="60"/>
        <v>-0.45696159345216736</v>
      </c>
      <c r="AX108" s="549">
        <f t="shared" si="60"/>
        <v>-0.51226530229140188</v>
      </c>
      <c r="AY108" s="549">
        <f t="shared" ref="AY108:AZ133" si="61">AY9/$AP9-1</f>
        <v>-0.49595454275169826</v>
      </c>
      <c r="AZ108" s="549">
        <f t="shared" si="61"/>
        <v>-0.49511702595701756</v>
      </c>
      <c r="BA108" s="28"/>
      <c r="BB108" s="28"/>
      <c r="BC108" s="28"/>
      <c r="BD108" s="28"/>
      <c r="BE108" s="28"/>
    </row>
    <row r="109" spans="2:61" ht="17.100000000000001" customHeight="1">
      <c r="X109" s="871"/>
      <c r="Y109" s="8" t="s">
        <v>132</v>
      </c>
      <c r="Z109" s="471">
        <f t="shared" si="59"/>
        <v>2.9782187999999992</v>
      </c>
      <c r="AA109" s="475"/>
      <c r="AB109" s="475"/>
      <c r="AC109" s="475"/>
      <c r="AD109" s="475"/>
      <c r="AE109" s="475"/>
      <c r="AF109" s="475"/>
      <c r="AG109" s="475"/>
      <c r="AH109" s="475"/>
      <c r="AI109" s="475"/>
      <c r="AJ109" s="475"/>
      <c r="AK109" s="475"/>
      <c r="AL109" s="475"/>
      <c r="AM109" s="475"/>
      <c r="AN109" s="475"/>
      <c r="AO109" s="475"/>
      <c r="AP109" s="549">
        <f t="shared" si="60"/>
        <v>0</v>
      </c>
      <c r="AQ109" s="549">
        <f t="shared" si="60"/>
        <v>-4.9975401404355968E-2</v>
      </c>
      <c r="AR109" s="549">
        <f t="shared" si="60"/>
        <v>2.8098752180329978E-2</v>
      </c>
      <c r="AS109" s="549">
        <f t="shared" si="60"/>
        <v>-4.8503763179989057E-2</v>
      </c>
      <c r="AT109" s="549">
        <f t="shared" si="60"/>
        <v>-0.22832229747741828</v>
      </c>
      <c r="AU109" s="549">
        <f t="shared" si="60"/>
        <v>1.4356634912115807E-2</v>
      </c>
      <c r="AV109" s="549">
        <f t="shared" si="60"/>
        <v>0.10021915112482671</v>
      </c>
      <c r="AW109" s="549">
        <f t="shared" si="60"/>
        <v>-0.1979694977414016</v>
      </c>
      <c r="AX109" s="549">
        <f t="shared" si="60"/>
        <v>-0.20495549890424425</v>
      </c>
      <c r="AY109" s="549">
        <f t="shared" si="61"/>
        <v>-0.24126302607451144</v>
      </c>
      <c r="AZ109" s="549">
        <f t="shared" si="61"/>
        <v>-0.35128050091685659</v>
      </c>
      <c r="BA109" s="28"/>
      <c r="BB109" s="28"/>
      <c r="BC109" s="28"/>
      <c r="BD109" s="28"/>
      <c r="BE109" s="28"/>
      <c r="BG109" s="148"/>
    </row>
    <row r="110" spans="2:61" ht="17.100000000000001" customHeight="1">
      <c r="X110" s="871"/>
      <c r="Y110" s="10" t="s">
        <v>83</v>
      </c>
      <c r="Z110" s="471">
        <f t="shared" si="59"/>
        <v>8875.8669161415401</v>
      </c>
      <c r="AA110" s="475"/>
      <c r="AB110" s="475"/>
      <c r="AC110" s="475"/>
      <c r="AD110" s="475"/>
      <c r="AE110" s="475"/>
      <c r="AF110" s="475"/>
      <c r="AG110" s="475"/>
      <c r="AH110" s="475"/>
      <c r="AI110" s="475"/>
      <c r="AJ110" s="475"/>
      <c r="AK110" s="475"/>
      <c r="AL110" s="475"/>
      <c r="AM110" s="475"/>
      <c r="AN110" s="475"/>
      <c r="AO110" s="475"/>
      <c r="AP110" s="549">
        <f t="shared" si="60"/>
        <v>0</v>
      </c>
      <c r="AQ110" s="549">
        <f t="shared" si="60"/>
        <v>0.22282708278752605</v>
      </c>
      <c r="AR110" s="549">
        <f t="shared" si="60"/>
        <v>0.51740057735597778</v>
      </c>
      <c r="AS110" s="549">
        <f t="shared" si="60"/>
        <v>0.76720929379298641</v>
      </c>
      <c r="AT110" s="549">
        <f t="shared" si="60"/>
        <v>1.0277936880027116</v>
      </c>
      <c r="AU110" s="549">
        <f t="shared" si="60"/>
        <v>1.3076907711972661</v>
      </c>
      <c r="AV110" s="549">
        <f t="shared" si="60"/>
        <v>1.6070270308833314</v>
      </c>
      <c r="AW110" s="549">
        <f t="shared" si="60"/>
        <v>1.9691281524401631</v>
      </c>
      <c r="AX110" s="549">
        <f t="shared" si="60"/>
        <v>2.2682160512983462</v>
      </c>
      <c r="AY110" s="549">
        <f t="shared" si="61"/>
        <v>2.6656584816177515</v>
      </c>
      <c r="AZ110" s="549">
        <f t="shared" si="61"/>
        <v>3.0371773557861301</v>
      </c>
      <c r="BA110" s="113"/>
      <c r="BB110" s="113"/>
      <c r="BC110" s="113"/>
      <c r="BD110" s="113"/>
      <c r="BE110" s="113"/>
      <c r="BG110" s="148"/>
    </row>
    <row r="111" spans="2:61" ht="17.100000000000001" customHeight="1">
      <c r="X111" s="871"/>
      <c r="Y111" s="934" t="s">
        <v>367</v>
      </c>
      <c r="Z111" s="472">
        <f t="shared" si="59"/>
        <v>937.48331743758206</v>
      </c>
      <c r="AA111" s="475"/>
      <c r="AB111" s="475"/>
      <c r="AC111" s="475"/>
      <c r="AD111" s="475"/>
      <c r="AE111" s="475"/>
      <c r="AF111" s="475"/>
      <c r="AG111" s="475"/>
      <c r="AH111" s="475"/>
      <c r="AI111" s="475"/>
      <c r="AJ111" s="475"/>
      <c r="AK111" s="475"/>
      <c r="AL111" s="475"/>
      <c r="AM111" s="475"/>
      <c r="AN111" s="475"/>
      <c r="AO111" s="475"/>
      <c r="AP111" s="549">
        <f t="shared" si="60"/>
        <v>0</v>
      </c>
      <c r="AQ111" s="549">
        <f t="shared" si="60"/>
        <v>0.27414569100647213</v>
      </c>
      <c r="AR111" s="549">
        <f t="shared" si="60"/>
        <v>0.5244379262093477</v>
      </c>
      <c r="AS111" s="549">
        <f t="shared" si="60"/>
        <v>0.61022610954408485</v>
      </c>
      <c r="AT111" s="549">
        <f t="shared" si="60"/>
        <v>0.71540758299812524</v>
      </c>
      <c r="AU111" s="549">
        <f t="shared" si="60"/>
        <v>0.86549629111998261</v>
      </c>
      <c r="AV111" s="549">
        <f t="shared" si="60"/>
        <v>1.0516743774426982</v>
      </c>
      <c r="AW111" s="549">
        <f t="shared" si="60"/>
        <v>1.2195912854792841</v>
      </c>
      <c r="AX111" s="549">
        <f t="shared" si="60"/>
        <v>1.377967714412256</v>
      </c>
      <c r="AY111" s="549">
        <f t="shared" si="61"/>
        <v>1.5311956463957648</v>
      </c>
      <c r="AZ111" s="549">
        <f t="shared" si="61"/>
        <v>1.649432235717665</v>
      </c>
      <c r="BA111" s="113"/>
      <c r="BB111" s="113"/>
      <c r="BC111" s="113"/>
      <c r="BD111" s="113"/>
      <c r="BE111" s="113"/>
      <c r="BG111" s="148"/>
    </row>
    <row r="112" spans="2:61" ht="17.100000000000001" customHeight="1">
      <c r="X112" s="871"/>
      <c r="Y112" s="933" t="s">
        <v>361</v>
      </c>
      <c r="Z112" s="471">
        <f t="shared" si="59"/>
        <v>7.3389434565333334</v>
      </c>
      <c r="AA112" s="475"/>
      <c r="AB112" s="475"/>
      <c r="AC112" s="475"/>
      <c r="AD112" s="475"/>
      <c r="AE112" s="475"/>
      <c r="AF112" s="475"/>
      <c r="AG112" s="475"/>
      <c r="AH112" s="475"/>
      <c r="AI112" s="475"/>
      <c r="AJ112" s="475"/>
      <c r="AK112" s="475"/>
      <c r="AL112" s="475"/>
      <c r="AM112" s="475"/>
      <c r="AN112" s="475"/>
      <c r="AO112" s="475"/>
      <c r="AP112" s="549">
        <f t="shared" si="60"/>
        <v>0</v>
      </c>
      <c r="AQ112" s="549">
        <f t="shared" si="60"/>
        <v>1.6604056018197921E-2</v>
      </c>
      <c r="AR112" s="549">
        <f t="shared" si="60"/>
        <v>5.1428151000491695E-2</v>
      </c>
      <c r="AS112" s="549">
        <f t="shared" si="60"/>
        <v>6.9239776008125586E-2</v>
      </c>
      <c r="AT112" s="549">
        <f t="shared" si="60"/>
        <v>0.10146764114986406</v>
      </c>
      <c r="AU112" s="549">
        <f t="shared" si="60"/>
        <v>0.13006780154667785</v>
      </c>
      <c r="AV112" s="549">
        <f t="shared" si="60"/>
        <v>0.14671291575467094</v>
      </c>
      <c r="AW112" s="549">
        <f t="shared" si="60"/>
        <v>0.17553413903466497</v>
      </c>
      <c r="AX112" s="549">
        <f t="shared" si="60"/>
        <v>0.199493082040755</v>
      </c>
      <c r="AY112" s="549">
        <f t="shared" si="61"/>
        <v>0.23417002559636235</v>
      </c>
      <c r="AZ112" s="549">
        <f t="shared" si="61"/>
        <v>0.27785733207296093</v>
      </c>
      <c r="BA112" s="113"/>
      <c r="BB112" s="113"/>
      <c r="BC112" s="113"/>
      <c r="BD112" s="113"/>
      <c r="BE112" s="113"/>
      <c r="BG112" s="148"/>
      <c r="BH112" s="148"/>
    </row>
    <row r="113" spans="24:60" ht="17.100000000000001" customHeight="1">
      <c r="X113" s="871"/>
      <c r="Y113" s="933" t="s">
        <v>368</v>
      </c>
      <c r="Z113" s="471">
        <f t="shared" si="59"/>
        <v>1695.1602550000002</v>
      </c>
      <c r="AA113" s="475"/>
      <c r="AB113" s="475"/>
      <c r="AC113" s="475"/>
      <c r="AD113" s="475"/>
      <c r="AE113" s="475"/>
      <c r="AF113" s="475"/>
      <c r="AG113" s="475"/>
      <c r="AH113" s="475"/>
      <c r="AI113" s="475"/>
      <c r="AJ113" s="475"/>
      <c r="AK113" s="475"/>
      <c r="AL113" s="475"/>
      <c r="AM113" s="475"/>
      <c r="AN113" s="475"/>
      <c r="AO113" s="475"/>
      <c r="AP113" s="549">
        <f t="shared" si="60"/>
        <v>0</v>
      </c>
      <c r="AQ113" s="549">
        <f t="shared" si="60"/>
        <v>-0.33729169989299934</v>
      </c>
      <c r="AR113" s="549">
        <f t="shared" si="60"/>
        <v>-0.47231207470706071</v>
      </c>
      <c r="AS113" s="549">
        <f t="shared" si="60"/>
        <v>-0.45090086954640174</v>
      </c>
      <c r="AT113" s="549">
        <f t="shared" si="60"/>
        <v>-0.50171622859338461</v>
      </c>
      <c r="AU113" s="549">
        <f t="shared" si="60"/>
        <v>-0.60682703122956361</v>
      </c>
      <c r="AV113" s="549">
        <f t="shared" si="60"/>
        <v>-0.62594369580709652</v>
      </c>
      <c r="AW113" s="549">
        <f t="shared" si="60"/>
        <v>-0.66908939945621837</v>
      </c>
      <c r="AX113" s="549">
        <f t="shared" si="60"/>
        <v>-0.71131839213632353</v>
      </c>
      <c r="AY113" s="549">
        <f t="shared" si="61"/>
        <v>-0.70302641504534336</v>
      </c>
      <c r="AZ113" s="549">
        <f t="shared" si="61"/>
        <v>-0.68141978234382339</v>
      </c>
      <c r="BA113" s="113"/>
      <c r="BB113" s="113"/>
      <c r="BC113" s="113"/>
      <c r="BD113" s="113"/>
      <c r="BE113" s="113"/>
      <c r="BG113" s="148"/>
      <c r="BH113" s="148"/>
    </row>
    <row r="114" spans="24:60" ht="17.100000000000001" customHeight="1">
      <c r="X114" s="949"/>
      <c r="Y114" s="934" t="s">
        <v>369</v>
      </c>
      <c r="Z114" s="471">
        <f t="shared" si="59"/>
        <v>3.574219023529412</v>
      </c>
      <c r="AA114" s="477"/>
      <c r="AB114" s="477"/>
      <c r="AC114" s="477"/>
      <c r="AD114" s="477"/>
      <c r="AE114" s="477"/>
      <c r="AF114" s="477"/>
      <c r="AG114" s="477"/>
      <c r="AH114" s="477"/>
      <c r="AI114" s="477"/>
      <c r="AJ114" s="477"/>
      <c r="AK114" s="477"/>
      <c r="AL114" s="477"/>
      <c r="AM114" s="477"/>
      <c r="AN114" s="477"/>
      <c r="AO114" s="477"/>
      <c r="AP114" s="549">
        <f t="shared" si="60"/>
        <v>0</v>
      </c>
      <c r="AQ114" s="549">
        <f t="shared" si="60"/>
        <v>0.37962962962962976</v>
      </c>
      <c r="AR114" s="549">
        <f t="shared" si="60"/>
        <v>1.7222222222222219</v>
      </c>
      <c r="AS114" s="549">
        <f t="shared" si="60"/>
        <v>2.9722222222222219</v>
      </c>
      <c r="AT114" s="549">
        <f t="shared" si="60"/>
        <v>10.692509614366864</v>
      </c>
      <c r="AU114" s="549">
        <f t="shared" si="60"/>
        <v>12.856154322838876</v>
      </c>
      <c r="AV114" s="549">
        <f t="shared" si="60"/>
        <v>13.510099179784481</v>
      </c>
      <c r="AW114" s="549">
        <f t="shared" si="60"/>
        <v>21.683350075209322</v>
      </c>
      <c r="AX114" s="549">
        <f t="shared" si="60"/>
        <v>26.560028277933927</v>
      </c>
      <c r="AY114" s="549">
        <f t="shared" si="61"/>
        <v>28.034612081188076</v>
      </c>
      <c r="AZ114" s="549">
        <f t="shared" si="61"/>
        <v>29.127128488942034</v>
      </c>
      <c r="BA114" s="113"/>
      <c r="BB114" s="113"/>
      <c r="BC114" s="113"/>
      <c r="BD114" s="113"/>
      <c r="BE114" s="113"/>
      <c r="BG114" s="148"/>
      <c r="BH114" s="148"/>
    </row>
    <row r="115" spans="24:60" ht="17.100000000000001" customHeight="1">
      <c r="X115" s="937" t="s">
        <v>35</v>
      </c>
      <c r="Y115" s="950"/>
      <c r="Z115" s="467">
        <f t="shared" si="59"/>
        <v>8623.351658842741</v>
      </c>
      <c r="AA115" s="458"/>
      <c r="AB115" s="458"/>
      <c r="AC115" s="458"/>
      <c r="AD115" s="458"/>
      <c r="AE115" s="458"/>
      <c r="AF115" s="458"/>
      <c r="AG115" s="458"/>
      <c r="AH115" s="458"/>
      <c r="AI115" s="458"/>
      <c r="AJ115" s="458"/>
      <c r="AK115" s="458"/>
      <c r="AL115" s="458"/>
      <c r="AM115" s="458"/>
      <c r="AN115" s="458"/>
      <c r="AO115" s="458"/>
      <c r="AP115" s="620">
        <f t="shared" si="60"/>
        <v>0</v>
      </c>
      <c r="AQ115" s="620">
        <f t="shared" si="60"/>
        <v>4.3535750591793931E-2</v>
      </c>
      <c r="AR115" s="620">
        <f t="shared" si="60"/>
        <v>-8.1928941445474912E-2</v>
      </c>
      <c r="AS115" s="620">
        <f t="shared" si="60"/>
        <v>-0.33397071046054783</v>
      </c>
      <c r="AT115" s="620">
        <f t="shared" si="60"/>
        <v>-0.53070774507051333</v>
      </c>
      <c r="AU115" s="620">
        <f t="shared" si="60"/>
        <v>-0.50720510170699018</v>
      </c>
      <c r="AV115" s="620">
        <f t="shared" si="60"/>
        <v>-0.56450268515797997</v>
      </c>
      <c r="AW115" s="620">
        <f t="shared" si="60"/>
        <v>-0.60150896742643623</v>
      </c>
      <c r="AX115" s="620">
        <f t="shared" si="60"/>
        <v>-0.61963057555415579</v>
      </c>
      <c r="AY115" s="620">
        <f t="shared" si="61"/>
        <v>-0.61019503315666745</v>
      </c>
      <c r="AZ115" s="620">
        <f t="shared" si="61"/>
        <v>-0.61637831692469325</v>
      </c>
      <c r="BA115" s="113"/>
      <c r="BB115" s="113"/>
      <c r="BC115" s="113"/>
      <c r="BD115" s="113"/>
      <c r="BE115" s="113"/>
      <c r="BG115" s="148"/>
      <c r="BH115" s="148"/>
    </row>
    <row r="116" spans="24:60" ht="17.100000000000001" customHeight="1">
      <c r="X116" s="937"/>
      <c r="Y116" s="8" t="s">
        <v>362</v>
      </c>
      <c r="Z116" s="466">
        <f t="shared" si="59"/>
        <v>1040.597</v>
      </c>
      <c r="AA116" s="476"/>
      <c r="AB116" s="476"/>
      <c r="AC116" s="476"/>
      <c r="AD116" s="476"/>
      <c r="AE116" s="476"/>
      <c r="AF116" s="476"/>
      <c r="AG116" s="476"/>
      <c r="AH116" s="476"/>
      <c r="AI116" s="476"/>
      <c r="AJ116" s="476"/>
      <c r="AK116" s="476"/>
      <c r="AL116" s="476"/>
      <c r="AM116" s="476"/>
      <c r="AN116" s="476"/>
      <c r="AO116" s="476"/>
      <c r="AP116" s="279">
        <f t="shared" si="60"/>
        <v>0</v>
      </c>
      <c r="AQ116" s="279">
        <f t="shared" si="60"/>
        <v>4.8711922098564564E-2</v>
      </c>
      <c r="AR116" s="279">
        <f t="shared" si="60"/>
        <v>-6.1265206415163642E-2</v>
      </c>
      <c r="AS116" s="279">
        <f t="shared" si="60"/>
        <v>-0.37635607252375314</v>
      </c>
      <c r="AT116" s="279">
        <f t="shared" si="60"/>
        <v>-0.55920111243834081</v>
      </c>
      <c r="AU116" s="279">
        <f t="shared" si="60"/>
        <v>-0.76127934253125851</v>
      </c>
      <c r="AV116" s="279">
        <f t="shared" si="60"/>
        <v>-0.80160427139420931</v>
      </c>
      <c r="AW116" s="279">
        <f t="shared" si="60"/>
        <v>-0.85813143801106473</v>
      </c>
      <c r="AX116" s="279">
        <f t="shared" si="60"/>
        <v>-0.89352362153648335</v>
      </c>
      <c r="AY116" s="279">
        <f t="shared" si="61"/>
        <v>-0.89681596237544403</v>
      </c>
      <c r="AZ116" s="279">
        <f t="shared" si="61"/>
        <v>-0.88988532544299093</v>
      </c>
      <c r="BA116" s="28"/>
      <c r="BB116" s="28"/>
      <c r="BC116" s="28"/>
      <c r="BD116" s="28"/>
      <c r="BE116" s="28"/>
    </row>
    <row r="117" spans="24:60" ht="17.100000000000001" customHeight="1">
      <c r="X117" s="937"/>
      <c r="Y117" s="8" t="s">
        <v>363</v>
      </c>
      <c r="Z117" s="466">
        <f t="shared" si="59"/>
        <v>21.757894067745006</v>
      </c>
      <c r="AA117" s="476"/>
      <c r="AB117" s="476"/>
      <c r="AC117" s="476"/>
      <c r="AD117" s="476"/>
      <c r="AE117" s="476"/>
      <c r="AF117" s="476"/>
      <c r="AG117" s="476"/>
      <c r="AH117" s="476"/>
      <c r="AI117" s="476"/>
      <c r="AJ117" s="476"/>
      <c r="AK117" s="476"/>
      <c r="AL117" s="476"/>
      <c r="AM117" s="476"/>
      <c r="AN117" s="476"/>
      <c r="AO117" s="476"/>
      <c r="AP117" s="279">
        <f t="shared" si="60"/>
        <v>0</v>
      </c>
      <c r="AQ117" s="279">
        <f t="shared" si="60"/>
        <v>2.6002619241936031E-3</v>
      </c>
      <c r="AR117" s="279">
        <f t="shared" si="60"/>
        <v>-6.2721086009565052E-3</v>
      </c>
      <c r="AS117" s="279">
        <f t="shared" si="60"/>
        <v>-7.7754790871881196E-3</v>
      </c>
      <c r="AT117" s="279">
        <f t="shared" si="60"/>
        <v>-0.25445277839606628</v>
      </c>
      <c r="AU117" s="279">
        <f t="shared" si="60"/>
        <v>-0.29792598292987404</v>
      </c>
      <c r="AV117" s="279">
        <f t="shared" si="60"/>
        <v>-0.29936135972053768</v>
      </c>
      <c r="AW117" s="279">
        <f t="shared" si="60"/>
        <v>-0.39020933230036059</v>
      </c>
      <c r="AX117" s="279">
        <f t="shared" si="60"/>
        <v>-0.55912993315009007</v>
      </c>
      <c r="AY117" s="279">
        <f t="shared" si="61"/>
        <v>-0.91212488159059424</v>
      </c>
      <c r="AZ117" s="279">
        <f t="shared" si="61"/>
        <v>-1</v>
      </c>
      <c r="BA117" s="28"/>
      <c r="BB117" s="28"/>
      <c r="BC117" s="28"/>
      <c r="BD117" s="28"/>
      <c r="BE117" s="28"/>
    </row>
    <row r="118" spans="24:60" ht="17.100000000000001" customHeight="1">
      <c r="X118" s="937"/>
      <c r="Y118" s="8" t="s">
        <v>364</v>
      </c>
      <c r="Z118" s="466">
        <f t="shared" si="59"/>
        <v>4594.1136966449412</v>
      </c>
      <c r="AA118" s="476"/>
      <c r="AB118" s="476"/>
      <c r="AC118" s="476"/>
      <c r="AD118" s="476"/>
      <c r="AE118" s="476"/>
      <c r="AF118" s="476"/>
      <c r="AG118" s="476"/>
      <c r="AH118" s="476"/>
      <c r="AI118" s="476"/>
      <c r="AJ118" s="476"/>
      <c r="AK118" s="476"/>
      <c r="AL118" s="476"/>
      <c r="AM118" s="476"/>
      <c r="AN118" s="476"/>
      <c r="AO118" s="476"/>
      <c r="AP118" s="279">
        <f t="shared" si="60"/>
        <v>0</v>
      </c>
      <c r="AQ118" s="279">
        <f t="shared" si="60"/>
        <v>7.4153995101153614E-2</v>
      </c>
      <c r="AR118" s="279">
        <f t="shared" si="60"/>
        <v>-3.5094930925998691E-2</v>
      </c>
      <c r="AS118" s="279">
        <f t="shared" si="60"/>
        <v>-0.27322325256598334</v>
      </c>
      <c r="AT118" s="279">
        <f t="shared" si="60"/>
        <v>-0.54091713651237416</v>
      </c>
      <c r="AU118" s="279">
        <f t="shared" si="60"/>
        <v>-0.51800644647093808</v>
      </c>
      <c r="AV118" s="279">
        <f t="shared" si="60"/>
        <v>-0.59440986626747228</v>
      </c>
      <c r="AW118" s="279">
        <f t="shared" si="60"/>
        <v>-0.64646670481337254</v>
      </c>
      <c r="AX118" s="279">
        <f t="shared" si="60"/>
        <v>-0.66136398594967194</v>
      </c>
      <c r="AY118" s="279">
        <f t="shared" si="61"/>
        <v>-0.64805881024811862</v>
      </c>
      <c r="AZ118" s="279">
        <f t="shared" si="61"/>
        <v>-0.65559791402005008</v>
      </c>
      <c r="BA118" s="28"/>
      <c r="BB118" s="28"/>
      <c r="BC118" s="28"/>
      <c r="BD118" s="28"/>
      <c r="BE118" s="28"/>
    </row>
    <row r="119" spans="24:60" ht="17.100000000000001" customHeight="1">
      <c r="X119" s="937"/>
      <c r="Y119" s="8" t="s">
        <v>132</v>
      </c>
      <c r="Z119" s="472">
        <f t="shared" si="59"/>
        <v>152.02520950049998</v>
      </c>
      <c r="AA119" s="476"/>
      <c r="AB119" s="476"/>
      <c r="AC119" s="476"/>
      <c r="AD119" s="476"/>
      <c r="AE119" s="476"/>
      <c r="AF119" s="476"/>
      <c r="AG119" s="476"/>
      <c r="AH119" s="476"/>
      <c r="AI119" s="476"/>
      <c r="AJ119" s="476"/>
      <c r="AK119" s="476"/>
      <c r="AL119" s="476"/>
      <c r="AM119" s="476"/>
      <c r="AN119" s="476"/>
      <c r="AO119" s="476"/>
      <c r="AP119" s="279">
        <f t="shared" si="60"/>
        <v>0</v>
      </c>
      <c r="AQ119" s="279">
        <f t="shared" si="60"/>
        <v>3.6661783535852921E-2</v>
      </c>
      <c r="AR119" s="279">
        <f t="shared" si="60"/>
        <v>-0.29653274903300264</v>
      </c>
      <c r="AS119" s="279">
        <f t="shared" si="60"/>
        <v>-0.45076091158542697</v>
      </c>
      <c r="AT119" s="279">
        <f t="shared" si="60"/>
        <v>-0.74134849562296257</v>
      </c>
      <c r="AU119" s="279">
        <f t="shared" si="60"/>
        <v>-0.69413031834139938</v>
      </c>
      <c r="AV119" s="279">
        <f t="shared" si="60"/>
        <v>-0.61108696000905338</v>
      </c>
      <c r="AW119" s="279">
        <f t="shared" si="60"/>
        <v>-0.55129009055066391</v>
      </c>
      <c r="AX119" s="279">
        <f t="shared" si="60"/>
        <v>-0.5025209777346088</v>
      </c>
      <c r="AY119" s="279">
        <f t="shared" si="61"/>
        <v>-0.4097292010059369</v>
      </c>
      <c r="AZ119" s="279">
        <f t="shared" si="61"/>
        <v>-0.43129425665746413</v>
      </c>
      <c r="BA119" s="28"/>
      <c r="BB119" s="28"/>
      <c r="BC119" s="28"/>
      <c r="BD119" s="28"/>
      <c r="BE119" s="28"/>
    </row>
    <row r="120" spans="24:60" ht="17.100000000000001" customHeight="1">
      <c r="X120" s="938"/>
      <c r="Y120" s="10" t="s">
        <v>365</v>
      </c>
      <c r="Z120" s="466">
        <f t="shared" si="59"/>
        <v>2814.5689959275555</v>
      </c>
      <c r="AA120" s="476"/>
      <c r="AB120" s="476"/>
      <c r="AC120" s="476"/>
      <c r="AD120" s="476"/>
      <c r="AE120" s="476"/>
      <c r="AF120" s="476"/>
      <c r="AG120" s="476"/>
      <c r="AH120" s="476"/>
      <c r="AI120" s="476"/>
      <c r="AJ120" s="476"/>
      <c r="AK120" s="476"/>
      <c r="AL120" s="476"/>
      <c r="AM120" s="476"/>
      <c r="AN120" s="476"/>
      <c r="AO120" s="476"/>
      <c r="AP120" s="279">
        <f t="shared" si="60"/>
        <v>0</v>
      </c>
      <c r="AQ120" s="279">
        <f t="shared" si="60"/>
        <v>-7.7852861943586982E-3</v>
      </c>
      <c r="AR120" s="279">
        <f t="shared" si="60"/>
        <v>-0.15540609586926202</v>
      </c>
      <c r="AS120" s="279">
        <f t="shared" si="60"/>
        <v>-0.41442360205604234</v>
      </c>
      <c r="AT120" s="279">
        <f t="shared" si="60"/>
        <v>-0.49533132839038785</v>
      </c>
      <c r="AU120" s="279">
        <f t="shared" si="60"/>
        <v>-0.38865056181259483</v>
      </c>
      <c r="AV120" s="279">
        <f t="shared" si="60"/>
        <v>-0.42962308732781895</v>
      </c>
      <c r="AW120" s="279">
        <f t="shared" si="60"/>
        <v>-0.43755325355657182</v>
      </c>
      <c r="AX120" s="279">
        <f t="shared" si="60"/>
        <v>-0.46068290505710152</v>
      </c>
      <c r="AY120" s="279">
        <f t="shared" si="61"/>
        <v>-0.45407443319980734</v>
      </c>
      <c r="AZ120" s="279">
        <f t="shared" si="61"/>
        <v>-0.46101332864996625</v>
      </c>
      <c r="BA120" s="28"/>
      <c r="BB120" s="28"/>
      <c r="BC120" s="28"/>
      <c r="BD120" s="28"/>
      <c r="BE120" s="28"/>
    </row>
    <row r="121" spans="24:60" ht="17.100000000000001" customHeight="1">
      <c r="X121" s="939"/>
      <c r="Y121" s="940" t="s">
        <v>251</v>
      </c>
      <c r="Z121" s="471">
        <f t="shared" si="59"/>
        <v>0.28886270200039665</v>
      </c>
      <c r="AA121" s="636"/>
      <c r="AB121" s="636"/>
      <c r="AC121" s="636"/>
      <c r="AD121" s="636"/>
      <c r="AE121" s="636"/>
      <c r="AF121" s="636"/>
      <c r="AG121" s="636"/>
      <c r="AH121" s="636"/>
      <c r="AI121" s="636"/>
      <c r="AJ121" s="636"/>
      <c r="AK121" s="636"/>
      <c r="AL121" s="636"/>
      <c r="AM121" s="636"/>
      <c r="AN121" s="636"/>
      <c r="AO121" s="636"/>
      <c r="AP121" s="635">
        <f t="shared" si="60"/>
        <v>0</v>
      </c>
      <c r="AQ121" s="635">
        <f t="shared" si="60"/>
        <v>1.1938409771783638</v>
      </c>
      <c r="AR121" s="635">
        <f t="shared" si="60"/>
        <v>3.8029143363178246</v>
      </c>
      <c r="AS121" s="635">
        <f t="shared" si="60"/>
        <v>7.0165804814694877</v>
      </c>
      <c r="AT121" s="635">
        <f t="shared" si="60"/>
        <v>9.8404131928914236</v>
      </c>
      <c r="AU121" s="635">
        <f t="shared" si="60"/>
        <v>14.016783913842271</v>
      </c>
      <c r="AV121" s="635">
        <f t="shared" si="60"/>
        <v>19.546514387850952</v>
      </c>
      <c r="AW121" s="635" t="str">
        <f>IF(AW$22="NO","-",AW22/$AP22-1)</f>
        <v>-</v>
      </c>
      <c r="AX121" s="635">
        <f t="shared" si="60"/>
        <v>34.868340482718402</v>
      </c>
      <c r="AY121" s="635">
        <f t="shared" si="61"/>
        <v>30.161078747728258</v>
      </c>
      <c r="AZ121" s="635">
        <f t="shared" si="61"/>
        <v>26.087445114724982</v>
      </c>
      <c r="BA121" s="28"/>
      <c r="BB121" s="28"/>
      <c r="BC121" s="28"/>
      <c r="BD121" s="28"/>
      <c r="BE121" s="28"/>
    </row>
    <row r="122" spans="24:60" ht="17.100000000000001" customHeight="1">
      <c r="X122" s="941" t="s">
        <v>377</v>
      </c>
      <c r="Y122" s="942"/>
      <c r="Z122" s="468">
        <f t="shared" si="59"/>
        <v>5053.0064154062857</v>
      </c>
      <c r="AA122" s="459"/>
      <c r="AB122" s="459"/>
      <c r="AC122" s="459"/>
      <c r="AD122" s="459"/>
      <c r="AE122" s="459"/>
      <c r="AF122" s="459"/>
      <c r="AG122" s="459"/>
      <c r="AH122" s="459"/>
      <c r="AI122" s="459"/>
      <c r="AJ122" s="459"/>
      <c r="AK122" s="459"/>
      <c r="AL122" s="459"/>
      <c r="AM122" s="459"/>
      <c r="AN122" s="459"/>
      <c r="AO122" s="459"/>
      <c r="AP122" s="621">
        <f t="shared" si="60"/>
        <v>0</v>
      </c>
      <c r="AQ122" s="621">
        <f t="shared" si="60"/>
        <v>3.4810148218546999E-2</v>
      </c>
      <c r="AR122" s="621">
        <f t="shared" si="60"/>
        <v>-6.3240530351367896E-2</v>
      </c>
      <c r="AS122" s="621">
        <f t="shared" si="60"/>
        <v>-0.17333001799973091</v>
      </c>
      <c r="AT122" s="621">
        <f t="shared" si="60"/>
        <v>-0.51580638831159886</v>
      </c>
      <c r="AU122" s="621">
        <f t="shared" si="60"/>
        <v>-0.52031098955790833</v>
      </c>
      <c r="AV122" s="621">
        <f t="shared" si="60"/>
        <v>-0.55518704301239941</v>
      </c>
      <c r="AW122" s="621">
        <f t="shared" si="60"/>
        <v>-0.55777944878903707</v>
      </c>
      <c r="AX122" s="621">
        <f t="shared" si="60"/>
        <v>-0.58404702507090545</v>
      </c>
      <c r="AY122" s="621">
        <f t="shared" si="61"/>
        <v>-0.59131911205620935</v>
      </c>
      <c r="AZ122" s="621">
        <f t="shared" si="61"/>
        <v>-0.58008046529893709</v>
      </c>
      <c r="BA122" s="113"/>
      <c r="BB122" s="113"/>
      <c r="BC122" s="113"/>
      <c r="BD122" s="113"/>
      <c r="BE122" s="113"/>
    </row>
    <row r="123" spans="24:60" ht="17.100000000000001" customHeight="1">
      <c r="X123" s="941"/>
      <c r="Y123" s="933" t="s">
        <v>373</v>
      </c>
      <c r="Z123" s="466">
        <f t="shared" si="59"/>
        <v>930.2399999999999</v>
      </c>
      <c r="AA123" s="476"/>
      <c r="AB123" s="476"/>
      <c r="AC123" s="476"/>
      <c r="AD123" s="476"/>
      <c r="AE123" s="476"/>
      <c r="AF123" s="476"/>
      <c r="AG123" s="476"/>
      <c r="AH123" s="476"/>
      <c r="AI123" s="476"/>
      <c r="AJ123" s="476"/>
      <c r="AK123" s="476"/>
      <c r="AL123" s="476"/>
      <c r="AM123" s="476"/>
      <c r="AN123" s="476"/>
      <c r="AO123" s="476"/>
      <c r="AP123" s="279">
        <f t="shared" si="60"/>
        <v>0</v>
      </c>
      <c r="AQ123" s="279">
        <f t="shared" si="60"/>
        <v>0.40122549019607878</v>
      </c>
      <c r="AR123" s="279">
        <f t="shared" si="60"/>
        <v>0.22941176470588243</v>
      </c>
      <c r="AS123" s="279">
        <f t="shared" si="60"/>
        <v>0.32107843137254921</v>
      </c>
      <c r="AT123" s="279">
        <f t="shared" si="60"/>
        <v>-0.75</v>
      </c>
      <c r="AU123" s="279">
        <f t="shared" si="60"/>
        <v>-0.79656862745098034</v>
      </c>
      <c r="AV123" s="279">
        <f t="shared" si="60"/>
        <v>-0.85784313725490191</v>
      </c>
      <c r="AW123" s="279">
        <f t="shared" si="60"/>
        <v>-0.86764705882352944</v>
      </c>
      <c r="AX123" s="279">
        <f t="shared" si="60"/>
        <v>-0.90024509803921571</v>
      </c>
      <c r="AY123" s="279">
        <f t="shared" si="61"/>
        <v>-0.93382352941176472</v>
      </c>
      <c r="AZ123" s="279">
        <f t="shared" si="61"/>
        <v>-0.94362745098039214</v>
      </c>
      <c r="BA123" s="113"/>
      <c r="BB123" s="113"/>
      <c r="BC123" s="113"/>
      <c r="BD123" s="113"/>
      <c r="BE123" s="113"/>
    </row>
    <row r="124" spans="24:60" ht="17.100000000000001" customHeight="1">
      <c r="X124" s="941"/>
      <c r="Y124" s="933" t="s">
        <v>359</v>
      </c>
      <c r="Z124" s="466">
        <f t="shared" si="59"/>
        <v>1104.0456401673639</v>
      </c>
      <c r="AA124" s="476"/>
      <c r="AB124" s="476"/>
      <c r="AC124" s="476"/>
      <c r="AD124" s="476"/>
      <c r="AE124" s="476"/>
      <c r="AF124" s="476"/>
      <c r="AG124" s="476"/>
      <c r="AH124" s="476"/>
      <c r="AI124" s="476"/>
      <c r="AJ124" s="476"/>
      <c r="AK124" s="476"/>
      <c r="AL124" s="476"/>
      <c r="AM124" s="476"/>
      <c r="AN124" s="476"/>
      <c r="AO124" s="476"/>
      <c r="AP124" s="279">
        <f t="shared" si="60"/>
        <v>0</v>
      </c>
      <c r="AQ124" s="279">
        <f t="shared" si="60"/>
        <v>-5.7224894604820942E-2</v>
      </c>
      <c r="AR124" s="279">
        <f t="shared" si="60"/>
        <v>-5.8730107983074431E-2</v>
      </c>
      <c r="AS124" s="279">
        <f t="shared" si="60"/>
        <v>-0.43621895929443333</v>
      </c>
      <c r="AT124" s="279">
        <f t="shared" si="60"/>
        <v>-0.79348679827634916</v>
      </c>
      <c r="AU124" s="279">
        <f t="shared" si="60"/>
        <v>-0.7339490422194207</v>
      </c>
      <c r="AV124" s="279">
        <f t="shared" si="60"/>
        <v>-0.83478943862107935</v>
      </c>
      <c r="AW124" s="279">
        <f t="shared" si="60"/>
        <v>-0.83478943862107935</v>
      </c>
      <c r="AX124" s="279">
        <f t="shared" si="60"/>
        <v>-0.8554407587934445</v>
      </c>
      <c r="AY124" s="279">
        <f t="shared" si="61"/>
        <v>-0.83478943862107935</v>
      </c>
      <c r="AZ124" s="279">
        <f t="shared" si="61"/>
        <v>-0.79348679827634916</v>
      </c>
      <c r="BA124" s="113"/>
      <c r="BB124" s="113"/>
      <c r="BC124" s="113"/>
      <c r="BD124" s="113"/>
      <c r="BE124" s="113"/>
    </row>
    <row r="125" spans="24:60" ht="17.100000000000001" customHeight="1">
      <c r="X125" s="941"/>
      <c r="Y125" s="933" t="s">
        <v>360</v>
      </c>
      <c r="Z125" s="466">
        <f t="shared" si="59"/>
        <v>540.20721733431947</v>
      </c>
      <c r="AA125" s="476"/>
      <c r="AB125" s="476"/>
      <c r="AC125" s="476"/>
      <c r="AD125" s="476"/>
      <c r="AE125" s="476"/>
      <c r="AF125" s="476"/>
      <c r="AG125" s="476"/>
      <c r="AH125" s="476"/>
      <c r="AI125" s="476"/>
      <c r="AJ125" s="476"/>
      <c r="AK125" s="476"/>
      <c r="AL125" s="476"/>
      <c r="AM125" s="476"/>
      <c r="AN125" s="476"/>
      <c r="AO125" s="476"/>
      <c r="AP125" s="279">
        <f t="shared" si="60"/>
        <v>0</v>
      </c>
      <c r="AQ125" s="279">
        <f t="shared" si="60"/>
        <v>-0.14226886379615145</v>
      </c>
      <c r="AR125" s="279">
        <f t="shared" si="60"/>
        <v>-0.20289204909198622</v>
      </c>
      <c r="AS125" s="279">
        <f t="shared" si="60"/>
        <v>-0.39168157816411198</v>
      </c>
      <c r="AT125" s="279">
        <f t="shared" si="60"/>
        <v>-0.60955176935752886</v>
      </c>
      <c r="AU125" s="279">
        <f t="shared" si="60"/>
        <v>-0.58388910182232712</v>
      </c>
      <c r="AV125" s="279">
        <f t="shared" si="60"/>
        <v>-0.63625516622608536</v>
      </c>
      <c r="AW125" s="279">
        <f t="shared" si="60"/>
        <v>-0.66023111610870622</v>
      </c>
      <c r="AX125" s="279">
        <f t="shared" si="60"/>
        <v>-0.66408389676637203</v>
      </c>
      <c r="AY125" s="279">
        <f t="shared" si="61"/>
        <v>-0.67650353567093546</v>
      </c>
      <c r="AZ125" s="279">
        <f t="shared" si="61"/>
        <v>-0.65944163219257579</v>
      </c>
      <c r="BA125" s="113"/>
      <c r="BB125" s="113"/>
      <c r="BC125" s="113"/>
      <c r="BD125" s="113"/>
      <c r="BE125" s="113"/>
    </row>
    <row r="126" spans="24:60" ht="17.100000000000001" customHeight="1">
      <c r="X126" s="941"/>
      <c r="Y126" s="8" t="s">
        <v>132</v>
      </c>
      <c r="Z126" s="472">
        <f t="shared" si="59"/>
        <v>711.7616448</v>
      </c>
      <c r="AA126" s="476"/>
      <c r="AB126" s="476"/>
      <c r="AC126" s="476"/>
      <c r="AD126" s="476"/>
      <c r="AE126" s="476"/>
      <c r="AF126" s="476"/>
      <c r="AG126" s="476"/>
      <c r="AH126" s="476"/>
      <c r="AI126" s="476"/>
      <c r="AJ126" s="476"/>
      <c r="AK126" s="476"/>
      <c r="AL126" s="476"/>
      <c r="AM126" s="476"/>
      <c r="AN126" s="476"/>
      <c r="AO126" s="476"/>
      <c r="AP126" s="279">
        <f t="shared" si="60"/>
        <v>0</v>
      </c>
      <c r="AQ126" s="279">
        <f t="shared" si="60"/>
        <v>-0.19574967479899819</v>
      </c>
      <c r="AR126" s="279">
        <f t="shared" si="60"/>
        <v>-0.48647154102030066</v>
      </c>
      <c r="AS126" s="279">
        <f t="shared" si="60"/>
        <v>-0.58423518171818034</v>
      </c>
      <c r="AT126" s="279">
        <f t="shared" si="60"/>
        <v>-0.71986414753223138</v>
      </c>
      <c r="AU126" s="279">
        <f t="shared" si="60"/>
        <v>-0.6222392510690119</v>
      </c>
      <c r="AV126" s="279">
        <f t="shared" si="60"/>
        <v>-0.72192761164081198</v>
      </c>
      <c r="AW126" s="279">
        <f t="shared" si="60"/>
        <v>-0.75827897748502004</v>
      </c>
      <c r="AX126" s="279">
        <f t="shared" si="60"/>
        <v>-0.76137494291684549</v>
      </c>
      <c r="AY126" s="279">
        <f t="shared" si="61"/>
        <v>-0.73155268486869729</v>
      </c>
      <c r="AZ126" s="279">
        <f t="shared" si="61"/>
        <v>-0.73129407511451217</v>
      </c>
      <c r="BA126" s="113"/>
      <c r="BB126" s="113"/>
      <c r="BC126" s="113"/>
      <c r="BD126" s="113"/>
      <c r="BE126" s="113"/>
    </row>
    <row r="127" spans="24:60" ht="17.100000000000001" customHeight="1">
      <c r="X127" s="941"/>
      <c r="Y127" s="10" t="s">
        <v>366</v>
      </c>
      <c r="Z127" s="466">
        <f t="shared" si="59"/>
        <v>899.41802510460252</v>
      </c>
      <c r="AA127" s="476"/>
      <c r="AB127" s="476"/>
      <c r="AC127" s="476"/>
      <c r="AD127" s="476"/>
      <c r="AE127" s="476"/>
      <c r="AF127" s="476"/>
      <c r="AG127" s="476"/>
      <c r="AH127" s="476"/>
      <c r="AI127" s="476"/>
      <c r="AJ127" s="476"/>
      <c r="AK127" s="476"/>
      <c r="AL127" s="476"/>
      <c r="AM127" s="476"/>
      <c r="AN127" s="476"/>
      <c r="AO127" s="476"/>
      <c r="AP127" s="279">
        <f t="shared" si="60"/>
        <v>0</v>
      </c>
      <c r="AQ127" s="279">
        <f t="shared" si="60"/>
        <v>7.5074113475554149E-2</v>
      </c>
      <c r="AR127" s="279">
        <f t="shared" si="60"/>
        <v>-2.1641691707034116E-2</v>
      </c>
      <c r="AS127" s="279">
        <f t="shared" si="60"/>
        <v>-7.928524380814217E-2</v>
      </c>
      <c r="AT127" s="279">
        <f t="shared" si="60"/>
        <v>-0.20932721404396026</v>
      </c>
      <c r="AU127" s="279">
        <f t="shared" si="60"/>
        <v>-0.30819114329383046</v>
      </c>
      <c r="AV127" s="279">
        <f t="shared" si="60"/>
        <v>-0.21439715913369728</v>
      </c>
      <c r="AW127" s="279">
        <f t="shared" si="60"/>
        <v>-0.20070830739140655</v>
      </c>
      <c r="AX127" s="279">
        <f t="shared" si="60"/>
        <v>-0.28537639039001439</v>
      </c>
      <c r="AY127" s="279">
        <f t="shared" si="61"/>
        <v>-0.33100589619764709</v>
      </c>
      <c r="AZ127" s="279">
        <f t="shared" si="61"/>
        <v>-0.3216771972325303</v>
      </c>
      <c r="BA127" s="113"/>
      <c r="BB127" s="113"/>
      <c r="BC127" s="113"/>
      <c r="BD127" s="113"/>
      <c r="BE127" s="113"/>
    </row>
    <row r="128" spans="24:60" ht="17.100000000000001" customHeight="1" thickBot="1">
      <c r="X128" s="944"/>
      <c r="Y128" s="8" t="s">
        <v>133</v>
      </c>
      <c r="Z128" s="471">
        <f t="shared" si="59"/>
        <v>867.333888</v>
      </c>
      <c r="AA128" s="477"/>
      <c r="AB128" s="477"/>
      <c r="AC128" s="477"/>
      <c r="AD128" s="477"/>
      <c r="AE128" s="477"/>
      <c r="AF128" s="477"/>
      <c r="AG128" s="477"/>
      <c r="AH128" s="477"/>
      <c r="AI128" s="477"/>
      <c r="AJ128" s="477"/>
      <c r="AK128" s="477"/>
      <c r="AL128" s="477"/>
      <c r="AM128" s="477"/>
      <c r="AN128" s="477"/>
      <c r="AO128" s="477"/>
      <c r="AP128" s="549">
        <f t="shared" si="60"/>
        <v>0</v>
      </c>
      <c r="AQ128" s="549">
        <f t="shared" si="60"/>
        <v>1.6715090367854568E-2</v>
      </c>
      <c r="AR128" s="549">
        <f t="shared" si="60"/>
        <v>8.2994279884713862E-3</v>
      </c>
      <c r="AS128" s="549">
        <f t="shared" si="60"/>
        <v>6.7147542942547211E-3</v>
      </c>
      <c r="AT128" s="549">
        <f t="shared" si="60"/>
        <v>-3.1345769308760429E-3</v>
      </c>
      <c r="AU128" s="549">
        <f t="shared" si="60"/>
        <v>-4.8795186579633332E-2</v>
      </c>
      <c r="AV128" s="549">
        <f t="shared" si="60"/>
        <v>-4.0740208364936192E-2</v>
      </c>
      <c r="AW128" s="549">
        <f t="shared" si="60"/>
        <v>-1.475938782498043E-2</v>
      </c>
      <c r="AX128" s="549">
        <f t="shared" si="60"/>
        <v>-1.3801673721893226E-2</v>
      </c>
      <c r="AY128" s="549">
        <f t="shared" si="61"/>
        <v>-1.5862083308013308E-2</v>
      </c>
      <c r="AZ128" s="549">
        <f t="shared" si="61"/>
        <v>-1.2959484556435585E-2</v>
      </c>
      <c r="BA128" s="30"/>
      <c r="BB128" s="30"/>
      <c r="BC128" s="30"/>
      <c r="BD128" s="30"/>
      <c r="BE128" s="30"/>
    </row>
    <row r="129" spans="2:61" ht="17.100000000000001" customHeight="1" thickTop="1">
      <c r="X129" s="945" t="s">
        <v>375</v>
      </c>
      <c r="Y129" s="946"/>
      <c r="Z129" s="469">
        <f t="shared" si="59"/>
        <v>1471.7527115608</v>
      </c>
      <c r="AA129" s="461"/>
      <c r="AB129" s="461"/>
      <c r="AC129" s="461"/>
      <c r="AD129" s="461"/>
      <c r="AE129" s="461"/>
      <c r="AF129" s="461"/>
      <c r="AG129" s="461"/>
      <c r="AH129" s="461"/>
      <c r="AI129" s="461"/>
      <c r="AJ129" s="461"/>
      <c r="AK129" s="461"/>
      <c r="AL129" s="461"/>
      <c r="AM129" s="461"/>
      <c r="AN129" s="461"/>
      <c r="AO129" s="461"/>
      <c r="AP129" s="622">
        <f t="shared" si="60"/>
        <v>0</v>
      </c>
      <c r="AQ129" s="622">
        <f t="shared" si="60"/>
        <v>-4.7860599852782681E-2</v>
      </c>
      <c r="AR129" s="622">
        <f t="shared" si="60"/>
        <v>7.8168529141559695E-2</v>
      </c>
      <c r="AS129" s="622">
        <f t="shared" si="60"/>
        <v>6.3101241351533055E-3</v>
      </c>
      <c r="AT129" s="622">
        <f t="shared" si="60"/>
        <v>-7.9902902925055974E-2</v>
      </c>
      <c r="AU129" s="622">
        <f t="shared" si="60"/>
        <v>4.6195776949533363E-2</v>
      </c>
      <c r="AV129" s="622">
        <f t="shared" si="60"/>
        <v>0.22328972439760575</v>
      </c>
      <c r="AW129" s="622">
        <f t="shared" si="60"/>
        <v>2.724611105323671E-2</v>
      </c>
      <c r="AX129" s="622">
        <f t="shared" si="60"/>
        <v>9.8851290009758452E-2</v>
      </c>
      <c r="AY129" s="622">
        <f t="shared" si="61"/>
        <v>-0.23705434360720512</v>
      </c>
      <c r="AZ129" s="622">
        <f t="shared" si="61"/>
        <v>-0.61200609469852618</v>
      </c>
      <c r="BA129" s="457">
        <f>SUM(BA130:BA132)</f>
        <v>0</v>
      </c>
      <c r="BB129" s="457">
        <f>SUM(BB130:BB132)</f>
        <v>0</v>
      </c>
      <c r="BC129" s="457">
        <f>SUM(BC130:BC132)</f>
        <v>0</v>
      </c>
      <c r="BD129" s="457">
        <f>SUM(BD130:BD132)</f>
        <v>0</v>
      </c>
      <c r="BE129" s="457">
        <f>SUM(BE130:BE132)</f>
        <v>0</v>
      </c>
    </row>
    <row r="130" spans="2:61" ht="17.100000000000001" customHeight="1">
      <c r="X130" s="945"/>
      <c r="Y130" s="933" t="s">
        <v>374</v>
      </c>
      <c r="Z130" s="471">
        <f t="shared" si="59"/>
        <v>1240.1199999999999</v>
      </c>
      <c r="AA130" s="477"/>
      <c r="AB130" s="477"/>
      <c r="AC130" s="477"/>
      <c r="AD130" s="477"/>
      <c r="AE130" s="477"/>
      <c r="AF130" s="477"/>
      <c r="AG130" s="477"/>
      <c r="AH130" s="477"/>
      <c r="AI130" s="477"/>
      <c r="AJ130" s="477"/>
      <c r="AK130" s="477"/>
      <c r="AL130" s="477"/>
      <c r="AM130" s="477"/>
      <c r="AN130" s="477"/>
      <c r="AO130" s="477"/>
      <c r="AP130" s="549">
        <f t="shared" si="60"/>
        <v>0</v>
      </c>
      <c r="AQ130" s="549">
        <f t="shared" si="60"/>
        <v>-9.4313453536754133E-2</v>
      </c>
      <c r="AR130" s="549">
        <f t="shared" si="60"/>
        <v>-9.7087378640777766E-3</v>
      </c>
      <c r="AS130" s="549">
        <f t="shared" si="60"/>
        <v>-1.386962552011084E-2</v>
      </c>
      <c r="AT130" s="549">
        <f t="shared" si="60"/>
        <v>-7.3509015256587817E-2</v>
      </c>
      <c r="AU130" s="549">
        <f t="shared" si="60"/>
        <v>6.6574202496532564E-2</v>
      </c>
      <c r="AV130" s="549">
        <f t="shared" si="60"/>
        <v>0.29126213592233019</v>
      </c>
      <c r="AW130" s="549">
        <f t="shared" si="60"/>
        <v>5.9639389736476867E-2</v>
      </c>
      <c r="AX130" s="549">
        <f t="shared" si="60"/>
        <v>0.1983356449375866</v>
      </c>
      <c r="AY130" s="549">
        <f t="shared" si="61"/>
        <v>-0.22211650485436885</v>
      </c>
      <c r="AZ130" s="549">
        <f t="shared" si="61"/>
        <v>-0.67406380027739243</v>
      </c>
      <c r="BA130" s="14">
        <v>0</v>
      </c>
      <c r="BB130" s="14">
        <v>0</v>
      </c>
      <c r="BC130" s="14">
        <v>0</v>
      </c>
      <c r="BD130" s="14">
        <v>0</v>
      </c>
      <c r="BE130" s="14">
        <v>0</v>
      </c>
    </row>
    <row r="131" spans="2:61" ht="17.100000000000001" customHeight="1">
      <c r="X131" s="945"/>
      <c r="Y131" s="933" t="s">
        <v>360</v>
      </c>
      <c r="Z131" s="471">
        <f t="shared" si="59"/>
        <v>161.03926756079997</v>
      </c>
      <c r="AA131" s="477"/>
      <c r="AB131" s="477"/>
      <c r="AC131" s="477"/>
      <c r="AD131" s="477"/>
      <c r="AE131" s="477"/>
      <c r="AF131" s="477"/>
      <c r="AG131" s="477"/>
      <c r="AH131" s="477"/>
      <c r="AI131" s="477"/>
      <c r="AJ131" s="477"/>
      <c r="AK131" s="477"/>
      <c r="AL131" s="477"/>
      <c r="AM131" s="477"/>
      <c r="AN131" s="477"/>
      <c r="AO131" s="477"/>
      <c r="AP131" s="549">
        <f t="shared" si="60"/>
        <v>0</v>
      </c>
      <c r="AQ131" s="549">
        <f t="shared" si="60"/>
        <v>0.19945856843650289</v>
      </c>
      <c r="AR131" s="549">
        <f t="shared" si="60"/>
        <v>0.52236892475606078</v>
      </c>
      <c r="AS131" s="549">
        <f t="shared" si="60"/>
        <v>0.41140309748538062</v>
      </c>
      <c r="AT131" s="549">
        <f t="shared" si="60"/>
        <v>0.13097747283901939</v>
      </c>
      <c r="AU131" s="549">
        <f t="shared" si="60"/>
        <v>0.184139003798796</v>
      </c>
      <c r="AV131" s="549">
        <f t="shared" si="60"/>
        <v>8.5592168820787906E-2</v>
      </c>
      <c r="AW131" s="549">
        <f t="shared" si="60"/>
        <v>9.9309630218295419E-2</v>
      </c>
      <c r="AX131" s="549">
        <f t="shared" si="60"/>
        <v>-0.31832646845279911</v>
      </c>
      <c r="AY131" s="549">
        <f t="shared" si="61"/>
        <v>-0.18026485684437044</v>
      </c>
      <c r="AZ131" s="549">
        <f t="shared" si="61"/>
        <v>-0.1017495518781184</v>
      </c>
      <c r="BA131" s="14">
        <v>0</v>
      </c>
      <c r="BB131" s="14">
        <v>0</v>
      </c>
      <c r="BC131" s="14">
        <v>0</v>
      </c>
      <c r="BD131" s="14">
        <v>0</v>
      </c>
      <c r="BE131" s="14">
        <v>0</v>
      </c>
    </row>
    <row r="132" spans="2:61" ht="17.100000000000001" customHeight="1" thickBot="1">
      <c r="X132" s="945"/>
      <c r="Y132" s="9" t="s">
        <v>132</v>
      </c>
      <c r="Z132" s="473">
        <f t="shared" si="59"/>
        <v>70.593444000000119</v>
      </c>
      <c r="AA132" s="478"/>
      <c r="AB132" s="478"/>
      <c r="AC132" s="478"/>
      <c r="AD132" s="478"/>
      <c r="AE132" s="478"/>
      <c r="AF132" s="478"/>
      <c r="AG132" s="478"/>
      <c r="AH132" s="478"/>
      <c r="AI132" s="478"/>
      <c r="AJ132" s="478"/>
      <c r="AK132" s="478"/>
      <c r="AL132" s="478"/>
      <c r="AM132" s="478"/>
      <c r="AN132" s="478"/>
      <c r="AO132" s="478"/>
      <c r="AP132" s="623">
        <f t="shared" si="60"/>
        <v>0</v>
      </c>
      <c r="AQ132" s="623">
        <f t="shared" si="60"/>
        <v>0.20399019801328855</v>
      </c>
      <c r="AR132" s="623">
        <f t="shared" si="60"/>
        <v>0.60859526393940389</v>
      </c>
      <c r="AS132" s="623">
        <f t="shared" si="60"/>
        <v>-0.56329750939893575</v>
      </c>
      <c r="AT132" s="623">
        <f t="shared" si="60"/>
        <v>-0.67328958103377234</v>
      </c>
      <c r="AU132" s="623">
        <f t="shared" si="60"/>
        <v>-0.62647248536280509</v>
      </c>
      <c r="AV132" s="623">
        <f t="shared" si="60"/>
        <v>-0.65666781790671669</v>
      </c>
      <c r="AW132" s="623">
        <f t="shared" si="60"/>
        <v>-0.70620173014933241</v>
      </c>
      <c r="AX132" s="623">
        <f t="shared" si="60"/>
        <v>-0.69712259061903825</v>
      </c>
      <c r="AY132" s="623">
        <f t="shared" si="61"/>
        <v>-0.62901779488191578</v>
      </c>
      <c r="AZ132" s="623">
        <f t="shared" si="61"/>
        <v>-0.68584210249325694</v>
      </c>
      <c r="BA132" s="223">
        <v>0</v>
      </c>
      <c r="BB132" s="223">
        <v>0</v>
      </c>
      <c r="BC132" s="223">
        <v>0</v>
      </c>
      <c r="BD132" s="223">
        <v>0</v>
      </c>
      <c r="BE132" s="223">
        <v>0</v>
      </c>
    </row>
    <row r="133" spans="2:61" ht="17.100000000000001" customHeight="1" thickTop="1">
      <c r="B133" s="1" t="s">
        <v>36</v>
      </c>
      <c r="X133" s="947" t="s">
        <v>370</v>
      </c>
      <c r="Y133" s="948"/>
      <c r="Z133" s="470">
        <f t="shared" si="59"/>
        <v>27929.939069748096</v>
      </c>
      <c r="AA133" s="170"/>
      <c r="AB133" s="170"/>
      <c r="AC133" s="170"/>
      <c r="AD133" s="170"/>
      <c r="AE133" s="170"/>
      <c r="AF133" s="170"/>
      <c r="AG133" s="170"/>
      <c r="AH133" s="170"/>
      <c r="AI133" s="170"/>
      <c r="AJ133" s="170"/>
      <c r="AK133" s="170"/>
      <c r="AL133" s="170"/>
      <c r="AM133" s="170"/>
      <c r="AN133" s="170"/>
      <c r="AO133" s="170"/>
      <c r="AP133" s="624">
        <f t="shared" si="60"/>
        <v>0</v>
      </c>
      <c r="AQ133" s="624">
        <f t="shared" si="60"/>
        <v>8.3283923372469593E-2</v>
      </c>
      <c r="AR133" s="624">
        <f t="shared" si="60"/>
        <v>0.10792536800303765</v>
      </c>
      <c r="AS133" s="624">
        <f t="shared" ref="AS133:AX133" si="62">AS34/$AP34-1</f>
        <v>9.8697077553745016E-2</v>
      </c>
      <c r="AT133" s="624">
        <f t="shared" si="62"/>
        <v>3.0614029967469758E-2</v>
      </c>
      <c r="AU133" s="624">
        <f t="shared" si="62"/>
        <v>0.12848023178403634</v>
      </c>
      <c r="AV133" s="624">
        <f t="shared" si="62"/>
        <v>0.21285500298966054</v>
      </c>
      <c r="AW133" s="624">
        <f t="shared" si="62"/>
        <v>0.30796304608721248</v>
      </c>
      <c r="AX133" s="624">
        <f t="shared" si="62"/>
        <v>0.39970477649667191</v>
      </c>
      <c r="AY133" s="624">
        <f t="shared" si="61"/>
        <v>0.51504630309736177</v>
      </c>
      <c r="AZ133" s="624">
        <f t="shared" si="61"/>
        <v>0.61847100868510574</v>
      </c>
      <c r="BA133" s="170"/>
      <c r="BB133" s="170"/>
      <c r="BC133" s="170"/>
      <c r="BD133" s="170"/>
      <c r="BE133" s="170"/>
      <c r="BG133" s="148"/>
      <c r="BH133" s="148"/>
      <c r="BI133" s="148"/>
    </row>
    <row r="134" spans="2:61" s="305" customFormat="1" ht="17.100000000000001" customHeight="1">
      <c r="X134" s="724"/>
      <c r="Y134" s="724"/>
      <c r="Z134" s="463"/>
      <c r="AA134" s="463"/>
      <c r="AB134" s="463"/>
      <c r="AC134" s="463"/>
      <c r="AD134" s="463"/>
      <c r="AE134" s="463"/>
      <c r="AF134" s="463"/>
      <c r="AG134" s="463"/>
      <c r="AH134" s="463"/>
      <c r="AI134" s="463"/>
      <c r="AJ134" s="463"/>
      <c r="AK134" s="463"/>
      <c r="AL134" s="463"/>
      <c r="AM134" s="463"/>
      <c r="AN134" s="463"/>
      <c r="AO134" s="463"/>
      <c r="AP134" s="463"/>
      <c r="AQ134" s="463"/>
      <c r="AR134" s="463"/>
      <c r="AS134" s="463"/>
      <c r="AT134" s="463"/>
      <c r="AU134" s="463"/>
      <c r="AV134" s="463"/>
      <c r="AW134" s="463"/>
      <c r="AX134" s="463"/>
      <c r="AY134" s="463"/>
      <c r="AZ134" s="463"/>
      <c r="BA134" s="463"/>
      <c r="BB134" s="463"/>
      <c r="BC134" s="463"/>
      <c r="BD134" s="463"/>
      <c r="BE134" s="463"/>
      <c r="BG134" s="464"/>
      <c r="BH134" s="464"/>
      <c r="BI134" s="464"/>
    </row>
    <row r="135" spans="2:61">
      <c r="X135" s="767" t="s">
        <v>198</v>
      </c>
      <c r="Y135" s="767"/>
    </row>
    <row r="136" spans="2:61">
      <c r="X136" s="929"/>
      <c r="Y136" s="930"/>
      <c r="Z136" s="383">
        <v>2013</v>
      </c>
      <c r="AA136" s="171">
        <v>1990</v>
      </c>
      <c r="AB136" s="171">
        <f>AA136+1</f>
        <v>1991</v>
      </c>
      <c r="AC136" s="171">
        <f>AB136+1</f>
        <v>1992</v>
      </c>
      <c r="AD136" s="171">
        <f>AC136+1</f>
        <v>1993</v>
      </c>
      <c r="AE136" s="171">
        <f>AD136+1</f>
        <v>1994</v>
      </c>
      <c r="AF136" s="171">
        <v>1995</v>
      </c>
      <c r="AG136" s="171">
        <f t="shared" ref="AG136:AZ136" si="63">AF136+1</f>
        <v>1996</v>
      </c>
      <c r="AH136" s="171">
        <f t="shared" si="63"/>
        <v>1997</v>
      </c>
      <c r="AI136" s="171">
        <f t="shared" si="63"/>
        <v>1998</v>
      </c>
      <c r="AJ136" s="171">
        <f t="shared" si="63"/>
        <v>1999</v>
      </c>
      <c r="AK136" s="171">
        <f t="shared" si="63"/>
        <v>2000</v>
      </c>
      <c r="AL136" s="171">
        <f t="shared" si="63"/>
        <v>2001</v>
      </c>
      <c r="AM136" s="171">
        <f t="shared" si="63"/>
        <v>2002</v>
      </c>
      <c r="AN136" s="171">
        <f t="shared" si="63"/>
        <v>2003</v>
      </c>
      <c r="AO136" s="171">
        <f t="shared" si="63"/>
        <v>2004</v>
      </c>
      <c r="AP136" s="171">
        <f t="shared" si="63"/>
        <v>2005</v>
      </c>
      <c r="AQ136" s="171">
        <f t="shared" si="63"/>
        <v>2006</v>
      </c>
      <c r="AR136" s="171">
        <f t="shared" si="63"/>
        <v>2007</v>
      </c>
      <c r="AS136" s="171">
        <f t="shared" si="63"/>
        <v>2008</v>
      </c>
      <c r="AT136" s="171">
        <f t="shared" si="63"/>
        <v>2009</v>
      </c>
      <c r="AU136" s="171">
        <f t="shared" si="63"/>
        <v>2010</v>
      </c>
      <c r="AV136" s="171">
        <f t="shared" si="63"/>
        <v>2011</v>
      </c>
      <c r="AW136" s="171">
        <f t="shared" si="63"/>
        <v>2012</v>
      </c>
      <c r="AX136" s="171">
        <f t="shared" si="63"/>
        <v>2013</v>
      </c>
      <c r="AY136" s="171">
        <f t="shared" si="63"/>
        <v>2014</v>
      </c>
      <c r="AZ136" s="171">
        <f t="shared" si="63"/>
        <v>2015</v>
      </c>
    </row>
    <row r="137" spans="2:61" ht="17.100000000000001" customHeight="1">
      <c r="X137" s="854" t="s">
        <v>34</v>
      </c>
      <c r="Y137" s="931"/>
      <c r="Z137" s="454">
        <f>AX5</f>
        <v>32094.559399421309</v>
      </c>
      <c r="AA137" s="474"/>
      <c r="AB137" s="474"/>
      <c r="AC137" s="474"/>
      <c r="AD137" s="474"/>
      <c r="AE137" s="474"/>
      <c r="AF137" s="474"/>
      <c r="AG137" s="474"/>
      <c r="AH137" s="474"/>
      <c r="AI137" s="474"/>
      <c r="AJ137" s="474"/>
      <c r="AK137" s="474"/>
      <c r="AL137" s="474"/>
      <c r="AM137" s="474"/>
      <c r="AN137" s="474"/>
      <c r="AO137" s="474"/>
      <c r="AP137" s="474"/>
      <c r="AQ137" s="474"/>
      <c r="AR137" s="474"/>
      <c r="AS137" s="474"/>
      <c r="AT137" s="474"/>
      <c r="AU137" s="474"/>
      <c r="AV137" s="474"/>
      <c r="AW137" s="474"/>
      <c r="AX137" s="474">
        <f>AX5/$AX5-1</f>
        <v>0</v>
      </c>
      <c r="AY137" s="474">
        <f>AY5/$AX5-1</f>
        <v>0.1143879775256913</v>
      </c>
      <c r="AZ137" s="474">
        <f>AZ5/$AX5-1</f>
        <v>0.22147820472415392</v>
      </c>
      <c r="BA137" s="28"/>
      <c r="BB137" s="28"/>
      <c r="BC137" s="28"/>
      <c r="BD137" s="28"/>
      <c r="BE137" s="28"/>
      <c r="BI137" s="148"/>
    </row>
    <row r="138" spans="2:61" ht="17.100000000000001" customHeight="1">
      <c r="X138" s="871"/>
      <c r="Y138" s="8" t="s">
        <v>357</v>
      </c>
      <c r="Z138" s="775">
        <f t="shared" ref="Z138:Z166" si="64">AX6</f>
        <v>16.28</v>
      </c>
      <c r="AA138" s="475"/>
      <c r="AB138" s="475"/>
      <c r="AC138" s="475"/>
      <c r="AD138" s="475"/>
      <c r="AE138" s="475"/>
      <c r="AF138" s="475"/>
      <c r="AG138" s="475"/>
      <c r="AH138" s="475"/>
      <c r="AI138" s="475"/>
      <c r="AJ138" s="475"/>
      <c r="AK138" s="475"/>
      <c r="AL138" s="475"/>
      <c r="AM138" s="475"/>
      <c r="AN138" s="475"/>
      <c r="AO138" s="475"/>
      <c r="AP138" s="475"/>
      <c r="AQ138" s="475"/>
      <c r="AR138" s="475"/>
      <c r="AS138" s="475"/>
      <c r="AT138" s="475"/>
      <c r="AU138" s="475"/>
      <c r="AV138" s="475"/>
      <c r="AW138" s="475"/>
      <c r="AX138" s="549">
        <f t="shared" ref="AX138:AZ166" si="65">AX6/$AX6-1</f>
        <v>0</v>
      </c>
      <c r="AY138" s="549">
        <f t="shared" si="65"/>
        <v>0.45454545454545436</v>
      </c>
      <c r="AZ138" s="549">
        <f t="shared" si="65"/>
        <v>0.81818181818181812</v>
      </c>
      <c r="BA138" s="28"/>
      <c r="BB138" s="28"/>
      <c r="BC138" s="28"/>
      <c r="BD138" s="28"/>
      <c r="BE138" s="28"/>
      <c r="BI138" s="148"/>
    </row>
    <row r="139" spans="2:61" ht="17.100000000000001" customHeight="1">
      <c r="X139" s="871"/>
      <c r="Y139" s="932" t="s">
        <v>358</v>
      </c>
      <c r="Z139" s="776">
        <f t="shared" si="64"/>
        <v>131.15786027291054</v>
      </c>
      <c r="AA139" s="475"/>
      <c r="AB139" s="475"/>
      <c r="AC139" s="475"/>
      <c r="AD139" s="475"/>
      <c r="AE139" s="475"/>
      <c r="AF139" s="475"/>
      <c r="AG139" s="475"/>
      <c r="AH139" s="475"/>
      <c r="AI139" s="475"/>
      <c r="AJ139" s="475"/>
      <c r="AK139" s="475"/>
      <c r="AL139" s="475"/>
      <c r="AM139" s="475"/>
      <c r="AN139" s="475"/>
      <c r="AO139" s="475"/>
      <c r="AP139" s="475"/>
      <c r="AQ139" s="475"/>
      <c r="AR139" s="475"/>
      <c r="AS139" s="475"/>
      <c r="AT139" s="475"/>
      <c r="AU139" s="475"/>
      <c r="AV139" s="475"/>
      <c r="AW139" s="475"/>
      <c r="AX139" s="549">
        <f t="shared" si="65"/>
        <v>0</v>
      </c>
      <c r="AY139" s="549">
        <f t="shared" si="65"/>
        <v>-0.23322506128378762</v>
      </c>
      <c r="AZ139" s="549">
        <f t="shared" si="65"/>
        <v>-0.36731081080277628</v>
      </c>
      <c r="BA139" s="28"/>
      <c r="BB139" s="28"/>
      <c r="BC139" s="28"/>
      <c r="BD139" s="28"/>
      <c r="BE139" s="28"/>
      <c r="BG139" s="148"/>
    </row>
    <row r="140" spans="2:61" ht="17.100000000000001" customHeight="1">
      <c r="X140" s="871"/>
      <c r="Y140" s="8" t="s">
        <v>359</v>
      </c>
      <c r="Z140" s="776">
        <f t="shared" si="64"/>
        <v>1.2869999999999999</v>
      </c>
      <c r="AA140" s="475"/>
      <c r="AB140" s="475"/>
      <c r="AC140" s="475"/>
      <c r="AD140" s="475"/>
      <c r="AE140" s="475"/>
      <c r="AF140" s="475"/>
      <c r="AG140" s="475"/>
      <c r="AH140" s="475"/>
      <c r="AI140" s="475"/>
      <c r="AJ140" s="475"/>
      <c r="AK140" s="475"/>
      <c r="AL140" s="475"/>
      <c r="AM140" s="475"/>
      <c r="AN140" s="475"/>
      <c r="AO140" s="475"/>
      <c r="AP140" s="475"/>
      <c r="AQ140" s="475"/>
      <c r="AR140" s="475"/>
      <c r="AS140" s="475"/>
      <c r="AT140" s="475"/>
      <c r="AU140" s="475"/>
      <c r="AV140" s="475"/>
      <c r="AW140" s="475"/>
      <c r="AX140" s="783">
        <f t="shared" si="65"/>
        <v>0</v>
      </c>
      <c r="AY140" s="783">
        <f>AY8/$AX8-1</f>
        <v>0</v>
      </c>
      <c r="AZ140" s="783">
        <f>AZ8/$AX8-1</f>
        <v>-0.33333333333333326</v>
      </c>
      <c r="BA140" s="28"/>
      <c r="BB140" s="28"/>
      <c r="BC140" s="28"/>
      <c r="BD140" s="28"/>
      <c r="BE140" s="28"/>
      <c r="BG140" s="148"/>
    </row>
    <row r="141" spans="2:61" ht="17.100000000000001" customHeight="1">
      <c r="X141" s="871"/>
      <c r="Y141" s="933" t="s">
        <v>360</v>
      </c>
      <c r="Z141" s="776">
        <f t="shared" si="64"/>
        <v>109.24075921440111</v>
      </c>
      <c r="AA141" s="475"/>
      <c r="AB141" s="475"/>
      <c r="AC141" s="475"/>
      <c r="AD141" s="475"/>
      <c r="AE141" s="475"/>
      <c r="AF141" s="475"/>
      <c r="AG141" s="475"/>
      <c r="AH141" s="475"/>
      <c r="AI141" s="475"/>
      <c r="AJ141" s="475"/>
      <c r="AK141" s="475"/>
      <c r="AL141" s="475"/>
      <c r="AM141" s="475"/>
      <c r="AN141" s="475"/>
      <c r="AO141" s="475"/>
      <c r="AP141" s="475"/>
      <c r="AQ141" s="475"/>
      <c r="AR141" s="475"/>
      <c r="AS141" s="475"/>
      <c r="AT141" s="475"/>
      <c r="AU141" s="475"/>
      <c r="AV141" s="475"/>
      <c r="AW141" s="475"/>
      <c r="AX141" s="549">
        <f t="shared" si="65"/>
        <v>0</v>
      </c>
      <c r="AY141" s="549">
        <f t="shared" si="65"/>
        <v>3.3441868327868329E-2</v>
      </c>
      <c r="AZ141" s="549">
        <f t="shared" si="65"/>
        <v>3.5159024803746108E-2</v>
      </c>
      <c r="BA141" s="28"/>
      <c r="BB141" s="28"/>
      <c r="BC141" s="28"/>
      <c r="BD141" s="28"/>
      <c r="BE141" s="28"/>
    </row>
    <row r="142" spans="2:61" ht="17.100000000000001" customHeight="1">
      <c r="X142" s="871"/>
      <c r="Y142" s="8" t="s">
        <v>132</v>
      </c>
      <c r="Z142" s="776">
        <f t="shared" si="64"/>
        <v>2.3678164799999997</v>
      </c>
      <c r="AA142" s="475"/>
      <c r="AB142" s="475"/>
      <c r="AC142" s="475"/>
      <c r="AD142" s="475"/>
      <c r="AE142" s="475"/>
      <c r="AF142" s="475"/>
      <c r="AG142" s="475"/>
      <c r="AH142" s="475"/>
      <c r="AI142" s="475"/>
      <c r="AJ142" s="475"/>
      <c r="AK142" s="475"/>
      <c r="AL142" s="475"/>
      <c r="AM142" s="475"/>
      <c r="AN142" s="475"/>
      <c r="AO142" s="475"/>
      <c r="AP142" s="475"/>
      <c r="AQ142" s="475"/>
      <c r="AR142" s="475"/>
      <c r="AS142" s="475"/>
      <c r="AT142" s="475"/>
      <c r="AU142" s="475"/>
      <c r="AV142" s="475"/>
      <c r="AW142" s="475"/>
      <c r="AX142" s="549">
        <f t="shared" si="65"/>
        <v>0</v>
      </c>
      <c r="AY142" s="549">
        <f t="shared" si="65"/>
        <v>-4.5667289214914364E-2</v>
      </c>
      <c r="AZ142" s="549">
        <f t="shared" si="65"/>
        <v>-0.18404630408856681</v>
      </c>
      <c r="BA142" s="28"/>
      <c r="BB142" s="28"/>
      <c r="BC142" s="28"/>
      <c r="BD142" s="28"/>
      <c r="BE142" s="28"/>
      <c r="BG142" s="148"/>
    </row>
    <row r="143" spans="2:61" ht="17.100000000000001" customHeight="1">
      <c r="X143" s="871"/>
      <c r="Y143" s="10" t="s">
        <v>83</v>
      </c>
      <c r="Z143" s="776">
        <f t="shared" si="64"/>
        <v>29008.250724521735</v>
      </c>
      <c r="AA143" s="475"/>
      <c r="AB143" s="475"/>
      <c r="AC143" s="475"/>
      <c r="AD143" s="475"/>
      <c r="AE143" s="475"/>
      <c r="AF143" s="475"/>
      <c r="AG143" s="475"/>
      <c r="AH143" s="475"/>
      <c r="AI143" s="475"/>
      <c r="AJ143" s="475"/>
      <c r="AK143" s="475"/>
      <c r="AL143" s="475"/>
      <c r="AM143" s="475"/>
      <c r="AN143" s="475"/>
      <c r="AO143" s="475"/>
      <c r="AP143" s="475"/>
      <c r="AQ143" s="475"/>
      <c r="AR143" s="475"/>
      <c r="AS143" s="475"/>
      <c r="AT143" s="475"/>
      <c r="AU143" s="475"/>
      <c r="AV143" s="475"/>
      <c r="AW143" s="475"/>
      <c r="AX143" s="549">
        <f t="shared" si="65"/>
        <v>0</v>
      </c>
      <c r="AY143" s="549">
        <f t="shared" si="65"/>
        <v>0.12160837107495248</v>
      </c>
      <c r="AZ143" s="549">
        <f t="shared" si="65"/>
        <v>0.23528472182318017</v>
      </c>
      <c r="BA143" s="113"/>
      <c r="BB143" s="113"/>
      <c r="BC143" s="113"/>
      <c r="BD143" s="113"/>
      <c r="BE143" s="113"/>
      <c r="BG143" s="148"/>
    </row>
    <row r="144" spans="2:61" ht="17.100000000000001" customHeight="1">
      <c r="X144" s="871"/>
      <c r="Y144" s="934" t="s">
        <v>367</v>
      </c>
      <c r="Z144" s="777">
        <f t="shared" si="64"/>
        <v>2229.3050616666665</v>
      </c>
      <c r="AA144" s="475"/>
      <c r="AB144" s="475"/>
      <c r="AC144" s="475"/>
      <c r="AD144" s="475"/>
      <c r="AE144" s="475"/>
      <c r="AF144" s="475"/>
      <c r="AG144" s="475"/>
      <c r="AH144" s="475"/>
      <c r="AI144" s="475"/>
      <c r="AJ144" s="475"/>
      <c r="AK144" s="475"/>
      <c r="AL144" s="475"/>
      <c r="AM144" s="475"/>
      <c r="AN144" s="475"/>
      <c r="AO144" s="475"/>
      <c r="AP144" s="475"/>
      <c r="AQ144" s="475"/>
      <c r="AR144" s="475"/>
      <c r="AS144" s="475"/>
      <c r="AT144" s="475"/>
      <c r="AU144" s="475"/>
      <c r="AV144" s="475"/>
      <c r="AW144" s="475"/>
      <c r="AX144" s="549">
        <f t="shared" si="65"/>
        <v>0</v>
      </c>
      <c r="AY144" s="549">
        <f t="shared" si="65"/>
        <v>6.4436506456682974E-2</v>
      </c>
      <c r="AZ144" s="549">
        <f t="shared" si="65"/>
        <v>0.11415820309928182</v>
      </c>
      <c r="BA144" s="113"/>
      <c r="BB144" s="113"/>
      <c r="BC144" s="113"/>
      <c r="BD144" s="113"/>
      <c r="BE144" s="113"/>
      <c r="BG144" s="148"/>
    </row>
    <row r="145" spans="24:60" ht="17.100000000000001" customHeight="1">
      <c r="X145" s="871"/>
      <c r="Y145" s="933" t="s">
        <v>361</v>
      </c>
      <c r="Z145" s="776">
        <f t="shared" si="64"/>
        <v>8.8030119056</v>
      </c>
      <c r="AA145" s="475"/>
      <c r="AB145" s="475"/>
      <c r="AC145" s="475"/>
      <c r="AD145" s="475"/>
      <c r="AE145" s="475"/>
      <c r="AF145" s="475"/>
      <c r="AG145" s="475"/>
      <c r="AH145" s="475"/>
      <c r="AI145" s="475"/>
      <c r="AJ145" s="475"/>
      <c r="AK145" s="475"/>
      <c r="AL145" s="475"/>
      <c r="AM145" s="475"/>
      <c r="AN145" s="475"/>
      <c r="AO145" s="475"/>
      <c r="AP145" s="475"/>
      <c r="AQ145" s="475"/>
      <c r="AR145" s="475"/>
      <c r="AS145" s="475"/>
      <c r="AT145" s="475"/>
      <c r="AU145" s="475"/>
      <c r="AV145" s="475"/>
      <c r="AW145" s="475"/>
      <c r="AX145" s="549">
        <f t="shared" si="65"/>
        <v>0</v>
      </c>
      <c r="AY145" s="549">
        <f t="shared" si="65"/>
        <v>2.8909665320128397E-2</v>
      </c>
      <c r="AZ145" s="549">
        <f t="shared" si="65"/>
        <v>6.5331139633486579E-2</v>
      </c>
      <c r="BA145" s="113"/>
      <c r="BB145" s="113"/>
      <c r="BC145" s="113"/>
      <c r="BD145" s="113"/>
      <c r="BE145" s="113"/>
      <c r="BG145" s="148"/>
      <c r="BH145" s="148"/>
    </row>
    <row r="146" spans="24:60" ht="17.100000000000001" customHeight="1">
      <c r="X146" s="871"/>
      <c r="Y146" s="933" t="s">
        <v>368</v>
      </c>
      <c r="Z146" s="776">
        <f t="shared" si="64"/>
        <v>489.36158799999998</v>
      </c>
      <c r="AA146" s="475"/>
      <c r="AB146" s="475"/>
      <c r="AC146" s="475"/>
      <c r="AD146" s="475"/>
      <c r="AE146" s="475"/>
      <c r="AF146" s="475"/>
      <c r="AG146" s="475"/>
      <c r="AH146" s="475"/>
      <c r="AI146" s="475"/>
      <c r="AJ146" s="475"/>
      <c r="AK146" s="475"/>
      <c r="AL146" s="475"/>
      <c r="AM146" s="475"/>
      <c r="AN146" s="475"/>
      <c r="AO146" s="475"/>
      <c r="AP146" s="475"/>
      <c r="AQ146" s="475"/>
      <c r="AR146" s="475"/>
      <c r="AS146" s="475"/>
      <c r="AT146" s="475"/>
      <c r="AU146" s="475"/>
      <c r="AV146" s="475"/>
      <c r="AW146" s="475"/>
      <c r="AX146" s="549">
        <f t="shared" si="65"/>
        <v>0</v>
      </c>
      <c r="AY146" s="549">
        <f t="shared" si="65"/>
        <v>2.8723607133627205E-2</v>
      </c>
      <c r="AZ146" s="549">
        <f t="shared" si="65"/>
        <v>0.10356950002377374</v>
      </c>
      <c r="BA146" s="113"/>
      <c r="BB146" s="113"/>
      <c r="BC146" s="113"/>
      <c r="BD146" s="113"/>
      <c r="BE146" s="113"/>
      <c r="BG146" s="148"/>
      <c r="BH146" s="148"/>
    </row>
    <row r="147" spans="24:60" ht="17.100000000000001" customHeight="1">
      <c r="X147" s="949"/>
      <c r="Y147" s="934" t="s">
        <v>369</v>
      </c>
      <c r="Z147" s="776">
        <f t="shared" si="64"/>
        <v>98.50557735999999</v>
      </c>
      <c r="AA147" s="477"/>
      <c r="AB147" s="477"/>
      <c r="AC147" s="477"/>
      <c r="AD147" s="477"/>
      <c r="AE147" s="477"/>
      <c r="AF147" s="477"/>
      <c r="AG147" s="477"/>
      <c r="AH147" s="477"/>
      <c r="AI147" s="477"/>
      <c r="AJ147" s="477"/>
      <c r="AK147" s="477"/>
      <c r="AL147" s="477"/>
      <c r="AM147" s="477"/>
      <c r="AN147" s="477"/>
      <c r="AO147" s="477"/>
      <c r="AP147" s="477"/>
      <c r="AQ147" s="477"/>
      <c r="AR147" s="477"/>
      <c r="AS147" s="477"/>
      <c r="AT147" s="477"/>
      <c r="AU147" s="477"/>
      <c r="AV147" s="477"/>
      <c r="AW147" s="477"/>
      <c r="AX147" s="549">
        <f t="shared" si="65"/>
        <v>0</v>
      </c>
      <c r="AY147" s="549">
        <f t="shared" si="65"/>
        <v>5.3504437237271718E-2</v>
      </c>
      <c r="AZ147" s="549">
        <f t="shared" si="65"/>
        <v>9.3145775654499996E-2</v>
      </c>
      <c r="BA147" s="113"/>
      <c r="BB147" s="113"/>
      <c r="BC147" s="113"/>
      <c r="BD147" s="113"/>
      <c r="BE147" s="113"/>
      <c r="BG147" s="148"/>
      <c r="BH147" s="148"/>
    </row>
    <row r="148" spans="24:60" ht="17.100000000000001" customHeight="1">
      <c r="X148" s="937" t="s">
        <v>35</v>
      </c>
      <c r="Y148" s="950"/>
      <c r="Z148" s="778">
        <f t="shared" si="64"/>
        <v>3280.059307268129</v>
      </c>
      <c r="AA148" s="458"/>
      <c r="AB148" s="458"/>
      <c r="AC148" s="458"/>
      <c r="AD148" s="458"/>
      <c r="AE148" s="458"/>
      <c r="AF148" s="458"/>
      <c r="AG148" s="458"/>
      <c r="AH148" s="458"/>
      <c r="AI148" s="458"/>
      <c r="AJ148" s="458"/>
      <c r="AK148" s="458"/>
      <c r="AL148" s="458"/>
      <c r="AM148" s="458"/>
      <c r="AN148" s="458"/>
      <c r="AO148" s="458"/>
      <c r="AP148" s="458"/>
      <c r="AQ148" s="458"/>
      <c r="AR148" s="458"/>
      <c r="AS148" s="458"/>
      <c r="AT148" s="458"/>
      <c r="AU148" s="458"/>
      <c r="AV148" s="458"/>
      <c r="AW148" s="458"/>
      <c r="AX148" s="620">
        <f t="shared" si="65"/>
        <v>0</v>
      </c>
      <c r="AY148" s="620">
        <f t="shared" si="65"/>
        <v>2.4806258839639828E-2</v>
      </c>
      <c r="AZ148" s="620">
        <f t="shared" si="65"/>
        <v>8.5502630349447717E-3</v>
      </c>
      <c r="BA148" s="113"/>
      <c r="BB148" s="113"/>
      <c r="BC148" s="113"/>
      <c r="BD148" s="113"/>
      <c r="BE148" s="113"/>
      <c r="BG148" s="148"/>
      <c r="BH148" s="148"/>
    </row>
    <row r="149" spans="24:60" ht="17.100000000000001" customHeight="1">
      <c r="X149" s="937"/>
      <c r="Y149" s="8" t="s">
        <v>362</v>
      </c>
      <c r="Z149" s="777">
        <f t="shared" si="64"/>
        <v>110.79899999999999</v>
      </c>
      <c r="AA149" s="476"/>
      <c r="AB149" s="476"/>
      <c r="AC149" s="476"/>
      <c r="AD149" s="476"/>
      <c r="AE149" s="476"/>
      <c r="AF149" s="476"/>
      <c r="AG149" s="476"/>
      <c r="AH149" s="476"/>
      <c r="AI149" s="476"/>
      <c r="AJ149" s="476"/>
      <c r="AK149" s="476"/>
      <c r="AL149" s="476"/>
      <c r="AM149" s="476"/>
      <c r="AN149" s="476"/>
      <c r="AO149" s="476"/>
      <c r="AP149" s="476"/>
      <c r="AQ149" s="476"/>
      <c r="AR149" s="476"/>
      <c r="AS149" s="476"/>
      <c r="AT149" s="476"/>
      <c r="AU149" s="476"/>
      <c r="AV149" s="476"/>
      <c r="AW149" s="476"/>
      <c r="AX149" s="279">
        <f t="shared" si="65"/>
        <v>0</v>
      </c>
      <c r="AY149" s="279">
        <f t="shared" si="65"/>
        <v>-3.0920856686431963E-2</v>
      </c>
      <c r="AZ149" s="279">
        <f t="shared" si="65"/>
        <v>3.4169983483605559E-2</v>
      </c>
      <c r="BA149" s="28"/>
      <c r="BB149" s="28"/>
      <c r="BC149" s="28"/>
      <c r="BD149" s="28"/>
      <c r="BE149" s="28"/>
    </row>
    <row r="150" spans="24:60" ht="17.100000000000001" customHeight="1">
      <c r="X150" s="937"/>
      <c r="Y150" s="8" t="s">
        <v>363</v>
      </c>
      <c r="Z150" s="777">
        <f t="shared" si="64"/>
        <v>9.5924042121599999</v>
      </c>
      <c r="AA150" s="476"/>
      <c r="AB150" s="476"/>
      <c r="AC150" s="476"/>
      <c r="AD150" s="476"/>
      <c r="AE150" s="476"/>
      <c r="AF150" s="476"/>
      <c r="AG150" s="476"/>
      <c r="AH150" s="476"/>
      <c r="AI150" s="476"/>
      <c r="AJ150" s="476"/>
      <c r="AK150" s="476"/>
      <c r="AL150" s="476"/>
      <c r="AM150" s="476"/>
      <c r="AN150" s="476"/>
      <c r="AO150" s="476"/>
      <c r="AP150" s="476"/>
      <c r="AQ150" s="476"/>
      <c r="AR150" s="476"/>
      <c r="AS150" s="476"/>
      <c r="AT150" s="476"/>
      <c r="AU150" s="476"/>
      <c r="AV150" s="476"/>
      <c r="AW150" s="476"/>
      <c r="AX150" s="279">
        <f t="shared" si="65"/>
        <v>0</v>
      </c>
      <c r="AY150" s="279">
        <f t="shared" si="65"/>
        <v>-0.80067796610169495</v>
      </c>
      <c r="AZ150" s="279">
        <f t="shared" si="65"/>
        <v>-1</v>
      </c>
      <c r="BA150" s="28"/>
      <c r="BB150" s="28"/>
      <c r="BC150" s="28"/>
      <c r="BD150" s="28"/>
      <c r="BE150" s="28"/>
    </row>
    <row r="151" spans="24:60" ht="17.100000000000001" customHeight="1">
      <c r="X151" s="937"/>
      <c r="Y151" s="8" t="s">
        <v>364</v>
      </c>
      <c r="Z151" s="777">
        <f t="shared" si="64"/>
        <v>1555.7323503258608</v>
      </c>
      <c r="AA151" s="476"/>
      <c r="AB151" s="476"/>
      <c r="AC151" s="476"/>
      <c r="AD151" s="476"/>
      <c r="AE151" s="476"/>
      <c r="AF151" s="476"/>
      <c r="AG151" s="476"/>
      <c r="AH151" s="476"/>
      <c r="AI151" s="476"/>
      <c r="AJ151" s="476"/>
      <c r="AK151" s="476"/>
      <c r="AL151" s="476"/>
      <c r="AM151" s="476"/>
      <c r="AN151" s="476"/>
      <c r="AO151" s="476"/>
      <c r="AP151" s="476"/>
      <c r="AQ151" s="476"/>
      <c r="AR151" s="476"/>
      <c r="AS151" s="476"/>
      <c r="AT151" s="476"/>
      <c r="AU151" s="476"/>
      <c r="AV151" s="476"/>
      <c r="AW151" s="476"/>
      <c r="AX151" s="279">
        <f t="shared" si="65"/>
        <v>0</v>
      </c>
      <c r="AY151" s="279">
        <f t="shared" si="65"/>
        <v>3.929049229706516E-2</v>
      </c>
      <c r="AZ151" s="279">
        <f t="shared" si="65"/>
        <v>1.7027344081497642E-2</v>
      </c>
      <c r="BA151" s="28"/>
      <c r="BB151" s="28"/>
      <c r="BC151" s="28"/>
      <c r="BD151" s="28"/>
      <c r="BE151" s="28"/>
    </row>
    <row r="152" spans="24:60" ht="17.100000000000001" customHeight="1">
      <c r="X152" s="937"/>
      <c r="Y152" s="8" t="s">
        <v>132</v>
      </c>
      <c r="Z152" s="777">
        <f t="shared" si="64"/>
        <v>75.629352581999996</v>
      </c>
      <c r="AA152" s="476"/>
      <c r="AB152" s="476"/>
      <c r="AC152" s="476"/>
      <c r="AD152" s="476"/>
      <c r="AE152" s="476"/>
      <c r="AF152" s="476"/>
      <c r="AG152" s="476"/>
      <c r="AH152" s="476"/>
      <c r="AI152" s="476"/>
      <c r="AJ152" s="476"/>
      <c r="AK152" s="476"/>
      <c r="AL152" s="476"/>
      <c r="AM152" s="476"/>
      <c r="AN152" s="476"/>
      <c r="AO152" s="476"/>
      <c r="AP152" s="476"/>
      <c r="AQ152" s="476"/>
      <c r="AR152" s="476"/>
      <c r="AS152" s="476"/>
      <c r="AT152" s="476"/>
      <c r="AU152" s="476"/>
      <c r="AV152" s="476"/>
      <c r="AW152" s="476"/>
      <c r="AX152" s="279">
        <f t="shared" si="65"/>
        <v>0</v>
      </c>
      <c r="AY152" s="279">
        <f t="shared" si="65"/>
        <v>0.18652399915502382</v>
      </c>
      <c r="AZ152" s="279">
        <f t="shared" si="65"/>
        <v>0.14317532577111813</v>
      </c>
      <c r="BA152" s="28"/>
      <c r="BB152" s="28"/>
      <c r="BC152" s="28"/>
      <c r="BD152" s="28"/>
      <c r="BE152" s="28"/>
    </row>
    <row r="153" spans="24:60" ht="17.100000000000001" customHeight="1">
      <c r="X153" s="938"/>
      <c r="Y153" s="10" t="s">
        <v>365</v>
      </c>
      <c r="Z153" s="777">
        <f t="shared" si="64"/>
        <v>1517.9451743999998</v>
      </c>
      <c r="AA153" s="476"/>
      <c r="AB153" s="476"/>
      <c r="AC153" s="476"/>
      <c r="AD153" s="476"/>
      <c r="AE153" s="476"/>
      <c r="AF153" s="476"/>
      <c r="AG153" s="476"/>
      <c r="AH153" s="476"/>
      <c r="AI153" s="476"/>
      <c r="AJ153" s="476"/>
      <c r="AK153" s="476"/>
      <c r="AL153" s="476"/>
      <c r="AM153" s="476"/>
      <c r="AN153" s="476"/>
      <c r="AO153" s="476"/>
      <c r="AP153" s="476"/>
      <c r="AQ153" s="476"/>
      <c r="AR153" s="476"/>
      <c r="AS153" s="476"/>
      <c r="AT153" s="476"/>
      <c r="AU153" s="476"/>
      <c r="AV153" s="476"/>
      <c r="AW153" s="476"/>
      <c r="AX153" s="279">
        <f t="shared" si="65"/>
        <v>0</v>
      </c>
      <c r="AY153" s="279">
        <f t="shared" si="65"/>
        <v>1.2253406983129045E-2</v>
      </c>
      <c r="AZ153" s="279">
        <f t="shared" si="65"/>
        <v>-6.1267034915635232E-4</v>
      </c>
      <c r="BA153" s="28"/>
      <c r="BB153" s="28"/>
      <c r="BC153" s="28"/>
      <c r="BD153" s="28"/>
      <c r="BE153" s="28"/>
    </row>
    <row r="154" spans="24:60" ht="17.100000000000001" customHeight="1">
      <c r="X154" s="939"/>
      <c r="Y154" s="940" t="s">
        <v>251</v>
      </c>
      <c r="Z154" s="776">
        <f t="shared" si="64"/>
        <v>10.361025748108249</v>
      </c>
      <c r="AA154" s="636"/>
      <c r="AB154" s="636"/>
      <c r="AC154" s="636"/>
      <c r="AD154" s="636"/>
      <c r="AE154" s="636"/>
      <c r="AF154" s="636"/>
      <c r="AG154" s="636"/>
      <c r="AH154" s="636"/>
      <c r="AI154" s="636"/>
      <c r="AJ154" s="636"/>
      <c r="AK154" s="636"/>
      <c r="AL154" s="636"/>
      <c r="AM154" s="636"/>
      <c r="AN154" s="636"/>
      <c r="AO154" s="636"/>
      <c r="AP154" s="636"/>
      <c r="AQ154" s="636"/>
      <c r="AR154" s="636"/>
      <c r="AS154" s="636"/>
      <c r="AT154" s="636"/>
      <c r="AU154" s="636"/>
      <c r="AV154" s="636"/>
      <c r="AW154" s="636"/>
      <c r="AX154" s="635">
        <f t="shared" si="65"/>
        <v>0</v>
      </c>
      <c r="AY154" s="635">
        <f t="shared" si="65"/>
        <v>-0.13123723237929374</v>
      </c>
      <c r="AZ154" s="635">
        <f t="shared" si="65"/>
        <v>-0.24480907814020869</v>
      </c>
      <c r="BA154" s="28"/>
      <c r="BB154" s="28"/>
      <c r="BC154" s="28"/>
      <c r="BD154" s="28"/>
      <c r="BE154" s="28"/>
    </row>
    <row r="155" spans="24:60" ht="17.100000000000001" customHeight="1">
      <c r="X155" s="941" t="s">
        <v>377</v>
      </c>
      <c r="Y155" s="942"/>
      <c r="Z155" s="779">
        <f t="shared" si="64"/>
        <v>2101.8130508240447</v>
      </c>
      <c r="AA155" s="459"/>
      <c r="AB155" s="459"/>
      <c r="AC155" s="459"/>
      <c r="AD155" s="459"/>
      <c r="AE155" s="459"/>
      <c r="AF155" s="459"/>
      <c r="AG155" s="459"/>
      <c r="AH155" s="459"/>
      <c r="AI155" s="459"/>
      <c r="AJ155" s="459"/>
      <c r="AK155" s="459"/>
      <c r="AL155" s="459"/>
      <c r="AM155" s="459"/>
      <c r="AN155" s="459"/>
      <c r="AO155" s="459"/>
      <c r="AP155" s="459"/>
      <c r="AQ155" s="459"/>
      <c r="AR155" s="459"/>
      <c r="AS155" s="459"/>
      <c r="AT155" s="459"/>
      <c r="AU155" s="459"/>
      <c r="AV155" s="459"/>
      <c r="AW155" s="459"/>
      <c r="AX155" s="621">
        <f t="shared" si="65"/>
        <v>0</v>
      </c>
      <c r="AY155" s="621">
        <f t="shared" si="65"/>
        <v>-1.7482954621357183E-2</v>
      </c>
      <c r="AZ155" s="621">
        <f t="shared" si="65"/>
        <v>9.5360774199164666E-3</v>
      </c>
      <c r="BA155" s="113"/>
      <c r="BB155" s="113"/>
      <c r="BC155" s="113"/>
      <c r="BD155" s="113"/>
      <c r="BE155" s="113"/>
    </row>
    <row r="156" spans="24:60" ht="17.100000000000001" customHeight="1">
      <c r="X156" s="941"/>
      <c r="Y156" s="933" t="s">
        <v>373</v>
      </c>
      <c r="Z156" s="777">
        <f t="shared" si="64"/>
        <v>92.796000000000006</v>
      </c>
      <c r="AA156" s="476"/>
      <c r="AB156" s="476"/>
      <c r="AC156" s="476"/>
      <c r="AD156" s="476"/>
      <c r="AE156" s="476"/>
      <c r="AF156" s="476"/>
      <c r="AG156" s="476"/>
      <c r="AH156" s="476"/>
      <c r="AI156" s="476"/>
      <c r="AJ156" s="476"/>
      <c r="AK156" s="476"/>
      <c r="AL156" s="476"/>
      <c r="AM156" s="476"/>
      <c r="AN156" s="476"/>
      <c r="AO156" s="476"/>
      <c r="AP156" s="476"/>
      <c r="AQ156" s="476"/>
      <c r="AR156" s="476"/>
      <c r="AS156" s="476"/>
      <c r="AT156" s="476"/>
      <c r="AU156" s="476"/>
      <c r="AV156" s="476"/>
      <c r="AW156" s="476"/>
      <c r="AX156" s="279">
        <f t="shared" si="65"/>
        <v>0</v>
      </c>
      <c r="AY156" s="279">
        <f t="shared" si="65"/>
        <v>-0.33660933660933656</v>
      </c>
      <c r="AZ156" s="279">
        <f t="shared" si="65"/>
        <v>-0.43488943488943499</v>
      </c>
      <c r="BA156" s="113"/>
      <c r="BB156" s="113"/>
      <c r="BC156" s="113"/>
      <c r="BD156" s="113"/>
      <c r="BE156" s="113"/>
    </row>
    <row r="157" spans="24:60" ht="17.100000000000001" customHeight="1">
      <c r="X157" s="941"/>
      <c r="Y157" s="933" t="s">
        <v>359</v>
      </c>
      <c r="Z157" s="777">
        <f t="shared" si="64"/>
        <v>159.6</v>
      </c>
      <c r="AA157" s="476"/>
      <c r="AB157" s="476"/>
      <c r="AC157" s="476"/>
      <c r="AD157" s="476"/>
      <c r="AE157" s="476"/>
      <c r="AF157" s="476"/>
      <c r="AG157" s="476"/>
      <c r="AH157" s="476"/>
      <c r="AI157" s="476"/>
      <c r="AJ157" s="476"/>
      <c r="AK157" s="476"/>
      <c r="AL157" s="476"/>
      <c r="AM157" s="476"/>
      <c r="AN157" s="476"/>
      <c r="AO157" s="476"/>
      <c r="AP157" s="476"/>
      <c r="AQ157" s="476"/>
      <c r="AR157" s="476"/>
      <c r="AS157" s="476"/>
      <c r="AT157" s="476"/>
      <c r="AU157" s="476"/>
      <c r="AV157" s="476"/>
      <c r="AW157" s="476"/>
      <c r="AX157" s="279">
        <f t="shared" si="65"/>
        <v>0</v>
      </c>
      <c r="AY157" s="279">
        <f t="shared" si="65"/>
        <v>0.14285714285714302</v>
      </c>
      <c r="AZ157" s="279">
        <f t="shared" si="65"/>
        <v>0.4285714285714286</v>
      </c>
      <c r="BA157" s="113"/>
      <c r="BB157" s="113"/>
      <c r="BC157" s="113"/>
      <c r="BD157" s="113"/>
      <c r="BE157" s="113"/>
    </row>
    <row r="158" spans="24:60" ht="17.100000000000001" customHeight="1">
      <c r="X158" s="941"/>
      <c r="Y158" s="933" t="s">
        <v>360</v>
      </c>
      <c r="Z158" s="777">
        <f t="shared" si="64"/>
        <v>181.46430338562618</v>
      </c>
      <c r="AA158" s="476"/>
      <c r="AB158" s="476"/>
      <c r="AC158" s="476"/>
      <c r="AD158" s="476"/>
      <c r="AE158" s="476"/>
      <c r="AF158" s="476"/>
      <c r="AG158" s="476"/>
      <c r="AH158" s="476"/>
      <c r="AI158" s="476"/>
      <c r="AJ158" s="476"/>
      <c r="AK158" s="476"/>
      <c r="AL158" s="476"/>
      <c r="AM158" s="476"/>
      <c r="AN158" s="476"/>
      <c r="AO158" s="476"/>
      <c r="AP158" s="476"/>
      <c r="AQ158" s="476"/>
      <c r="AR158" s="476"/>
      <c r="AS158" s="476"/>
      <c r="AT158" s="476"/>
      <c r="AU158" s="476"/>
      <c r="AV158" s="476"/>
      <c r="AW158" s="476"/>
      <c r="AX158" s="279">
        <f t="shared" si="65"/>
        <v>0</v>
      </c>
      <c r="AY158" s="279">
        <f t="shared" si="65"/>
        <v>-3.6972442776658454E-2</v>
      </c>
      <c r="AZ158" s="279">
        <f t="shared" si="65"/>
        <v>1.3819714295052687E-2</v>
      </c>
      <c r="BA158" s="113"/>
      <c r="BB158" s="113"/>
      <c r="BC158" s="113"/>
      <c r="BD158" s="113"/>
      <c r="BE158" s="113"/>
    </row>
    <row r="159" spans="24:60" ht="17.100000000000001" customHeight="1">
      <c r="X159" s="941"/>
      <c r="Y159" s="8" t="s">
        <v>132</v>
      </c>
      <c r="Z159" s="777">
        <f t="shared" si="64"/>
        <v>169.84416311999996</v>
      </c>
      <c r="AA159" s="476"/>
      <c r="AB159" s="476"/>
      <c r="AC159" s="476"/>
      <c r="AD159" s="476"/>
      <c r="AE159" s="476"/>
      <c r="AF159" s="476"/>
      <c r="AG159" s="476"/>
      <c r="AH159" s="476"/>
      <c r="AI159" s="476"/>
      <c r="AJ159" s="476"/>
      <c r="AK159" s="476"/>
      <c r="AL159" s="476"/>
      <c r="AM159" s="476"/>
      <c r="AN159" s="476"/>
      <c r="AO159" s="476"/>
      <c r="AP159" s="476"/>
      <c r="AQ159" s="476"/>
      <c r="AR159" s="476"/>
      <c r="AS159" s="476"/>
      <c r="AT159" s="476"/>
      <c r="AU159" s="476"/>
      <c r="AV159" s="476"/>
      <c r="AW159" s="476"/>
      <c r="AX159" s="279">
        <f t="shared" si="65"/>
        <v>0</v>
      </c>
      <c r="AY159" s="279">
        <f t="shared" si="65"/>
        <v>0.12497538361093397</v>
      </c>
      <c r="AZ159" s="279">
        <f t="shared" si="65"/>
        <v>0.12605913297634519</v>
      </c>
      <c r="BA159" s="113"/>
      <c r="BB159" s="113"/>
      <c r="BC159" s="113"/>
      <c r="BD159" s="113"/>
      <c r="BE159" s="113"/>
    </row>
    <row r="160" spans="24:60" ht="17.100000000000001" customHeight="1">
      <c r="X160" s="941"/>
      <c r="Y160" s="10" t="s">
        <v>366</v>
      </c>
      <c r="Z160" s="777">
        <f t="shared" si="64"/>
        <v>642.74535564853568</v>
      </c>
      <c r="AA160" s="476"/>
      <c r="AB160" s="476"/>
      <c r="AC160" s="476"/>
      <c r="AD160" s="476"/>
      <c r="AE160" s="476"/>
      <c r="AF160" s="476"/>
      <c r="AG160" s="476"/>
      <c r="AH160" s="476"/>
      <c r="AI160" s="476"/>
      <c r="AJ160" s="476"/>
      <c r="AK160" s="476"/>
      <c r="AL160" s="476"/>
      <c r="AM160" s="476"/>
      <c r="AN160" s="476"/>
      <c r="AO160" s="476"/>
      <c r="AP160" s="476"/>
      <c r="AQ160" s="476"/>
      <c r="AR160" s="476"/>
      <c r="AS160" s="476"/>
      <c r="AT160" s="476"/>
      <c r="AU160" s="476"/>
      <c r="AV160" s="476"/>
      <c r="AW160" s="476"/>
      <c r="AX160" s="279">
        <f t="shared" si="65"/>
        <v>0</v>
      </c>
      <c r="AY160" s="279">
        <f t="shared" si="65"/>
        <v>-6.3851103145802224E-2</v>
      </c>
      <c r="AZ160" s="279">
        <f t="shared" si="65"/>
        <v>-5.0797099835992676E-2</v>
      </c>
      <c r="BA160" s="113"/>
      <c r="BB160" s="113"/>
      <c r="BC160" s="113"/>
      <c r="BD160" s="113"/>
      <c r="BE160" s="113"/>
    </row>
    <row r="161" spans="2:61" ht="17.100000000000001" customHeight="1" thickBot="1">
      <c r="X161" s="944"/>
      <c r="Y161" s="8" t="s">
        <v>133</v>
      </c>
      <c r="Z161" s="776">
        <f t="shared" si="64"/>
        <v>855.36322866988291</v>
      </c>
      <c r="AA161" s="477"/>
      <c r="AB161" s="477"/>
      <c r="AC161" s="477"/>
      <c r="AD161" s="477"/>
      <c r="AE161" s="477"/>
      <c r="AF161" s="477"/>
      <c r="AG161" s="477"/>
      <c r="AH161" s="477"/>
      <c r="AI161" s="477"/>
      <c r="AJ161" s="477"/>
      <c r="AK161" s="477"/>
      <c r="AL161" s="477"/>
      <c r="AM161" s="477"/>
      <c r="AN161" s="477"/>
      <c r="AO161" s="477"/>
      <c r="AP161" s="477"/>
      <c r="AQ161" s="477"/>
      <c r="AR161" s="477"/>
      <c r="AS161" s="477"/>
      <c r="AT161" s="477"/>
      <c r="AU161" s="477"/>
      <c r="AV161" s="477"/>
      <c r="AW161" s="477"/>
      <c r="AX161" s="549">
        <f t="shared" si="65"/>
        <v>0</v>
      </c>
      <c r="AY161" s="549">
        <f t="shared" si="65"/>
        <v>-2.0892446592319924E-3</v>
      </c>
      <c r="AZ161" s="549">
        <f t="shared" si="65"/>
        <v>8.5397545606880065E-4</v>
      </c>
      <c r="BA161" s="30"/>
      <c r="BB161" s="30"/>
      <c r="BC161" s="30"/>
      <c r="BD161" s="30"/>
      <c r="BE161" s="30"/>
    </row>
    <row r="162" spans="2:61" ht="17.100000000000001" customHeight="1" thickTop="1">
      <c r="X162" s="945" t="s">
        <v>378</v>
      </c>
      <c r="Y162" s="946"/>
      <c r="Z162" s="780">
        <f t="shared" si="64"/>
        <v>1617.2373656739449</v>
      </c>
      <c r="AA162" s="461"/>
      <c r="AB162" s="461"/>
      <c r="AC162" s="461"/>
      <c r="AD162" s="461"/>
      <c r="AE162" s="461"/>
      <c r="AF162" s="461"/>
      <c r="AG162" s="461"/>
      <c r="AH162" s="461"/>
      <c r="AI162" s="461"/>
      <c r="AJ162" s="461"/>
      <c r="AK162" s="461"/>
      <c r="AL162" s="461"/>
      <c r="AM162" s="461"/>
      <c r="AN162" s="461"/>
      <c r="AO162" s="461"/>
      <c r="AP162" s="461"/>
      <c r="AQ162" s="461"/>
      <c r="AR162" s="461"/>
      <c r="AS162" s="461"/>
      <c r="AT162" s="461"/>
      <c r="AU162" s="461"/>
      <c r="AV162" s="461"/>
      <c r="AW162" s="461"/>
      <c r="AX162" s="622">
        <f t="shared" si="65"/>
        <v>0</v>
      </c>
      <c r="AY162" s="622">
        <f t="shared" si="65"/>
        <v>-0.30568798223277371</v>
      </c>
      <c r="AZ162" s="622">
        <f t="shared" si="65"/>
        <v>-0.64690954196538453</v>
      </c>
      <c r="BA162" s="457">
        <f>SUM(BA163:BA165)</f>
        <v>0</v>
      </c>
      <c r="BB162" s="457">
        <f>SUM(BB163:BB165)</f>
        <v>0</v>
      </c>
      <c r="BC162" s="457">
        <f>SUM(BC163:BC165)</f>
        <v>0</v>
      </c>
      <c r="BD162" s="457">
        <f>SUM(BD163:BD165)</f>
        <v>0</v>
      </c>
      <c r="BE162" s="457">
        <f>SUM(BE163:BE165)</f>
        <v>0</v>
      </c>
    </row>
    <row r="163" spans="2:61" ht="17.100000000000001" customHeight="1">
      <c r="X163" s="945"/>
      <c r="Y163" s="933" t="s">
        <v>374</v>
      </c>
      <c r="Z163" s="776">
        <f t="shared" si="64"/>
        <v>1486.0799999999997</v>
      </c>
      <c r="AA163" s="477"/>
      <c r="AB163" s="477"/>
      <c r="AC163" s="477"/>
      <c r="AD163" s="477"/>
      <c r="AE163" s="477"/>
      <c r="AF163" s="477"/>
      <c r="AG163" s="477"/>
      <c r="AH163" s="477"/>
      <c r="AI163" s="477"/>
      <c r="AJ163" s="477"/>
      <c r="AK163" s="477"/>
      <c r="AL163" s="477"/>
      <c r="AM163" s="477"/>
      <c r="AN163" s="477"/>
      <c r="AO163" s="477"/>
      <c r="AP163" s="477"/>
      <c r="AQ163" s="477"/>
      <c r="AR163" s="477"/>
      <c r="AS163" s="477"/>
      <c r="AT163" s="477"/>
      <c r="AU163" s="477"/>
      <c r="AV163" s="477"/>
      <c r="AW163" s="477"/>
      <c r="AX163" s="549">
        <f t="shared" si="65"/>
        <v>0</v>
      </c>
      <c r="AY163" s="549">
        <f t="shared" si="65"/>
        <v>-0.35086342592592579</v>
      </c>
      <c r="AZ163" s="549">
        <f t="shared" si="65"/>
        <v>-0.72800925925925919</v>
      </c>
      <c r="BA163" s="14">
        <v>0</v>
      </c>
      <c r="BB163" s="14">
        <v>0</v>
      </c>
      <c r="BC163" s="14">
        <v>0</v>
      </c>
      <c r="BD163" s="14">
        <v>0</v>
      </c>
      <c r="BE163" s="14">
        <v>0</v>
      </c>
    </row>
    <row r="164" spans="2:61" ht="17.100000000000001" customHeight="1">
      <c r="X164" s="945"/>
      <c r="Y164" s="933" t="s">
        <v>360</v>
      </c>
      <c r="Z164" s="776">
        <f t="shared" si="64"/>
        <v>109.77620623594511</v>
      </c>
      <c r="AA164" s="477"/>
      <c r="AB164" s="477"/>
      <c r="AC164" s="477"/>
      <c r="AD164" s="477"/>
      <c r="AE164" s="477"/>
      <c r="AF164" s="477"/>
      <c r="AG164" s="477"/>
      <c r="AH164" s="477"/>
      <c r="AI164" s="477"/>
      <c r="AJ164" s="477"/>
      <c r="AK164" s="477"/>
      <c r="AL164" s="477"/>
      <c r="AM164" s="477"/>
      <c r="AN164" s="477"/>
      <c r="AO164" s="477"/>
      <c r="AP164" s="477"/>
      <c r="AQ164" s="477"/>
      <c r="AR164" s="477"/>
      <c r="AS164" s="477"/>
      <c r="AT164" s="477"/>
      <c r="AU164" s="477"/>
      <c r="AV164" s="477"/>
      <c r="AW164" s="477"/>
      <c r="AX164" s="549">
        <f t="shared" si="65"/>
        <v>0</v>
      </c>
      <c r="AY164" s="549">
        <f t="shared" si="65"/>
        <v>0.20253333189432898</v>
      </c>
      <c r="AZ164" s="549">
        <f t="shared" si="65"/>
        <v>0.31771354842414667</v>
      </c>
      <c r="BA164" s="14">
        <v>0</v>
      </c>
      <c r="BB164" s="14">
        <v>0</v>
      </c>
      <c r="BC164" s="14">
        <v>0</v>
      </c>
      <c r="BD164" s="14">
        <v>0</v>
      </c>
      <c r="BE164" s="14">
        <v>0</v>
      </c>
    </row>
    <row r="165" spans="2:61" ht="17.100000000000001" customHeight="1" thickBot="1">
      <c r="X165" s="945"/>
      <c r="Y165" s="9" t="s">
        <v>132</v>
      </c>
      <c r="Z165" s="781">
        <f t="shared" si="64"/>
        <v>21.381159438000033</v>
      </c>
      <c r="AA165" s="478"/>
      <c r="AB165" s="478"/>
      <c r="AC165" s="478"/>
      <c r="AD165" s="478"/>
      <c r="AE165" s="478"/>
      <c r="AF165" s="478"/>
      <c r="AG165" s="478"/>
      <c r="AH165" s="478"/>
      <c r="AI165" s="478"/>
      <c r="AJ165" s="478"/>
      <c r="AK165" s="478"/>
      <c r="AL165" s="478"/>
      <c r="AM165" s="478"/>
      <c r="AN165" s="478"/>
      <c r="AO165" s="478"/>
      <c r="AP165" s="478"/>
      <c r="AQ165" s="478"/>
      <c r="AR165" s="478"/>
      <c r="AS165" s="478"/>
      <c r="AT165" s="478"/>
      <c r="AU165" s="478"/>
      <c r="AV165" s="478"/>
      <c r="AW165" s="478"/>
      <c r="AX165" s="623">
        <f t="shared" si="65"/>
        <v>0</v>
      </c>
      <c r="AY165" s="623">
        <f t="shared" si="65"/>
        <v>0.22485927846622511</v>
      </c>
      <c r="AZ165" s="623">
        <f t="shared" si="65"/>
        <v>3.7244402442681457E-2</v>
      </c>
      <c r="BA165" s="223">
        <v>0</v>
      </c>
      <c r="BB165" s="223">
        <v>0</v>
      </c>
      <c r="BC165" s="223">
        <v>0</v>
      </c>
      <c r="BD165" s="223">
        <v>0</v>
      </c>
      <c r="BE165" s="223">
        <v>0</v>
      </c>
    </row>
    <row r="166" spans="2:61" ht="17.100000000000001" customHeight="1" thickTop="1">
      <c r="B166" s="1" t="s">
        <v>36</v>
      </c>
      <c r="X166" s="947" t="s">
        <v>370</v>
      </c>
      <c r="Y166" s="948"/>
      <c r="Z166" s="782">
        <f t="shared" si="64"/>
        <v>39093.669123187421</v>
      </c>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624">
        <f t="shared" si="65"/>
        <v>0</v>
      </c>
      <c r="AY166" s="624">
        <f t="shared" si="65"/>
        <v>8.2404181608480842E-2</v>
      </c>
      <c r="AZ166" s="624">
        <f t="shared" si="65"/>
        <v>0.15629455286705896</v>
      </c>
      <c r="BA166" s="170"/>
      <c r="BB166" s="170"/>
      <c r="BC166" s="170"/>
      <c r="BD166" s="170"/>
      <c r="BE166" s="170"/>
      <c r="BG166" s="148"/>
      <c r="BH166" s="148"/>
      <c r="BI166" s="148"/>
    </row>
    <row r="167" spans="2:61" s="305" customFormat="1" ht="17.100000000000001" customHeight="1">
      <c r="X167" s="724"/>
      <c r="Y167" s="724"/>
      <c r="Z167" s="463"/>
      <c r="AA167" s="463"/>
      <c r="AB167" s="463"/>
      <c r="AC167" s="463"/>
      <c r="AD167" s="463"/>
      <c r="AE167" s="463"/>
      <c r="AF167" s="463"/>
      <c r="AG167" s="463"/>
      <c r="AH167" s="463"/>
      <c r="AI167" s="463"/>
      <c r="AJ167" s="463"/>
      <c r="AK167" s="463"/>
      <c r="AL167" s="463"/>
      <c r="AM167" s="463"/>
      <c r="AN167" s="463"/>
      <c r="AO167" s="463"/>
      <c r="AP167" s="463"/>
      <c r="AQ167" s="463"/>
      <c r="AR167" s="463"/>
      <c r="AS167" s="463"/>
      <c r="AT167" s="463"/>
      <c r="AU167" s="463"/>
      <c r="AV167" s="463"/>
      <c r="AW167" s="463"/>
      <c r="AX167" s="463"/>
      <c r="AY167" s="463"/>
      <c r="AZ167" s="463"/>
      <c r="BA167" s="463"/>
      <c r="BB167" s="463"/>
      <c r="BC167" s="463"/>
      <c r="BD167" s="463"/>
      <c r="BE167" s="463"/>
      <c r="BG167" s="464"/>
      <c r="BH167" s="464"/>
      <c r="BI167" s="464"/>
    </row>
    <row r="168" spans="2:61">
      <c r="X168" s="767" t="s">
        <v>130</v>
      </c>
      <c r="Y168" s="767"/>
    </row>
    <row r="169" spans="2:61">
      <c r="X169" s="929"/>
      <c r="Y169" s="930"/>
      <c r="Z169" s="383"/>
      <c r="AA169" s="171">
        <v>1990</v>
      </c>
      <c r="AB169" s="171">
        <f>AA169+1</f>
        <v>1991</v>
      </c>
      <c r="AC169" s="171">
        <f>AB169+1</f>
        <v>1992</v>
      </c>
      <c r="AD169" s="171">
        <f>AC169+1</f>
        <v>1993</v>
      </c>
      <c r="AE169" s="171">
        <f>AD169+1</f>
        <v>1994</v>
      </c>
      <c r="AF169" s="171">
        <v>1995</v>
      </c>
      <c r="AG169" s="171">
        <f t="shared" ref="AG169:AZ169" si="66">AF169+1</f>
        <v>1996</v>
      </c>
      <c r="AH169" s="171">
        <f t="shared" si="66"/>
        <v>1997</v>
      </c>
      <c r="AI169" s="171">
        <f t="shared" si="66"/>
        <v>1998</v>
      </c>
      <c r="AJ169" s="171">
        <f t="shared" si="66"/>
        <v>1999</v>
      </c>
      <c r="AK169" s="171">
        <f t="shared" si="66"/>
        <v>2000</v>
      </c>
      <c r="AL169" s="171">
        <f t="shared" si="66"/>
        <v>2001</v>
      </c>
      <c r="AM169" s="171">
        <f t="shared" si="66"/>
        <v>2002</v>
      </c>
      <c r="AN169" s="171">
        <f t="shared" si="66"/>
        <v>2003</v>
      </c>
      <c r="AO169" s="171">
        <f t="shared" si="66"/>
        <v>2004</v>
      </c>
      <c r="AP169" s="171">
        <f t="shared" si="66"/>
        <v>2005</v>
      </c>
      <c r="AQ169" s="171">
        <f t="shared" si="66"/>
        <v>2006</v>
      </c>
      <c r="AR169" s="171">
        <f t="shared" si="66"/>
        <v>2007</v>
      </c>
      <c r="AS169" s="171">
        <f t="shared" si="66"/>
        <v>2008</v>
      </c>
      <c r="AT169" s="171">
        <f t="shared" si="66"/>
        <v>2009</v>
      </c>
      <c r="AU169" s="171">
        <f t="shared" si="66"/>
        <v>2010</v>
      </c>
      <c r="AV169" s="171">
        <f t="shared" si="66"/>
        <v>2011</v>
      </c>
      <c r="AW169" s="171">
        <f t="shared" si="66"/>
        <v>2012</v>
      </c>
      <c r="AX169" s="171">
        <f t="shared" si="66"/>
        <v>2013</v>
      </c>
      <c r="AY169" s="171">
        <f t="shared" si="66"/>
        <v>2014</v>
      </c>
      <c r="AZ169" s="171">
        <f t="shared" si="66"/>
        <v>2015</v>
      </c>
    </row>
    <row r="170" spans="2:61" ht="17.100000000000001" customHeight="1">
      <c r="X170" s="854" t="s">
        <v>34</v>
      </c>
      <c r="Y170" s="931"/>
      <c r="Z170" s="454"/>
      <c r="AA170" s="613"/>
      <c r="AB170" s="474">
        <f t="shared" ref="AB170:AZ170" si="67">AB5/AA5-1</f>
        <v>8.8957790566543071E-2</v>
      </c>
      <c r="AC170" s="474">
        <f t="shared" si="67"/>
        <v>2.4070340480269126E-2</v>
      </c>
      <c r="AD170" s="474">
        <f t="shared" si="67"/>
        <v>2.0370894660691752E-2</v>
      </c>
      <c r="AE170" s="474">
        <f t="shared" si="67"/>
        <v>0.16121746427582906</v>
      </c>
      <c r="AF170" s="474">
        <f t="shared" si="67"/>
        <v>0.19766846543960126</v>
      </c>
      <c r="AG170" s="474">
        <f t="shared" si="67"/>
        <v>-2.4395316590543725E-2</v>
      </c>
      <c r="AH170" s="474">
        <f t="shared" si="67"/>
        <v>-6.55801780875509E-3</v>
      </c>
      <c r="AI170" s="474">
        <f t="shared" si="67"/>
        <v>-2.8428032572769157E-2</v>
      </c>
      <c r="AJ170" s="474">
        <f t="shared" si="67"/>
        <v>2.6373965967684709E-2</v>
      </c>
      <c r="AK170" s="474">
        <f t="shared" si="67"/>
        <v>-6.2223433551387264E-2</v>
      </c>
      <c r="AL170" s="474">
        <f t="shared" si="67"/>
        <v>-0.14832299058031373</v>
      </c>
      <c r="AM170" s="474">
        <f t="shared" si="67"/>
        <v>-0.16576113351646582</v>
      </c>
      <c r="AN170" s="474">
        <f t="shared" si="67"/>
        <v>-4.9437853056122361E-4</v>
      </c>
      <c r="AO170" s="474">
        <f t="shared" si="67"/>
        <v>-0.23461673486385837</v>
      </c>
      <c r="AP170" s="474">
        <f t="shared" si="67"/>
        <v>2.9056577203480982E-2</v>
      </c>
      <c r="AQ170" s="474">
        <f t="shared" si="67"/>
        <v>0.14436384549598169</v>
      </c>
      <c r="AR170" s="474">
        <f t="shared" si="67"/>
        <v>0.14221086770718072</v>
      </c>
      <c r="AS170" s="474">
        <f t="shared" si="67"/>
        <v>0.15428926132356491</v>
      </c>
      <c r="AT170" s="474">
        <f t="shared" si="67"/>
        <v>8.5683322552622343E-2</v>
      </c>
      <c r="AU170" s="474">
        <f t="shared" si="67"/>
        <v>0.11309472802639542</v>
      </c>
      <c r="AV170" s="474">
        <f t="shared" si="67"/>
        <v>0.11869739864958517</v>
      </c>
      <c r="AW170" s="474">
        <f t="shared" si="67"/>
        <v>0.12569693172460594</v>
      </c>
      <c r="AX170" s="474">
        <f t="shared" si="67"/>
        <v>9.3563394802977484E-2</v>
      </c>
      <c r="AY170" s="474">
        <f t="shared" si="67"/>
        <v>0.1143879775256913</v>
      </c>
      <c r="AZ170" s="474">
        <f t="shared" si="67"/>
        <v>9.6097794805932946E-2</v>
      </c>
      <c r="BA170" s="28"/>
      <c r="BB170" s="28"/>
      <c r="BC170" s="28"/>
      <c r="BD170" s="28"/>
      <c r="BE170" s="28"/>
      <c r="BI170" s="148"/>
    </row>
    <row r="171" spans="2:61" ht="17.100000000000001" customHeight="1">
      <c r="X171" s="871"/>
      <c r="Y171" s="8" t="s">
        <v>357</v>
      </c>
      <c r="Z171" s="465"/>
      <c r="AA171" s="614"/>
      <c r="AB171" s="542">
        <f t="shared" ref="AB171:AZ171" si="68">AB6/AA6-1</f>
        <v>8.9202866941598291E-2</v>
      </c>
      <c r="AC171" s="542">
        <f t="shared" si="68"/>
        <v>1.3285222778508521E-2</v>
      </c>
      <c r="AD171" s="542">
        <f t="shared" si="68"/>
        <v>-4.4788461248029154E-2</v>
      </c>
      <c r="AE171" s="542">
        <f t="shared" si="68"/>
        <v>9.6716646644477544E-2</v>
      </c>
      <c r="AF171" s="542">
        <f t="shared" si="68"/>
        <v>0.16523688204446851</v>
      </c>
      <c r="AG171" s="542">
        <f t="shared" si="68"/>
        <v>-8.0689655172413777E-2</v>
      </c>
      <c r="AH171" s="542">
        <f t="shared" si="68"/>
        <v>-5.7764441110277676E-2</v>
      </c>
      <c r="AI171" s="542">
        <f t="shared" si="68"/>
        <v>-6.2101910828025408E-2</v>
      </c>
      <c r="AJ171" s="542">
        <f t="shared" si="68"/>
        <v>2.292020373514414E-2</v>
      </c>
      <c r="AK171" s="542">
        <f t="shared" si="68"/>
        <v>-0.1203319502074689</v>
      </c>
      <c r="AL171" s="542">
        <f t="shared" si="68"/>
        <v>-0.24716981132075477</v>
      </c>
      <c r="AM171" s="542">
        <f t="shared" si="68"/>
        <v>-0.34711779448621549</v>
      </c>
      <c r="AN171" s="542">
        <f t="shared" si="68"/>
        <v>-0.17600767754318614</v>
      </c>
      <c r="AO171" s="542">
        <f t="shared" si="68"/>
        <v>-0.79734451432564646</v>
      </c>
      <c r="AP171" s="542">
        <f t="shared" si="68"/>
        <v>-0.54482758620689653</v>
      </c>
      <c r="AQ171" s="542">
        <f t="shared" si="68"/>
        <v>0.41792929292929282</v>
      </c>
      <c r="AR171" s="542">
        <f t="shared" si="68"/>
        <v>-0.66874443455031174</v>
      </c>
      <c r="AS171" s="542">
        <f t="shared" si="68"/>
        <v>1.155913978494624</v>
      </c>
      <c r="AT171" s="542">
        <f t="shared" si="68"/>
        <v>-0.91521197007481292</v>
      </c>
      <c r="AU171" s="542">
        <f t="shared" si="68"/>
        <v>5.8823529411764719E-2</v>
      </c>
      <c r="AV171" s="542">
        <f t="shared" si="68"/>
        <v>-0.69444444444444442</v>
      </c>
      <c r="AW171" s="542">
        <f t="shared" si="68"/>
        <v>9.0909090909090828E-2</v>
      </c>
      <c r="AX171" s="542">
        <f t="shared" si="68"/>
        <v>-8.333333333333337E-2</v>
      </c>
      <c r="AY171" s="542">
        <f t="shared" si="68"/>
        <v>0.45454545454545436</v>
      </c>
      <c r="AZ171" s="542">
        <f t="shared" si="68"/>
        <v>0.25</v>
      </c>
      <c r="BA171" s="28"/>
      <c r="BB171" s="28"/>
      <c r="BC171" s="28"/>
      <c r="BD171" s="28"/>
      <c r="BE171" s="28"/>
      <c r="BI171" s="148"/>
    </row>
    <row r="172" spans="2:61" ht="17.100000000000001" customHeight="1">
      <c r="X172" s="871"/>
      <c r="Y172" s="932" t="s">
        <v>358</v>
      </c>
      <c r="Z172" s="471"/>
      <c r="AA172" s="614"/>
      <c r="AB172" s="1197" t="str">
        <f>IF(OR(AB7="NO",AA7=0),"-",AB7/AA7-1)</f>
        <v>-</v>
      </c>
      <c r="AC172" s="1197" t="str">
        <f t="shared" ref="AC172:AR177" si="69">IF(OR(AC7="NO",AB7=0,AB7="NO"),"-",AC7/AB7-1)</f>
        <v>-</v>
      </c>
      <c r="AD172" s="607">
        <f t="shared" ref="AD172:AQ172" si="70">AD7/AC7-1</f>
        <v>5.5000000000000009</v>
      </c>
      <c r="AE172" s="607">
        <f t="shared" si="70"/>
        <v>0.71794871794871784</v>
      </c>
      <c r="AF172" s="607">
        <f t="shared" si="70"/>
        <v>0.10447761194029836</v>
      </c>
      <c r="AG172" s="607">
        <f t="shared" si="70"/>
        <v>-4.7230961396681148E-2</v>
      </c>
      <c r="AH172" s="607">
        <f t="shared" si="70"/>
        <v>-0.19528620416352871</v>
      </c>
      <c r="AI172" s="607">
        <f t="shared" si="70"/>
        <v>-0.28118138063422948</v>
      </c>
      <c r="AJ172" s="607">
        <f t="shared" si="70"/>
        <v>-0.38767756416087895</v>
      </c>
      <c r="AK172" s="607">
        <f t="shared" si="70"/>
        <v>0.57026598771648751</v>
      </c>
      <c r="AL172" s="607">
        <f t="shared" si="70"/>
        <v>0.47291809663295958</v>
      </c>
      <c r="AM172" s="607">
        <f t="shared" si="70"/>
        <v>-5.920550847258943E-2</v>
      </c>
      <c r="AN172" s="607">
        <f t="shared" si="70"/>
        <v>0.26765314597925327</v>
      </c>
      <c r="AO172" s="607">
        <f t="shared" si="70"/>
        <v>8.573028969069485E-2</v>
      </c>
      <c r="AP172" s="607">
        <f t="shared" si="70"/>
        <v>-0.20457972432428451</v>
      </c>
      <c r="AQ172" s="607">
        <f t="shared" si="70"/>
        <v>-0.18428139465367932</v>
      </c>
      <c r="AR172" s="607">
        <f t="shared" ref="AR172:AZ172" si="71">AR7/AQ7-1</f>
        <v>-2.6824774146976149E-2</v>
      </c>
      <c r="AS172" s="607">
        <f t="shared" si="71"/>
        <v>-0.14086072588357157</v>
      </c>
      <c r="AT172" s="607">
        <f t="shared" si="71"/>
        <v>-0.23727425212883091</v>
      </c>
      <c r="AU172" s="607">
        <f t="shared" si="71"/>
        <v>-0.45216296775489051</v>
      </c>
      <c r="AV172" s="607">
        <f t="shared" si="71"/>
        <v>0.18184429099188359</v>
      </c>
      <c r="AW172" s="607">
        <f t="shared" si="71"/>
        <v>-0.20398452718722182</v>
      </c>
      <c r="AX172" s="607">
        <f t="shared" si="71"/>
        <v>8.8662051526413821E-2</v>
      </c>
      <c r="AY172" s="607">
        <f t="shared" si="71"/>
        <v>-0.23322506128378762</v>
      </c>
      <c r="AZ172" s="607">
        <f t="shared" si="71"/>
        <v>-0.17486976001521948</v>
      </c>
      <c r="BA172" s="28"/>
      <c r="BB172" s="28"/>
      <c r="BC172" s="28"/>
      <c r="BD172" s="28"/>
      <c r="BE172" s="28"/>
      <c r="BG172" s="148"/>
    </row>
    <row r="173" spans="2:61" ht="17.100000000000001" customHeight="1">
      <c r="X173" s="871"/>
      <c r="Y173" s="8" t="s">
        <v>359</v>
      </c>
      <c r="Z173" s="471"/>
      <c r="AA173" s="614"/>
      <c r="AB173" s="1197" t="str">
        <f t="shared" ref="AB173:AB177" si="72">IF(OR(AB8="NO",AA8=0),"-",AB8/AA8-1)</f>
        <v>-</v>
      </c>
      <c r="AC173" s="1197" t="str">
        <f t="shared" si="69"/>
        <v>-</v>
      </c>
      <c r="AD173" s="1197" t="str">
        <f t="shared" si="69"/>
        <v>-</v>
      </c>
      <c r="AE173" s="1197" t="str">
        <f t="shared" si="69"/>
        <v>-</v>
      </c>
      <c r="AF173" s="1197" t="str">
        <f t="shared" si="69"/>
        <v>-</v>
      </c>
      <c r="AG173" s="1197" t="str">
        <f t="shared" si="69"/>
        <v>-</v>
      </c>
      <c r="AH173" s="1197" t="str">
        <f t="shared" si="69"/>
        <v>-</v>
      </c>
      <c r="AI173" s="1197" t="str">
        <f t="shared" si="69"/>
        <v>-</v>
      </c>
      <c r="AJ173" s="1197" t="str">
        <f t="shared" si="69"/>
        <v>-</v>
      </c>
      <c r="AK173" s="1197" t="str">
        <f t="shared" si="69"/>
        <v>-</v>
      </c>
      <c r="AL173" s="1197" t="str">
        <f t="shared" si="69"/>
        <v>-</v>
      </c>
      <c r="AM173" s="1197" t="str">
        <f t="shared" si="69"/>
        <v>-</v>
      </c>
      <c r="AN173" s="1197" t="str">
        <f t="shared" si="69"/>
        <v>-</v>
      </c>
      <c r="AO173" s="1197" t="str">
        <f t="shared" si="69"/>
        <v>-</v>
      </c>
      <c r="AP173" s="1197" t="str">
        <f t="shared" si="69"/>
        <v>-</v>
      </c>
      <c r="AQ173" s="1197" t="str">
        <f t="shared" si="69"/>
        <v>-</v>
      </c>
      <c r="AR173" s="1197" t="str">
        <f t="shared" si="69"/>
        <v>-</v>
      </c>
      <c r="AS173" s="1197" t="str">
        <f t="shared" ref="AS173:AV173" si="73">IF(OR(AS8="NO",AR8=0,AR8="NO"),"-",AS8/AR8-1)</f>
        <v>-</v>
      </c>
      <c r="AT173" s="1197" t="str">
        <f t="shared" si="73"/>
        <v>-</v>
      </c>
      <c r="AU173" s="1197" t="str">
        <f t="shared" si="73"/>
        <v>-</v>
      </c>
      <c r="AV173" s="1197" t="str">
        <f t="shared" si="73"/>
        <v>-</v>
      </c>
      <c r="AW173" s="607">
        <f t="shared" ref="AW173" si="74">IF(AV8=0,"",AW8/AV8-1)</f>
        <v>0.28571428571428581</v>
      </c>
      <c r="AX173" s="607">
        <f t="shared" ref="AX173:AZ186" si="75">AX8/AW8-1</f>
        <v>0</v>
      </c>
      <c r="AY173" s="607">
        <f t="shared" si="75"/>
        <v>0</v>
      </c>
      <c r="AZ173" s="607">
        <f t="shared" si="75"/>
        <v>-0.33333333333333326</v>
      </c>
      <c r="BA173" s="28"/>
      <c r="BB173" s="28"/>
      <c r="BC173" s="28"/>
      <c r="BD173" s="28"/>
      <c r="BE173" s="28"/>
      <c r="BG173" s="148"/>
    </row>
    <row r="174" spans="2:61" ht="17.100000000000001" customHeight="1">
      <c r="X174" s="871"/>
      <c r="Y174" s="933" t="s">
        <v>360</v>
      </c>
      <c r="Z174" s="471"/>
      <c r="AA174" s="614"/>
      <c r="AB174" s="1197" t="str">
        <f t="shared" si="72"/>
        <v>-</v>
      </c>
      <c r="AC174" s="1197" t="str">
        <f t="shared" si="69"/>
        <v>-</v>
      </c>
      <c r="AD174" s="607">
        <f t="shared" ref="AD174:AW174" si="76">AD9/AC9-1</f>
        <v>5.4999999999999982</v>
      </c>
      <c r="AE174" s="607">
        <f t="shared" si="76"/>
        <v>0.71794871794871828</v>
      </c>
      <c r="AF174" s="607">
        <f t="shared" si="76"/>
        <v>0.10447761194029859</v>
      </c>
      <c r="AG174" s="607">
        <f t="shared" si="76"/>
        <v>-2.4056895360579755E-2</v>
      </c>
      <c r="AH174" s="607">
        <f t="shared" si="76"/>
        <v>0.11492260869050797</v>
      </c>
      <c r="AI174" s="607">
        <f t="shared" si="76"/>
        <v>-7.6112990600403552E-2</v>
      </c>
      <c r="AJ174" s="607">
        <f t="shared" si="76"/>
        <v>4.6816894576957591E-3</v>
      </c>
      <c r="AK174" s="607">
        <f t="shared" si="76"/>
        <v>3.4378737932408088E-2</v>
      </c>
      <c r="AL174" s="607">
        <f t="shared" si="76"/>
        <v>-0.22211036307337384</v>
      </c>
      <c r="AM174" s="607">
        <f t="shared" si="76"/>
        <v>-2.9242813526148437E-2</v>
      </c>
      <c r="AN174" s="607">
        <f t="shared" si="76"/>
        <v>-3.3580196260495021E-2</v>
      </c>
      <c r="AO174" s="607">
        <f t="shared" si="76"/>
        <v>0.12819903293735879</v>
      </c>
      <c r="AP174" s="607">
        <f t="shared" si="76"/>
        <v>-3.7783719666236948E-2</v>
      </c>
      <c r="AQ174" s="607">
        <f t="shared" si="76"/>
        <v>8.3703571816745148E-2</v>
      </c>
      <c r="AR174" s="607">
        <f t="shared" si="76"/>
        <v>8.26229563199532E-2</v>
      </c>
      <c r="AS174" s="607">
        <f t="shared" si="76"/>
        <v>-0.10872660020791991</v>
      </c>
      <c r="AT174" s="607">
        <f t="shared" si="76"/>
        <v>-0.36035170068952993</v>
      </c>
      <c r="AU174" s="607">
        <f t="shared" si="76"/>
        <v>0.10090809686323854</v>
      </c>
      <c r="AV174" s="607">
        <f t="shared" si="76"/>
        <v>-0.13785184464014022</v>
      </c>
      <c r="AW174" s="607">
        <f t="shared" si="76"/>
        <v>-0.14462284747554588</v>
      </c>
      <c r="AX174" s="607">
        <f t="shared" si="75"/>
        <v>-0.10184124763993685</v>
      </c>
      <c r="AY174" s="607">
        <f t="shared" si="75"/>
        <v>3.3441868327868329E-2</v>
      </c>
      <c r="AZ174" s="607">
        <f t="shared" si="75"/>
        <v>1.6615898082938951E-3</v>
      </c>
      <c r="BA174" s="28"/>
      <c r="BB174" s="28"/>
      <c r="BC174" s="28"/>
      <c r="BD174" s="28"/>
      <c r="BE174" s="28"/>
    </row>
    <row r="175" spans="2:61" ht="17.100000000000001" customHeight="1">
      <c r="X175" s="871"/>
      <c r="Y175" s="8" t="s">
        <v>132</v>
      </c>
      <c r="Z175" s="471"/>
      <c r="AA175" s="614"/>
      <c r="AB175" s="1197" t="str">
        <f t="shared" si="72"/>
        <v>-</v>
      </c>
      <c r="AC175" s="1197" t="str">
        <f t="shared" si="69"/>
        <v>-</v>
      </c>
      <c r="AD175" s="607">
        <f t="shared" ref="AD175:AW175" si="77">AD10/AC10-1</f>
        <v>5.5000000000000009</v>
      </c>
      <c r="AE175" s="607">
        <f t="shared" si="77"/>
        <v>0.71794871794871784</v>
      </c>
      <c r="AF175" s="607">
        <f t="shared" si="77"/>
        <v>0.10447761194029859</v>
      </c>
      <c r="AG175" s="607">
        <f t="shared" si="77"/>
        <v>-1.0000000000000009E-2</v>
      </c>
      <c r="AH175" s="607">
        <f t="shared" si="77"/>
        <v>2.1818181818181817</v>
      </c>
      <c r="AI175" s="607">
        <f t="shared" si="77"/>
        <v>-5.396825396825411E-2</v>
      </c>
      <c r="AJ175" s="607">
        <f t="shared" si="77"/>
        <v>3.7214765100671148</v>
      </c>
      <c r="AK175" s="607">
        <f t="shared" si="77"/>
        <v>-0.50959488272921116</v>
      </c>
      <c r="AL175" s="607">
        <f t="shared" si="77"/>
        <v>-0.36884057971014506</v>
      </c>
      <c r="AM175" s="607">
        <f t="shared" si="77"/>
        <v>0.64280137772675139</v>
      </c>
      <c r="AN175" s="607">
        <f t="shared" si="77"/>
        <v>-0.13244996086324523</v>
      </c>
      <c r="AO175" s="607">
        <f t="shared" si="77"/>
        <v>0.84185087323580587</v>
      </c>
      <c r="AP175" s="607">
        <f t="shared" si="77"/>
        <v>-2.2087123862841174E-2</v>
      </c>
      <c r="AQ175" s="607">
        <f t="shared" si="77"/>
        <v>-4.9975401404355968E-2</v>
      </c>
      <c r="AR175" s="607">
        <f t="shared" si="77"/>
        <v>8.2181191623982741E-2</v>
      </c>
      <c r="AS175" s="607">
        <f t="shared" si="77"/>
        <v>-7.4508908018675157E-2</v>
      </c>
      <c r="AT175" s="607">
        <f t="shared" si="77"/>
        <v>-0.18898501889865538</v>
      </c>
      <c r="AU175" s="607">
        <f t="shared" si="77"/>
        <v>0.31448223992507107</v>
      </c>
      <c r="AV175" s="607">
        <f t="shared" si="77"/>
        <v>8.4647266313933267E-2</v>
      </c>
      <c r="AW175" s="607">
        <f t="shared" si="77"/>
        <v>-0.27102659371214399</v>
      </c>
      <c r="AX175" s="607">
        <f t="shared" si="75"/>
        <v>-8.7103933618103424E-3</v>
      </c>
      <c r="AY175" s="607">
        <f t="shared" si="75"/>
        <v>-4.5667289214914364E-2</v>
      </c>
      <c r="AZ175" s="607">
        <f t="shared" si="75"/>
        <v>-0.14500080874291144</v>
      </c>
      <c r="BA175" s="28"/>
      <c r="BB175" s="28"/>
      <c r="BC175" s="28"/>
      <c r="BD175" s="28"/>
      <c r="BE175" s="28"/>
      <c r="BG175" s="148"/>
    </row>
    <row r="176" spans="2:61" ht="17.100000000000001" customHeight="1">
      <c r="X176" s="871"/>
      <c r="Y176" s="10" t="s">
        <v>83</v>
      </c>
      <c r="Z176" s="471"/>
      <c r="AA176" s="614"/>
      <c r="AB176" s="1197" t="str">
        <f t="shared" si="72"/>
        <v>-</v>
      </c>
      <c r="AC176" s="1197" t="str">
        <f t="shared" si="69"/>
        <v>-</v>
      </c>
      <c r="AD176" s="607">
        <f t="shared" ref="AD176:AW176" si="78">AD11/AC11-1</f>
        <v>16.150544002131792</v>
      </c>
      <c r="AE176" s="607">
        <f t="shared" si="78"/>
        <v>4.1589256559212933</v>
      </c>
      <c r="AF176" s="607">
        <f t="shared" si="78"/>
        <v>1.4857387707941974</v>
      </c>
      <c r="AG176" s="607">
        <f t="shared" si="78"/>
        <v>0.43614710512327903</v>
      </c>
      <c r="AH176" s="607">
        <f t="shared" si="78"/>
        <v>0.31170320017717623</v>
      </c>
      <c r="AI176" s="607">
        <f t="shared" si="78"/>
        <v>0.22006931417038289</v>
      </c>
      <c r="AJ176" s="607">
        <f t="shared" si="78"/>
        <v>0.18433459838406518</v>
      </c>
      <c r="AK176" s="607">
        <f t="shared" si="78"/>
        <v>0.18195101820639215</v>
      </c>
      <c r="AL176" s="607">
        <f t="shared" si="78"/>
        <v>0.20529150885534975</v>
      </c>
      <c r="AM176" s="607">
        <f t="shared" si="78"/>
        <v>0.24174543175761665</v>
      </c>
      <c r="AN176" s="607">
        <f t="shared" si="78"/>
        <v>0.25104198745932038</v>
      </c>
      <c r="AO176" s="607">
        <f t="shared" si="78"/>
        <v>0.27034978120739694</v>
      </c>
      <c r="AP176" s="607">
        <f t="shared" si="78"/>
        <v>0.2534807934338672</v>
      </c>
      <c r="AQ176" s="607">
        <f t="shared" si="78"/>
        <v>0.22282708278752605</v>
      </c>
      <c r="AR176" s="607">
        <f t="shared" si="78"/>
        <v>0.24089546160275521</v>
      </c>
      <c r="AS176" s="607">
        <f t="shared" si="78"/>
        <v>0.16462938011549477</v>
      </c>
      <c r="AT176" s="607">
        <f t="shared" si="78"/>
        <v>0.14745530997657297</v>
      </c>
      <c r="AU176" s="607">
        <f t="shared" si="78"/>
        <v>0.1380303552824651</v>
      </c>
      <c r="AV176" s="607">
        <f t="shared" si="78"/>
        <v>0.12971246556173766</v>
      </c>
      <c r="AW176" s="607">
        <f t="shared" si="78"/>
        <v>0.13889427200689286</v>
      </c>
      <c r="AX176" s="607">
        <f t="shared" si="75"/>
        <v>0.1007325664311185</v>
      </c>
      <c r="AY176" s="607">
        <f t="shared" si="75"/>
        <v>0.12160837107495248</v>
      </c>
      <c r="AZ176" s="607">
        <f t="shared" si="75"/>
        <v>0.10135119679900395</v>
      </c>
      <c r="BA176" s="113"/>
      <c r="BB176" s="113"/>
      <c r="BC176" s="113"/>
      <c r="BD176" s="113"/>
      <c r="BE176" s="113"/>
      <c r="BG176" s="148"/>
    </row>
    <row r="177" spans="24:60" ht="17.100000000000001" customHeight="1">
      <c r="X177" s="871"/>
      <c r="Y177" s="934" t="s">
        <v>367</v>
      </c>
      <c r="Z177" s="472"/>
      <c r="AA177" s="614"/>
      <c r="AB177" s="1197" t="str">
        <f t="shared" si="72"/>
        <v>-</v>
      </c>
      <c r="AC177" s="1197" t="str">
        <f t="shared" si="69"/>
        <v>-</v>
      </c>
      <c r="AD177" s="607">
        <f t="shared" ref="AD177:AW177" si="79">AD12/AC12-1</f>
        <v>5.5000000000000009</v>
      </c>
      <c r="AE177" s="607">
        <f t="shared" si="79"/>
        <v>0.71794871794871762</v>
      </c>
      <c r="AF177" s="607">
        <f t="shared" si="79"/>
        <v>0.10447761194029859</v>
      </c>
      <c r="AG177" s="607">
        <f t="shared" si="79"/>
        <v>-8.953185798644947E-2</v>
      </c>
      <c r="AH177" s="607">
        <f t="shared" si="79"/>
        <v>3.5490707026912149E-2</v>
      </c>
      <c r="AI177" s="607">
        <f t="shared" si="79"/>
        <v>-3.7717952771380903E-2</v>
      </c>
      <c r="AJ177" s="607">
        <f t="shared" si="79"/>
        <v>9.52380952380949E-3</v>
      </c>
      <c r="AK177" s="607">
        <f t="shared" si="79"/>
        <v>6.509433962264155E-2</v>
      </c>
      <c r="AL177" s="607">
        <f t="shared" si="79"/>
        <v>-6.7862415116622388E-2</v>
      </c>
      <c r="AM177" s="607">
        <f t="shared" si="79"/>
        <v>8.7705683923791966E-2</v>
      </c>
      <c r="AN177" s="607">
        <f t="shared" si="79"/>
        <v>0.48603423401141321</v>
      </c>
      <c r="AO177" s="607">
        <f t="shared" si="79"/>
        <v>0.23468330998960263</v>
      </c>
      <c r="AP177" s="607">
        <f t="shared" si="79"/>
        <v>4.0486631150465913E-2</v>
      </c>
      <c r="AQ177" s="607">
        <f t="shared" si="79"/>
        <v>0.27414569100647213</v>
      </c>
      <c r="AR177" s="607">
        <f t="shared" si="79"/>
        <v>0.19643925884579572</v>
      </c>
      <c r="AS177" s="607">
        <f t="shared" si="79"/>
        <v>5.627528799946413E-2</v>
      </c>
      <c r="AT177" s="607">
        <f t="shared" si="79"/>
        <v>6.5320934017037535E-2</v>
      </c>
      <c r="AU177" s="607">
        <f t="shared" si="79"/>
        <v>8.7494487962760381E-2</v>
      </c>
      <c r="AV177" s="607">
        <f t="shared" si="79"/>
        <v>9.9800834345771028E-2</v>
      </c>
      <c r="AW177" s="607">
        <f t="shared" si="79"/>
        <v>8.1843839296704246E-2</v>
      </c>
      <c r="AX177" s="607">
        <f t="shared" si="75"/>
        <v>7.1353870403565445E-2</v>
      </c>
      <c r="AY177" s="607">
        <f t="shared" si="75"/>
        <v>6.4436506456682974E-2</v>
      </c>
      <c r="AZ177" s="607">
        <f t="shared" si="75"/>
        <v>4.6711754379895609E-2</v>
      </c>
      <c r="BA177" s="113"/>
      <c r="BB177" s="113"/>
      <c r="BC177" s="113"/>
      <c r="BD177" s="113"/>
      <c r="BE177" s="113"/>
      <c r="BG177" s="148"/>
    </row>
    <row r="178" spans="24:60" ht="17.100000000000001" customHeight="1">
      <c r="X178" s="871"/>
      <c r="Y178" s="933" t="s">
        <v>361</v>
      </c>
      <c r="Z178" s="471"/>
      <c r="AA178" s="614"/>
      <c r="AB178" s="1197" t="str">
        <f t="shared" ref="AB178:AN180" si="80">IF(OR(AA13="NO",AA13=0),"-",AB13/AA13-1)</f>
        <v>-</v>
      </c>
      <c r="AC178" s="1197" t="str">
        <f t="shared" si="80"/>
        <v>-</v>
      </c>
      <c r="AD178" s="638" t="str">
        <f>IF(OR(AC13="NO",AC13=0),"-",AD13/AC13-1)</f>
        <v>-</v>
      </c>
      <c r="AE178" s="638" t="str">
        <f>IF(OR(AD13="NO",AD13=0),"-",AE13/AD13-1)</f>
        <v>-</v>
      </c>
      <c r="AF178" s="638" t="str">
        <f>IF(OR(AE13="NO",AE13=0),"-",AF13/AE13-1)</f>
        <v>-</v>
      </c>
      <c r="AG178" s="638" t="str">
        <f>IF(OR(AF13="NO",AF13=0),"-",AG13/AF13-1)</f>
        <v>-</v>
      </c>
      <c r="AH178" s="607">
        <f t="shared" ref="AH178" si="81">IF(OR(AG13="NO",AG13=0),"",AH13/AG13-1)</f>
        <v>1.7182817999999997</v>
      </c>
      <c r="AI178" s="607">
        <f t="shared" ref="AI178:AW178" si="82">AI13/AH13-1</f>
        <v>1.7182818000000002</v>
      </c>
      <c r="AJ178" s="607">
        <f t="shared" si="82"/>
        <v>1.0797923390741531</v>
      </c>
      <c r="AK178" s="607">
        <f t="shared" si="82"/>
        <v>0.22816309917468436</v>
      </c>
      <c r="AL178" s="607">
        <f t="shared" si="82"/>
        <v>0.15707128131691794</v>
      </c>
      <c r="AM178" s="607">
        <f t="shared" si="82"/>
        <v>0.11759114145145921</v>
      </c>
      <c r="AN178" s="607">
        <f t="shared" si="82"/>
        <v>9.2809198115533231E-2</v>
      </c>
      <c r="AO178" s="607">
        <f t="shared" si="82"/>
        <v>7.0296732906155235E-2</v>
      </c>
      <c r="AP178" s="607">
        <f t="shared" si="82"/>
        <v>4.8308242876796248E-2</v>
      </c>
      <c r="AQ178" s="607">
        <f t="shared" si="82"/>
        <v>1.6604056018197921E-2</v>
      </c>
      <c r="AR178" s="607">
        <f t="shared" si="82"/>
        <v>3.4255317767166726E-2</v>
      </c>
      <c r="AS178" s="607">
        <f t="shared" si="82"/>
        <v>1.6940410993071753E-2</v>
      </c>
      <c r="AT178" s="607">
        <f t="shared" si="82"/>
        <v>3.0140914942443864E-2</v>
      </c>
      <c r="AU178" s="607">
        <f t="shared" si="82"/>
        <v>2.5965502143083352E-2</v>
      </c>
      <c r="AV178" s="607">
        <f t="shared" si="82"/>
        <v>1.4729305786087776E-2</v>
      </c>
      <c r="AW178" s="607">
        <f t="shared" si="82"/>
        <v>2.513377401093142E-2</v>
      </c>
      <c r="AX178" s="607">
        <f t="shared" si="75"/>
        <v>2.0381324719131344E-2</v>
      </c>
      <c r="AY178" s="607">
        <f t="shared" si="75"/>
        <v>2.8909665320128397E-2</v>
      </c>
      <c r="AZ178" s="607">
        <f t="shared" si="75"/>
        <v>3.5398126328249013E-2</v>
      </c>
      <c r="BA178" s="113"/>
      <c r="BB178" s="113"/>
      <c r="BC178" s="113"/>
      <c r="BD178" s="113"/>
      <c r="BE178" s="113"/>
      <c r="BG178" s="148"/>
      <c r="BH178" s="148"/>
    </row>
    <row r="179" spans="24:60" ht="17.100000000000001" customHeight="1">
      <c r="X179" s="871"/>
      <c r="Y179" s="933" t="s">
        <v>368</v>
      </c>
      <c r="Z179" s="471"/>
      <c r="AA179" s="614"/>
      <c r="AB179" s="1197" t="str">
        <f t="shared" si="80"/>
        <v>-</v>
      </c>
      <c r="AC179" s="1197" t="str">
        <f t="shared" si="80"/>
        <v>-</v>
      </c>
      <c r="AD179" s="607">
        <f>IF(OR(AC14="NO",AC14=0),"",AD14/AC14-1)</f>
        <v>6.4999999999999991</v>
      </c>
      <c r="AE179" s="607">
        <f>AE14/AD14-1</f>
        <v>0.8786324786324784</v>
      </c>
      <c r="AF179" s="607">
        <f>AF14/AE14-1</f>
        <v>0.41401273885350331</v>
      </c>
      <c r="AG179" s="607">
        <f>AG14/AF14-1</f>
        <v>0.5261904761904761</v>
      </c>
      <c r="AH179" s="607">
        <f>AH14/AG14-1</f>
        <v>0.2708580343213729</v>
      </c>
      <c r="AI179" s="607">
        <f t="shared" ref="AI179:AW179" si="83">AI14/AH14-1</f>
        <v>8.0896614372345299E-2</v>
      </c>
      <c r="AJ179" s="607">
        <f t="shared" si="83"/>
        <v>-1.7943942215963182E-2</v>
      </c>
      <c r="AK179" s="607">
        <f t="shared" si="83"/>
        <v>8.385138776479284E-3</v>
      </c>
      <c r="AL179" s="607">
        <f t="shared" si="83"/>
        <v>-5.3730996829431055E-2</v>
      </c>
      <c r="AM179" s="607">
        <f t="shared" si="83"/>
        <v>-8.9748451437487997E-4</v>
      </c>
      <c r="AN179" s="607">
        <f t="shared" si="83"/>
        <v>-3.8179051998932567E-2</v>
      </c>
      <c r="AO179" s="607">
        <f t="shared" si="83"/>
        <v>-0.17418116304496944</v>
      </c>
      <c r="AP179" s="607">
        <f t="shared" si="83"/>
        <v>-0.27584907186564434</v>
      </c>
      <c r="AQ179" s="607">
        <f t="shared" si="83"/>
        <v>-0.33729169989299934</v>
      </c>
      <c r="AR179" s="607">
        <f t="shared" si="83"/>
        <v>-0.20374028028962532</v>
      </c>
      <c r="AS179" s="607">
        <f t="shared" si="83"/>
        <v>4.0575507102560415E-2</v>
      </c>
      <c r="AT179" s="607">
        <f t="shared" si="83"/>
        <v>-9.254314244680284E-2</v>
      </c>
      <c r="AU179" s="607">
        <f t="shared" si="83"/>
        <v>-0.21094566724390718</v>
      </c>
      <c r="AV179" s="607">
        <f t="shared" si="83"/>
        <v>-4.862151291152117E-2</v>
      </c>
      <c r="AW179" s="607">
        <f t="shared" si="83"/>
        <v>-0.11534547918452243</v>
      </c>
      <c r="AX179" s="607">
        <f t="shared" si="75"/>
        <v>-0.12761450558160015</v>
      </c>
      <c r="AY179" s="607">
        <f t="shared" si="75"/>
        <v>2.8723607133627205E-2</v>
      </c>
      <c r="AZ179" s="607">
        <f t="shared" si="75"/>
        <v>7.2756075948030796E-2</v>
      </c>
      <c r="BA179" s="113"/>
      <c r="BB179" s="113"/>
      <c r="BC179" s="113"/>
      <c r="BD179" s="113"/>
      <c r="BE179" s="113"/>
      <c r="BG179" s="148"/>
      <c r="BH179" s="148"/>
    </row>
    <row r="180" spans="24:60" ht="17.100000000000001" customHeight="1">
      <c r="X180" s="949"/>
      <c r="Y180" s="934" t="s">
        <v>369</v>
      </c>
      <c r="Z180" s="471"/>
      <c r="AA180" s="605"/>
      <c r="AB180" s="1197" t="str">
        <f t="shared" si="80"/>
        <v>-</v>
      </c>
      <c r="AC180" s="1197" t="str">
        <f t="shared" si="80"/>
        <v>-</v>
      </c>
      <c r="AD180" s="1197" t="str">
        <f>IF(OR(AC15="NO",AC15=0),"-",AD15/AC15-1)</f>
        <v>-</v>
      </c>
      <c r="AE180" s="1197" t="str">
        <f t="shared" si="80"/>
        <v>-</v>
      </c>
      <c r="AF180" s="1197" t="str">
        <f t="shared" si="80"/>
        <v>-</v>
      </c>
      <c r="AG180" s="1197" t="str">
        <f t="shared" si="80"/>
        <v>-</v>
      </c>
      <c r="AH180" s="1197" t="str">
        <f t="shared" si="80"/>
        <v>-</v>
      </c>
      <c r="AI180" s="1197" t="str">
        <f t="shared" si="80"/>
        <v>-</v>
      </c>
      <c r="AJ180" s="1197" t="str">
        <f t="shared" si="80"/>
        <v>-</v>
      </c>
      <c r="AK180" s="1197" t="str">
        <f t="shared" si="80"/>
        <v>-</v>
      </c>
      <c r="AL180" s="1197" t="str">
        <f t="shared" si="80"/>
        <v>-</v>
      </c>
      <c r="AM180" s="1197" t="str">
        <f t="shared" si="80"/>
        <v>-</v>
      </c>
      <c r="AN180" s="1197" t="str">
        <f t="shared" si="80"/>
        <v>-</v>
      </c>
      <c r="AO180" s="607">
        <f t="shared" ref="AO180" si="84">IF(OR(AN15="NO",AN15=0),"",AO15/AN15-1)</f>
        <v>0.84090909090909105</v>
      </c>
      <c r="AP180" s="607">
        <f t="shared" ref="AP180:AW186" si="85">AP15/AO15-1</f>
        <v>0.33333333333333348</v>
      </c>
      <c r="AQ180" s="607">
        <f t="shared" si="85"/>
        <v>0.37962962962962976</v>
      </c>
      <c r="AR180" s="607">
        <f t="shared" si="85"/>
        <v>0.9731543624161072</v>
      </c>
      <c r="AS180" s="607">
        <f t="shared" si="85"/>
        <v>0.45918367346938771</v>
      </c>
      <c r="AT180" s="607">
        <f t="shared" si="85"/>
        <v>1.9435688539664837</v>
      </c>
      <c r="AU180" s="607">
        <f t="shared" si="85"/>
        <v>0.1850453649243522</v>
      </c>
      <c r="AV180" s="607">
        <f t="shared" si="85"/>
        <v>4.7195263686383715E-2</v>
      </c>
      <c r="AW180" s="607">
        <f t="shared" si="85"/>
        <v>0.5632801536471812</v>
      </c>
      <c r="AX180" s="607">
        <f t="shared" si="75"/>
        <v>0.21498932858486097</v>
      </c>
      <c r="AY180" s="607">
        <f t="shared" si="75"/>
        <v>5.3504437237271718E-2</v>
      </c>
      <c r="AZ180" s="607">
        <f t="shared" si="75"/>
        <v>3.7628069722406066E-2</v>
      </c>
      <c r="BA180" s="113"/>
      <c r="BB180" s="113"/>
      <c r="BC180" s="113"/>
      <c r="BD180" s="113"/>
      <c r="BE180" s="113"/>
      <c r="BG180" s="148"/>
      <c r="BH180" s="148"/>
    </row>
    <row r="181" spans="24:60" ht="17.100000000000001" customHeight="1">
      <c r="X181" s="937" t="s">
        <v>35</v>
      </c>
      <c r="Y181" s="950"/>
      <c r="Z181" s="467"/>
      <c r="AA181" s="615"/>
      <c r="AB181" s="608">
        <f t="shared" ref="AB181:AO181" si="86">AB16/AA16-1</f>
        <v>0.14797040261001215</v>
      </c>
      <c r="AC181" s="608">
        <f t="shared" si="86"/>
        <v>1.4702566276902029E-2</v>
      </c>
      <c r="AD181" s="608">
        <f t="shared" si="86"/>
        <v>0.43657292284521931</v>
      </c>
      <c r="AE181" s="608">
        <f t="shared" si="86"/>
        <v>0.22852153866522706</v>
      </c>
      <c r="AF181" s="608">
        <f t="shared" si="86"/>
        <v>0.30992439392251936</v>
      </c>
      <c r="AG181" s="608">
        <f t="shared" si="86"/>
        <v>3.6812120415688376E-2</v>
      </c>
      <c r="AH181" s="608">
        <f t="shared" si="86"/>
        <v>9.4538783135734272E-2</v>
      </c>
      <c r="AI181" s="608">
        <f t="shared" si="86"/>
        <v>-0.17092465985060257</v>
      </c>
      <c r="AJ181" s="608">
        <f t="shared" si="86"/>
        <v>-0.20825158539650557</v>
      </c>
      <c r="AK181" s="608">
        <f t="shared" si="86"/>
        <v>-9.4903848539505176E-2</v>
      </c>
      <c r="AL181" s="608">
        <f t="shared" si="86"/>
        <v>-0.16799654572614775</v>
      </c>
      <c r="AM181" s="608">
        <f t="shared" si="86"/>
        <v>-6.8738259222732245E-2</v>
      </c>
      <c r="AN181" s="608">
        <f t="shared" si="86"/>
        <v>-3.7527729328921344E-2</v>
      </c>
      <c r="AO181" s="608">
        <f t="shared" si="86"/>
        <v>4.0933638993493338E-2</v>
      </c>
      <c r="AP181" s="608">
        <f t="shared" si="85"/>
        <v>-6.4371483926014661E-2</v>
      </c>
      <c r="AQ181" s="608">
        <f t="shared" si="85"/>
        <v>4.3535750591793931E-2</v>
      </c>
      <c r="AR181" s="608">
        <f t="shared" si="85"/>
        <v>-0.12023037252544266</v>
      </c>
      <c r="AS181" s="608">
        <f t="shared" si="85"/>
        <v>-0.27453405340094805</v>
      </c>
      <c r="AT181" s="608">
        <f t="shared" si="85"/>
        <v>-0.29538796221110009</v>
      </c>
      <c r="AU181" s="608">
        <f t="shared" si="85"/>
        <v>5.0081038237152598E-2</v>
      </c>
      <c r="AV181" s="608">
        <f t="shared" si="85"/>
        <v>-0.11627065062861375</v>
      </c>
      <c r="AW181" s="608">
        <f t="shared" si="85"/>
        <v>-8.49747656466735E-2</v>
      </c>
      <c r="AX181" s="608">
        <f t="shared" si="75"/>
        <v>-4.5475573216002707E-2</v>
      </c>
      <c r="AY181" s="608">
        <f t="shared" si="75"/>
        <v>2.4806258839639828E-2</v>
      </c>
      <c r="AZ181" s="608">
        <f t="shared" si="75"/>
        <v>-1.5862506365936224E-2</v>
      </c>
      <c r="BA181" s="113"/>
      <c r="BB181" s="113"/>
      <c r="BC181" s="113"/>
      <c r="BD181" s="113"/>
      <c r="BE181" s="113"/>
      <c r="BG181" s="148"/>
      <c r="BH181" s="148"/>
    </row>
    <row r="182" spans="24:60" ht="17.100000000000001" customHeight="1">
      <c r="X182" s="937"/>
      <c r="Y182" s="8" t="s">
        <v>362</v>
      </c>
      <c r="Z182" s="466"/>
      <c r="AA182" s="616"/>
      <c r="AB182" s="609">
        <f t="shared" ref="AB182:AO182" si="87">AB17/AA17-1</f>
        <v>0.15789473684210531</v>
      </c>
      <c r="AC182" s="609">
        <f t="shared" si="87"/>
        <v>2.2727272727272707E-2</v>
      </c>
      <c r="AD182" s="609">
        <f t="shared" si="87"/>
        <v>0.44444444444444442</v>
      </c>
      <c r="AE182" s="609">
        <f t="shared" si="87"/>
        <v>0.23076923076923084</v>
      </c>
      <c r="AF182" s="609">
        <f t="shared" si="87"/>
        <v>0.31249999999999978</v>
      </c>
      <c r="AG182" s="609">
        <f t="shared" si="87"/>
        <v>0.31975764999234424</v>
      </c>
      <c r="AH182" s="609">
        <f t="shared" si="87"/>
        <v>0.3965162915575593</v>
      </c>
      <c r="AI182" s="609">
        <f t="shared" si="87"/>
        <v>-2.3438519872304386E-2</v>
      </c>
      <c r="AJ182" s="609">
        <f t="shared" si="87"/>
        <v>-4.6081445654287512E-2</v>
      </c>
      <c r="AK182" s="609">
        <f t="shared" si="87"/>
        <v>5.8193374061497272E-2</v>
      </c>
      <c r="AL182" s="609">
        <f t="shared" si="87"/>
        <v>-0.19943417124145224</v>
      </c>
      <c r="AM182" s="609">
        <f t="shared" si="87"/>
        <v>-5.4633057736901192E-2</v>
      </c>
      <c r="AN182" s="609">
        <f t="shared" si="87"/>
        <v>-3.6364316028581922E-2</v>
      </c>
      <c r="AO182" s="609">
        <f t="shared" si="87"/>
        <v>-0.10362146051900678</v>
      </c>
      <c r="AP182" s="609">
        <f t="shared" si="85"/>
        <v>-4.1840195131473523E-2</v>
      </c>
      <c r="AQ182" s="609">
        <f t="shared" si="85"/>
        <v>4.8711922098564564E-2</v>
      </c>
      <c r="AR182" s="609">
        <f t="shared" si="85"/>
        <v>-0.1048687691979836</v>
      </c>
      <c r="AS182" s="609">
        <f t="shared" si="85"/>
        <v>-0.33565482845833583</v>
      </c>
      <c r="AT182" s="609">
        <f t="shared" si="85"/>
        <v>-0.29318819900086623</v>
      </c>
      <c r="AU182" s="609">
        <f t="shared" si="85"/>
        <v>-0.45843634318303683</v>
      </c>
      <c r="AV182" s="609">
        <f t="shared" si="85"/>
        <v>-0.16892098610373085</v>
      </c>
      <c r="AW182" s="609">
        <f t="shared" si="85"/>
        <v>-0.28492128844756603</v>
      </c>
      <c r="AX182" s="609">
        <f t="shared" si="75"/>
        <v>-0.24947164494540341</v>
      </c>
      <c r="AY182" s="609">
        <f t="shared" si="75"/>
        <v>-3.0920856686431963E-2</v>
      </c>
      <c r="AZ182" s="609">
        <f t="shared" si="75"/>
        <v>6.716772372942903E-2</v>
      </c>
      <c r="BA182" s="28"/>
      <c r="BB182" s="28"/>
      <c r="BC182" s="28"/>
      <c r="BD182" s="28"/>
      <c r="BE182" s="28"/>
    </row>
    <row r="183" spans="24:60" ht="17.100000000000001" customHeight="1">
      <c r="X183" s="937"/>
      <c r="Y183" s="8" t="s">
        <v>363</v>
      </c>
      <c r="Z183" s="466"/>
      <c r="AA183" s="616"/>
      <c r="AB183" s="609">
        <f t="shared" ref="AB183:AO183" si="88">AB18/AA18-1</f>
        <v>-0.16076246334310862</v>
      </c>
      <c r="AC183" s="609">
        <f t="shared" si="88"/>
        <v>-0.32972255223984903</v>
      </c>
      <c r="AD183" s="609">
        <f t="shared" si="88"/>
        <v>-7.8928161818371367E-2</v>
      </c>
      <c r="AE183" s="609">
        <f t="shared" si="88"/>
        <v>-2.3205795788996397E-3</v>
      </c>
      <c r="AF183" s="609">
        <f t="shared" si="88"/>
        <v>-1.6395302660690891E-2</v>
      </c>
      <c r="AG183" s="609">
        <f t="shared" si="88"/>
        <v>-5.5309284862866903E-2</v>
      </c>
      <c r="AH183" s="609">
        <f t="shared" si="88"/>
        <v>-9.78311431561808E-2</v>
      </c>
      <c r="AI183" s="609">
        <f t="shared" si="88"/>
        <v>-0.16884958359612712</v>
      </c>
      <c r="AJ183" s="609">
        <f t="shared" si="88"/>
        <v>-0.41045751633986938</v>
      </c>
      <c r="AK183" s="609">
        <f t="shared" si="88"/>
        <v>-0.38930437070164225</v>
      </c>
      <c r="AL183" s="609">
        <f t="shared" si="88"/>
        <v>-0.13342031274680133</v>
      </c>
      <c r="AM183" s="609">
        <f t="shared" si="88"/>
        <v>-4.6028701226834112E-2</v>
      </c>
      <c r="AN183" s="609">
        <f t="shared" si="88"/>
        <v>1.463729138436598E-2</v>
      </c>
      <c r="AO183" s="609">
        <f t="shared" si="88"/>
        <v>-1.8775366467552068E-2</v>
      </c>
      <c r="AP183" s="609">
        <f t="shared" si="85"/>
        <v>1.0212002865248593E-3</v>
      </c>
      <c r="AQ183" s="609">
        <f t="shared" si="85"/>
        <v>2.6002619241936031E-3</v>
      </c>
      <c r="AR183" s="609">
        <f t="shared" si="85"/>
        <v>-8.8493598716222754E-3</v>
      </c>
      <c r="AS183" s="609">
        <f t="shared" si="85"/>
        <v>-1.5128593040849569E-3</v>
      </c>
      <c r="AT183" s="609">
        <f t="shared" si="85"/>
        <v>-0.24861036399497927</v>
      </c>
      <c r="AU183" s="609">
        <f t="shared" si="85"/>
        <v>-5.8310464145090113E-2</v>
      </c>
      <c r="AV183" s="609">
        <f t="shared" si="85"/>
        <v>-2.0444807182208313E-3</v>
      </c>
      <c r="AW183" s="609">
        <f t="shared" si="85"/>
        <v>-0.12966451942129054</v>
      </c>
      <c r="AX183" s="609">
        <f t="shared" si="75"/>
        <v>-0.27701408007269401</v>
      </c>
      <c r="AY183" s="609">
        <f t="shared" si="75"/>
        <v>-0.80067796610169495</v>
      </c>
      <c r="AZ183" s="609">
        <f t="shared" si="75"/>
        <v>-1</v>
      </c>
      <c r="BA183" s="28"/>
      <c r="BB183" s="28"/>
      <c r="BC183" s="28"/>
      <c r="BD183" s="28"/>
      <c r="BE183" s="28"/>
    </row>
    <row r="184" spans="24:60" ht="17.100000000000001" customHeight="1">
      <c r="X184" s="937"/>
      <c r="Y184" s="8" t="s">
        <v>364</v>
      </c>
      <c r="Z184" s="466"/>
      <c r="AA184" s="616"/>
      <c r="AB184" s="609">
        <f t="shared" ref="AB184:AO184" si="89">AB19/AA19-1</f>
        <v>0.15789473684210531</v>
      </c>
      <c r="AC184" s="609">
        <f t="shared" si="89"/>
        <v>2.2727272727272707E-2</v>
      </c>
      <c r="AD184" s="609">
        <f t="shared" si="89"/>
        <v>0.44444444444444464</v>
      </c>
      <c r="AE184" s="609">
        <f t="shared" si="89"/>
        <v>0.23076923076923084</v>
      </c>
      <c r="AF184" s="609">
        <f t="shared" si="89"/>
        <v>0.3125</v>
      </c>
      <c r="AG184" s="609">
        <f t="shared" si="89"/>
        <v>0.17480170875767387</v>
      </c>
      <c r="AH184" s="609">
        <f t="shared" si="89"/>
        <v>0.25607237723937359</v>
      </c>
      <c r="AI184" s="609">
        <f t="shared" si="89"/>
        <v>1.442379208168898E-2</v>
      </c>
      <c r="AJ184" s="609">
        <f t="shared" si="89"/>
        <v>6.7046536112532973E-2</v>
      </c>
      <c r="AK184" s="609">
        <f t="shared" si="89"/>
        <v>7.7851284210247451E-2</v>
      </c>
      <c r="AL184" s="609">
        <f t="shared" si="89"/>
        <v>-0.23144097947860742</v>
      </c>
      <c r="AM184" s="609">
        <f t="shared" si="89"/>
        <v>-3.3959742267507531E-3</v>
      </c>
      <c r="AN184" s="609">
        <f t="shared" si="89"/>
        <v>-9.301613968533573E-3</v>
      </c>
      <c r="AO184" s="609">
        <f t="shared" si="89"/>
        <v>5.7389360549626511E-2</v>
      </c>
      <c r="AP184" s="609">
        <f t="shared" si="85"/>
        <v>-0.15444394962879038</v>
      </c>
      <c r="AQ184" s="609">
        <f t="shared" si="85"/>
        <v>7.4153995101153614E-2</v>
      </c>
      <c r="AR184" s="609">
        <f t="shared" si="85"/>
        <v>-0.10170694939961955</v>
      </c>
      <c r="AS184" s="609">
        <f t="shared" si="85"/>
        <v>-0.24678937780740573</v>
      </c>
      <c r="AT184" s="609">
        <f t="shared" si="85"/>
        <v>-0.36833028146747981</v>
      </c>
      <c r="AU184" s="609">
        <f t="shared" si="85"/>
        <v>4.9905347952622137E-2</v>
      </c>
      <c r="AV184" s="609">
        <f t="shared" si="85"/>
        <v>-0.1585154391321697</v>
      </c>
      <c r="AW184" s="609">
        <f t="shared" si="85"/>
        <v>-0.12834838477661259</v>
      </c>
      <c r="AX184" s="609">
        <f t="shared" si="75"/>
        <v>-4.2138269122390049E-2</v>
      </c>
      <c r="AY184" s="609">
        <f t="shared" si="75"/>
        <v>3.929049229706516E-2</v>
      </c>
      <c r="AZ184" s="609">
        <f t="shared" si="75"/>
        <v>-2.142148742875627E-2</v>
      </c>
      <c r="BA184" s="28"/>
      <c r="BB184" s="28"/>
      <c r="BC184" s="28"/>
      <c r="BD184" s="28"/>
      <c r="BE184" s="28"/>
    </row>
    <row r="185" spans="24:60" ht="17.100000000000001" customHeight="1">
      <c r="X185" s="937"/>
      <c r="Y185" s="8" t="s">
        <v>132</v>
      </c>
      <c r="Z185" s="472"/>
      <c r="AA185" s="616"/>
      <c r="AB185" s="609">
        <f t="shared" ref="AB185:AO185" si="90">AB20/AA20-1</f>
        <v>0.15789473684210531</v>
      </c>
      <c r="AC185" s="609">
        <f t="shared" si="90"/>
        <v>2.2727272727272707E-2</v>
      </c>
      <c r="AD185" s="609">
        <f t="shared" si="90"/>
        <v>0.44444444444444442</v>
      </c>
      <c r="AE185" s="609">
        <f t="shared" si="90"/>
        <v>0.23076923076923084</v>
      </c>
      <c r="AF185" s="609">
        <f t="shared" si="90"/>
        <v>0.31249999999999978</v>
      </c>
      <c r="AG185" s="609">
        <f t="shared" si="90"/>
        <v>-3.5316736580047081E-2</v>
      </c>
      <c r="AH185" s="609">
        <f t="shared" si="90"/>
        <v>0.86050351665730651</v>
      </c>
      <c r="AI185" s="609">
        <f t="shared" si="90"/>
        <v>9.8175418438592565E-2</v>
      </c>
      <c r="AJ185" s="609">
        <f t="shared" si="90"/>
        <v>0.24909025553671049</v>
      </c>
      <c r="AK185" s="609">
        <f t="shared" si="90"/>
        <v>3.9158985980887184E-3</v>
      </c>
      <c r="AL185" s="609">
        <f t="shared" si="90"/>
        <v>-0.32876833934542582</v>
      </c>
      <c r="AM185" s="609">
        <f t="shared" si="90"/>
        <v>0.26387173429169453</v>
      </c>
      <c r="AN185" s="609">
        <f t="shared" si="90"/>
        <v>-7.4727921065865677E-2</v>
      </c>
      <c r="AO185" s="609">
        <f t="shared" si="90"/>
        <v>6.6302151963973932E-2</v>
      </c>
      <c r="AP185" s="609">
        <f t="shared" si="85"/>
        <v>-0.15164956882788305</v>
      </c>
      <c r="AQ185" s="609">
        <f t="shared" si="85"/>
        <v>3.6661783535852921E-2</v>
      </c>
      <c r="AR185" s="609">
        <f t="shared" si="85"/>
        <v>-0.32141103092697543</v>
      </c>
      <c r="AS185" s="609">
        <f t="shared" si="85"/>
        <v>-0.21924000348334605</v>
      </c>
      <c r="AT185" s="609">
        <f t="shared" si="85"/>
        <v>-0.52907302150752278</v>
      </c>
      <c r="AU185" s="609">
        <f t="shared" si="85"/>
        <v>0.18255520065614284</v>
      </c>
      <c r="AV185" s="609">
        <f t="shared" si="85"/>
        <v>0.27149914918679507</v>
      </c>
      <c r="AW185" s="609">
        <f t="shared" si="85"/>
        <v>0.15375383005872312</v>
      </c>
      <c r="AX185" s="609">
        <f t="shared" si="75"/>
        <v>0.10868739867123822</v>
      </c>
      <c r="AY185" s="609">
        <f t="shared" si="75"/>
        <v>0.18652399915502382</v>
      </c>
      <c r="AZ185" s="609">
        <f t="shared" si="75"/>
        <v>-3.6534173278228055E-2</v>
      </c>
      <c r="BA185" s="28"/>
      <c r="BB185" s="28"/>
      <c r="BC185" s="28"/>
      <c r="BD185" s="28"/>
      <c r="BE185" s="28"/>
    </row>
    <row r="186" spans="24:60" ht="17.100000000000001" customHeight="1">
      <c r="X186" s="938"/>
      <c r="Y186" s="10" t="s">
        <v>365</v>
      </c>
      <c r="Z186" s="466"/>
      <c r="AA186" s="616"/>
      <c r="AB186" s="609">
        <f t="shared" ref="AB186:AO186" si="91">AB21/AA21-1</f>
        <v>0.15789473684210531</v>
      </c>
      <c r="AC186" s="609">
        <f t="shared" si="91"/>
        <v>2.2727272727272707E-2</v>
      </c>
      <c r="AD186" s="609">
        <f t="shared" si="91"/>
        <v>0.44444444444444442</v>
      </c>
      <c r="AE186" s="609">
        <f t="shared" si="91"/>
        <v>0.23076923076923084</v>
      </c>
      <c r="AF186" s="609">
        <f t="shared" si="91"/>
        <v>0.3125</v>
      </c>
      <c r="AG186" s="609">
        <f t="shared" si="91"/>
        <v>-2.5680394186541999E-2</v>
      </c>
      <c r="AH186" s="609">
        <f t="shared" si="91"/>
        <v>1.6633789965214696E-4</v>
      </c>
      <c r="AI186" s="609">
        <f t="shared" si="91"/>
        <v>-0.28244851810824045</v>
      </c>
      <c r="AJ186" s="609">
        <f t="shared" si="91"/>
        <v>-0.43018330333400989</v>
      </c>
      <c r="AK186" s="609">
        <f t="shared" si="91"/>
        <v>-0.36121244778907891</v>
      </c>
      <c r="AL186" s="609">
        <f t="shared" si="91"/>
        <v>-6.9430770276979192E-3</v>
      </c>
      <c r="AM186" s="609">
        <f t="shared" si="91"/>
        <v>-0.1968767200443664</v>
      </c>
      <c r="AN186" s="609">
        <f t="shared" si="91"/>
        <v>-9.3287992292178545E-2</v>
      </c>
      <c r="AO186" s="609">
        <f t="shared" si="91"/>
        <v>7.878063147833525E-2</v>
      </c>
      <c r="AP186" s="609">
        <f t="shared" si="85"/>
        <v>0.12751790205801306</v>
      </c>
      <c r="AQ186" s="609">
        <f t="shared" si="85"/>
        <v>-7.7852861943586982E-3</v>
      </c>
      <c r="AR186" s="609">
        <f t="shared" si="85"/>
        <v>-0.14877909752890428</v>
      </c>
      <c r="AS186" s="609">
        <f t="shared" si="85"/>
        <v>-0.3066769780364007</v>
      </c>
      <c r="AT186" s="609">
        <f t="shared" si="85"/>
        <v>-0.13816766969847838</v>
      </c>
      <c r="AU186" s="609">
        <f t="shared" si="85"/>
        <v>0.21138773333708372</v>
      </c>
      <c r="AV186" s="609">
        <f t="shared" si="85"/>
        <v>-6.7019813801913242E-2</v>
      </c>
      <c r="AW186" s="609">
        <f t="shared" si="85"/>
        <v>-1.3903378717768478E-2</v>
      </c>
      <c r="AX186" s="609">
        <f t="shared" si="75"/>
        <v>-4.1123273708644548E-2</v>
      </c>
      <c r="AY186" s="609">
        <f t="shared" si="75"/>
        <v>1.2253406983129045E-2</v>
      </c>
      <c r="AZ186" s="609">
        <f t="shared" si="75"/>
        <v>-1.2710332455813544E-2</v>
      </c>
      <c r="BA186" s="28"/>
      <c r="BB186" s="28"/>
      <c r="BC186" s="28"/>
      <c r="BD186" s="28"/>
      <c r="BE186" s="28"/>
    </row>
    <row r="187" spans="24:60" ht="17.100000000000001" customHeight="1">
      <c r="X187" s="939"/>
      <c r="Y187" s="940" t="s">
        <v>251</v>
      </c>
      <c r="Z187" s="471"/>
      <c r="AA187" s="637"/>
      <c r="AB187" s="1197" t="str">
        <f>IF(OR(AB22="NO",AA22=0),"-",AB22/AA22-1)</f>
        <v>-</v>
      </c>
      <c r="AC187" s="1197" t="str">
        <f>IF(OR(AC22="NO",AB22=0),"-",AC22/AB22-1)</f>
        <v>-</v>
      </c>
      <c r="AD187" s="1197" t="str">
        <f t="shared" ref="AD187:AL187" si="92">IF(OR(AD22="NO",AC22=0),"-",AD22/AC22-1)</f>
        <v>-</v>
      </c>
      <c r="AE187" s="1197" t="str">
        <f t="shared" si="92"/>
        <v>-</v>
      </c>
      <c r="AF187" s="1197" t="str">
        <f t="shared" si="92"/>
        <v>-</v>
      </c>
      <c r="AG187" s="1197" t="str">
        <f t="shared" si="92"/>
        <v>-</v>
      </c>
      <c r="AH187" s="1197" t="str">
        <f t="shared" si="92"/>
        <v>-</v>
      </c>
      <c r="AI187" s="1197" t="str">
        <f t="shared" si="92"/>
        <v>-</v>
      </c>
      <c r="AJ187" s="1197" t="str">
        <f t="shared" si="92"/>
        <v>-</v>
      </c>
      <c r="AK187" s="1197" t="str">
        <f t="shared" si="92"/>
        <v>-</v>
      </c>
      <c r="AL187" s="1197" t="str">
        <f t="shared" si="92"/>
        <v>-</v>
      </c>
      <c r="AM187" s="1197" t="str">
        <f>IF(OR(AL22="NO",AL22=0),"-",AM22/AL22-1)</f>
        <v>-</v>
      </c>
      <c r="AN187" s="638">
        <f t="shared" ref="AN187:AZ187" si="93">IF(OR(AM22="NO",AM22=0),"",AN22/AM22-1)</f>
        <v>1.4791830531111576</v>
      </c>
      <c r="AO187" s="638">
        <f t="shared" si="93"/>
        <v>0.74210958769578372</v>
      </c>
      <c r="AP187" s="638">
        <f t="shared" si="93"/>
        <v>0.70860736338830566</v>
      </c>
      <c r="AQ187" s="638">
        <f t="shared" si="93"/>
        <v>1.1938409771783638</v>
      </c>
      <c r="AR187" s="638">
        <f t="shared" si="93"/>
        <v>1.1892718689643371</v>
      </c>
      <c r="AS187" s="638">
        <f t="shared" si="93"/>
        <v>0.66910752932883555</v>
      </c>
      <c r="AT187" s="638">
        <f t="shared" si="93"/>
        <v>0.35224903161008503</v>
      </c>
      <c r="AU187" s="638">
        <f t="shared" si="93"/>
        <v>0.38525936665306193</v>
      </c>
      <c r="AV187" s="638">
        <f t="shared" si="93"/>
        <v>0.36823666809984856</v>
      </c>
      <c r="AW187" s="1197" t="str">
        <f>IF(OR(AW22="NO",AV22=0),"-",AW22/AV22-1)</f>
        <v>-</v>
      </c>
      <c r="AX187" s="1197" t="str">
        <f>IF(OR(AW22="NO",AW22=0),"-",AX22/AW22-1)</f>
        <v>-</v>
      </c>
      <c r="AY187" s="638">
        <f t="shared" si="93"/>
        <v>-0.13123723237929374</v>
      </c>
      <c r="AZ187" s="638">
        <f t="shared" si="93"/>
        <v>-0.13072826091748369</v>
      </c>
      <c r="BA187" s="28"/>
      <c r="BB187" s="28"/>
      <c r="BC187" s="28"/>
      <c r="BD187" s="28"/>
      <c r="BE187" s="28"/>
    </row>
    <row r="188" spans="24:60" ht="17.100000000000001" customHeight="1">
      <c r="X188" s="941" t="s">
        <v>376</v>
      </c>
      <c r="Y188" s="942"/>
      <c r="Z188" s="468"/>
      <c r="AA188" s="617"/>
      <c r="AB188" s="610">
        <f t="shared" ref="AB188:AZ188" si="94">AB23/AA23-1</f>
        <v>0.10552257582449265</v>
      </c>
      <c r="AC188" s="610">
        <f t="shared" si="94"/>
        <v>0.10064606961838884</v>
      </c>
      <c r="AD188" s="610">
        <f t="shared" si="94"/>
        <v>4.2304064926492746E-3</v>
      </c>
      <c r="AE188" s="610">
        <f t="shared" si="94"/>
        <v>-4.3434980255246503E-2</v>
      </c>
      <c r="AF188" s="610">
        <f t="shared" si="94"/>
        <v>9.50448141033986E-2</v>
      </c>
      <c r="AG188" s="610">
        <f t="shared" si="94"/>
        <v>3.4939182679158742E-2</v>
      </c>
      <c r="AH188" s="610">
        <f t="shared" si="94"/>
        <v>-0.14755137946247876</v>
      </c>
      <c r="AI188" s="610">
        <f t="shared" si="94"/>
        <v>-8.8655500632454198E-2</v>
      </c>
      <c r="AJ188" s="610">
        <f t="shared" si="94"/>
        <v>-0.30606878168539509</v>
      </c>
      <c r="AK188" s="610">
        <f t="shared" si="94"/>
        <v>-0.2337743671460053</v>
      </c>
      <c r="AL188" s="610">
        <f t="shared" si="94"/>
        <v>-0.13729097892168241</v>
      </c>
      <c r="AM188" s="610">
        <f t="shared" si="94"/>
        <v>-5.4489790068685706E-2</v>
      </c>
      <c r="AN188" s="610">
        <f t="shared" si="94"/>
        <v>-5.7391871569898889E-2</v>
      </c>
      <c r="AO188" s="610">
        <f t="shared" si="94"/>
        <v>-2.7302997855100819E-2</v>
      </c>
      <c r="AP188" s="610">
        <f t="shared" si="94"/>
        <v>-3.9115336950364288E-2</v>
      </c>
      <c r="AQ188" s="610">
        <f t="shared" si="94"/>
        <v>3.4810148218546999E-2</v>
      </c>
      <c r="AR188" s="610">
        <f t="shared" si="94"/>
        <v>-9.4752335719466729E-2</v>
      </c>
      <c r="AS188" s="610">
        <f t="shared" si="94"/>
        <v>-0.11752161703756925</v>
      </c>
      <c r="AT188" s="610">
        <f t="shared" si="94"/>
        <v>-0.41428427034835358</v>
      </c>
      <c r="AU188" s="610">
        <f t="shared" si="94"/>
        <v>-9.3033058214081477E-3</v>
      </c>
      <c r="AV188" s="610">
        <f t="shared" si="94"/>
        <v>-7.2705550252961992E-2</v>
      </c>
      <c r="AW188" s="610">
        <f t="shared" si="94"/>
        <v>-5.8280806256053586E-3</v>
      </c>
      <c r="AX188" s="610">
        <f t="shared" si="94"/>
        <v>-5.9399266293567843E-2</v>
      </c>
      <c r="AY188" s="610">
        <f t="shared" si="94"/>
        <v>-1.7482954621357183E-2</v>
      </c>
      <c r="AZ188" s="610">
        <f t="shared" si="94"/>
        <v>2.7499809971094136E-2</v>
      </c>
      <c r="BA188" s="113"/>
      <c r="BB188" s="113"/>
      <c r="BC188" s="113"/>
      <c r="BD188" s="113"/>
      <c r="BE188" s="113"/>
    </row>
    <row r="189" spans="24:60" ht="17.100000000000001" customHeight="1">
      <c r="X189" s="941"/>
      <c r="Y189" s="933" t="s">
        <v>373</v>
      </c>
      <c r="Z189" s="466"/>
      <c r="AA189" s="616"/>
      <c r="AB189" s="609">
        <f t="shared" ref="AB189:AZ189" si="95">AB24/AA24-1</f>
        <v>0.11764705882352966</v>
      </c>
      <c r="AC189" s="609">
        <f t="shared" si="95"/>
        <v>0.10526315789473673</v>
      </c>
      <c r="AD189" s="609">
        <f t="shared" si="95"/>
        <v>0</v>
      </c>
      <c r="AE189" s="609">
        <f t="shared" si="95"/>
        <v>-4.7619047619047672E-2</v>
      </c>
      <c r="AF189" s="609">
        <f t="shared" si="95"/>
        <v>0.10000000000000009</v>
      </c>
      <c r="AG189" s="609">
        <f t="shared" si="95"/>
        <v>-0.11167512690355341</v>
      </c>
      <c r="AH189" s="609">
        <f t="shared" si="95"/>
        <v>-0.38285714285714278</v>
      </c>
      <c r="AI189" s="609">
        <f t="shared" si="95"/>
        <v>-0.18518518518518523</v>
      </c>
      <c r="AJ189" s="609">
        <f t="shared" si="95"/>
        <v>-0.27272727272727271</v>
      </c>
      <c r="AK189" s="609">
        <f t="shared" si="95"/>
        <v>-0.4375</v>
      </c>
      <c r="AL189" s="609">
        <f t="shared" si="95"/>
        <v>-8.3333333333333259E-2</v>
      </c>
      <c r="AM189" s="609">
        <f t="shared" si="95"/>
        <v>9.0909090909090828E-2</v>
      </c>
      <c r="AN189" s="609">
        <f t="shared" si="95"/>
        <v>-5.5555555555555469E-2</v>
      </c>
      <c r="AO189" s="609">
        <f t="shared" si="95"/>
        <v>-5.8823529411764719E-2</v>
      </c>
      <c r="AP189" s="609">
        <f t="shared" si="95"/>
        <v>0.27499999999999991</v>
      </c>
      <c r="AQ189" s="609">
        <f t="shared" si="95"/>
        <v>0.40122549019607878</v>
      </c>
      <c r="AR189" s="609">
        <f t="shared" si="95"/>
        <v>-0.12261675704040598</v>
      </c>
      <c r="AS189" s="609">
        <f t="shared" si="95"/>
        <v>7.4561403508772051E-2</v>
      </c>
      <c r="AT189" s="609">
        <f t="shared" si="95"/>
        <v>-0.81076066790352508</v>
      </c>
      <c r="AU189" s="609">
        <f t="shared" si="95"/>
        <v>-0.18627450980392135</v>
      </c>
      <c r="AV189" s="609">
        <f t="shared" si="95"/>
        <v>-0.30120481927710852</v>
      </c>
      <c r="AW189" s="609">
        <f t="shared" si="95"/>
        <v>-6.8965517241379226E-2</v>
      </c>
      <c r="AX189" s="609">
        <f t="shared" si="95"/>
        <v>-0.24629629629629635</v>
      </c>
      <c r="AY189" s="609">
        <f t="shared" si="95"/>
        <v>-0.33660933660933656</v>
      </c>
      <c r="AZ189" s="609">
        <f t="shared" si="95"/>
        <v>-0.14814814814814847</v>
      </c>
      <c r="BA189" s="113"/>
      <c r="BB189" s="113"/>
      <c r="BC189" s="113"/>
      <c r="BD189" s="113"/>
      <c r="BE189" s="113"/>
    </row>
    <row r="190" spans="24:60" ht="17.100000000000001" customHeight="1">
      <c r="X190" s="941"/>
      <c r="Y190" s="933" t="s">
        <v>359</v>
      </c>
      <c r="Z190" s="466"/>
      <c r="AA190" s="616"/>
      <c r="AB190" s="609">
        <f t="shared" ref="AB190:AZ190" si="96">AB25/AA25-1</f>
        <v>-0.13720109760878085</v>
      </c>
      <c r="AC190" s="609">
        <f t="shared" si="96"/>
        <v>-0.15356656065424812</v>
      </c>
      <c r="AD190" s="609">
        <f t="shared" si="96"/>
        <v>5.0187869028448739E-2</v>
      </c>
      <c r="AE190" s="609">
        <f t="shared" si="96"/>
        <v>-2.8622540250447193E-2</v>
      </c>
      <c r="AF190" s="609">
        <f t="shared" si="96"/>
        <v>4.4198895027624197E-2</v>
      </c>
      <c r="AG190" s="609">
        <f t="shared" si="96"/>
        <v>0.20000000000000018</v>
      </c>
      <c r="AH190" s="609">
        <f t="shared" si="96"/>
        <v>0.33333333333333326</v>
      </c>
      <c r="AI190" s="609">
        <f t="shared" si="96"/>
        <v>1.125</v>
      </c>
      <c r="AJ190" s="609">
        <f t="shared" si="96"/>
        <v>0.58823529411764697</v>
      </c>
      <c r="AK190" s="609">
        <f t="shared" si="96"/>
        <v>0.59259259259259256</v>
      </c>
      <c r="AL190" s="609">
        <f t="shared" si="96"/>
        <v>0.11627906976744207</v>
      </c>
      <c r="AM190" s="609">
        <f t="shared" si="96"/>
        <v>-2.0833333333333481E-2</v>
      </c>
      <c r="AN190" s="609">
        <f t="shared" si="96"/>
        <v>1.9827294578473875E-3</v>
      </c>
      <c r="AO190" s="609">
        <f t="shared" si="96"/>
        <v>-1.2888360227989004E-2</v>
      </c>
      <c r="AP190" s="609">
        <f t="shared" si="96"/>
        <v>4.1664378981135064E-2</v>
      </c>
      <c r="AQ190" s="609">
        <f t="shared" si="96"/>
        <v>-5.7224894604820942E-2</v>
      </c>
      <c r="AR190" s="609">
        <f t="shared" si="96"/>
        <v>-1.5965773487649493E-3</v>
      </c>
      <c r="AS190" s="609">
        <f t="shared" si="96"/>
        <v>-0.40104209697230075</v>
      </c>
      <c r="AT190" s="609">
        <f t="shared" si="96"/>
        <v>-0.63369963369963367</v>
      </c>
      <c r="AU190" s="609">
        <f t="shared" si="96"/>
        <v>0.2883</v>
      </c>
      <c r="AV190" s="609">
        <f t="shared" si="96"/>
        <v>-0.37902662423348599</v>
      </c>
      <c r="AW190" s="609">
        <f t="shared" si="96"/>
        <v>0</v>
      </c>
      <c r="AX190" s="609">
        <f t="shared" si="96"/>
        <v>-0.12500000000000011</v>
      </c>
      <c r="AY190" s="609">
        <f t="shared" si="96"/>
        <v>0.14285714285714302</v>
      </c>
      <c r="AZ190" s="609">
        <f t="shared" si="96"/>
        <v>0.25</v>
      </c>
      <c r="BA190" s="113"/>
      <c r="BB190" s="113"/>
      <c r="BC190" s="113"/>
      <c r="BD190" s="113"/>
      <c r="BE190" s="113"/>
    </row>
    <row r="191" spans="24:60" ht="17.100000000000001" customHeight="1">
      <c r="X191" s="941"/>
      <c r="Y191" s="933" t="s">
        <v>360</v>
      </c>
      <c r="Z191" s="466"/>
      <c r="AA191" s="616"/>
      <c r="AB191" s="609">
        <f t="shared" ref="AB191:AZ191" si="97">AB26/AA26-1</f>
        <v>0.11764705882352944</v>
      </c>
      <c r="AC191" s="609">
        <f t="shared" si="97"/>
        <v>0.10526315789473695</v>
      </c>
      <c r="AD191" s="609">
        <f t="shared" si="97"/>
        <v>0</v>
      </c>
      <c r="AE191" s="609">
        <f t="shared" si="97"/>
        <v>-4.7619047619047561E-2</v>
      </c>
      <c r="AF191" s="609">
        <f t="shared" si="97"/>
        <v>9.9999999999999867E-2</v>
      </c>
      <c r="AG191" s="609">
        <f t="shared" si="97"/>
        <v>7.3560671085237228E-2</v>
      </c>
      <c r="AH191" s="609">
        <f t="shared" si="97"/>
        <v>0.23396930733627319</v>
      </c>
      <c r="AI191" s="609">
        <f t="shared" si="97"/>
        <v>6.7513614336049965E-3</v>
      </c>
      <c r="AJ191" s="609">
        <f t="shared" si="97"/>
        <v>3.4130788149483671E-2</v>
      </c>
      <c r="AK191" s="609">
        <f t="shared" si="97"/>
        <v>0.13964493878978423</v>
      </c>
      <c r="AL191" s="609">
        <f t="shared" si="97"/>
        <v>-0.26238062709568954</v>
      </c>
      <c r="AM191" s="609">
        <f t="shared" si="97"/>
        <v>6.5152180348021949E-2</v>
      </c>
      <c r="AN191" s="609">
        <f t="shared" si="97"/>
        <v>4.5512867232338383E-2</v>
      </c>
      <c r="AO191" s="609">
        <f t="shared" si="97"/>
        <v>0.13845337539958535</v>
      </c>
      <c r="AP191" s="609">
        <f t="shared" si="97"/>
        <v>-8.1203238264977107E-2</v>
      </c>
      <c r="AQ191" s="609">
        <f t="shared" si="97"/>
        <v>-0.14226886379615145</v>
      </c>
      <c r="AR191" s="609">
        <f t="shared" si="97"/>
        <v>-7.0678541021771957E-2</v>
      </c>
      <c r="AS191" s="609">
        <f t="shared" si="97"/>
        <v>-0.23684311373016531</v>
      </c>
      <c r="AT191" s="609">
        <f t="shared" si="97"/>
        <v>-0.35815155907310969</v>
      </c>
      <c r="AU191" s="609">
        <f t="shared" si="97"/>
        <v>6.5726171925468035E-2</v>
      </c>
      <c r="AV191" s="609">
        <f t="shared" si="97"/>
        <v>-0.12584641410040343</v>
      </c>
      <c r="AW191" s="609">
        <f t="shared" si="97"/>
        <v>-6.5914200440639559E-2</v>
      </c>
      <c r="AX191" s="609">
        <f t="shared" si="97"/>
        <v>-1.1339415821545296E-2</v>
      </c>
      <c r="AY191" s="609">
        <f t="shared" si="97"/>
        <v>-3.6972442776658454E-2</v>
      </c>
      <c r="AZ191" s="609">
        <f t="shared" si="97"/>
        <v>5.2742163701065881E-2</v>
      </c>
      <c r="BA191" s="113"/>
      <c r="BB191" s="113"/>
      <c r="BC191" s="113"/>
      <c r="BD191" s="113"/>
      <c r="BE191" s="113"/>
    </row>
    <row r="192" spans="24:60" ht="17.100000000000001" customHeight="1">
      <c r="X192" s="941"/>
      <c r="Y192" s="8" t="s">
        <v>132</v>
      </c>
      <c r="Z192" s="472"/>
      <c r="AA192" s="616"/>
      <c r="AB192" s="609">
        <f t="shared" ref="AB192:AZ192" si="98">AB27/AA27-1</f>
        <v>0.11764705882352944</v>
      </c>
      <c r="AC192" s="609">
        <f t="shared" si="98"/>
        <v>0.10526315789473695</v>
      </c>
      <c r="AD192" s="609">
        <f t="shared" si="98"/>
        <v>0</v>
      </c>
      <c r="AE192" s="609">
        <f t="shared" si="98"/>
        <v>-4.7619047619047672E-2</v>
      </c>
      <c r="AF192" s="609">
        <f t="shared" si="98"/>
        <v>0.10000000000000009</v>
      </c>
      <c r="AG192" s="609">
        <f t="shared" si="98"/>
        <v>1.90574553028988</v>
      </c>
      <c r="AH192" s="609">
        <f t="shared" si="98"/>
        <v>0.29949223416965354</v>
      </c>
      <c r="AI192" s="609">
        <f t="shared" si="98"/>
        <v>0.2105408325097109</v>
      </c>
      <c r="AJ192" s="609">
        <f t="shared" si="98"/>
        <v>0.33895228511211961</v>
      </c>
      <c r="AK192" s="609">
        <f t="shared" si="98"/>
        <v>1.0385912369219152E-2</v>
      </c>
      <c r="AL192" s="609">
        <f t="shared" si="98"/>
        <v>-6.0672832661997966E-2</v>
      </c>
      <c r="AM192" s="609">
        <f t="shared" si="98"/>
        <v>9.5454817116901847E-2</v>
      </c>
      <c r="AN192" s="609">
        <f t="shared" si="98"/>
        <v>-5.3792729068178446E-2</v>
      </c>
      <c r="AO192" s="609">
        <f t="shared" si="98"/>
        <v>-4.6934889372907129E-3</v>
      </c>
      <c r="AP192" s="609">
        <f t="shared" si="98"/>
        <v>-0.16273963714623785</v>
      </c>
      <c r="AQ192" s="609">
        <f t="shared" si="98"/>
        <v>-0.19574967479899819</v>
      </c>
      <c r="AR192" s="609">
        <f t="shared" si="98"/>
        <v>-0.3614818136985446</v>
      </c>
      <c r="AS192" s="609">
        <f t="shared" si="98"/>
        <v>-0.19037628584815081</v>
      </c>
      <c r="AT192" s="609">
        <f t="shared" si="98"/>
        <v>-0.32621559076246132</v>
      </c>
      <c r="AU192" s="609">
        <f t="shared" si="98"/>
        <v>0.34849126094794292</v>
      </c>
      <c r="AV192" s="609">
        <f t="shared" si="98"/>
        <v>-0.26389284978363869</v>
      </c>
      <c r="AW192" s="609">
        <f t="shared" si="98"/>
        <v>-0.13072626900752449</v>
      </c>
      <c r="AX192" s="609">
        <f t="shared" si="98"/>
        <v>-1.2808010654652868E-2</v>
      </c>
      <c r="AY192" s="609">
        <f t="shared" si="98"/>
        <v>0.12497538361093397</v>
      </c>
      <c r="AZ192" s="609">
        <f t="shared" si="98"/>
        <v>9.6335384862600293E-4</v>
      </c>
      <c r="BA192" s="113"/>
      <c r="BB192" s="113"/>
      <c r="BC192" s="113"/>
      <c r="BD192" s="113"/>
      <c r="BE192" s="113"/>
    </row>
    <row r="193" spans="2:61" ht="17.100000000000001" customHeight="1">
      <c r="X193" s="941"/>
      <c r="Y193" s="10" t="s">
        <v>366</v>
      </c>
      <c r="Z193" s="466"/>
      <c r="AA193" s="616"/>
      <c r="AB193" s="609">
        <f t="shared" ref="AB193:AZ193" si="99">AB28/AA28-1</f>
        <v>0.11764705882352944</v>
      </c>
      <c r="AC193" s="609">
        <f t="shared" si="99"/>
        <v>0.10526315789473695</v>
      </c>
      <c r="AD193" s="609">
        <f t="shared" si="99"/>
        <v>0</v>
      </c>
      <c r="AE193" s="609">
        <f t="shared" si="99"/>
        <v>-4.7619047619047561E-2</v>
      </c>
      <c r="AF193" s="609">
        <f t="shared" si="99"/>
        <v>9.9999999999999645E-2</v>
      </c>
      <c r="AG193" s="609">
        <f t="shared" si="99"/>
        <v>7.0234113712374535E-2</v>
      </c>
      <c r="AH193" s="609">
        <f t="shared" si="99"/>
        <v>-0.11189123376623367</v>
      </c>
      <c r="AI193" s="609">
        <f t="shared" si="99"/>
        <v>-0.11586619750491234</v>
      </c>
      <c r="AJ193" s="609">
        <f t="shared" si="99"/>
        <v>-0.44946894525959646</v>
      </c>
      <c r="AK193" s="609">
        <f t="shared" si="99"/>
        <v>-0.40093322640727902</v>
      </c>
      <c r="AL193" s="609">
        <f t="shared" si="99"/>
        <v>-0.27019019235624042</v>
      </c>
      <c r="AM193" s="609">
        <f t="shared" si="99"/>
        <v>-0.2384438072194115</v>
      </c>
      <c r="AN193" s="609">
        <f t="shared" si="99"/>
        <v>-0.14674239412176271</v>
      </c>
      <c r="AO193" s="609">
        <f t="shared" si="99"/>
        <v>-0.14557424967713772</v>
      </c>
      <c r="AP193" s="609">
        <f t="shared" si="99"/>
        <v>-0.23713324686316484</v>
      </c>
      <c r="AQ193" s="609">
        <f t="shared" si="99"/>
        <v>7.5074113475554149E-2</v>
      </c>
      <c r="AR193" s="609">
        <f t="shared" si="99"/>
        <v>-8.9961988639016277E-2</v>
      </c>
      <c r="AS193" s="609">
        <f t="shared" si="99"/>
        <v>-5.8918651390290955E-2</v>
      </c>
      <c r="AT193" s="609">
        <f t="shared" si="99"/>
        <v>-0.14124023684998921</v>
      </c>
      <c r="AU193" s="609">
        <f t="shared" si="99"/>
        <v>-0.12503772863553053</v>
      </c>
      <c r="AV193" s="609">
        <f t="shared" si="99"/>
        <v>0.13557788867679998</v>
      </c>
      <c r="AW193" s="609">
        <f t="shared" si="99"/>
        <v>1.7424646437372404E-2</v>
      </c>
      <c r="AX193" s="609">
        <f t="shared" si="99"/>
        <v>-0.10592889151929319</v>
      </c>
      <c r="AY193" s="609">
        <f t="shared" si="99"/>
        <v>-6.3851103145802224E-2</v>
      </c>
      <c r="AZ193" s="609">
        <f t="shared" si="99"/>
        <v>1.3944366493060745E-2</v>
      </c>
      <c r="BA193" s="113"/>
      <c r="BB193" s="113"/>
      <c r="BC193" s="113"/>
      <c r="BD193" s="113"/>
      <c r="BE193" s="113"/>
    </row>
    <row r="194" spans="2:61" ht="17.100000000000001" customHeight="1" thickBot="1">
      <c r="X194" s="944"/>
      <c r="Y194" s="8" t="s">
        <v>133</v>
      </c>
      <c r="Z194" s="471"/>
      <c r="AA194" s="605"/>
      <c r="AB194" s="607">
        <f t="shared" ref="AB194:AZ194" si="100">AB29/AA29-1</f>
        <v>-5.1194122204485271E-2</v>
      </c>
      <c r="AC194" s="607">
        <f t="shared" si="100"/>
        <v>5.5890919951882445E-2</v>
      </c>
      <c r="AD194" s="607">
        <f t="shared" si="100"/>
        <v>8.6467794674832676E-2</v>
      </c>
      <c r="AE194" s="607">
        <f t="shared" si="100"/>
        <v>3.5618444105532276E-2</v>
      </c>
      <c r="AF194" s="607">
        <f t="shared" si="100"/>
        <v>1.3591760528540053E-2</v>
      </c>
      <c r="AG194" s="607">
        <f t="shared" si="100"/>
        <v>2.0385036789092092E-2</v>
      </c>
      <c r="AH194" s="607">
        <f t="shared" si="100"/>
        <v>4.4277389875184703E-3</v>
      </c>
      <c r="AI194" s="607">
        <f t="shared" si="100"/>
        <v>5.1042553593014794E-3</v>
      </c>
      <c r="AJ194" s="607">
        <f t="shared" si="100"/>
        <v>-1.0406489599599222E-3</v>
      </c>
      <c r="AK194" s="607">
        <f t="shared" si="100"/>
        <v>-1.2566194431621658E-2</v>
      </c>
      <c r="AL194" s="607">
        <f t="shared" si="100"/>
        <v>-8.0852574215632966E-3</v>
      </c>
      <c r="AM194" s="607">
        <f t="shared" si="100"/>
        <v>2.6405203378312869E-2</v>
      </c>
      <c r="AN194" s="607">
        <f t="shared" si="100"/>
        <v>-2.6903763205532449E-2</v>
      </c>
      <c r="AO194" s="607">
        <f t="shared" si="100"/>
        <v>5.6024140639568953E-2</v>
      </c>
      <c r="AP194" s="607">
        <f t="shared" si="100"/>
        <v>1.7806345557403347E-2</v>
      </c>
      <c r="AQ194" s="607">
        <f t="shared" si="100"/>
        <v>1.6715090367854568E-2</v>
      </c>
      <c r="AR194" s="607">
        <f t="shared" si="100"/>
        <v>-8.2773064540020425E-3</v>
      </c>
      <c r="AS194" s="607">
        <f t="shared" si="100"/>
        <v>-1.571630063678553E-3</v>
      </c>
      <c r="AT194" s="607">
        <f t="shared" si="100"/>
        <v>-9.7836365098628031E-3</v>
      </c>
      <c r="AU194" s="607">
        <f t="shared" si="100"/>
        <v>-4.580418639476791E-2</v>
      </c>
      <c r="AV194" s="607">
        <f t="shared" si="100"/>
        <v>8.4681848756975597E-3</v>
      </c>
      <c r="AW194" s="607">
        <f t="shared" si="100"/>
        <v>2.7084238041158004E-2</v>
      </c>
      <c r="AX194" s="607">
        <f t="shared" si="100"/>
        <v>9.7206113029879582E-4</v>
      </c>
      <c r="AY194" s="607">
        <f t="shared" si="100"/>
        <v>-2.0892446592319924E-3</v>
      </c>
      <c r="AZ194" s="607">
        <f t="shared" si="100"/>
        <v>2.9493820960930783E-3</v>
      </c>
      <c r="BA194" s="30"/>
      <c r="BB194" s="30"/>
      <c r="BC194" s="30"/>
      <c r="BD194" s="30"/>
      <c r="BE194" s="30"/>
    </row>
    <row r="195" spans="2:61" ht="17.100000000000001" customHeight="1" thickTop="1">
      <c r="X195" s="945" t="s">
        <v>378</v>
      </c>
      <c r="Y195" s="946"/>
      <c r="Z195" s="469"/>
      <c r="AA195" s="618"/>
      <c r="AB195" s="611">
        <f t="shared" ref="AB195:AZ195" si="101">AB30/AA30-1</f>
        <v>0</v>
      </c>
      <c r="AC195" s="611">
        <f t="shared" si="101"/>
        <v>0</v>
      </c>
      <c r="AD195" s="611">
        <f t="shared" si="101"/>
        <v>0.33333333333333348</v>
      </c>
      <c r="AE195" s="611">
        <f t="shared" si="101"/>
        <v>0.75</v>
      </c>
      <c r="AF195" s="611">
        <f t="shared" si="101"/>
        <v>1.6428571428571415</v>
      </c>
      <c r="AG195" s="611">
        <f t="shared" si="101"/>
        <v>-4.2467520647312407E-2</v>
      </c>
      <c r="AH195" s="611">
        <f t="shared" si="101"/>
        <v>-0.11162980772508435</v>
      </c>
      <c r="AI195" s="611">
        <f t="shared" si="101"/>
        <v>9.9821013115414026E-2</v>
      </c>
      <c r="AJ195" s="611">
        <f t="shared" si="101"/>
        <v>0.67576329380784284</v>
      </c>
      <c r="AK195" s="611">
        <f t="shared" si="101"/>
        <v>-9.3559909122447271E-2</v>
      </c>
      <c r="AL195" s="611">
        <f t="shared" si="101"/>
        <v>3.16345720341209E-2</v>
      </c>
      <c r="AM195" s="611">
        <f t="shared" si="101"/>
        <v>0.26006297501653153</v>
      </c>
      <c r="AN195" s="611">
        <f t="shared" si="101"/>
        <v>0.12009555900319513</v>
      </c>
      <c r="AO195" s="611">
        <f t="shared" si="101"/>
        <v>0.16809107081034691</v>
      </c>
      <c r="AP195" s="611">
        <f t="shared" si="101"/>
        <v>2.0280588839155294</v>
      </c>
      <c r="AQ195" s="611">
        <f t="shared" si="101"/>
        <v>-4.7860599852782681E-2</v>
      </c>
      <c r="AR195" s="611">
        <f t="shared" si="101"/>
        <v>0.13236415694472492</v>
      </c>
      <c r="AS195" s="611">
        <f t="shared" si="101"/>
        <v>-6.6648583281892271E-2</v>
      </c>
      <c r="AT195" s="611">
        <f t="shared" si="101"/>
        <v>-8.5672423433385214E-2</v>
      </c>
      <c r="AU195" s="611">
        <f t="shared" si="101"/>
        <v>0.13704931824637456</v>
      </c>
      <c r="AV195" s="611">
        <f t="shared" si="101"/>
        <v>0.16927419451494807</v>
      </c>
      <c r="AW195" s="611">
        <f t="shared" si="101"/>
        <v>-0.1602593477525599</v>
      </c>
      <c r="AX195" s="611">
        <f t="shared" si="101"/>
        <v>6.9705962559551304E-2</v>
      </c>
      <c r="AY195" s="611">
        <f t="shared" si="101"/>
        <v>-0.30568798223277371</v>
      </c>
      <c r="AZ195" s="611">
        <f t="shared" si="101"/>
        <v>-0.49145276331225485</v>
      </c>
      <c r="BA195" s="457">
        <f>SUM(BA196:BA198)</f>
        <v>0</v>
      </c>
      <c r="BB195" s="457">
        <f>SUM(BB196:BB198)</f>
        <v>0</v>
      </c>
      <c r="BC195" s="457">
        <f>SUM(BC196:BC198)</f>
        <v>0</v>
      </c>
      <c r="BD195" s="457">
        <f>SUM(BD196:BD198)</f>
        <v>0</v>
      </c>
      <c r="BE195" s="457">
        <f>SUM(BE196:BE198)</f>
        <v>0</v>
      </c>
    </row>
    <row r="196" spans="2:61" ht="17.100000000000001" customHeight="1">
      <c r="X196" s="945"/>
      <c r="Y196" s="933" t="s">
        <v>374</v>
      </c>
      <c r="Z196" s="471"/>
      <c r="AA196" s="605"/>
      <c r="AB196" s="607">
        <f t="shared" ref="AB196:AZ196" si="102">AB31/AA31-1</f>
        <v>0</v>
      </c>
      <c r="AC196" s="607">
        <f t="shared" si="102"/>
        <v>0</v>
      </c>
      <c r="AD196" s="607">
        <f t="shared" si="102"/>
        <v>0.33333333333333348</v>
      </c>
      <c r="AE196" s="607">
        <f t="shared" si="102"/>
        <v>0.75</v>
      </c>
      <c r="AF196" s="607">
        <f t="shared" si="102"/>
        <v>1.6428571428571428</v>
      </c>
      <c r="AG196" s="607">
        <f t="shared" si="102"/>
        <v>0</v>
      </c>
      <c r="AH196" s="607">
        <f t="shared" si="102"/>
        <v>0</v>
      </c>
      <c r="AI196" s="607">
        <f t="shared" si="102"/>
        <v>1</v>
      </c>
      <c r="AJ196" s="607">
        <f t="shared" si="102"/>
        <v>0.5</v>
      </c>
      <c r="AK196" s="607">
        <f t="shared" si="102"/>
        <v>1.3333333333333335</v>
      </c>
      <c r="AL196" s="607">
        <f t="shared" si="102"/>
        <v>0</v>
      </c>
      <c r="AM196" s="607">
        <f t="shared" si="102"/>
        <v>0.28571428571428581</v>
      </c>
      <c r="AN196" s="607">
        <f t="shared" si="102"/>
        <v>-0.11111111111111116</v>
      </c>
      <c r="AO196" s="607">
        <f t="shared" si="102"/>
        <v>1.2499999999999956E-2</v>
      </c>
      <c r="AP196" s="607">
        <f t="shared" si="102"/>
        <v>7.9012345679012341</v>
      </c>
      <c r="AQ196" s="607">
        <f t="shared" si="102"/>
        <v>-9.4313453536754133E-2</v>
      </c>
      <c r="AR196" s="607">
        <f t="shared" si="102"/>
        <v>9.3415007656967308E-2</v>
      </c>
      <c r="AS196" s="607">
        <f t="shared" si="102"/>
        <v>-4.2016806722685596E-3</v>
      </c>
      <c r="AT196" s="607">
        <f t="shared" si="102"/>
        <v>-6.0478199718705938E-2</v>
      </c>
      <c r="AU196" s="607">
        <f t="shared" si="102"/>
        <v>0.15119760479041866</v>
      </c>
      <c r="AV196" s="607">
        <f t="shared" si="102"/>
        <v>0.2106631989596881</v>
      </c>
      <c r="AW196" s="607">
        <f t="shared" si="102"/>
        <v>-0.17937701396348027</v>
      </c>
      <c r="AX196" s="607">
        <f t="shared" si="102"/>
        <v>0.13089005235602102</v>
      </c>
      <c r="AY196" s="607">
        <f t="shared" si="102"/>
        <v>-0.35086342592592579</v>
      </c>
      <c r="AZ196" s="607">
        <f t="shared" si="102"/>
        <v>-0.58099612376839604</v>
      </c>
      <c r="BA196" s="14">
        <v>0</v>
      </c>
      <c r="BB196" s="14">
        <v>0</v>
      </c>
      <c r="BC196" s="14">
        <v>0</v>
      </c>
      <c r="BD196" s="14">
        <v>0</v>
      </c>
      <c r="BE196" s="14">
        <v>0</v>
      </c>
    </row>
    <row r="197" spans="2:61" ht="17.100000000000001" customHeight="1">
      <c r="X197" s="945"/>
      <c r="Y197" s="933" t="s">
        <v>360</v>
      </c>
      <c r="Z197" s="471"/>
      <c r="AA197" s="605"/>
      <c r="AB197" s="607">
        <f t="shared" ref="AB197:AZ197" si="103">AB32/AA32-1</f>
        <v>0</v>
      </c>
      <c r="AC197" s="607">
        <f t="shared" si="103"/>
        <v>0</v>
      </c>
      <c r="AD197" s="607">
        <f t="shared" si="103"/>
        <v>0.33333333333333326</v>
      </c>
      <c r="AE197" s="607">
        <f t="shared" si="103"/>
        <v>0.75</v>
      </c>
      <c r="AF197" s="607">
        <f t="shared" si="103"/>
        <v>1.6428571428571415</v>
      </c>
      <c r="AG197" s="607">
        <f t="shared" si="103"/>
        <v>3.9558038143612251E-3</v>
      </c>
      <c r="AH197" s="607">
        <f t="shared" si="103"/>
        <v>-0.2643292338880725</v>
      </c>
      <c r="AI197" s="607">
        <f t="shared" si="103"/>
        <v>-4.4987541285180899E-2</v>
      </c>
      <c r="AJ197" s="607">
        <f t="shared" si="103"/>
        <v>0.78253200818654567</v>
      </c>
      <c r="AK197" s="607">
        <f t="shared" si="103"/>
        <v>-0.52949743521128267</v>
      </c>
      <c r="AL197" s="607">
        <f t="shared" si="103"/>
        <v>0.17759067485712654</v>
      </c>
      <c r="AM197" s="607">
        <f t="shared" si="103"/>
        <v>0.42051455996848786</v>
      </c>
      <c r="AN197" s="607">
        <f t="shared" si="103"/>
        <v>-0.21735162579931588</v>
      </c>
      <c r="AO197" s="607">
        <f t="shared" si="103"/>
        <v>0.39284637572437986</v>
      </c>
      <c r="AP197" s="607">
        <f t="shared" si="103"/>
        <v>-0.1128852292436261</v>
      </c>
      <c r="AQ197" s="607">
        <f t="shared" si="103"/>
        <v>0.19945856843650289</v>
      </c>
      <c r="AR197" s="607">
        <f t="shared" si="103"/>
        <v>0.2692134308069285</v>
      </c>
      <c r="AS197" s="607">
        <f t="shared" si="103"/>
        <v>-7.2890234072835569E-2</v>
      </c>
      <c r="AT197" s="607">
        <f t="shared" si="103"/>
        <v>-0.19868570867244095</v>
      </c>
      <c r="AU197" s="607">
        <f t="shared" si="103"/>
        <v>4.7004942394059057E-2</v>
      </c>
      <c r="AV197" s="607">
        <f t="shared" si="103"/>
        <v>-8.3222353677957828E-2</v>
      </c>
      <c r="AW197" s="607">
        <f t="shared" si="103"/>
        <v>1.2635925158163142E-2</v>
      </c>
      <c r="AX197" s="607">
        <f t="shared" si="103"/>
        <v>-0.37990761400694939</v>
      </c>
      <c r="AY197" s="607">
        <f t="shared" si="103"/>
        <v>0.20253333189432898</v>
      </c>
      <c r="AZ197" s="607">
        <f t="shared" si="103"/>
        <v>9.5781308904241635E-2</v>
      </c>
      <c r="BA197" s="14">
        <v>0</v>
      </c>
      <c r="BB197" s="14">
        <v>0</v>
      </c>
      <c r="BC197" s="14">
        <v>0</v>
      </c>
      <c r="BD197" s="14">
        <v>0</v>
      </c>
      <c r="BE197" s="14">
        <v>0</v>
      </c>
    </row>
    <row r="198" spans="2:61" ht="17.100000000000001" customHeight="1" thickBot="1">
      <c r="X198" s="945"/>
      <c r="Y198" s="9" t="s">
        <v>132</v>
      </c>
      <c r="Z198" s="473"/>
      <c r="AA198" s="606"/>
      <c r="AB198" s="612">
        <f t="shared" ref="AB198:AZ198" si="104">AB33/AA33-1</f>
        <v>0</v>
      </c>
      <c r="AC198" s="612">
        <f t="shared" si="104"/>
        <v>0</v>
      </c>
      <c r="AD198" s="612">
        <f t="shared" si="104"/>
        <v>0.33333333333333326</v>
      </c>
      <c r="AE198" s="612">
        <f t="shared" si="104"/>
        <v>0.75</v>
      </c>
      <c r="AF198" s="612">
        <f t="shared" si="104"/>
        <v>1.6428571428571432</v>
      </c>
      <c r="AG198" s="612">
        <f t="shared" si="104"/>
        <v>-0.58961798703967971</v>
      </c>
      <c r="AH198" s="612">
        <f t="shared" si="104"/>
        <v>3.6150896568489577</v>
      </c>
      <c r="AI198" s="612">
        <f t="shared" si="104"/>
        <v>0.18487563483902258</v>
      </c>
      <c r="AJ198" s="612">
        <f t="shared" si="104"/>
        <v>0.48662093428045394</v>
      </c>
      <c r="AK198" s="612">
        <f t="shared" si="104"/>
        <v>0.26371325548722946</v>
      </c>
      <c r="AL198" s="612">
        <f t="shared" si="104"/>
        <v>-0.13124533002343641</v>
      </c>
      <c r="AM198" s="612">
        <f t="shared" si="104"/>
        <v>-0.12288023671850612</v>
      </c>
      <c r="AN198" s="612">
        <f t="shared" si="104"/>
        <v>1.9540338970496327</v>
      </c>
      <c r="AO198" s="612">
        <f t="shared" si="104"/>
        <v>0.11488468747453373</v>
      </c>
      <c r="AP198" s="612">
        <f t="shared" si="104"/>
        <v>-0.57264488704650929</v>
      </c>
      <c r="AQ198" s="612">
        <f t="shared" si="104"/>
        <v>0.20399019801328855</v>
      </c>
      <c r="AR198" s="612">
        <f t="shared" si="104"/>
        <v>0.33605345508107676</v>
      </c>
      <c r="AS198" s="612">
        <f t="shared" si="104"/>
        <v>-0.72851934828429599</v>
      </c>
      <c r="AT198" s="612">
        <f t="shared" si="104"/>
        <v>-0.25186957711976143</v>
      </c>
      <c r="AU198" s="612">
        <f t="shared" si="104"/>
        <v>0.14329844704403749</v>
      </c>
      <c r="AV198" s="612">
        <f t="shared" si="104"/>
        <v>-8.0838308720684759E-2</v>
      </c>
      <c r="AW198" s="612">
        <f t="shared" si="104"/>
        <v>-0.14427401457273592</v>
      </c>
      <c r="AX198" s="612">
        <f t="shared" si="104"/>
        <v>3.0902631029477545E-2</v>
      </c>
      <c r="AY198" s="612">
        <f t="shared" si="104"/>
        <v>0.22485927846622511</v>
      </c>
      <c r="AZ198" s="612">
        <f t="shared" si="104"/>
        <v>-0.15317259649490189</v>
      </c>
      <c r="BA198" s="223">
        <v>0</v>
      </c>
      <c r="BB198" s="223">
        <v>0</v>
      </c>
      <c r="BC198" s="223">
        <v>0</v>
      </c>
      <c r="BD198" s="223">
        <v>0</v>
      </c>
      <c r="BE198" s="223">
        <v>0</v>
      </c>
    </row>
    <row r="199" spans="2:61" ht="17.100000000000001" customHeight="1" thickTop="1">
      <c r="B199" s="1" t="s">
        <v>36</v>
      </c>
      <c r="X199" s="947" t="s">
        <v>370</v>
      </c>
      <c r="Y199" s="948"/>
      <c r="Z199" s="470"/>
      <c r="AA199" s="619"/>
      <c r="AB199" s="170">
        <f t="shared" ref="AB199:AZ199" si="105">AB34/AA34-1</f>
        <v>0.10581172541317163</v>
      </c>
      <c r="AC199" s="170">
        <f t="shared" si="105"/>
        <v>5.0076865619440358E-2</v>
      </c>
      <c r="AD199" s="170">
        <f t="shared" si="105"/>
        <v>9.1697523746909315E-2</v>
      </c>
      <c r="AE199" s="170">
        <f t="shared" si="105"/>
        <v>0.10652104334496193</v>
      </c>
      <c r="AF199" s="170">
        <f t="shared" si="105"/>
        <v>0.19923465422177511</v>
      </c>
      <c r="AG199" s="170">
        <f t="shared" si="105"/>
        <v>1.0077019525430497E-2</v>
      </c>
      <c r="AH199" s="170">
        <f t="shared" si="105"/>
        <v>-1.6120101712698287E-2</v>
      </c>
      <c r="AI199" s="170">
        <f t="shared" si="105"/>
        <v>-9.1025669907791817E-2</v>
      </c>
      <c r="AJ199" s="170">
        <f t="shared" si="105"/>
        <v>-0.12554420556794621</v>
      </c>
      <c r="AK199" s="170">
        <f t="shared" si="105"/>
        <v>-0.10506967392116773</v>
      </c>
      <c r="AL199" s="170">
        <f t="shared" si="105"/>
        <v>-0.15081071021675374</v>
      </c>
      <c r="AM199" s="170">
        <f t="shared" si="105"/>
        <v>-0.11649334533489397</v>
      </c>
      <c r="AN199" s="170">
        <f t="shared" si="105"/>
        <v>-2.0220704697536895E-2</v>
      </c>
      <c r="AO199" s="170">
        <f t="shared" si="105"/>
        <v>-0.11398414823022063</v>
      </c>
      <c r="AP199" s="170">
        <f t="shared" si="105"/>
        <v>1.9999745155461879E-2</v>
      </c>
      <c r="AQ199" s="170">
        <f t="shared" si="105"/>
        <v>8.3283923372469593E-2</v>
      </c>
      <c r="AR199" s="170">
        <f t="shared" si="105"/>
        <v>2.2746986361483756E-2</v>
      </c>
      <c r="AS199" s="170">
        <f t="shared" si="105"/>
        <v>-8.3293430368203136E-3</v>
      </c>
      <c r="AT199" s="170">
        <f t="shared" si="105"/>
        <v>-6.1967078075662596E-2</v>
      </c>
      <c r="AU199" s="170">
        <f t="shared" si="105"/>
        <v>9.4959120457204893E-2</v>
      </c>
      <c r="AV199" s="170">
        <f t="shared" si="105"/>
        <v>7.4768497337551532E-2</v>
      </c>
      <c r="AW199" s="170">
        <f t="shared" si="105"/>
        <v>7.841666387417523E-2</v>
      </c>
      <c r="AX199" s="170">
        <f t="shared" si="105"/>
        <v>7.0140919259076728E-2</v>
      </c>
      <c r="AY199" s="170">
        <f t="shared" si="105"/>
        <v>8.2404181608480842E-2</v>
      </c>
      <c r="AZ199" s="170">
        <f t="shared" si="105"/>
        <v>6.8265046009684749E-2</v>
      </c>
      <c r="BA199" s="170"/>
      <c r="BB199" s="170"/>
      <c r="BC199" s="170"/>
      <c r="BD199" s="170"/>
      <c r="BE199" s="170"/>
      <c r="BG199" s="148"/>
      <c r="BH199" s="148"/>
      <c r="BI199" s="148"/>
    </row>
    <row r="200" spans="2:61" s="305" customFormat="1" ht="17.100000000000001" customHeight="1">
      <c r="X200" s="462"/>
      <c r="Y200" s="462"/>
      <c r="Z200" s="463"/>
      <c r="AA200" s="463"/>
      <c r="AB200" s="463"/>
      <c r="AC200" s="463"/>
      <c r="AD200" s="463"/>
      <c r="AE200" s="463"/>
      <c r="AF200" s="463"/>
      <c r="AG200" s="463"/>
      <c r="AH200" s="463"/>
      <c r="AI200" s="463"/>
      <c r="AJ200" s="463"/>
      <c r="AK200" s="463"/>
      <c r="AL200" s="463"/>
      <c r="AM200" s="463"/>
      <c r="AN200" s="463"/>
      <c r="AO200" s="463"/>
      <c r="AP200" s="463"/>
      <c r="AQ200" s="463"/>
      <c r="AR200" s="463"/>
      <c r="AS200" s="463"/>
      <c r="AT200" s="463"/>
      <c r="AU200" s="463"/>
      <c r="AV200" s="463"/>
      <c r="AW200" s="463"/>
      <c r="AX200" s="463"/>
      <c r="AY200" s="463"/>
      <c r="AZ200" s="463"/>
      <c r="BA200" s="463"/>
      <c r="BB200" s="463"/>
      <c r="BC200" s="463"/>
      <c r="BD200" s="463"/>
      <c r="BE200" s="463"/>
      <c r="BG200" s="464"/>
      <c r="BH200" s="464"/>
      <c r="BI200" s="464"/>
    </row>
  </sheetData>
  <phoneticPr fontId="9"/>
  <pageMargins left="0.78740157480314965" right="0.78740157480314965" top="0.98425196850393704" bottom="0.98425196850393704" header="0.51181102362204722" footer="0.51181102362204722"/>
  <pageSetup paperSize="9" scale="30"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F60"/>
  <sheetViews>
    <sheetView zoomScale="90" zoomScaleNormal="90" workbookViewId="0">
      <pane xSplit="26" ySplit="4" topLeftCell="AW5" activePane="bottomRight" state="frozen"/>
      <selection activeCell="AZ17" sqref="AZ17"/>
      <selection pane="topRight" activeCell="AZ17" sqref="AZ17"/>
      <selection pane="bottomLeft" activeCell="AZ17" sqref="AZ17"/>
      <selection pane="bottomRight" activeCell="AZ18" sqref="AZ18"/>
    </sheetView>
  </sheetViews>
  <sheetFormatPr defaultRowHeight="14.25"/>
  <cols>
    <col min="1" max="1" width="1.625" style="480" customWidth="1"/>
    <col min="2" max="23" width="0" style="155" hidden="1" customWidth="1"/>
    <col min="24" max="24" width="1.625" style="155" hidden="1" customWidth="1"/>
    <col min="25" max="25" width="2" style="155" customWidth="1"/>
    <col min="26" max="26" width="26.375" style="155" customWidth="1"/>
    <col min="27" max="52" width="7.125" style="155" customWidth="1"/>
    <col min="53" max="16384" width="9" style="155"/>
  </cols>
  <sheetData>
    <row r="1" spans="1:54" ht="23.25">
      <c r="A1" s="795" t="s">
        <v>56</v>
      </c>
      <c r="AQ1" s="157"/>
      <c r="AR1" s="157"/>
      <c r="AS1" s="157"/>
      <c r="AT1" s="157"/>
      <c r="AU1" s="157"/>
      <c r="AV1" s="157"/>
      <c r="AW1" s="157"/>
      <c r="AX1" s="157"/>
      <c r="AY1" s="156"/>
      <c r="AZ1" s="156"/>
    </row>
    <row r="3" spans="1:54">
      <c r="Y3" s="907" t="s">
        <v>351</v>
      </c>
      <c r="Z3" s="907"/>
      <c r="BB3" s="702"/>
    </row>
    <row r="4" spans="1:54">
      <c r="Y4" s="908" t="s">
        <v>329</v>
      </c>
      <c r="Z4" s="909"/>
      <c r="AA4" s="184">
        <v>1990</v>
      </c>
      <c r="AB4" s="184">
        <v>1991</v>
      </c>
      <c r="AC4" s="184">
        <v>1992</v>
      </c>
      <c r="AD4" s="184">
        <v>1993</v>
      </c>
      <c r="AE4" s="184">
        <v>1994</v>
      </c>
      <c r="AF4" s="184">
        <v>1995</v>
      </c>
      <c r="AG4" s="184">
        <v>1996</v>
      </c>
      <c r="AH4" s="184">
        <v>1997</v>
      </c>
      <c r="AI4" s="184">
        <v>1998</v>
      </c>
      <c r="AJ4" s="184">
        <v>1999</v>
      </c>
      <c r="AK4" s="184">
        <v>2000</v>
      </c>
      <c r="AL4" s="184">
        <v>2001</v>
      </c>
      <c r="AM4" s="184">
        <v>2002</v>
      </c>
      <c r="AN4" s="184">
        <v>2003</v>
      </c>
      <c r="AO4" s="184">
        <v>2004</v>
      </c>
      <c r="AP4" s="184">
        <v>2005</v>
      </c>
      <c r="AQ4" s="184">
        <v>2006</v>
      </c>
      <c r="AR4" s="184">
        <v>2007</v>
      </c>
      <c r="AS4" s="184">
        <v>2008</v>
      </c>
      <c r="AT4" s="184">
        <v>2009</v>
      </c>
      <c r="AU4" s="184">
        <f t="shared" ref="AU4:AZ4" si="0">AT4+1</f>
        <v>2010</v>
      </c>
      <c r="AV4" s="184">
        <f t="shared" si="0"/>
        <v>2011</v>
      </c>
      <c r="AW4" s="184">
        <f t="shared" si="0"/>
        <v>2012</v>
      </c>
      <c r="AX4" s="184">
        <f t="shared" si="0"/>
        <v>2013</v>
      </c>
      <c r="AY4" s="184">
        <f t="shared" si="0"/>
        <v>2014</v>
      </c>
      <c r="AZ4" s="184">
        <f t="shared" si="0"/>
        <v>2015</v>
      </c>
    </row>
    <row r="5" spans="1:54" ht="15" customHeight="1">
      <c r="Y5" s="926" t="s">
        <v>352</v>
      </c>
      <c r="Z5" s="927"/>
      <c r="AA5" s="183">
        <v>41156.485000000001</v>
      </c>
      <c r="AB5" s="183">
        <v>41797.445</v>
      </c>
      <c r="AC5" s="183">
        <v>42457.974999999999</v>
      </c>
      <c r="AD5" s="183">
        <v>43077.125999999997</v>
      </c>
      <c r="AE5" s="183">
        <v>43665.843000000001</v>
      </c>
      <c r="AF5" s="183">
        <v>44235.735000000001</v>
      </c>
      <c r="AG5" s="183">
        <v>44830.961000000003</v>
      </c>
      <c r="AH5" s="183">
        <v>45498.173000000003</v>
      </c>
      <c r="AI5" s="183">
        <v>46156.796000000002</v>
      </c>
      <c r="AJ5" s="183">
        <v>46811.712</v>
      </c>
      <c r="AK5" s="183">
        <v>47419.904999999999</v>
      </c>
      <c r="AL5" s="183">
        <v>48015.250999999997</v>
      </c>
      <c r="AM5" s="183">
        <v>48637.788999999997</v>
      </c>
      <c r="AN5" s="183">
        <v>49260.790999999997</v>
      </c>
      <c r="AO5" s="183">
        <v>49837.731</v>
      </c>
      <c r="AP5" s="183">
        <v>50382.080999999998</v>
      </c>
      <c r="AQ5" s="183">
        <v>51102.004999999997</v>
      </c>
      <c r="AR5" s="183">
        <v>51713</v>
      </c>
      <c r="AS5" s="183">
        <v>52324.877</v>
      </c>
      <c r="AT5" s="183">
        <v>52877.802000000003</v>
      </c>
      <c r="AU5" s="183">
        <v>53363</v>
      </c>
      <c r="AV5" s="183">
        <v>53783</v>
      </c>
      <c r="AW5" s="183">
        <v>54171</v>
      </c>
      <c r="AX5" s="183">
        <v>54595</v>
      </c>
      <c r="AY5" s="183">
        <v>54952</v>
      </c>
      <c r="AZ5" s="183">
        <v>56412.14</v>
      </c>
    </row>
    <row r="6" spans="1:54">
      <c r="Y6" s="907" t="s">
        <v>38</v>
      </c>
      <c r="Z6" s="907"/>
    </row>
    <row r="7" spans="1:54">
      <c r="Y7" s="907"/>
      <c r="Z7" s="907"/>
    </row>
    <row r="8" spans="1:54" ht="16.5">
      <c r="Y8" s="907" t="s">
        <v>354</v>
      </c>
      <c r="Z8" s="907"/>
    </row>
    <row r="9" spans="1:54">
      <c r="Y9" s="908" t="s">
        <v>329</v>
      </c>
      <c r="Z9" s="909"/>
      <c r="AA9" s="184">
        <v>1990</v>
      </c>
      <c r="AB9" s="184">
        <v>1991</v>
      </c>
      <c r="AC9" s="184">
        <v>1992</v>
      </c>
      <c r="AD9" s="184">
        <v>1993</v>
      </c>
      <c r="AE9" s="184">
        <v>1994</v>
      </c>
      <c r="AF9" s="184">
        <v>1995</v>
      </c>
      <c r="AG9" s="184">
        <v>1996</v>
      </c>
      <c r="AH9" s="184">
        <v>1997</v>
      </c>
      <c r="AI9" s="184">
        <v>1998</v>
      </c>
      <c r="AJ9" s="184">
        <v>1999</v>
      </c>
      <c r="AK9" s="184">
        <v>2000</v>
      </c>
      <c r="AL9" s="184">
        <v>2001</v>
      </c>
      <c r="AM9" s="184">
        <v>2002</v>
      </c>
      <c r="AN9" s="184">
        <v>2003</v>
      </c>
      <c r="AO9" s="184">
        <v>2004</v>
      </c>
      <c r="AP9" s="184">
        <v>2005</v>
      </c>
      <c r="AQ9" s="184">
        <v>2006</v>
      </c>
      <c r="AR9" s="184">
        <v>2007</v>
      </c>
      <c r="AS9" s="184">
        <v>2008</v>
      </c>
      <c r="AT9" s="184">
        <v>2009</v>
      </c>
      <c r="AU9" s="184">
        <f t="shared" ref="AU9:AZ9" si="1">AT9+1</f>
        <v>2010</v>
      </c>
      <c r="AV9" s="184">
        <f t="shared" si="1"/>
        <v>2011</v>
      </c>
      <c r="AW9" s="184">
        <f t="shared" si="1"/>
        <v>2012</v>
      </c>
      <c r="AX9" s="184">
        <f t="shared" si="1"/>
        <v>2013</v>
      </c>
      <c r="AY9" s="184">
        <f t="shared" si="1"/>
        <v>2014</v>
      </c>
      <c r="AZ9" s="184">
        <f t="shared" si="1"/>
        <v>2015</v>
      </c>
    </row>
    <row r="10" spans="1:54" s="384" customFormat="1" ht="15" customHeight="1">
      <c r="A10" s="796"/>
      <c r="Y10" s="912" t="s">
        <v>331</v>
      </c>
      <c r="Z10" s="913"/>
      <c r="AA10" s="385">
        <f t="shared" ref="AA10:AQ10" si="2">SUM(AA11:AA20)</f>
        <v>4874.3441565277308</v>
      </c>
      <c r="AB10" s="385">
        <f t="shared" si="2"/>
        <v>4917.176206416194</v>
      </c>
      <c r="AC10" s="385">
        <f t="shared" si="2"/>
        <v>5130.4726199206953</v>
      </c>
      <c r="AD10" s="385">
        <f t="shared" si="2"/>
        <v>5182.4912131179308</v>
      </c>
      <c r="AE10" s="385">
        <f t="shared" si="2"/>
        <v>5489.5272244473854</v>
      </c>
      <c r="AF10" s="385">
        <f t="shared" si="2"/>
        <v>5594.8054319303428</v>
      </c>
      <c r="AG10" s="385">
        <f t="shared" si="2"/>
        <v>5555.5428281219429</v>
      </c>
      <c r="AH10" s="385">
        <f t="shared" si="2"/>
        <v>5312.6483696010282</v>
      </c>
      <c r="AI10" s="385">
        <f t="shared" si="2"/>
        <v>5242.936245889171</v>
      </c>
      <c r="AJ10" s="385">
        <f t="shared" si="2"/>
        <v>5369.8050841041595</v>
      </c>
      <c r="AK10" s="385">
        <f t="shared" si="2"/>
        <v>5374.3204679899782</v>
      </c>
      <c r="AL10" s="385">
        <f t="shared" si="2"/>
        <v>5328.3240712287234</v>
      </c>
      <c r="AM10" s="385">
        <f t="shared" si="2"/>
        <v>5571.7517698641032</v>
      </c>
      <c r="AN10" s="385">
        <f t="shared" si="2"/>
        <v>5517.8164918184248</v>
      </c>
      <c r="AO10" s="385">
        <f t="shared" si="2"/>
        <v>5399.6424894382244</v>
      </c>
      <c r="AP10" s="385">
        <f t="shared" si="2"/>
        <v>5493.8267986519395</v>
      </c>
      <c r="AQ10" s="385">
        <f t="shared" si="2"/>
        <v>5251.9705103528713</v>
      </c>
      <c r="AR10" s="385">
        <f t="shared" ref="AR10:AY10" si="3">SUM(AR11:AR20)</f>
        <v>5414.9606478242695</v>
      </c>
      <c r="AS10" s="385">
        <f t="shared" si="3"/>
        <v>5207.4303625026205</v>
      </c>
      <c r="AT10" s="385">
        <f t="shared" si="3"/>
        <v>4994.6572279437414</v>
      </c>
      <c r="AU10" s="385">
        <f t="shared" si="3"/>
        <v>4940.142006945478</v>
      </c>
      <c r="AV10" s="385">
        <f t="shared" si="3"/>
        <v>5242.5562593532431</v>
      </c>
      <c r="AW10" s="385">
        <f t="shared" si="3"/>
        <v>5457.4401055341295</v>
      </c>
      <c r="AX10" s="385">
        <f t="shared" si="3"/>
        <v>5326.0308843646826</v>
      </c>
      <c r="AY10" s="385">
        <f t="shared" si="3"/>
        <v>5070.2066778674443</v>
      </c>
      <c r="AZ10" s="385">
        <f>SUM(AZ11:AZ20)</f>
        <v>4939.3579618641788</v>
      </c>
    </row>
    <row r="11" spans="1:54" s="384" customFormat="1" ht="15" customHeight="1">
      <c r="A11" s="796"/>
      <c r="Y11" s="914"/>
      <c r="Z11" s="915" t="s">
        <v>332</v>
      </c>
      <c r="AA11" s="386">
        <v>7.5370830754100098</v>
      </c>
      <c r="AB11" s="386">
        <v>6.5892939991309163</v>
      </c>
      <c r="AC11" s="386">
        <v>8.6897522675516079</v>
      </c>
      <c r="AD11" s="386">
        <v>7.1365956181998875</v>
      </c>
      <c r="AE11" s="386">
        <v>5.1540336397927788</v>
      </c>
      <c r="AF11" s="386">
        <v>3.9856886870462311</v>
      </c>
      <c r="AG11" s="386">
        <v>5.6752195424630756</v>
      </c>
      <c r="AH11" s="386">
        <v>4.5720999727413343</v>
      </c>
      <c r="AI11" s="386">
        <v>2.8976523990064322</v>
      </c>
      <c r="AJ11" s="386">
        <v>0</v>
      </c>
      <c r="AK11" s="386">
        <v>0</v>
      </c>
      <c r="AL11" s="386">
        <v>0</v>
      </c>
      <c r="AM11" s="386">
        <v>0</v>
      </c>
      <c r="AN11" s="386">
        <v>0</v>
      </c>
      <c r="AO11" s="386">
        <v>0</v>
      </c>
      <c r="AP11" s="386">
        <v>0</v>
      </c>
      <c r="AQ11" s="386">
        <v>0</v>
      </c>
      <c r="AR11" s="386">
        <v>0</v>
      </c>
      <c r="AS11" s="386">
        <v>0</v>
      </c>
      <c r="AT11" s="386">
        <v>0</v>
      </c>
      <c r="AU11" s="386">
        <v>0</v>
      </c>
      <c r="AV11" s="386">
        <v>0</v>
      </c>
      <c r="AW11" s="386">
        <v>0</v>
      </c>
      <c r="AX11" s="386">
        <v>0</v>
      </c>
      <c r="AY11" s="386">
        <v>0</v>
      </c>
      <c r="AZ11" s="390">
        <v>0</v>
      </c>
    </row>
    <row r="12" spans="1:54" s="384" customFormat="1" ht="15" customHeight="1">
      <c r="A12" s="796"/>
      <c r="Y12" s="914"/>
      <c r="Z12" s="916" t="s">
        <v>333</v>
      </c>
      <c r="AA12" s="386">
        <v>623.76435392210692</v>
      </c>
      <c r="AB12" s="386">
        <v>600.13055558980238</v>
      </c>
      <c r="AC12" s="386">
        <v>645.12499693971131</v>
      </c>
      <c r="AD12" s="386">
        <v>687.05832790036629</v>
      </c>
      <c r="AE12" s="386">
        <v>634.19507945014345</v>
      </c>
      <c r="AF12" s="386">
        <v>695.70928448228108</v>
      </c>
      <c r="AG12" s="386">
        <v>668.39303450240482</v>
      </c>
      <c r="AH12" s="386">
        <v>649.00040566489542</v>
      </c>
      <c r="AI12" s="386">
        <v>625.2976946419642</v>
      </c>
      <c r="AJ12" s="386">
        <v>650.9267210731349</v>
      </c>
      <c r="AK12" s="386">
        <v>684.30699231647168</v>
      </c>
      <c r="AL12" s="386">
        <v>625.66341914585246</v>
      </c>
      <c r="AM12" s="386">
        <v>656.04171848651072</v>
      </c>
      <c r="AN12" s="386">
        <v>571.66551639777629</v>
      </c>
      <c r="AO12" s="386">
        <v>590.42769695504091</v>
      </c>
      <c r="AP12" s="386">
        <v>632.93603209281719</v>
      </c>
      <c r="AQ12" s="386">
        <v>553.96866976938816</v>
      </c>
      <c r="AR12" s="386">
        <v>521.6480771412256</v>
      </c>
      <c r="AS12" s="386">
        <v>475.87680495147401</v>
      </c>
      <c r="AT12" s="386">
        <v>460.03856863657876</v>
      </c>
      <c r="AU12" s="386">
        <v>493.41646282801048</v>
      </c>
      <c r="AV12" s="386">
        <v>472.64800688484343</v>
      </c>
      <c r="AW12" s="386">
        <v>448.5406361619884</v>
      </c>
      <c r="AX12" s="386">
        <v>422.78013865532574</v>
      </c>
      <c r="AY12" s="386">
        <v>392.56683445117221</v>
      </c>
      <c r="AZ12" s="390">
        <v>355.56614640016187</v>
      </c>
    </row>
    <row r="13" spans="1:54" s="384" customFormat="1" ht="15" customHeight="1">
      <c r="A13" s="796"/>
      <c r="Y13" s="914"/>
      <c r="Z13" s="916" t="s">
        <v>12</v>
      </c>
      <c r="AA13" s="386">
        <v>345.83276916978502</v>
      </c>
      <c r="AB13" s="386">
        <v>347.06488014265989</v>
      </c>
      <c r="AC13" s="386">
        <v>348.19174714607112</v>
      </c>
      <c r="AD13" s="386">
        <v>371.80396951500501</v>
      </c>
      <c r="AE13" s="386">
        <v>368.27993507958706</v>
      </c>
      <c r="AF13" s="386">
        <v>368.26667429827779</v>
      </c>
      <c r="AG13" s="386">
        <v>370.0186579036108</v>
      </c>
      <c r="AH13" s="386">
        <v>357.50157556586714</v>
      </c>
      <c r="AI13" s="386">
        <v>362.34851036045126</v>
      </c>
      <c r="AJ13" s="386">
        <v>356.30724084280217</v>
      </c>
      <c r="AK13" s="386">
        <v>353.12132382631256</v>
      </c>
      <c r="AL13" s="386">
        <v>334.95663964697883</v>
      </c>
      <c r="AM13" s="386">
        <v>331.42758564652036</v>
      </c>
      <c r="AN13" s="386">
        <v>341.45970279694484</v>
      </c>
      <c r="AO13" s="386">
        <v>308.28049478922475</v>
      </c>
      <c r="AP13" s="386">
        <v>301.83422849318612</v>
      </c>
      <c r="AQ13" s="386">
        <v>293.31990628747849</v>
      </c>
      <c r="AR13" s="386">
        <v>296.58312946190557</v>
      </c>
      <c r="AS13" s="386">
        <v>271.04460040149121</v>
      </c>
      <c r="AT13" s="386">
        <v>258.00903094633179</v>
      </c>
      <c r="AU13" s="386">
        <v>269.8721004185694</v>
      </c>
      <c r="AV13" s="386">
        <v>243.01108853848686</v>
      </c>
      <c r="AW13" s="386">
        <v>254.22344244518354</v>
      </c>
      <c r="AX13" s="386">
        <v>243.53402621830227</v>
      </c>
      <c r="AY13" s="386">
        <v>221.41381689704713</v>
      </c>
      <c r="AZ13" s="390">
        <v>213.15657384499815</v>
      </c>
    </row>
    <row r="14" spans="1:54" s="384" customFormat="1" ht="15" customHeight="1">
      <c r="A14" s="796"/>
      <c r="Y14" s="914"/>
      <c r="Z14" s="917" t="s">
        <v>334</v>
      </c>
      <c r="AA14" s="386">
        <v>441.01762119104353</v>
      </c>
      <c r="AB14" s="386">
        <v>456.91457066058041</v>
      </c>
      <c r="AC14" s="386">
        <v>467.63232100534464</v>
      </c>
      <c r="AD14" s="386">
        <v>486.39825537245031</v>
      </c>
      <c r="AE14" s="386">
        <v>448.7187082232204</v>
      </c>
      <c r="AF14" s="386">
        <v>476.263472692216</v>
      </c>
      <c r="AG14" s="386">
        <v>475.95535441747853</v>
      </c>
      <c r="AH14" s="386">
        <v>461.74462808186286</v>
      </c>
      <c r="AI14" s="386">
        <v>452.54348938655897</v>
      </c>
      <c r="AJ14" s="386">
        <v>457.69820743573473</v>
      </c>
      <c r="AK14" s="386">
        <v>460.62019861716709</v>
      </c>
      <c r="AL14" s="386">
        <v>447.5560520815182</v>
      </c>
      <c r="AM14" s="386">
        <v>455.27032388359567</v>
      </c>
      <c r="AN14" s="386">
        <v>450.06089228844019</v>
      </c>
      <c r="AO14" s="386">
        <v>432.43510094167647</v>
      </c>
      <c r="AP14" s="386">
        <v>446.94678277233481</v>
      </c>
      <c r="AQ14" s="386">
        <v>434.05310223280878</v>
      </c>
      <c r="AR14" s="386">
        <v>430.06935834412394</v>
      </c>
      <c r="AS14" s="386">
        <v>416.91181714320112</v>
      </c>
      <c r="AT14" s="386">
        <v>409.29429183505601</v>
      </c>
      <c r="AU14" s="386">
        <v>415.1185758192712</v>
      </c>
      <c r="AV14" s="386">
        <v>412.39497215872996</v>
      </c>
      <c r="AW14" s="386">
        <v>405.55528151100606</v>
      </c>
      <c r="AX14" s="386">
        <v>389.82735329893853</v>
      </c>
      <c r="AY14" s="386">
        <v>396.01577951022921</v>
      </c>
      <c r="AZ14" s="390">
        <v>374.34987345648722</v>
      </c>
    </row>
    <row r="15" spans="1:54" s="384" customFormat="1" ht="15" customHeight="1">
      <c r="A15" s="796"/>
      <c r="Y15" s="914"/>
      <c r="Z15" s="916" t="s">
        <v>335</v>
      </c>
      <c r="AA15" s="386">
        <v>1752.8060640723893</v>
      </c>
      <c r="AB15" s="386">
        <v>1757.438681369704</v>
      </c>
      <c r="AC15" s="386">
        <v>1820.6695427382092</v>
      </c>
      <c r="AD15" s="386">
        <v>1717.7625690487262</v>
      </c>
      <c r="AE15" s="386">
        <v>1939.2535393017961</v>
      </c>
      <c r="AF15" s="386">
        <v>1886.4179656321344</v>
      </c>
      <c r="AG15" s="386">
        <v>1855.2183795767589</v>
      </c>
      <c r="AH15" s="386">
        <v>1773.4678224782228</v>
      </c>
      <c r="AI15" s="386">
        <v>1758.4354832671934</v>
      </c>
      <c r="AJ15" s="386">
        <v>1871.363504411237</v>
      </c>
      <c r="AK15" s="386">
        <v>1901.6589612353382</v>
      </c>
      <c r="AL15" s="386">
        <v>1872.2473061372664</v>
      </c>
      <c r="AM15" s="386">
        <v>2030.0048653011756</v>
      </c>
      <c r="AN15" s="386">
        <v>2107.4463685335581</v>
      </c>
      <c r="AO15" s="386">
        <v>2080.586833794845</v>
      </c>
      <c r="AP15" s="386">
        <v>2187.4533944496256</v>
      </c>
      <c r="AQ15" s="386">
        <v>2009.8360801187687</v>
      </c>
      <c r="AR15" s="386">
        <v>2302.9808662276068</v>
      </c>
      <c r="AS15" s="386">
        <v>2154.9533461417986</v>
      </c>
      <c r="AT15" s="386">
        <v>1960.6516058640509</v>
      </c>
      <c r="AU15" s="386">
        <v>2082.0642337492982</v>
      </c>
      <c r="AV15" s="386">
        <v>2436.7377533906147</v>
      </c>
      <c r="AW15" s="386">
        <v>2659.2020533159448</v>
      </c>
      <c r="AX15" s="386">
        <v>2630.6174672431175</v>
      </c>
      <c r="AY15" s="386">
        <v>2430.7654982055019</v>
      </c>
      <c r="AZ15" s="390">
        <v>2237.4133558435778</v>
      </c>
    </row>
    <row r="16" spans="1:54" s="384" customFormat="1" ht="15" customHeight="1">
      <c r="A16" s="796"/>
      <c r="Y16" s="914"/>
      <c r="Z16" s="916" t="s">
        <v>336</v>
      </c>
      <c r="AA16" s="386">
        <v>2.6127807334610829</v>
      </c>
      <c r="AB16" s="386">
        <v>2.2972551536955659</v>
      </c>
      <c r="AC16" s="386">
        <v>2.3116852781530759</v>
      </c>
      <c r="AD16" s="386">
        <v>2.1601509651068551</v>
      </c>
      <c r="AE16" s="386">
        <v>2.0046807718118789</v>
      </c>
      <c r="AF16" s="386">
        <v>1.8942066861879958</v>
      </c>
      <c r="AG16" s="386">
        <v>1.7852815115846354</v>
      </c>
      <c r="AH16" s="386">
        <v>1.6195420727920262</v>
      </c>
      <c r="AI16" s="386">
        <v>1.5754564206783903</v>
      </c>
      <c r="AJ16" s="386">
        <v>1.5857981126448122</v>
      </c>
      <c r="AK16" s="386">
        <v>1.5416240782022137</v>
      </c>
      <c r="AL16" s="386">
        <v>1.4362764988941568</v>
      </c>
      <c r="AM16" s="386">
        <v>1.4862604253755294</v>
      </c>
      <c r="AN16" s="386">
        <v>1.5000329377270505</v>
      </c>
      <c r="AO16" s="386">
        <v>1.4332087515938279</v>
      </c>
      <c r="AP16" s="386">
        <v>1.5106053103978949</v>
      </c>
      <c r="AQ16" s="386">
        <v>1.4036155583390046</v>
      </c>
      <c r="AR16" s="386">
        <v>1.4930335360331843</v>
      </c>
      <c r="AS16" s="386">
        <v>1.4038567823981105</v>
      </c>
      <c r="AT16" s="386">
        <v>1.282809333580895</v>
      </c>
      <c r="AU16" s="386">
        <v>1.266192272225394</v>
      </c>
      <c r="AV16" s="386">
        <v>1.306726171352055</v>
      </c>
      <c r="AW16" s="386">
        <v>1.2834080286456286</v>
      </c>
      <c r="AX16" s="386">
        <v>1.2297505922585261</v>
      </c>
      <c r="AY16" s="386">
        <v>1.1709846920719498</v>
      </c>
      <c r="AZ16" s="390">
        <v>1.0899533254013063</v>
      </c>
    </row>
    <row r="17" spans="1:58" s="384" customFormat="1" ht="15" customHeight="1">
      <c r="A17" s="796"/>
      <c r="Y17" s="914"/>
      <c r="Z17" s="916" t="s">
        <v>337</v>
      </c>
      <c r="AA17" s="386">
        <v>1177.3311426384721</v>
      </c>
      <c r="AB17" s="386">
        <v>1194.5358075661331</v>
      </c>
      <c r="AC17" s="386">
        <v>1252.398536942763</v>
      </c>
      <c r="AD17" s="386">
        <v>1294.61041445095</v>
      </c>
      <c r="AE17" s="386">
        <v>1404.4912036967144</v>
      </c>
      <c r="AF17" s="386">
        <v>1451.5530421994963</v>
      </c>
      <c r="AG17" s="386">
        <v>1466.449116139026</v>
      </c>
      <c r="AH17" s="386">
        <v>1396.5005997398255</v>
      </c>
      <c r="AI17" s="386">
        <v>1400.3044042294148</v>
      </c>
      <c r="AJ17" s="386">
        <v>1412.9107067938678</v>
      </c>
      <c r="AK17" s="386">
        <v>1394.1615861952023</v>
      </c>
      <c r="AL17" s="386">
        <v>1472.4598435135727</v>
      </c>
      <c r="AM17" s="386">
        <v>1547.8502392506509</v>
      </c>
      <c r="AN17" s="386">
        <v>1528.4443548754803</v>
      </c>
      <c r="AO17" s="386">
        <v>1508.0726424074264</v>
      </c>
      <c r="AP17" s="386">
        <v>1455.592402934052</v>
      </c>
      <c r="AQ17" s="386">
        <v>1533.4199490427977</v>
      </c>
      <c r="AR17" s="386">
        <v>1457.9280565760851</v>
      </c>
      <c r="AS17" s="386">
        <v>1462.7131806743164</v>
      </c>
      <c r="AT17" s="386">
        <v>1514.3239876354869</v>
      </c>
      <c r="AU17" s="386">
        <v>1308.9456530774453</v>
      </c>
      <c r="AV17" s="386">
        <v>1304.9711837478214</v>
      </c>
      <c r="AW17" s="386">
        <v>1291.5600158555221</v>
      </c>
      <c r="AX17" s="386">
        <v>1230.6427952103879</v>
      </c>
      <c r="AY17" s="386">
        <v>1211.143015086622</v>
      </c>
      <c r="AZ17" s="390">
        <v>1359.7292056943681</v>
      </c>
    </row>
    <row r="18" spans="1:58" s="384" customFormat="1" ht="15" customHeight="1">
      <c r="A18" s="796"/>
      <c r="Y18" s="914"/>
      <c r="Z18" s="916" t="s">
        <v>338</v>
      </c>
      <c r="AA18" s="386">
        <v>187.17457352873197</v>
      </c>
      <c r="AB18" s="386">
        <v>212.00559430808096</v>
      </c>
      <c r="AC18" s="386">
        <v>236.20566084916342</v>
      </c>
      <c r="AD18" s="386">
        <v>267.96175040785232</v>
      </c>
      <c r="AE18" s="386">
        <v>319.83366285671059</v>
      </c>
      <c r="AF18" s="386">
        <v>340.02760547286425</v>
      </c>
      <c r="AG18" s="386">
        <v>343.1136126628889</v>
      </c>
      <c r="AH18" s="386">
        <v>311.29096126930972</v>
      </c>
      <c r="AI18" s="386">
        <v>294.28597715359683</v>
      </c>
      <c r="AJ18" s="386">
        <v>274.81719908575508</v>
      </c>
      <c r="AK18" s="386">
        <v>233.90741940676344</v>
      </c>
      <c r="AL18" s="386">
        <v>231.26897861099943</v>
      </c>
      <c r="AM18" s="386">
        <v>205.25274153580256</v>
      </c>
      <c r="AN18" s="386">
        <v>176.61221702019813</v>
      </c>
      <c r="AO18" s="386">
        <v>165.81964045185524</v>
      </c>
      <c r="AP18" s="386">
        <v>139.10777349866044</v>
      </c>
      <c r="AQ18" s="386">
        <v>116.89427106031178</v>
      </c>
      <c r="AR18" s="386">
        <v>90.939811650628315</v>
      </c>
      <c r="AS18" s="386">
        <v>72.554931060174852</v>
      </c>
      <c r="AT18" s="386">
        <v>59.164626242340681</v>
      </c>
      <c r="AU18" s="386">
        <v>47.66492681050623</v>
      </c>
      <c r="AV18" s="386">
        <v>50.013187549862856</v>
      </c>
      <c r="AW18" s="386">
        <v>48.348258550304095</v>
      </c>
      <c r="AX18" s="386">
        <v>42.710909527213545</v>
      </c>
      <c r="AY18" s="386">
        <v>44.918676489562813</v>
      </c>
      <c r="AZ18" s="390">
        <v>51.492926665268925</v>
      </c>
      <c r="BF18" s="387"/>
    </row>
    <row r="19" spans="1:58" s="384" customFormat="1" ht="15" customHeight="1">
      <c r="A19" s="796"/>
      <c r="Y19" s="914"/>
      <c r="Z19" s="917" t="s">
        <v>339</v>
      </c>
      <c r="AA19" s="386">
        <v>286.68479604171432</v>
      </c>
      <c r="AB19" s="386">
        <v>277.83713376894843</v>
      </c>
      <c r="AC19" s="386">
        <v>273.8297265363484</v>
      </c>
      <c r="AD19" s="386">
        <v>267.45922189574918</v>
      </c>
      <c r="AE19" s="386">
        <v>267.45401635392284</v>
      </c>
      <c r="AF19" s="386">
        <v>267.22982736056701</v>
      </c>
      <c r="AG19" s="386">
        <v>273.90352382432502</v>
      </c>
      <c r="AH19" s="386">
        <v>273.84293081018171</v>
      </c>
      <c r="AI19" s="386">
        <v>269.09645056355271</v>
      </c>
      <c r="AJ19" s="386">
        <v>271.41430991038379</v>
      </c>
      <c r="AK19" s="386">
        <v>278.42945071701251</v>
      </c>
      <c r="AL19" s="386">
        <v>279.53525443787572</v>
      </c>
      <c r="AM19" s="386">
        <v>279.78727989204594</v>
      </c>
      <c r="AN19" s="386">
        <v>276.05634684162112</v>
      </c>
      <c r="AO19" s="386">
        <v>252.98635331627131</v>
      </c>
      <c r="AP19" s="386">
        <v>271.34373830375517</v>
      </c>
      <c r="AQ19" s="386">
        <v>250.09737611998676</v>
      </c>
      <c r="AR19" s="386">
        <v>239.17275604847902</v>
      </c>
      <c r="AS19" s="386">
        <v>258.1526437467279</v>
      </c>
      <c r="AT19" s="386">
        <v>238.28955798499888</v>
      </c>
      <c r="AU19" s="386">
        <v>218.58461154248107</v>
      </c>
      <c r="AV19" s="386">
        <v>204.95526089514857</v>
      </c>
      <c r="AW19" s="386">
        <v>237.34312213133808</v>
      </c>
      <c r="AX19" s="386">
        <v>261.23097548660894</v>
      </c>
      <c r="AY19" s="386">
        <v>255.53531337306811</v>
      </c>
      <c r="AZ19" s="390">
        <v>236.97570163067823</v>
      </c>
    </row>
    <row r="20" spans="1:58" s="384" customFormat="1" ht="15" customHeight="1">
      <c r="A20" s="796"/>
      <c r="Y20" s="918"/>
      <c r="Z20" s="910" t="s">
        <v>340</v>
      </c>
      <c r="AA20" s="386">
        <v>49.582972154616229</v>
      </c>
      <c r="AB20" s="386">
        <v>62.362433857458171</v>
      </c>
      <c r="AC20" s="386">
        <v>75.418650217379806</v>
      </c>
      <c r="AD20" s="386">
        <v>80.139957943524621</v>
      </c>
      <c r="AE20" s="386">
        <v>100.14236507368648</v>
      </c>
      <c r="AF20" s="386">
        <v>103.45766441927286</v>
      </c>
      <c r="AG20" s="386">
        <v>95.030648041402074</v>
      </c>
      <c r="AH20" s="386">
        <v>83.10780394532955</v>
      </c>
      <c r="AI20" s="386">
        <v>76.151127466753863</v>
      </c>
      <c r="AJ20" s="386">
        <v>72.781396438598492</v>
      </c>
      <c r="AK20" s="386">
        <v>66.572911597507854</v>
      </c>
      <c r="AL20" s="386">
        <v>63.200301155765487</v>
      </c>
      <c r="AM20" s="386">
        <v>64.630755442425752</v>
      </c>
      <c r="AN20" s="386">
        <v>64.571060126679228</v>
      </c>
      <c r="AO20" s="386">
        <v>59.600518030291219</v>
      </c>
      <c r="AP20" s="386">
        <v>57.101840797110889</v>
      </c>
      <c r="AQ20" s="386">
        <v>58.977540162991801</v>
      </c>
      <c r="AR20" s="386">
        <v>74.145558838183078</v>
      </c>
      <c r="AS20" s="386">
        <v>93.819181601037769</v>
      </c>
      <c r="AT20" s="386">
        <v>93.602749465315114</v>
      </c>
      <c r="AU20" s="386">
        <v>103.20925042767082</v>
      </c>
      <c r="AV20" s="386">
        <v>116.51808001638221</v>
      </c>
      <c r="AW20" s="386">
        <v>111.38388753419504</v>
      </c>
      <c r="AX20" s="386">
        <v>103.4574681325296</v>
      </c>
      <c r="AY20" s="386">
        <v>116.67675916216879</v>
      </c>
      <c r="AZ20" s="390">
        <v>109.58422500323611</v>
      </c>
    </row>
    <row r="21" spans="1:58">
      <c r="Y21" s="907"/>
      <c r="Z21" s="907"/>
      <c r="AZ21" s="1198"/>
    </row>
    <row r="22" spans="1:58">
      <c r="Y22" s="907" t="s">
        <v>341</v>
      </c>
      <c r="Z22" s="907"/>
    </row>
    <row r="23" spans="1:58">
      <c r="Y23" s="908" t="s">
        <v>329</v>
      </c>
      <c r="Z23" s="909"/>
      <c r="AA23" s="184">
        <v>1990</v>
      </c>
      <c r="AB23" s="184">
        <v>1991</v>
      </c>
      <c r="AC23" s="184">
        <v>1992</v>
      </c>
      <c r="AD23" s="184">
        <v>1993</v>
      </c>
      <c r="AE23" s="184">
        <v>1994</v>
      </c>
      <c r="AF23" s="184">
        <v>1995</v>
      </c>
      <c r="AG23" s="184">
        <v>1996</v>
      </c>
      <c r="AH23" s="184">
        <v>1997</v>
      </c>
      <c r="AI23" s="184">
        <v>1998</v>
      </c>
      <c r="AJ23" s="184">
        <v>1999</v>
      </c>
      <c r="AK23" s="184">
        <v>2000</v>
      </c>
      <c r="AL23" s="184">
        <v>2001</v>
      </c>
      <c r="AM23" s="184">
        <v>2002</v>
      </c>
      <c r="AN23" s="184">
        <v>2003</v>
      </c>
      <c r="AO23" s="184">
        <v>2004</v>
      </c>
      <c r="AP23" s="184">
        <v>2005</v>
      </c>
      <c r="AQ23" s="184">
        <v>2006</v>
      </c>
      <c r="AR23" s="184">
        <v>2007</v>
      </c>
      <c r="AS23" s="184">
        <v>2008</v>
      </c>
      <c r="AT23" s="184">
        <v>2009</v>
      </c>
      <c r="AU23" s="184">
        <f t="shared" ref="AU23:AZ23" si="4">AT23+1</f>
        <v>2010</v>
      </c>
      <c r="AV23" s="184">
        <f t="shared" si="4"/>
        <v>2011</v>
      </c>
      <c r="AW23" s="184">
        <f t="shared" si="4"/>
        <v>2012</v>
      </c>
      <c r="AX23" s="184">
        <f t="shared" si="4"/>
        <v>2013</v>
      </c>
      <c r="AY23" s="184">
        <f t="shared" si="4"/>
        <v>2014</v>
      </c>
      <c r="AZ23" s="184">
        <f t="shared" si="4"/>
        <v>2015</v>
      </c>
    </row>
    <row r="24" spans="1:58" s="384" customFormat="1" ht="15" customHeight="1">
      <c r="A24" s="796"/>
      <c r="Y24" s="912" t="s">
        <v>331</v>
      </c>
      <c r="Z24" s="919"/>
      <c r="AA24" s="388">
        <f t="shared" ref="AA24:AQ24" si="5">SUM(AA25:AA34)</f>
        <v>0.99999999999999989</v>
      </c>
      <c r="AB24" s="388">
        <f t="shared" si="5"/>
        <v>1</v>
      </c>
      <c r="AC24" s="388">
        <f t="shared" si="5"/>
        <v>1</v>
      </c>
      <c r="AD24" s="388">
        <f t="shared" si="5"/>
        <v>1</v>
      </c>
      <c r="AE24" s="388">
        <f t="shared" si="5"/>
        <v>1.0000000000000002</v>
      </c>
      <c r="AF24" s="388">
        <f t="shared" si="5"/>
        <v>1.0000000000000002</v>
      </c>
      <c r="AG24" s="388">
        <f t="shared" si="5"/>
        <v>0.99999999999999989</v>
      </c>
      <c r="AH24" s="388">
        <f t="shared" si="5"/>
        <v>1</v>
      </c>
      <c r="AI24" s="388">
        <f t="shared" si="5"/>
        <v>1</v>
      </c>
      <c r="AJ24" s="388">
        <f t="shared" si="5"/>
        <v>0.99999999999999989</v>
      </c>
      <c r="AK24" s="388">
        <f t="shared" si="5"/>
        <v>1</v>
      </c>
      <c r="AL24" s="388">
        <f t="shared" si="5"/>
        <v>0.99999999999999978</v>
      </c>
      <c r="AM24" s="388">
        <f t="shared" si="5"/>
        <v>1</v>
      </c>
      <c r="AN24" s="388">
        <f t="shared" si="5"/>
        <v>1.0000000000000002</v>
      </c>
      <c r="AO24" s="388">
        <f t="shared" si="5"/>
        <v>1.0000000000000002</v>
      </c>
      <c r="AP24" s="388">
        <f t="shared" si="5"/>
        <v>1</v>
      </c>
      <c r="AQ24" s="388">
        <f t="shared" si="5"/>
        <v>1</v>
      </c>
      <c r="AR24" s="388">
        <f t="shared" ref="AR24:AW24" si="6">SUM(AR25:AR34)</f>
        <v>1.0000000000000002</v>
      </c>
      <c r="AS24" s="388">
        <f t="shared" si="6"/>
        <v>1</v>
      </c>
      <c r="AT24" s="388">
        <f t="shared" si="6"/>
        <v>0.99999999999999967</v>
      </c>
      <c r="AU24" s="388">
        <f t="shared" si="6"/>
        <v>0.99999999999999989</v>
      </c>
      <c r="AV24" s="388">
        <f t="shared" si="6"/>
        <v>0.99999999999999978</v>
      </c>
      <c r="AW24" s="388">
        <f t="shared" si="6"/>
        <v>0.99999999999999978</v>
      </c>
      <c r="AX24" s="388">
        <f>SUM(AX25:AX34)</f>
        <v>1</v>
      </c>
      <c r="AY24" s="388">
        <f>SUM(AY25:AY34)</f>
        <v>1</v>
      </c>
      <c r="AZ24" s="388">
        <f>SUM(AZ25:AZ34)</f>
        <v>0.99999999999999978</v>
      </c>
    </row>
    <row r="25" spans="1:58" s="384" customFormat="1" ht="15" customHeight="1">
      <c r="A25" s="796"/>
      <c r="Y25" s="914"/>
      <c r="Z25" s="920" t="s">
        <v>332</v>
      </c>
      <c r="AA25" s="389">
        <f t="shared" ref="AA25:AQ34" si="7">+AA11/AA$10</f>
        <v>1.5462763468017198E-3</v>
      </c>
      <c r="AB25" s="389">
        <f t="shared" si="7"/>
        <v>1.3400565126246349E-3</v>
      </c>
      <c r="AC25" s="389">
        <f t="shared" si="7"/>
        <v>1.6937527809447563E-3</v>
      </c>
      <c r="AD25" s="389">
        <f t="shared" si="7"/>
        <v>1.3770588940191012E-3</v>
      </c>
      <c r="AE25" s="389">
        <f t="shared" si="7"/>
        <v>9.388847944572532E-4</v>
      </c>
      <c r="AF25" s="389">
        <f t="shared" si="7"/>
        <v>7.1239093754705825E-4</v>
      </c>
      <c r="AG25" s="389">
        <f t="shared" si="7"/>
        <v>1.0215418579324659E-3</v>
      </c>
      <c r="AH25" s="389">
        <f t="shared" si="7"/>
        <v>8.6060654774422647E-4</v>
      </c>
      <c r="AI25" s="389">
        <f t="shared" si="7"/>
        <v>5.5267740500914819E-4</v>
      </c>
      <c r="AJ25" s="389">
        <f t="shared" si="7"/>
        <v>0</v>
      </c>
      <c r="AK25" s="389">
        <f t="shared" si="7"/>
        <v>0</v>
      </c>
      <c r="AL25" s="389">
        <f t="shared" si="7"/>
        <v>0</v>
      </c>
      <c r="AM25" s="389">
        <f t="shared" si="7"/>
        <v>0</v>
      </c>
      <c r="AN25" s="389">
        <f t="shared" si="7"/>
        <v>0</v>
      </c>
      <c r="AO25" s="389">
        <f t="shared" si="7"/>
        <v>0</v>
      </c>
      <c r="AP25" s="389">
        <f t="shared" si="7"/>
        <v>0</v>
      </c>
      <c r="AQ25" s="389">
        <f t="shared" si="7"/>
        <v>0</v>
      </c>
      <c r="AR25" s="389">
        <f t="shared" ref="AR25:AW25" si="8">+AR11/AR$10</f>
        <v>0</v>
      </c>
      <c r="AS25" s="389">
        <f t="shared" si="8"/>
        <v>0</v>
      </c>
      <c r="AT25" s="389">
        <f t="shared" si="8"/>
        <v>0</v>
      </c>
      <c r="AU25" s="389">
        <f t="shared" si="8"/>
        <v>0</v>
      </c>
      <c r="AV25" s="389">
        <f t="shared" si="8"/>
        <v>0</v>
      </c>
      <c r="AW25" s="389">
        <f t="shared" si="8"/>
        <v>0</v>
      </c>
      <c r="AX25" s="389">
        <f t="shared" ref="AX25:AY34" si="9">+AX11/AX$10</f>
        <v>0</v>
      </c>
      <c r="AY25" s="389">
        <f t="shared" si="9"/>
        <v>0</v>
      </c>
      <c r="AZ25" s="1199">
        <f t="shared" ref="AZ25:AZ34" si="10">+AZ11/AZ$10</f>
        <v>0</v>
      </c>
    </row>
    <row r="26" spans="1:58" s="384" customFormat="1" ht="15" customHeight="1">
      <c r="A26" s="796"/>
      <c r="Y26" s="914"/>
      <c r="Z26" s="921" t="s">
        <v>333</v>
      </c>
      <c r="AA26" s="389">
        <f t="shared" si="7"/>
        <v>0.12796887825139727</v>
      </c>
      <c r="AB26" s="389">
        <f t="shared" si="7"/>
        <v>0.12204780353543565</v>
      </c>
      <c r="AC26" s="389">
        <f t="shared" si="7"/>
        <v>0.12574377542427725</v>
      </c>
      <c r="AD26" s="389">
        <f t="shared" si="7"/>
        <v>0.13257298462200631</v>
      </c>
      <c r="AE26" s="389">
        <f t="shared" si="7"/>
        <v>0.1155281782055441</v>
      </c>
      <c r="AF26" s="389">
        <f t="shared" si="7"/>
        <v>0.12434914724858351</v>
      </c>
      <c r="AG26" s="389">
        <f t="shared" si="7"/>
        <v>0.12031102183553066</v>
      </c>
      <c r="AH26" s="389">
        <f t="shared" si="7"/>
        <v>0.12216137047173599</v>
      </c>
      <c r="AI26" s="389">
        <f t="shared" si="7"/>
        <v>0.11926479081874043</v>
      </c>
      <c r="AJ26" s="389">
        <f t="shared" si="7"/>
        <v>0.12121980423461283</v>
      </c>
      <c r="AK26" s="389">
        <f t="shared" si="7"/>
        <v>0.12732902631919266</v>
      </c>
      <c r="AL26" s="389">
        <f t="shared" si="7"/>
        <v>0.11742217830259959</v>
      </c>
      <c r="AM26" s="389">
        <f t="shared" si="7"/>
        <v>0.11774424733615005</v>
      </c>
      <c r="AN26" s="389">
        <f t="shared" si="7"/>
        <v>0.10360357529929035</v>
      </c>
      <c r="AO26" s="389">
        <f t="shared" si="7"/>
        <v>0.10934570170338605</v>
      </c>
      <c r="AP26" s="389">
        <f t="shared" si="7"/>
        <v>0.11520858871053695</v>
      </c>
      <c r="AQ26" s="389">
        <f t="shared" si="7"/>
        <v>0.10547825214886211</v>
      </c>
      <c r="AR26" s="389">
        <f t="shared" ref="AR26:AS34" si="11">+AR12/AR$10</f>
        <v>9.633460168373037E-2</v>
      </c>
      <c r="AS26" s="389">
        <f t="shared" si="11"/>
        <v>9.1384189864187462E-2</v>
      </c>
      <c r="AT26" s="389">
        <f t="shared" ref="AT26:AU34" si="12">+AT12/AT$10</f>
        <v>9.210613414325787E-2</v>
      </c>
      <c r="AU26" s="389">
        <f t="shared" si="12"/>
        <v>9.9879003910070416E-2</v>
      </c>
      <c r="AV26" s="389">
        <f t="shared" ref="AV26:AW34" si="13">+AV12/AV$10</f>
        <v>9.0156019983875665E-2</v>
      </c>
      <c r="AW26" s="389">
        <f t="shared" si="13"/>
        <v>8.2188833498538033E-2</v>
      </c>
      <c r="AX26" s="389">
        <f t="shared" si="9"/>
        <v>7.9379963773108533E-2</v>
      </c>
      <c r="AY26" s="389">
        <f t="shared" si="9"/>
        <v>7.7426199638924359E-2</v>
      </c>
      <c r="AZ26" s="1199">
        <f t="shared" si="10"/>
        <v>7.1986308573992588E-2</v>
      </c>
    </row>
    <row r="27" spans="1:58" s="384" customFormat="1" ht="15" customHeight="1">
      <c r="A27" s="796"/>
      <c r="Y27" s="914"/>
      <c r="Z27" s="921" t="s">
        <v>12</v>
      </c>
      <c r="AA27" s="389">
        <f t="shared" si="7"/>
        <v>7.0949600205526139E-2</v>
      </c>
      <c r="AB27" s="389">
        <f t="shared" si="7"/>
        <v>7.0582152351951741E-2</v>
      </c>
      <c r="AC27" s="389">
        <f t="shared" si="7"/>
        <v>6.7867382391654463E-2</v>
      </c>
      <c r="AD27" s="389">
        <f t="shared" si="7"/>
        <v>7.1742325114588557E-2</v>
      </c>
      <c r="AE27" s="389">
        <f t="shared" si="7"/>
        <v>6.7087732699360234E-2</v>
      </c>
      <c r="AF27" s="389">
        <f t="shared" si="7"/>
        <v>6.5822963600579917E-2</v>
      </c>
      <c r="AG27" s="389">
        <f t="shared" si="7"/>
        <v>6.660351100716759E-2</v>
      </c>
      <c r="AH27" s="389">
        <f t="shared" si="7"/>
        <v>6.7292534851636526E-2</v>
      </c>
      <c r="AI27" s="389">
        <f t="shared" si="7"/>
        <v>6.9111752149295699E-2</v>
      </c>
      <c r="AJ27" s="389">
        <f t="shared" si="7"/>
        <v>6.6353849955848934E-2</v>
      </c>
      <c r="AK27" s="389">
        <f t="shared" si="7"/>
        <v>6.5705297242607791E-2</v>
      </c>
      <c r="AL27" s="389">
        <f t="shared" si="7"/>
        <v>6.2863413555425338E-2</v>
      </c>
      <c r="AM27" s="389">
        <f t="shared" si="7"/>
        <v>5.9483551912544015E-2</v>
      </c>
      <c r="AN27" s="389">
        <f t="shared" si="7"/>
        <v>6.1883120488556702E-2</v>
      </c>
      <c r="AO27" s="389">
        <f t="shared" si="7"/>
        <v>5.7092760380381788E-2</v>
      </c>
      <c r="AP27" s="389">
        <f t="shared" si="7"/>
        <v>5.4940615995984689E-2</v>
      </c>
      <c r="AQ27" s="389">
        <f t="shared" si="7"/>
        <v>5.5849496052819761E-2</v>
      </c>
      <c r="AR27" s="389">
        <f t="shared" si="11"/>
        <v>5.4771059062280102E-2</v>
      </c>
      <c r="AS27" s="389">
        <f t="shared" si="11"/>
        <v>5.2049587134801518E-2</v>
      </c>
      <c r="AT27" s="389">
        <f t="shared" si="12"/>
        <v>5.1657004509306825E-2</v>
      </c>
      <c r="AU27" s="389">
        <f t="shared" si="12"/>
        <v>5.4628409474697083E-2</v>
      </c>
      <c r="AV27" s="389">
        <f t="shared" si="13"/>
        <v>4.6353549016270611E-2</v>
      </c>
      <c r="AW27" s="389">
        <f t="shared" si="13"/>
        <v>4.6582910215979774E-2</v>
      </c>
      <c r="AX27" s="389">
        <f t="shared" si="9"/>
        <v>4.5725237330716741E-2</v>
      </c>
      <c r="AY27" s="389">
        <f t="shared" si="9"/>
        <v>4.3669584094779931E-2</v>
      </c>
      <c r="AZ27" s="1199">
        <f t="shared" si="10"/>
        <v>4.3154712715850634E-2</v>
      </c>
    </row>
    <row r="28" spans="1:58" s="384" customFormat="1" ht="15" customHeight="1">
      <c r="A28" s="796"/>
      <c r="Y28" s="914"/>
      <c r="Z28" s="922" t="s">
        <v>334</v>
      </c>
      <c r="AA28" s="389">
        <f t="shared" si="7"/>
        <v>9.047732515982318E-2</v>
      </c>
      <c r="AB28" s="389">
        <f t="shared" si="7"/>
        <v>9.2922147077904971E-2</v>
      </c>
      <c r="AC28" s="389">
        <f t="shared" si="7"/>
        <v>9.1148000515510613E-2</v>
      </c>
      <c r="AD28" s="389">
        <f t="shared" si="7"/>
        <v>9.3854139905009043E-2</v>
      </c>
      <c r="AE28" s="389">
        <f t="shared" si="7"/>
        <v>8.1740865811698676E-2</v>
      </c>
      <c r="AF28" s="389">
        <f t="shared" si="7"/>
        <v>8.5126011706164656E-2</v>
      </c>
      <c r="AG28" s="389">
        <f t="shared" si="7"/>
        <v>8.5672160064757474E-2</v>
      </c>
      <c r="AH28" s="389">
        <f t="shared" si="7"/>
        <v>8.6914208499844534E-2</v>
      </c>
      <c r="AI28" s="389">
        <f t="shared" si="7"/>
        <v>8.631489458628927E-2</v>
      </c>
      <c r="AJ28" s="389">
        <f t="shared" si="7"/>
        <v>8.5235534673432603E-2</v>
      </c>
      <c r="AK28" s="389">
        <f t="shared" si="7"/>
        <v>8.5707616685806093E-2</v>
      </c>
      <c r="AL28" s="389">
        <f t="shared" si="7"/>
        <v>8.3995651559217344E-2</v>
      </c>
      <c r="AM28" s="389">
        <f t="shared" si="7"/>
        <v>8.1710446317083477E-2</v>
      </c>
      <c r="AN28" s="389">
        <f t="shared" si="7"/>
        <v>8.1565034458063373E-2</v>
      </c>
      <c r="AO28" s="389">
        <f t="shared" si="7"/>
        <v>8.0085876386728483E-2</v>
      </c>
      <c r="AP28" s="389">
        <f t="shared" si="7"/>
        <v>8.1354363570763713E-2</v>
      </c>
      <c r="AQ28" s="389">
        <f t="shared" si="7"/>
        <v>8.2645761505550697E-2</v>
      </c>
      <c r="AR28" s="389">
        <f t="shared" si="11"/>
        <v>7.9422434679543935E-2</v>
      </c>
      <c r="AS28" s="389">
        <f t="shared" si="11"/>
        <v>8.0060949090222489E-2</v>
      </c>
      <c r="AT28" s="389">
        <f t="shared" si="12"/>
        <v>8.1946422578343586E-2</v>
      </c>
      <c r="AU28" s="389">
        <f t="shared" si="12"/>
        <v>8.4029684821943354E-2</v>
      </c>
      <c r="AV28" s="389">
        <f t="shared" si="13"/>
        <v>7.8662955962175166E-2</v>
      </c>
      <c r="AW28" s="389">
        <f t="shared" si="13"/>
        <v>7.431236507749335E-2</v>
      </c>
      <c r="AX28" s="389">
        <f t="shared" si="9"/>
        <v>7.3192845059034839E-2</v>
      </c>
      <c r="AY28" s="389">
        <f t="shared" si="9"/>
        <v>7.8106437206775861E-2</v>
      </c>
      <c r="AZ28" s="1199">
        <f t="shared" si="10"/>
        <v>7.5789176720288287E-2</v>
      </c>
    </row>
    <row r="29" spans="1:58" s="384" customFormat="1" ht="15" customHeight="1">
      <c r="A29" s="796"/>
      <c r="Y29" s="914"/>
      <c r="Z29" s="921" t="s">
        <v>335</v>
      </c>
      <c r="AA29" s="389">
        <f t="shared" si="7"/>
        <v>0.35959833934274588</v>
      </c>
      <c r="AB29" s="389">
        <f t="shared" si="7"/>
        <v>0.35740811547011558</v>
      </c>
      <c r="AC29" s="389">
        <f t="shared" si="7"/>
        <v>0.35487364958715095</v>
      </c>
      <c r="AD29" s="389">
        <f t="shared" si="7"/>
        <v>0.33145498919529714</v>
      </c>
      <c r="AE29" s="389">
        <f t="shared" si="7"/>
        <v>0.35326421748405029</v>
      </c>
      <c r="AF29" s="389">
        <f t="shared" si="7"/>
        <v>0.33717311327147881</v>
      </c>
      <c r="AG29" s="389">
        <f t="shared" si="7"/>
        <v>0.33394007335983716</v>
      </c>
      <c r="AH29" s="389">
        <f t="shared" si="7"/>
        <v>0.33381991411778822</v>
      </c>
      <c r="AI29" s="389">
        <f t="shared" si="7"/>
        <v>0.33539135339399367</v>
      </c>
      <c r="AJ29" s="389">
        <f t="shared" si="7"/>
        <v>0.34849747339077491</v>
      </c>
      <c r="AK29" s="389">
        <f t="shared" si="7"/>
        <v>0.35384175033138054</v>
      </c>
      <c r="AL29" s="389">
        <f t="shared" si="7"/>
        <v>0.35137639548743177</v>
      </c>
      <c r="AM29" s="389">
        <f t="shared" si="7"/>
        <v>0.36433871233834386</v>
      </c>
      <c r="AN29" s="389">
        <f t="shared" si="7"/>
        <v>0.38193484173647074</v>
      </c>
      <c r="AO29" s="389">
        <f t="shared" si="7"/>
        <v>0.38531936843309567</v>
      </c>
      <c r="AP29" s="389">
        <f t="shared" si="7"/>
        <v>0.3981657002704157</v>
      </c>
      <c r="AQ29" s="389">
        <f t="shared" si="7"/>
        <v>0.38268228585002678</v>
      </c>
      <c r="AR29" s="389">
        <f t="shared" si="11"/>
        <v>0.42529964962034289</v>
      </c>
      <c r="AS29" s="389">
        <f t="shared" si="11"/>
        <v>0.41382278708114251</v>
      </c>
      <c r="AT29" s="389">
        <f t="shared" si="12"/>
        <v>0.39254978197397439</v>
      </c>
      <c r="AU29" s="389">
        <f t="shared" si="12"/>
        <v>0.42145837727378449</v>
      </c>
      <c r="AV29" s="389">
        <f t="shared" si="13"/>
        <v>0.4647995429792921</v>
      </c>
      <c r="AW29" s="389">
        <f t="shared" si="13"/>
        <v>0.48726179342204323</v>
      </c>
      <c r="AX29" s="389">
        <f t="shared" si="9"/>
        <v>0.49391705086909415</v>
      </c>
      <c r="AY29" s="389">
        <f t="shared" si="9"/>
        <v>0.47942138311961174</v>
      </c>
      <c r="AZ29" s="1199">
        <f t="shared" si="10"/>
        <v>0.45297655547911503</v>
      </c>
    </row>
    <row r="30" spans="1:58" s="384" customFormat="1" ht="15" customHeight="1">
      <c r="A30" s="796"/>
      <c r="Y30" s="914"/>
      <c r="Z30" s="921" t="s">
        <v>336</v>
      </c>
      <c r="AA30" s="693">
        <f t="shared" si="7"/>
        <v>5.3602713504791036E-4</v>
      </c>
      <c r="AB30" s="693">
        <f t="shared" si="7"/>
        <v>4.6718991902262619E-4</v>
      </c>
      <c r="AC30" s="693">
        <f t="shared" si="7"/>
        <v>4.5057940065350332E-4</v>
      </c>
      <c r="AD30" s="693">
        <f t="shared" si="7"/>
        <v>4.1681710132746144E-4</v>
      </c>
      <c r="AE30" s="693">
        <f t="shared" si="7"/>
        <v>3.6518277254990466E-4</v>
      </c>
      <c r="AF30" s="693">
        <f t="shared" si="7"/>
        <v>3.3856524757366744E-4</v>
      </c>
      <c r="AG30" s="693">
        <f t="shared" si="7"/>
        <v>3.2135140828140315E-4</v>
      </c>
      <c r="AH30" s="693">
        <f t="shared" si="7"/>
        <v>3.0484646453528627E-4</v>
      </c>
      <c r="AI30" s="693">
        <f t="shared" si="7"/>
        <v>3.0049124131800351E-4</v>
      </c>
      <c r="AJ30" s="693">
        <f t="shared" si="7"/>
        <v>2.9531763030638377E-4</v>
      </c>
      <c r="AK30" s="693">
        <f t="shared" si="7"/>
        <v>2.8685004688207375E-4</v>
      </c>
      <c r="AL30" s="693">
        <f t="shared" si="7"/>
        <v>2.6955501949470358E-4</v>
      </c>
      <c r="AM30" s="693">
        <f t="shared" si="7"/>
        <v>2.6674921761846182E-4</v>
      </c>
      <c r="AN30" s="693">
        <f t="shared" si="7"/>
        <v>2.718526322778645E-4</v>
      </c>
      <c r="AO30" s="693">
        <f t="shared" si="7"/>
        <v>2.6542660081611033E-4</v>
      </c>
      <c r="AP30" s="693">
        <f t="shared" si="7"/>
        <v>2.7496413078922748E-4</v>
      </c>
      <c r="AQ30" s="693">
        <f t="shared" si="7"/>
        <v>2.6725503419566956E-4</v>
      </c>
      <c r="AR30" s="693">
        <f t="shared" si="11"/>
        <v>2.757238017293967E-4</v>
      </c>
      <c r="AS30" s="693">
        <f t="shared" si="11"/>
        <v>2.6958724066805109E-4</v>
      </c>
      <c r="AT30" s="693">
        <f t="shared" si="12"/>
        <v>2.5683631028850738E-4</v>
      </c>
      <c r="AU30" s="693">
        <f t="shared" si="12"/>
        <v>2.5630685726143505E-4</v>
      </c>
      <c r="AV30" s="693">
        <f t="shared" si="13"/>
        <v>2.4925362870846171E-4</v>
      </c>
      <c r="AW30" s="693">
        <f t="shared" si="13"/>
        <v>2.3516667225430212E-4</v>
      </c>
      <c r="AX30" s="693">
        <f t="shared" si="9"/>
        <v>2.3089437875184558E-4</v>
      </c>
      <c r="AY30" s="693">
        <f t="shared" si="9"/>
        <v>2.3095403530265399E-4</v>
      </c>
      <c r="AZ30" s="1200">
        <f t="shared" si="10"/>
        <v>2.2066700446022008E-4</v>
      </c>
    </row>
    <row r="31" spans="1:58" s="384" customFormat="1" ht="15" customHeight="1">
      <c r="A31" s="796"/>
      <c r="Y31" s="914"/>
      <c r="Z31" s="921" t="s">
        <v>337</v>
      </c>
      <c r="AA31" s="389">
        <f t="shared" si="7"/>
        <v>0.24153631849359428</v>
      </c>
      <c r="AB31" s="389">
        <f t="shared" si="7"/>
        <v>0.24293125920674535</v>
      </c>
      <c r="AC31" s="389">
        <f t="shared" si="7"/>
        <v>0.24410977890807301</v>
      </c>
      <c r="AD31" s="389">
        <f t="shared" si="7"/>
        <v>0.24980465208971891</v>
      </c>
      <c r="AE31" s="389">
        <f t="shared" si="7"/>
        <v>0.25584921000880917</v>
      </c>
      <c r="AF31" s="389">
        <f t="shared" si="7"/>
        <v>0.25944656339884109</v>
      </c>
      <c r="AG31" s="389">
        <f t="shared" si="7"/>
        <v>0.26396144562434426</v>
      </c>
      <c r="AH31" s="389">
        <f t="shared" si="7"/>
        <v>0.26286335977562553</v>
      </c>
      <c r="AI31" s="389">
        <f t="shared" si="7"/>
        <v>0.26708400380175357</v>
      </c>
      <c r="AJ31" s="389">
        <f t="shared" si="7"/>
        <v>0.26312141402979483</v>
      </c>
      <c r="AK31" s="389">
        <f t="shared" si="7"/>
        <v>0.25941169576674417</v>
      </c>
      <c r="AL31" s="389">
        <f t="shared" si="7"/>
        <v>0.27634577473701222</v>
      </c>
      <c r="AM31" s="389">
        <f t="shared" si="7"/>
        <v>0.27780315835721509</v>
      </c>
      <c r="AN31" s="389">
        <f t="shared" si="7"/>
        <v>0.27700166490527373</v>
      </c>
      <c r="AO31" s="389">
        <f t="shared" si="7"/>
        <v>0.2792912022151906</v>
      </c>
      <c r="AP31" s="389">
        <f t="shared" si="7"/>
        <v>0.26495054472616819</v>
      </c>
      <c r="AQ31" s="389">
        <f t="shared" si="7"/>
        <v>0.29197040349332992</v>
      </c>
      <c r="AR31" s="389">
        <f t="shared" si="11"/>
        <v>0.2692407482521374</v>
      </c>
      <c r="AS31" s="389">
        <f t="shared" si="11"/>
        <v>0.2808896286366</v>
      </c>
      <c r="AT31" s="389">
        <f t="shared" si="12"/>
        <v>0.30318877122603294</v>
      </c>
      <c r="AU31" s="389">
        <f t="shared" si="12"/>
        <v>0.26496113901931634</v>
      </c>
      <c r="AV31" s="389">
        <f t="shared" si="13"/>
        <v>0.24891887071686122</v>
      </c>
      <c r="AW31" s="389">
        <f t="shared" si="13"/>
        <v>0.23666041053676665</v>
      </c>
      <c r="AX31" s="389">
        <f t="shared" si="9"/>
        <v>0.23106189617170902</v>
      </c>
      <c r="AY31" s="389">
        <f t="shared" si="9"/>
        <v>0.23887448619669191</v>
      </c>
      <c r="AZ31" s="1199">
        <f t="shared" si="10"/>
        <v>0.27528460504230967</v>
      </c>
    </row>
    <row r="32" spans="1:58" s="384" customFormat="1" ht="15" customHeight="1">
      <c r="A32" s="796"/>
      <c r="Y32" s="914"/>
      <c r="Z32" s="910" t="s">
        <v>338</v>
      </c>
      <c r="AA32" s="389">
        <f t="shared" si="7"/>
        <v>3.8399950335486148E-2</v>
      </c>
      <c r="AB32" s="389">
        <f t="shared" si="7"/>
        <v>4.3115313628876009E-2</v>
      </c>
      <c r="AC32" s="389">
        <f t="shared" si="7"/>
        <v>4.6039746890378021E-2</v>
      </c>
      <c r="AD32" s="389">
        <f t="shared" si="7"/>
        <v>5.1705201106677631E-2</v>
      </c>
      <c r="AE32" s="389">
        <f t="shared" si="7"/>
        <v>5.8262515109196368E-2</v>
      </c>
      <c r="AF32" s="389">
        <f t="shared" si="7"/>
        <v>6.0775590788605234E-2</v>
      </c>
      <c r="AG32" s="389">
        <f t="shared" si="7"/>
        <v>6.1760591769009693E-2</v>
      </c>
      <c r="AH32" s="389">
        <f t="shared" si="7"/>
        <v>5.859430920565277E-2</v>
      </c>
      <c r="AI32" s="389">
        <f t="shared" si="7"/>
        <v>5.6129993452492893E-2</v>
      </c>
      <c r="AJ32" s="389">
        <f t="shared" si="7"/>
        <v>5.1178244793144596E-2</v>
      </c>
      <c r="AK32" s="389">
        <f t="shared" si="7"/>
        <v>4.3523161821097348E-2</v>
      </c>
      <c r="AL32" s="389">
        <f t="shared" si="7"/>
        <v>4.3403699834959231E-2</v>
      </c>
      <c r="AM32" s="389">
        <f t="shared" si="7"/>
        <v>3.6838098683066194E-2</v>
      </c>
      <c r="AN32" s="389">
        <f t="shared" si="7"/>
        <v>3.2007627887239626E-2</v>
      </c>
      <c r="AO32" s="389">
        <f t="shared" si="7"/>
        <v>3.0709373958776112E-2</v>
      </c>
      <c r="AP32" s="389">
        <f t="shared" si="7"/>
        <v>2.5320742461847238E-2</v>
      </c>
      <c r="AQ32" s="389">
        <f t="shared" si="7"/>
        <v>2.2257221519025216E-2</v>
      </c>
      <c r="AR32" s="389">
        <f t="shared" si="11"/>
        <v>1.679417775402817E-2</v>
      </c>
      <c r="AS32" s="389">
        <f t="shared" si="11"/>
        <v>1.3932962326798344E-2</v>
      </c>
      <c r="AT32" s="389">
        <f t="shared" si="12"/>
        <v>1.1845582898327992E-2</v>
      </c>
      <c r="AU32" s="389">
        <f t="shared" si="12"/>
        <v>9.6484932504962064E-3</v>
      </c>
      <c r="AV32" s="389">
        <f t="shared" si="13"/>
        <v>9.539847562080872E-3</v>
      </c>
      <c r="AW32" s="389">
        <f t="shared" si="13"/>
        <v>8.8591459760183969E-3</v>
      </c>
      <c r="AX32" s="389">
        <f t="shared" si="9"/>
        <v>8.0192756021369438E-3</v>
      </c>
      <c r="AY32" s="389">
        <f t="shared" si="9"/>
        <v>8.8593383551093911E-3</v>
      </c>
      <c r="AZ32" s="1199">
        <f t="shared" si="10"/>
        <v>1.0425024277008426E-2</v>
      </c>
    </row>
    <row r="33" spans="1:52" s="384" customFormat="1" ht="15" customHeight="1">
      <c r="A33" s="796"/>
      <c r="Y33" s="914"/>
      <c r="Z33" s="922" t="s">
        <v>339</v>
      </c>
      <c r="AA33" s="389">
        <f t="shared" si="7"/>
        <v>5.8815050155575394E-2</v>
      </c>
      <c r="AB33" s="389">
        <f t="shared" si="7"/>
        <v>5.6503391805730233E-2</v>
      </c>
      <c r="AC33" s="389">
        <f t="shared" si="7"/>
        <v>5.3373197134532445E-2</v>
      </c>
      <c r="AD33" s="389">
        <f t="shared" si="7"/>
        <v>5.1608234514465924E-2</v>
      </c>
      <c r="AE33" s="389">
        <f t="shared" si="7"/>
        <v>4.8720774197608001E-2</v>
      </c>
      <c r="AF33" s="389">
        <f t="shared" si="7"/>
        <v>4.7763917907752203E-2</v>
      </c>
      <c r="AG33" s="389">
        <f t="shared" si="7"/>
        <v>4.9302747237918138E-2</v>
      </c>
      <c r="AH33" s="389">
        <f t="shared" si="7"/>
        <v>5.1545465040959769E-2</v>
      </c>
      <c r="AI33" s="389">
        <f t="shared" si="7"/>
        <v>5.1325524084818532E-2</v>
      </c>
      <c r="AJ33" s="389">
        <f t="shared" si="7"/>
        <v>5.05445366562432E-2</v>
      </c>
      <c r="AK33" s="389">
        <f t="shared" si="7"/>
        <v>5.1807377765313363E-2</v>
      </c>
      <c r="AL33" s="389">
        <f t="shared" si="7"/>
        <v>5.2462134566341093E-2</v>
      </c>
      <c r="AM33" s="389">
        <f t="shared" si="7"/>
        <v>5.0215316734914424E-2</v>
      </c>
      <c r="AN33" s="389">
        <f t="shared" si="7"/>
        <v>5.0029997780996399E-2</v>
      </c>
      <c r="AO33" s="389">
        <f t="shared" si="7"/>
        <v>4.6852426584003688E-2</v>
      </c>
      <c r="AP33" s="389">
        <f t="shared" si="7"/>
        <v>4.93906612364148E-2</v>
      </c>
      <c r="AQ33" s="389">
        <f t="shared" si="7"/>
        <v>4.7619722088497241E-2</v>
      </c>
      <c r="AR33" s="389">
        <f t="shared" si="11"/>
        <v>4.4168881660216423E-2</v>
      </c>
      <c r="AS33" s="389">
        <f t="shared" si="11"/>
        <v>4.9573902246608868E-2</v>
      </c>
      <c r="AT33" s="389">
        <f t="shared" si="12"/>
        <v>4.770889114308665E-2</v>
      </c>
      <c r="AU33" s="389">
        <f t="shared" si="12"/>
        <v>4.4246625144614693E-2</v>
      </c>
      <c r="AV33" s="389">
        <f t="shared" si="13"/>
        <v>3.9094527699056726E-2</v>
      </c>
      <c r="AW33" s="389">
        <f t="shared" si="13"/>
        <v>4.3489826281494094E-2</v>
      </c>
      <c r="AX33" s="389">
        <f t="shared" si="9"/>
        <v>4.9047964827520892E-2</v>
      </c>
      <c r="AY33" s="389">
        <f t="shared" si="9"/>
        <v>5.0399387955630162E-2</v>
      </c>
      <c r="AZ33" s="1199">
        <f t="shared" si="10"/>
        <v>4.7977025245046316E-2</v>
      </c>
    </row>
    <row r="34" spans="1:52" s="384" customFormat="1" ht="15" customHeight="1">
      <c r="A34" s="796"/>
      <c r="Y34" s="918"/>
      <c r="Z34" s="921" t="s">
        <v>340</v>
      </c>
      <c r="AA34" s="389">
        <f t="shared" si="7"/>
        <v>1.0172234574002048E-2</v>
      </c>
      <c r="AB34" s="389">
        <f t="shared" si="7"/>
        <v>1.268257049159319E-2</v>
      </c>
      <c r="AC34" s="389">
        <f t="shared" si="7"/>
        <v>1.4700136966825017E-2</v>
      </c>
      <c r="AD34" s="389">
        <f t="shared" si="7"/>
        <v>1.5463597456889888E-2</v>
      </c>
      <c r="AE34" s="389">
        <f t="shared" si="7"/>
        <v>1.8242438916726115E-2</v>
      </c>
      <c r="AF34" s="389">
        <f t="shared" si="7"/>
        <v>1.849173589287402E-2</v>
      </c>
      <c r="AG34" s="389">
        <f t="shared" si="7"/>
        <v>1.7105555835221109E-2</v>
      </c>
      <c r="AH34" s="389">
        <f t="shared" si="7"/>
        <v>1.5643385024477128E-2</v>
      </c>
      <c r="AI34" s="389">
        <f t="shared" si="7"/>
        <v>1.4524519066288795E-2</v>
      </c>
      <c r="AJ34" s="389">
        <f t="shared" si="7"/>
        <v>1.3553824635841611E-2</v>
      </c>
      <c r="AK34" s="389">
        <f t="shared" si="7"/>
        <v>1.2387224020975892E-2</v>
      </c>
      <c r="AL34" s="389">
        <f t="shared" si="7"/>
        <v>1.1861196937518734E-2</v>
      </c>
      <c r="AM34" s="389">
        <f t="shared" si="7"/>
        <v>1.1599719103064442E-2</v>
      </c>
      <c r="AN34" s="389">
        <f t="shared" si="7"/>
        <v>1.1702284811831339E-2</v>
      </c>
      <c r="AO34" s="389">
        <f t="shared" si="7"/>
        <v>1.1037863737621641E-2</v>
      </c>
      <c r="AP34" s="389">
        <f t="shared" si="7"/>
        <v>1.0393818897079606E-2</v>
      </c>
      <c r="AQ34" s="389">
        <f t="shared" si="7"/>
        <v>1.1229602307692545E-2</v>
      </c>
      <c r="AR34" s="389">
        <f t="shared" si="11"/>
        <v>1.3692723485991492E-2</v>
      </c>
      <c r="AS34" s="389">
        <f t="shared" si="11"/>
        <v>1.8016406378970673E-2</v>
      </c>
      <c r="AT34" s="389">
        <f t="shared" si="12"/>
        <v>1.8740575217380949E-2</v>
      </c>
      <c r="AU34" s="389">
        <f t="shared" si="12"/>
        <v>2.0891960247815988E-2</v>
      </c>
      <c r="AV34" s="389">
        <f t="shared" si="13"/>
        <v>2.2225432451678958E-2</v>
      </c>
      <c r="AW34" s="389">
        <f t="shared" si="13"/>
        <v>2.0409548319411872E-2</v>
      </c>
      <c r="AX34" s="389">
        <f t="shared" si="9"/>
        <v>1.9424871987927E-2</v>
      </c>
      <c r="AY34" s="389">
        <f t="shared" si="9"/>
        <v>2.3012229397173935E-2</v>
      </c>
      <c r="AZ34" s="1199">
        <f t="shared" si="10"/>
        <v>2.2185924941928604E-2</v>
      </c>
    </row>
    <row r="35" spans="1:52">
      <c r="Y35" s="907"/>
      <c r="Z35" s="907"/>
    </row>
    <row r="36" spans="1:52" ht="16.5">
      <c r="Y36" s="907" t="s">
        <v>355</v>
      </c>
      <c r="Z36" s="907"/>
    </row>
    <row r="37" spans="1:52">
      <c r="Y37" s="908" t="s">
        <v>329</v>
      </c>
      <c r="Z37" s="909"/>
      <c r="AA37" s="184">
        <v>1990</v>
      </c>
      <c r="AB37" s="184">
        <v>1991</v>
      </c>
      <c r="AC37" s="184">
        <v>1992</v>
      </c>
      <c r="AD37" s="184">
        <v>1993</v>
      </c>
      <c r="AE37" s="184">
        <v>1994</v>
      </c>
      <c r="AF37" s="184">
        <v>1995</v>
      </c>
      <c r="AG37" s="184">
        <v>1996</v>
      </c>
      <c r="AH37" s="184">
        <v>1997</v>
      </c>
      <c r="AI37" s="184">
        <v>1998</v>
      </c>
      <c r="AJ37" s="184">
        <v>1999</v>
      </c>
      <c r="AK37" s="184">
        <v>2000</v>
      </c>
      <c r="AL37" s="184">
        <v>2001</v>
      </c>
      <c r="AM37" s="184">
        <v>2002</v>
      </c>
      <c r="AN37" s="184">
        <v>2003</v>
      </c>
      <c r="AO37" s="184">
        <v>2004</v>
      </c>
      <c r="AP37" s="184">
        <v>2005</v>
      </c>
      <c r="AQ37" s="184">
        <v>2006</v>
      </c>
      <c r="AR37" s="184">
        <v>2007</v>
      </c>
      <c r="AS37" s="184">
        <v>2008</v>
      </c>
      <c r="AT37" s="184">
        <v>2009</v>
      </c>
      <c r="AU37" s="184">
        <f t="shared" ref="AU37:AZ37" si="14">AT37+1</f>
        <v>2010</v>
      </c>
      <c r="AV37" s="184">
        <f t="shared" si="14"/>
        <v>2011</v>
      </c>
      <c r="AW37" s="184">
        <f t="shared" si="14"/>
        <v>2012</v>
      </c>
      <c r="AX37" s="184">
        <f t="shared" si="14"/>
        <v>2013</v>
      </c>
      <c r="AY37" s="184">
        <f t="shared" si="14"/>
        <v>2014</v>
      </c>
      <c r="AZ37" s="184">
        <f t="shared" si="14"/>
        <v>2015</v>
      </c>
    </row>
    <row r="38" spans="1:52" s="384" customFormat="1" ht="15" customHeight="1">
      <c r="A38" s="796"/>
      <c r="Y38" s="912" t="s">
        <v>331</v>
      </c>
      <c r="Z38" s="919"/>
      <c r="AA38" s="385">
        <f t="shared" ref="AA38:AQ38" si="15">SUM(AA39:AA46)</f>
        <v>4874.3441565277299</v>
      </c>
      <c r="AB38" s="385">
        <f t="shared" si="15"/>
        <v>4917.176206416194</v>
      </c>
      <c r="AC38" s="385">
        <f t="shared" si="15"/>
        <v>5130.4726199206953</v>
      </c>
      <c r="AD38" s="385">
        <f t="shared" si="15"/>
        <v>5182.4912131179317</v>
      </c>
      <c r="AE38" s="385">
        <f t="shared" si="15"/>
        <v>5489.5272244473863</v>
      </c>
      <c r="AF38" s="385">
        <f t="shared" si="15"/>
        <v>5594.8054319303446</v>
      </c>
      <c r="AG38" s="385">
        <f t="shared" si="15"/>
        <v>5555.542828121942</v>
      </c>
      <c r="AH38" s="385">
        <f t="shared" si="15"/>
        <v>5312.6483696010273</v>
      </c>
      <c r="AI38" s="385">
        <f t="shared" si="15"/>
        <v>5242.936245889171</v>
      </c>
      <c r="AJ38" s="385">
        <f t="shared" si="15"/>
        <v>5369.8050841041595</v>
      </c>
      <c r="AK38" s="385">
        <f t="shared" si="15"/>
        <v>5374.3204679899782</v>
      </c>
      <c r="AL38" s="385">
        <f t="shared" si="15"/>
        <v>5328.3240712287225</v>
      </c>
      <c r="AM38" s="385">
        <f t="shared" si="15"/>
        <v>5571.7517698641032</v>
      </c>
      <c r="AN38" s="385">
        <f t="shared" si="15"/>
        <v>5517.8164918184257</v>
      </c>
      <c r="AO38" s="385">
        <f t="shared" si="15"/>
        <v>5399.6424894382253</v>
      </c>
      <c r="AP38" s="385">
        <f t="shared" si="15"/>
        <v>5493.8267986519395</v>
      </c>
      <c r="AQ38" s="385">
        <f t="shared" si="15"/>
        <v>5251.9705103528713</v>
      </c>
      <c r="AR38" s="385">
        <f t="shared" ref="AR38:AW38" si="16">SUM(AR39:AR46)</f>
        <v>5414.9606478242704</v>
      </c>
      <c r="AS38" s="385">
        <f t="shared" si="16"/>
        <v>5207.4303625026196</v>
      </c>
      <c r="AT38" s="385">
        <f t="shared" si="16"/>
        <v>4994.6572279437405</v>
      </c>
      <c r="AU38" s="385">
        <f t="shared" si="16"/>
        <v>4940.1420069454771</v>
      </c>
      <c r="AV38" s="385">
        <f t="shared" si="16"/>
        <v>5242.5562593532431</v>
      </c>
      <c r="AW38" s="385">
        <f t="shared" si="16"/>
        <v>5457.4401055341277</v>
      </c>
      <c r="AX38" s="385">
        <f>SUM(AX39:AX46)</f>
        <v>5326.0308843646826</v>
      </c>
      <c r="AY38" s="385">
        <f>SUM(AY39:AY46)</f>
        <v>5070.2066778674443</v>
      </c>
      <c r="AZ38" s="385">
        <f>SUM(AZ39:AZ46)</f>
        <v>4939.3579618641788</v>
      </c>
    </row>
    <row r="39" spans="1:52" s="384" customFormat="1" ht="15" customHeight="1">
      <c r="A39" s="796"/>
      <c r="Y39" s="914"/>
      <c r="Z39" s="920" t="s">
        <v>342</v>
      </c>
      <c r="AA39" s="390">
        <v>633.74736606335375</v>
      </c>
      <c r="AB39" s="390">
        <v>622.28987995120224</v>
      </c>
      <c r="AC39" s="390">
        <v>654.96992231181741</v>
      </c>
      <c r="AD39" s="390">
        <v>704.16952507171209</v>
      </c>
      <c r="AE39" s="390">
        <v>705.97253317860486</v>
      </c>
      <c r="AF39" s="390">
        <v>766.88209274430722</v>
      </c>
      <c r="AG39" s="390">
        <v>705.63934411416176</v>
      </c>
      <c r="AH39" s="390">
        <v>640.72140424788415</v>
      </c>
      <c r="AI39" s="390">
        <v>672.89150630230517</v>
      </c>
      <c r="AJ39" s="390">
        <v>719.15084604115668</v>
      </c>
      <c r="AK39" s="390">
        <v>738.538662961049</v>
      </c>
      <c r="AL39" s="390">
        <v>661.52953424248346</v>
      </c>
      <c r="AM39" s="390">
        <v>742.28219818297555</v>
      </c>
      <c r="AN39" s="390">
        <v>651.75951672060819</v>
      </c>
      <c r="AO39" s="390">
        <v>690.69236175786727</v>
      </c>
      <c r="AP39" s="390">
        <v>774.832053930087</v>
      </c>
      <c r="AQ39" s="390">
        <v>633.2022113949381</v>
      </c>
      <c r="AR39" s="390">
        <v>685.41451924924911</v>
      </c>
      <c r="AS39" s="390">
        <v>631.73344684023834</v>
      </c>
      <c r="AT39" s="390">
        <v>609.30295501819705</v>
      </c>
      <c r="AU39" s="390">
        <v>696.77882659906163</v>
      </c>
      <c r="AV39" s="390">
        <v>705.87246754592798</v>
      </c>
      <c r="AW39" s="390">
        <v>702.87546525953746</v>
      </c>
      <c r="AX39" s="390">
        <v>666.05170018810122</v>
      </c>
      <c r="AY39" s="390">
        <v>623.21326611029656</v>
      </c>
      <c r="AZ39" s="390">
        <v>572.16861181994955</v>
      </c>
    </row>
    <row r="40" spans="1:52" s="384" customFormat="1" ht="15" customHeight="1">
      <c r="A40" s="796"/>
      <c r="Y40" s="914"/>
      <c r="Z40" s="921" t="s">
        <v>343</v>
      </c>
      <c r="AA40" s="390">
        <v>105.30573127395772</v>
      </c>
      <c r="AB40" s="390">
        <v>79.730884853053553</v>
      </c>
      <c r="AC40" s="390">
        <v>89.282806649386501</v>
      </c>
      <c r="AD40" s="390">
        <v>51.308336275567981</v>
      </c>
      <c r="AE40" s="390">
        <v>151.09086834486274</v>
      </c>
      <c r="AF40" s="390">
        <v>114.71605089321446</v>
      </c>
      <c r="AG40" s="390">
        <v>89.963711142517965</v>
      </c>
      <c r="AH40" s="390">
        <v>92.571861678309745</v>
      </c>
      <c r="AI40" s="390">
        <v>103.21588091824485</v>
      </c>
      <c r="AJ40" s="390">
        <v>115.26917765577836</v>
      </c>
      <c r="AK40" s="390">
        <v>119.70679055469967</v>
      </c>
      <c r="AL40" s="390">
        <v>105.04953905653444</v>
      </c>
      <c r="AM40" s="390">
        <v>114.81930425113785</v>
      </c>
      <c r="AN40" s="390">
        <v>89.910137356528324</v>
      </c>
      <c r="AO40" s="390">
        <v>129.41748541768999</v>
      </c>
      <c r="AP40" s="390">
        <v>121.29803869533751</v>
      </c>
      <c r="AQ40" s="390">
        <v>101.49822096487283</v>
      </c>
      <c r="AR40" s="390">
        <v>129.42924403726283</v>
      </c>
      <c r="AS40" s="390">
        <v>99.310843346837743</v>
      </c>
      <c r="AT40" s="390">
        <v>73.651420427535598</v>
      </c>
      <c r="AU40" s="390">
        <v>125.33882716896323</v>
      </c>
      <c r="AV40" s="390">
        <v>115.68297593595159</v>
      </c>
      <c r="AW40" s="390">
        <v>122.19528034931037</v>
      </c>
      <c r="AX40" s="390">
        <v>132.30214145133405</v>
      </c>
      <c r="AY40" s="390">
        <v>96.245251873326509</v>
      </c>
      <c r="AZ40" s="390">
        <v>93.474641050545401</v>
      </c>
    </row>
    <row r="41" spans="1:52" s="384" customFormat="1" ht="15" customHeight="1">
      <c r="A41" s="796"/>
      <c r="Y41" s="914"/>
      <c r="Z41" s="922" t="s">
        <v>344</v>
      </c>
      <c r="AA41" s="390">
        <v>811.20164104311493</v>
      </c>
      <c r="AB41" s="390">
        <v>814.25317487623488</v>
      </c>
      <c r="AC41" s="390">
        <v>860.28768904928393</v>
      </c>
      <c r="AD41" s="390">
        <v>916.50858039242769</v>
      </c>
      <c r="AE41" s="390">
        <v>813.17065447759614</v>
      </c>
      <c r="AF41" s="390">
        <v>846.40714557646686</v>
      </c>
      <c r="AG41" s="390">
        <v>862.83238434460782</v>
      </c>
      <c r="AH41" s="390">
        <v>865.74807317221564</v>
      </c>
      <c r="AI41" s="390">
        <v>775.26054432056662</v>
      </c>
      <c r="AJ41" s="390">
        <v>768.48922028641675</v>
      </c>
      <c r="AK41" s="390">
        <v>796.66691204601614</v>
      </c>
      <c r="AL41" s="390">
        <v>789.81326900669535</v>
      </c>
      <c r="AM41" s="390">
        <v>778.00751081858471</v>
      </c>
      <c r="AN41" s="390">
        <v>803.11605960272766</v>
      </c>
      <c r="AO41" s="390">
        <v>754.80210572215128</v>
      </c>
      <c r="AP41" s="390">
        <v>780.48431241192975</v>
      </c>
      <c r="AQ41" s="390">
        <v>769.0370155936829</v>
      </c>
      <c r="AR41" s="390">
        <v>763.89651126199851</v>
      </c>
      <c r="AS41" s="390">
        <v>709.94891789066435</v>
      </c>
      <c r="AT41" s="390">
        <v>678.60091513835744</v>
      </c>
      <c r="AU41" s="390">
        <v>699.6137557790247</v>
      </c>
      <c r="AV41" s="390">
        <v>714.08154111309705</v>
      </c>
      <c r="AW41" s="390">
        <v>726.51583075693873</v>
      </c>
      <c r="AX41" s="390">
        <v>689.56072217142298</v>
      </c>
      <c r="AY41" s="390">
        <v>652.07344435204652</v>
      </c>
      <c r="AZ41" s="390">
        <v>650.73961597485288</v>
      </c>
    </row>
    <row r="42" spans="1:52" s="384" customFormat="1" ht="15" customHeight="1">
      <c r="A42" s="796"/>
      <c r="Y42" s="914"/>
      <c r="Z42" s="921" t="s">
        <v>345</v>
      </c>
      <c r="AA42" s="390">
        <v>237.45516256099111</v>
      </c>
      <c r="AB42" s="390">
        <v>232.42599630143386</v>
      </c>
      <c r="AC42" s="390">
        <v>231.85177011219329</v>
      </c>
      <c r="AD42" s="390">
        <v>232.48425706108421</v>
      </c>
      <c r="AE42" s="390">
        <v>242.87654984652127</v>
      </c>
      <c r="AF42" s="390">
        <v>235.52617178827441</v>
      </c>
      <c r="AG42" s="390">
        <v>224.12075425353203</v>
      </c>
      <c r="AH42" s="390">
        <v>224.08315436090692</v>
      </c>
      <c r="AI42" s="390">
        <v>247.65756476928561</v>
      </c>
      <c r="AJ42" s="390">
        <v>255.44722949490549</v>
      </c>
      <c r="AK42" s="390">
        <v>249.31687264390712</v>
      </c>
      <c r="AL42" s="390">
        <v>231.50595932820636</v>
      </c>
      <c r="AM42" s="390">
        <v>231.82282214791434</v>
      </c>
      <c r="AN42" s="390">
        <v>244.86152354271843</v>
      </c>
      <c r="AO42" s="390">
        <v>234.91483186525872</v>
      </c>
      <c r="AP42" s="390">
        <v>227.69508027389895</v>
      </c>
      <c r="AQ42" s="390">
        <v>225.68567064710444</v>
      </c>
      <c r="AR42" s="390">
        <v>233.18697792687502</v>
      </c>
      <c r="AS42" s="390">
        <v>231.83262608466134</v>
      </c>
      <c r="AT42" s="390">
        <v>220.40660141970235</v>
      </c>
      <c r="AU42" s="390">
        <v>224.93073793711409</v>
      </c>
      <c r="AV42" s="390">
        <v>239.22425022570889</v>
      </c>
      <c r="AW42" s="390">
        <v>252.78364290997325</v>
      </c>
      <c r="AX42" s="390">
        <v>253.51217174046087</v>
      </c>
      <c r="AY42" s="390">
        <v>249.76160348325999</v>
      </c>
      <c r="AZ42" s="390">
        <v>244.06016045680803</v>
      </c>
    </row>
    <row r="43" spans="1:52" s="384" customFormat="1" ht="15" customHeight="1">
      <c r="A43" s="796"/>
      <c r="Y43" s="914"/>
      <c r="Z43" s="924" t="s">
        <v>356</v>
      </c>
      <c r="AA43" s="390">
        <v>1385.8607712227786</v>
      </c>
      <c r="AB43" s="390">
        <v>1421.7353009336489</v>
      </c>
      <c r="AC43" s="390">
        <v>1456.2278572523596</v>
      </c>
      <c r="AD43" s="390">
        <v>1367.8491696190629</v>
      </c>
      <c r="AE43" s="390">
        <v>1484.4953706187669</v>
      </c>
      <c r="AF43" s="390">
        <v>1469.0058314758808</v>
      </c>
      <c r="AG43" s="390">
        <v>1494.489733599481</v>
      </c>
      <c r="AH43" s="390">
        <v>1424.7815803770652</v>
      </c>
      <c r="AI43" s="390">
        <v>1404.0727901654504</v>
      </c>
      <c r="AJ43" s="390">
        <v>1479.5249983972965</v>
      </c>
      <c r="AK43" s="390">
        <v>1497.0198618678196</v>
      </c>
      <c r="AL43" s="390">
        <v>1493.9613918765901</v>
      </c>
      <c r="AM43" s="390">
        <v>1607.2989183425655</v>
      </c>
      <c r="AN43" s="390">
        <v>1682.4852757318638</v>
      </c>
      <c r="AO43" s="390">
        <v>1603.3365504694139</v>
      </c>
      <c r="AP43" s="390">
        <v>1666.3715578071085</v>
      </c>
      <c r="AQ43" s="390">
        <v>1563.1582553661849</v>
      </c>
      <c r="AR43" s="390">
        <v>1740.8472122355095</v>
      </c>
      <c r="AS43" s="390">
        <v>1647.3645912579611</v>
      </c>
      <c r="AT43" s="390">
        <v>1507.3144146118059</v>
      </c>
      <c r="AU43" s="390">
        <v>1515.075417603211</v>
      </c>
      <c r="AV43" s="390">
        <v>1791.2373123233415</v>
      </c>
      <c r="AW43" s="390">
        <v>1964.4346021870085</v>
      </c>
      <c r="AX43" s="390">
        <v>1946.5620004566233</v>
      </c>
      <c r="AY43" s="390">
        <v>1820.6393479370931</v>
      </c>
      <c r="AZ43" s="390">
        <v>1621.1328735684704</v>
      </c>
    </row>
    <row r="44" spans="1:52" s="384" customFormat="1" ht="15" customHeight="1">
      <c r="A44" s="796"/>
      <c r="Y44" s="914"/>
      <c r="Z44" s="921" t="s">
        <v>346</v>
      </c>
      <c r="AA44" s="390">
        <v>1364.5057161672039</v>
      </c>
      <c r="AB44" s="390">
        <v>1406.541401874214</v>
      </c>
      <c r="AC44" s="390">
        <v>1488.6041977919263</v>
      </c>
      <c r="AD44" s="390">
        <v>1562.5721648588026</v>
      </c>
      <c r="AE44" s="390">
        <v>1724.324866553425</v>
      </c>
      <c r="AF44" s="390">
        <v>1791.5806476723606</v>
      </c>
      <c r="AG44" s="390">
        <v>1809.5627288019148</v>
      </c>
      <c r="AH44" s="390">
        <v>1707.7915610091352</v>
      </c>
      <c r="AI44" s="390">
        <v>1694.5903813830116</v>
      </c>
      <c r="AJ44" s="390">
        <v>1687.7279058796228</v>
      </c>
      <c r="AK44" s="390">
        <v>1628.0690056019655</v>
      </c>
      <c r="AL44" s="390">
        <v>1703.7288221245722</v>
      </c>
      <c r="AM44" s="390">
        <v>1753.1029807864534</v>
      </c>
      <c r="AN44" s="390">
        <v>1705.0565718956784</v>
      </c>
      <c r="AO44" s="390">
        <v>1673.892282859282</v>
      </c>
      <c r="AP44" s="390">
        <v>1594.7001764327124</v>
      </c>
      <c r="AQ44" s="390">
        <v>1650.3142201031096</v>
      </c>
      <c r="AR44" s="390">
        <v>1548.8678682267134</v>
      </c>
      <c r="AS44" s="390">
        <v>1535.2681117344912</v>
      </c>
      <c r="AT44" s="390">
        <v>1573.4886138778272</v>
      </c>
      <c r="AU44" s="390">
        <v>1356.6105798879512</v>
      </c>
      <c r="AV44" s="390">
        <v>1354.9843712976844</v>
      </c>
      <c r="AW44" s="390">
        <v>1339.908274405826</v>
      </c>
      <c r="AX44" s="390">
        <v>1273.3537047376014</v>
      </c>
      <c r="AY44" s="390">
        <v>1256.0616915761848</v>
      </c>
      <c r="AZ44" s="390">
        <v>1411.2221323596373</v>
      </c>
    </row>
    <row r="45" spans="1:52" s="384" customFormat="1" ht="15" customHeight="1">
      <c r="A45" s="796"/>
      <c r="Y45" s="914"/>
      <c r="Z45" s="922" t="s">
        <v>339</v>
      </c>
      <c r="AA45" s="390">
        <v>286.68479604171432</v>
      </c>
      <c r="AB45" s="390">
        <v>277.83713376894843</v>
      </c>
      <c r="AC45" s="390">
        <v>273.8297265363484</v>
      </c>
      <c r="AD45" s="390">
        <v>267.45922189574918</v>
      </c>
      <c r="AE45" s="390">
        <v>267.45401635392284</v>
      </c>
      <c r="AF45" s="390">
        <v>267.22982736056701</v>
      </c>
      <c r="AG45" s="390">
        <v>273.90352382432502</v>
      </c>
      <c r="AH45" s="390">
        <v>273.84293081018171</v>
      </c>
      <c r="AI45" s="390">
        <v>269.09645056355271</v>
      </c>
      <c r="AJ45" s="390">
        <v>271.41430991038379</v>
      </c>
      <c r="AK45" s="390">
        <v>278.42945071701251</v>
      </c>
      <c r="AL45" s="390">
        <v>279.53525443787572</v>
      </c>
      <c r="AM45" s="390">
        <v>279.78727989204594</v>
      </c>
      <c r="AN45" s="390">
        <v>276.05634684162112</v>
      </c>
      <c r="AO45" s="390">
        <v>252.98635331627131</v>
      </c>
      <c r="AP45" s="390">
        <v>271.34373830375517</v>
      </c>
      <c r="AQ45" s="390">
        <v>250.09737611998676</v>
      </c>
      <c r="AR45" s="390">
        <v>239.17275604847902</v>
      </c>
      <c r="AS45" s="390">
        <v>258.1526437467279</v>
      </c>
      <c r="AT45" s="390">
        <v>238.28955798499888</v>
      </c>
      <c r="AU45" s="390">
        <v>218.58461154248107</v>
      </c>
      <c r="AV45" s="390">
        <v>204.95526089514857</v>
      </c>
      <c r="AW45" s="390">
        <v>237.34312213133808</v>
      </c>
      <c r="AX45" s="390">
        <v>261.23097548660894</v>
      </c>
      <c r="AY45" s="390">
        <v>255.53531337306811</v>
      </c>
      <c r="AZ45" s="390">
        <v>236.97570163067823</v>
      </c>
    </row>
    <row r="46" spans="1:52" s="384" customFormat="1" ht="15" customHeight="1">
      <c r="A46" s="796"/>
      <c r="Y46" s="918"/>
      <c r="Z46" s="921" t="s">
        <v>340</v>
      </c>
      <c r="AA46" s="390">
        <v>49.582972154616229</v>
      </c>
      <c r="AB46" s="390">
        <v>62.362433857458171</v>
      </c>
      <c r="AC46" s="390">
        <v>75.418650217379806</v>
      </c>
      <c r="AD46" s="390">
        <v>80.139957943524621</v>
      </c>
      <c r="AE46" s="390">
        <v>100.14236507368648</v>
      </c>
      <c r="AF46" s="390">
        <v>103.45766441927286</v>
      </c>
      <c r="AG46" s="390">
        <v>95.030648041402074</v>
      </c>
      <c r="AH46" s="390">
        <v>83.10780394532955</v>
      </c>
      <c r="AI46" s="390">
        <v>76.151127466753863</v>
      </c>
      <c r="AJ46" s="390">
        <v>72.781396438598492</v>
      </c>
      <c r="AK46" s="390">
        <v>66.572911597507854</v>
      </c>
      <c r="AL46" s="390">
        <v>63.200301155765487</v>
      </c>
      <c r="AM46" s="390">
        <v>64.630755442425752</v>
      </c>
      <c r="AN46" s="390">
        <v>64.571060126679228</v>
      </c>
      <c r="AO46" s="390">
        <v>59.600518030291219</v>
      </c>
      <c r="AP46" s="390">
        <v>57.101840797110889</v>
      </c>
      <c r="AQ46" s="390">
        <v>58.977540162991801</v>
      </c>
      <c r="AR46" s="390">
        <v>74.145558838183078</v>
      </c>
      <c r="AS46" s="390">
        <v>93.819181601037769</v>
      </c>
      <c r="AT46" s="390">
        <v>93.602749465315114</v>
      </c>
      <c r="AU46" s="390">
        <v>103.20925042767082</v>
      </c>
      <c r="AV46" s="390">
        <v>116.51808001638221</v>
      </c>
      <c r="AW46" s="390">
        <v>111.38388753419504</v>
      </c>
      <c r="AX46" s="390">
        <v>103.4574681325296</v>
      </c>
      <c r="AY46" s="390">
        <v>116.67675916216879</v>
      </c>
      <c r="AZ46" s="390">
        <v>109.58422500323611</v>
      </c>
    </row>
    <row r="47" spans="1:52">
      <c r="Y47" s="907"/>
      <c r="Z47" s="907"/>
    </row>
    <row r="48" spans="1:52">
      <c r="Y48" s="907" t="s">
        <v>57</v>
      </c>
      <c r="Z48" s="907"/>
    </row>
    <row r="49" spans="1:52">
      <c r="Y49" s="908" t="s">
        <v>329</v>
      </c>
      <c r="Z49" s="909"/>
      <c r="AA49" s="184">
        <v>1990</v>
      </c>
      <c r="AB49" s="184">
        <v>1991</v>
      </c>
      <c r="AC49" s="184">
        <v>1992</v>
      </c>
      <c r="AD49" s="184">
        <v>1993</v>
      </c>
      <c r="AE49" s="184">
        <v>1994</v>
      </c>
      <c r="AF49" s="184">
        <v>1995</v>
      </c>
      <c r="AG49" s="184">
        <v>1996</v>
      </c>
      <c r="AH49" s="184">
        <v>1997</v>
      </c>
      <c r="AI49" s="184">
        <v>1998</v>
      </c>
      <c r="AJ49" s="184">
        <v>1999</v>
      </c>
      <c r="AK49" s="184">
        <v>2000</v>
      </c>
      <c r="AL49" s="184">
        <v>2001</v>
      </c>
      <c r="AM49" s="184">
        <v>2002</v>
      </c>
      <c r="AN49" s="184">
        <v>2003</v>
      </c>
      <c r="AO49" s="184">
        <v>2004</v>
      </c>
      <c r="AP49" s="184">
        <v>2005</v>
      </c>
      <c r="AQ49" s="184">
        <v>2006</v>
      </c>
      <c r="AR49" s="184">
        <v>2007</v>
      </c>
      <c r="AS49" s="184">
        <v>2008</v>
      </c>
      <c r="AT49" s="184">
        <v>2009</v>
      </c>
      <c r="AU49" s="184">
        <f t="shared" ref="AU49:AZ49" si="17">AT49+1</f>
        <v>2010</v>
      </c>
      <c r="AV49" s="184">
        <f t="shared" si="17"/>
        <v>2011</v>
      </c>
      <c r="AW49" s="184">
        <f t="shared" si="17"/>
        <v>2012</v>
      </c>
      <c r="AX49" s="184">
        <f t="shared" si="17"/>
        <v>2013</v>
      </c>
      <c r="AY49" s="184">
        <f t="shared" si="17"/>
        <v>2014</v>
      </c>
      <c r="AZ49" s="184">
        <f t="shared" si="17"/>
        <v>2015</v>
      </c>
    </row>
    <row r="50" spans="1:52" s="384" customFormat="1" ht="15" customHeight="1">
      <c r="A50" s="796"/>
      <c r="Y50" s="912" t="s">
        <v>331</v>
      </c>
      <c r="Z50" s="919"/>
      <c r="AA50" s="391">
        <f t="shared" ref="AA50:AQ50" si="18">SUM(AA51:AA58)</f>
        <v>1</v>
      </c>
      <c r="AB50" s="391">
        <f t="shared" si="18"/>
        <v>1</v>
      </c>
      <c r="AC50" s="391">
        <f t="shared" si="18"/>
        <v>1</v>
      </c>
      <c r="AD50" s="391">
        <f t="shared" si="18"/>
        <v>1.0000000000000002</v>
      </c>
      <c r="AE50" s="391">
        <f t="shared" si="18"/>
        <v>1</v>
      </c>
      <c r="AF50" s="391">
        <f t="shared" si="18"/>
        <v>1.0000000000000002</v>
      </c>
      <c r="AG50" s="391">
        <f t="shared" si="18"/>
        <v>1</v>
      </c>
      <c r="AH50" s="391">
        <f t="shared" si="18"/>
        <v>1</v>
      </c>
      <c r="AI50" s="391">
        <f t="shared" si="18"/>
        <v>1</v>
      </c>
      <c r="AJ50" s="391">
        <f t="shared" si="18"/>
        <v>0.99999999999999989</v>
      </c>
      <c r="AK50" s="391">
        <f t="shared" si="18"/>
        <v>0.99999999999999989</v>
      </c>
      <c r="AL50" s="391">
        <f t="shared" si="18"/>
        <v>0.99999999999999989</v>
      </c>
      <c r="AM50" s="391">
        <f t="shared" si="18"/>
        <v>0.99999999999999989</v>
      </c>
      <c r="AN50" s="391">
        <f t="shared" si="18"/>
        <v>1.0000000000000002</v>
      </c>
      <c r="AO50" s="391">
        <f t="shared" si="18"/>
        <v>1.0000000000000004</v>
      </c>
      <c r="AP50" s="391">
        <f t="shared" si="18"/>
        <v>1.0000000000000002</v>
      </c>
      <c r="AQ50" s="391">
        <f t="shared" si="18"/>
        <v>1</v>
      </c>
      <c r="AR50" s="391">
        <f t="shared" ref="AR50:AW50" si="19">SUM(AR51:AR58)</f>
        <v>1.0000000000000002</v>
      </c>
      <c r="AS50" s="391">
        <f t="shared" si="19"/>
        <v>0.99999999999999978</v>
      </c>
      <c r="AT50" s="391">
        <f t="shared" si="19"/>
        <v>0.99999999999999956</v>
      </c>
      <c r="AU50" s="391">
        <f t="shared" si="19"/>
        <v>0.99999999999999989</v>
      </c>
      <c r="AV50" s="391">
        <f t="shared" si="19"/>
        <v>1</v>
      </c>
      <c r="AW50" s="391">
        <f t="shared" si="19"/>
        <v>0.99999999999999967</v>
      </c>
      <c r="AX50" s="391">
        <f>SUM(AX51:AX58)</f>
        <v>1</v>
      </c>
      <c r="AY50" s="391">
        <f>SUM(AY51:AY58)</f>
        <v>1</v>
      </c>
      <c r="AZ50" s="391">
        <f>SUM(AZ51:AZ58)</f>
        <v>0.99999999999999978</v>
      </c>
    </row>
    <row r="51" spans="1:52" s="384" customFormat="1" ht="15" customHeight="1">
      <c r="A51" s="796"/>
      <c r="Y51" s="914"/>
      <c r="Z51" s="920" t="s">
        <v>342</v>
      </c>
      <c r="AA51" s="389">
        <f t="shared" ref="AA51:AQ58" si="20">+AA39/AA$10</f>
        <v>0.1300169511450352</v>
      </c>
      <c r="AB51" s="389">
        <f t="shared" si="20"/>
        <v>0.12655431772796857</v>
      </c>
      <c r="AC51" s="389">
        <f t="shared" si="20"/>
        <v>0.12766268740401965</v>
      </c>
      <c r="AD51" s="389">
        <f t="shared" si="20"/>
        <v>0.1358747166400045</v>
      </c>
      <c r="AE51" s="389">
        <f t="shared" si="20"/>
        <v>0.12860352163563102</v>
      </c>
      <c r="AF51" s="389">
        <f t="shared" si="20"/>
        <v>0.13707037752691148</v>
      </c>
      <c r="AG51" s="389">
        <f t="shared" si="20"/>
        <v>0.12701537292489992</v>
      </c>
      <c r="AH51" s="389">
        <f t="shared" si="20"/>
        <v>0.12060301372740793</v>
      </c>
      <c r="AI51" s="389">
        <f t="shared" si="20"/>
        <v>0.12834249259275263</v>
      </c>
      <c r="AJ51" s="389">
        <f t="shared" si="20"/>
        <v>0.13392494416045123</v>
      </c>
      <c r="AK51" s="389">
        <f t="shared" si="20"/>
        <v>0.13741991519855645</v>
      </c>
      <c r="AL51" s="389">
        <f t="shared" si="20"/>
        <v>0.12415339709056647</v>
      </c>
      <c r="AM51" s="389">
        <f t="shared" si="20"/>
        <v>0.13322240990665671</v>
      </c>
      <c r="AN51" s="389">
        <f t="shared" si="20"/>
        <v>0.11811909977198562</v>
      </c>
      <c r="AO51" s="389">
        <f t="shared" si="20"/>
        <v>0.12791446157942329</v>
      </c>
      <c r="AP51" s="389">
        <f t="shared" si="20"/>
        <v>0.14103685506070435</v>
      </c>
      <c r="AQ51" s="389">
        <f t="shared" si="20"/>
        <v>0.12056469284181001</v>
      </c>
      <c r="AR51" s="389">
        <f t="shared" ref="AR51:AW51" si="21">+AR39/AR$10</f>
        <v>0.12657793173892198</v>
      </c>
      <c r="AS51" s="389">
        <f t="shared" si="21"/>
        <v>0.12131385402466252</v>
      </c>
      <c r="AT51" s="389">
        <f t="shared" si="21"/>
        <v>0.12199094496601562</v>
      </c>
      <c r="AU51" s="389">
        <f t="shared" si="21"/>
        <v>0.14104429095751531</v>
      </c>
      <c r="AV51" s="389">
        <f t="shared" si="21"/>
        <v>0.13464280259970146</v>
      </c>
      <c r="AW51" s="389">
        <f t="shared" si="21"/>
        <v>0.1287921537694541</v>
      </c>
      <c r="AX51" s="389">
        <f t="shared" ref="AX51:AY58" si="22">+AX39/AX$10</f>
        <v>0.12505592150120462</v>
      </c>
      <c r="AY51" s="389">
        <f t="shared" si="22"/>
        <v>0.12291673805542447</v>
      </c>
      <c r="AZ51" s="1199">
        <f t="shared" ref="AZ51:AZ58" si="23">+AZ39/AZ$10</f>
        <v>0.11583866086190797</v>
      </c>
    </row>
    <row r="52" spans="1:52" s="384" customFormat="1" ht="15" customHeight="1">
      <c r="A52" s="796"/>
      <c r="Y52" s="914"/>
      <c r="Z52" s="921" t="s">
        <v>343</v>
      </c>
      <c r="AA52" s="389">
        <f t="shared" si="20"/>
        <v>2.1604082086188373E-2</v>
      </c>
      <c r="AB52" s="389">
        <f t="shared" si="20"/>
        <v>1.6214770735491733E-2</v>
      </c>
      <c r="AC52" s="389">
        <f t="shared" si="20"/>
        <v>1.7402452612790009E-2</v>
      </c>
      <c r="AD52" s="389">
        <f t="shared" si="20"/>
        <v>9.9003228689893835E-3</v>
      </c>
      <c r="AE52" s="389">
        <f t="shared" si="20"/>
        <v>2.7523475550314376E-2</v>
      </c>
      <c r="AF52" s="389">
        <f t="shared" si="20"/>
        <v>2.0504028654600534E-2</v>
      </c>
      <c r="AG52" s="389">
        <f t="shared" si="20"/>
        <v>1.6193505103970243E-2</v>
      </c>
      <c r="AH52" s="389">
        <f t="shared" si="20"/>
        <v>1.7424804963190467E-2</v>
      </c>
      <c r="AI52" s="389">
        <f t="shared" si="20"/>
        <v>1.9686655735929141E-2</v>
      </c>
      <c r="AJ52" s="389">
        <f t="shared" si="20"/>
        <v>2.1466175373292647E-2</v>
      </c>
      <c r="AK52" s="389">
        <f t="shared" si="20"/>
        <v>2.227384676215086E-2</v>
      </c>
      <c r="AL52" s="389">
        <f t="shared" si="20"/>
        <v>1.9715305910871481E-2</v>
      </c>
      <c r="AM52" s="389">
        <f t="shared" si="20"/>
        <v>2.0607397636082832E-2</v>
      </c>
      <c r="AN52" s="389">
        <f t="shared" si="20"/>
        <v>1.6294513869724213E-2</v>
      </c>
      <c r="AO52" s="389">
        <f t="shared" si="20"/>
        <v>2.3967787806476518E-2</v>
      </c>
      <c r="AP52" s="389">
        <f t="shared" si="20"/>
        <v>2.2078970295368847E-2</v>
      </c>
      <c r="AQ52" s="389">
        <f t="shared" si="20"/>
        <v>1.9325740836662338E-2</v>
      </c>
      <c r="AR52" s="389">
        <f t="shared" ref="AR52:AS58" si="24">+AR40/AR$10</f>
        <v>2.3902157828103052E-2</v>
      </c>
      <c r="AS52" s="389">
        <f t="shared" si="24"/>
        <v>1.9070988267447575E-2</v>
      </c>
      <c r="AT52" s="389">
        <f t="shared" ref="AT52:AU58" si="25">+AT40/AT$10</f>
        <v>1.4746041032701111E-2</v>
      </c>
      <c r="AU52" s="389">
        <f t="shared" si="25"/>
        <v>2.5371502882456824E-2</v>
      </c>
      <c r="AV52" s="389">
        <f t="shared" ref="AV52:AW58" si="26">+AV40/AV$10</f>
        <v>2.2066139152929761E-2</v>
      </c>
      <c r="AW52" s="389">
        <f t="shared" si="26"/>
        <v>2.2390585693354281E-2</v>
      </c>
      <c r="AX52" s="389">
        <f t="shared" si="22"/>
        <v>2.4840663586785744E-2</v>
      </c>
      <c r="AY52" s="389">
        <f t="shared" si="22"/>
        <v>1.8982510573673058E-2</v>
      </c>
      <c r="AZ52" s="1199">
        <f t="shared" si="23"/>
        <v>1.8924451674133543E-2</v>
      </c>
    </row>
    <row r="53" spans="1:52" s="384" customFormat="1" ht="15" customHeight="1">
      <c r="A53" s="796"/>
      <c r="Y53" s="914"/>
      <c r="Z53" s="922" t="s">
        <v>344</v>
      </c>
      <c r="AA53" s="389">
        <f t="shared" si="20"/>
        <v>0.16642272580543008</v>
      </c>
      <c r="AB53" s="389">
        <f t="shared" si="20"/>
        <v>0.16559365389707895</v>
      </c>
      <c r="AC53" s="389">
        <f t="shared" si="20"/>
        <v>0.16768195696219931</v>
      </c>
      <c r="AD53" s="389">
        <f t="shared" si="20"/>
        <v>0.17684710744372506</v>
      </c>
      <c r="AE53" s="389">
        <f t="shared" si="20"/>
        <v>0.1481312727362338</v>
      </c>
      <c r="AF53" s="389">
        <f t="shared" si="20"/>
        <v>0.15128446482623006</v>
      </c>
      <c r="AG53" s="389">
        <f t="shared" si="20"/>
        <v>0.15531018498804181</v>
      </c>
      <c r="AH53" s="389">
        <f t="shared" si="20"/>
        <v>0.16295979197983923</v>
      </c>
      <c r="AI53" s="389">
        <f t="shared" si="20"/>
        <v>0.14786762759673555</v>
      </c>
      <c r="AJ53" s="389">
        <f t="shared" si="20"/>
        <v>0.14311305685216008</v>
      </c>
      <c r="AK53" s="389">
        <f t="shared" si="20"/>
        <v>0.14823584056645833</v>
      </c>
      <c r="AL53" s="389">
        <f t="shared" si="20"/>
        <v>0.14822921024481955</v>
      </c>
      <c r="AM53" s="389">
        <f t="shared" si="20"/>
        <v>0.139634273555866</v>
      </c>
      <c r="AN53" s="389">
        <f t="shared" si="20"/>
        <v>0.14554961383611664</v>
      </c>
      <c r="AO53" s="389">
        <f t="shared" si="20"/>
        <v>0.13978742244482939</v>
      </c>
      <c r="AP53" s="389">
        <f t="shared" si="20"/>
        <v>0.142065693189207</v>
      </c>
      <c r="AQ53" s="389">
        <f t="shared" si="20"/>
        <v>0.14642828136177263</v>
      </c>
      <c r="AR53" s="389">
        <f t="shared" si="24"/>
        <v>0.14107147972883829</v>
      </c>
      <c r="AS53" s="389">
        <f t="shared" si="24"/>
        <v>0.136333828485317</v>
      </c>
      <c r="AT53" s="389">
        <f t="shared" si="25"/>
        <v>0.13586536256017148</v>
      </c>
      <c r="AU53" s="389">
        <f t="shared" si="25"/>
        <v>0.1416181467648944</v>
      </c>
      <c r="AV53" s="389">
        <f t="shared" si="26"/>
        <v>0.13620865581348876</v>
      </c>
      <c r="AW53" s="389">
        <f t="shared" si="26"/>
        <v>0.13312392196850931</v>
      </c>
      <c r="AX53" s="389">
        <f t="shared" si="22"/>
        <v>0.12946990679226553</v>
      </c>
      <c r="AY53" s="389">
        <f t="shared" si="22"/>
        <v>0.12860884886576499</v>
      </c>
      <c r="AZ53" s="1199">
        <f t="shared" si="23"/>
        <v>0.13174578983727983</v>
      </c>
    </row>
    <row r="54" spans="1:52" s="384" customFormat="1" ht="15" customHeight="1">
      <c r="A54" s="796"/>
      <c r="Y54" s="914"/>
      <c r="Z54" s="921" t="s">
        <v>345</v>
      </c>
      <c r="AA54" s="389">
        <f t="shared" si="20"/>
        <v>4.8715305061705731E-2</v>
      </c>
      <c r="AB54" s="389">
        <f t="shared" si="20"/>
        <v>4.7268185345514364E-2</v>
      </c>
      <c r="AC54" s="389">
        <f t="shared" si="20"/>
        <v>4.5191113429190695E-2</v>
      </c>
      <c r="AD54" s="389">
        <f t="shared" si="20"/>
        <v>4.4859556437378927E-2</v>
      </c>
      <c r="AE54" s="389">
        <f t="shared" si="20"/>
        <v>4.4243618788313947E-2</v>
      </c>
      <c r="AF54" s="389">
        <f t="shared" si="20"/>
        <v>4.2097294473207834E-2</v>
      </c>
      <c r="AG54" s="389">
        <f t="shared" si="20"/>
        <v>4.0341828186264972E-2</v>
      </c>
      <c r="AH54" s="389">
        <f t="shared" si="20"/>
        <v>4.2179180471101876E-2</v>
      </c>
      <c r="AI54" s="389">
        <f t="shared" si="20"/>
        <v>4.7236425002014179E-2</v>
      </c>
      <c r="AJ54" s="389">
        <f t="shared" si="20"/>
        <v>4.757104317456274E-2</v>
      </c>
      <c r="AK54" s="389">
        <f t="shared" si="20"/>
        <v>4.6390399331201926E-2</v>
      </c>
      <c r="AL54" s="389">
        <f t="shared" si="20"/>
        <v>4.3448175492602978E-2</v>
      </c>
      <c r="AM54" s="389">
        <f t="shared" si="20"/>
        <v>4.1606810878003019E-2</v>
      </c>
      <c r="AN54" s="389">
        <f t="shared" si="20"/>
        <v>4.4376525371184111E-2</v>
      </c>
      <c r="AO54" s="389">
        <f t="shared" si="20"/>
        <v>4.3505626960443286E-2</v>
      </c>
      <c r="AP54" s="389">
        <f t="shared" si="20"/>
        <v>4.1445624082974399E-2</v>
      </c>
      <c r="AQ54" s="389">
        <f t="shared" si="20"/>
        <v>4.29716180245538E-2</v>
      </c>
      <c r="AR54" s="389">
        <f t="shared" si="24"/>
        <v>4.3063466771558076E-2</v>
      </c>
      <c r="AS54" s="389">
        <f t="shared" si="24"/>
        <v>4.4519582586073358E-2</v>
      </c>
      <c r="AT54" s="389">
        <f t="shared" si="25"/>
        <v>4.4128473959451651E-2</v>
      </c>
      <c r="AU54" s="389">
        <f t="shared" si="25"/>
        <v>4.5531229187516863E-2</v>
      </c>
      <c r="AV54" s="389">
        <f t="shared" si="26"/>
        <v>4.56312223257326E-2</v>
      </c>
      <c r="AW54" s="389">
        <f t="shared" si="26"/>
        <v>4.6319086975162113E-2</v>
      </c>
      <c r="AX54" s="389">
        <f t="shared" si="22"/>
        <v>4.7598704784961296E-2</v>
      </c>
      <c r="AY54" s="389">
        <f t="shared" si="22"/>
        <v>4.9260635581883427E-2</v>
      </c>
      <c r="AZ54" s="1199">
        <f t="shared" si="23"/>
        <v>4.9411312632360121E-2</v>
      </c>
    </row>
    <row r="55" spans="1:52" s="384" customFormat="1" ht="15" customHeight="1">
      <c r="A55" s="796"/>
      <c r="Y55" s="914"/>
      <c r="Z55" s="922" t="s">
        <v>40</v>
      </c>
      <c r="AA55" s="389">
        <f t="shared" si="20"/>
        <v>0.28431738234298276</v>
      </c>
      <c r="AB55" s="389">
        <f t="shared" si="20"/>
        <v>0.28913653716100163</v>
      </c>
      <c r="AC55" s="389">
        <f t="shared" si="20"/>
        <v>0.28383892969199187</v>
      </c>
      <c r="AD55" s="389">
        <f t="shared" si="20"/>
        <v>0.2639366114421498</v>
      </c>
      <c r="AE55" s="389">
        <f t="shared" si="20"/>
        <v>0.27042317305716734</v>
      </c>
      <c r="AF55" s="389">
        <f t="shared" si="20"/>
        <v>0.26256602653097771</v>
      </c>
      <c r="AG55" s="389">
        <f t="shared" si="20"/>
        <v>0.26900876833032983</v>
      </c>
      <c r="AH55" s="389">
        <f t="shared" si="20"/>
        <v>0.26818668981174526</v>
      </c>
      <c r="AI55" s="389">
        <f t="shared" si="20"/>
        <v>0.2678027586672147</v>
      </c>
      <c r="AJ55" s="389">
        <f t="shared" si="20"/>
        <v>0.27552676032450896</v>
      </c>
      <c r="AK55" s="389">
        <f t="shared" si="20"/>
        <v>0.27855053876750158</v>
      </c>
      <c r="AL55" s="389">
        <f t="shared" si="20"/>
        <v>0.28038110518530818</v>
      </c>
      <c r="AM55" s="389">
        <f t="shared" si="20"/>
        <v>0.28847281514513129</v>
      </c>
      <c r="AN55" s="389">
        <f t="shared" si="20"/>
        <v>0.30491867176564841</v>
      </c>
      <c r="AO55" s="389">
        <f t="shared" si="20"/>
        <v>0.29693383471323564</v>
      </c>
      <c r="AP55" s="389">
        <f t="shared" si="20"/>
        <v>0.30331709005023572</v>
      </c>
      <c r="AQ55" s="389">
        <f t="shared" si="20"/>
        <v>0.29763271752665627</v>
      </c>
      <c r="AR55" s="389">
        <f t="shared" si="24"/>
        <v>0.32148843278020528</v>
      </c>
      <c r="AS55" s="389">
        <f t="shared" si="24"/>
        <v>0.31634884704752153</v>
      </c>
      <c r="AT55" s="389">
        <f t="shared" si="25"/>
        <v>0.30178535699683129</v>
      </c>
      <c r="AU55" s="389">
        <f t="shared" si="25"/>
        <v>0.30668661254537338</v>
      </c>
      <c r="AV55" s="389">
        <f t="shared" si="26"/>
        <v>0.34167250167846946</v>
      </c>
      <c r="AW55" s="389">
        <f t="shared" si="26"/>
        <v>0.35995532047982887</v>
      </c>
      <c r="AX55" s="389">
        <f t="shared" si="22"/>
        <v>0.36548079474548889</v>
      </c>
      <c r="AY55" s="389">
        <f t="shared" si="22"/>
        <v>0.35908582501864866</v>
      </c>
      <c r="AZ55" s="1199">
        <f t="shared" si="23"/>
        <v>0.32820720548802529</v>
      </c>
    </row>
    <row r="56" spans="1:52" s="384" customFormat="1" ht="15" customHeight="1">
      <c r="A56" s="796"/>
      <c r="Y56" s="914"/>
      <c r="Z56" s="921" t="s">
        <v>346</v>
      </c>
      <c r="AA56" s="389">
        <f t="shared" si="20"/>
        <v>0.2799362688290804</v>
      </c>
      <c r="AB56" s="389">
        <f t="shared" si="20"/>
        <v>0.28604657283562135</v>
      </c>
      <c r="AC56" s="389">
        <f t="shared" si="20"/>
        <v>0.29014952579845099</v>
      </c>
      <c r="AD56" s="389">
        <f t="shared" si="20"/>
        <v>0.30150985319639662</v>
      </c>
      <c r="AE56" s="389">
        <f t="shared" si="20"/>
        <v>0.3141117251180055</v>
      </c>
      <c r="AF56" s="389">
        <f t="shared" si="20"/>
        <v>0.32022215418744632</v>
      </c>
      <c r="AG56" s="389">
        <f t="shared" si="20"/>
        <v>0.32572203739335392</v>
      </c>
      <c r="AH56" s="389">
        <f t="shared" si="20"/>
        <v>0.32145766898127831</v>
      </c>
      <c r="AI56" s="389">
        <f t="shared" si="20"/>
        <v>0.32321399725424643</v>
      </c>
      <c r="AJ56" s="389">
        <f t="shared" si="20"/>
        <v>0.31429965882293942</v>
      </c>
      <c r="AK56" s="389">
        <f t="shared" si="20"/>
        <v>0.30293485758784144</v>
      </c>
      <c r="AL56" s="389">
        <f t="shared" si="20"/>
        <v>0.31974947457197145</v>
      </c>
      <c r="AM56" s="389">
        <f t="shared" si="20"/>
        <v>0.31464125704028129</v>
      </c>
      <c r="AN56" s="389">
        <f t="shared" si="20"/>
        <v>0.30900929279251332</v>
      </c>
      <c r="AO56" s="389">
        <f t="shared" si="20"/>
        <v>0.31000057617396681</v>
      </c>
      <c r="AP56" s="389">
        <f t="shared" si="20"/>
        <v>0.29027128718801543</v>
      </c>
      <c r="AQ56" s="389">
        <f t="shared" si="20"/>
        <v>0.31422762501235518</v>
      </c>
      <c r="AR56" s="389">
        <f t="shared" si="24"/>
        <v>0.28603492600616559</v>
      </c>
      <c r="AS56" s="389">
        <f t="shared" si="24"/>
        <v>0.29482259096339836</v>
      </c>
      <c r="AT56" s="389">
        <f t="shared" si="25"/>
        <v>0.31503435412436087</v>
      </c>
      <c r="AU56" s="389">
        <f t="shared" si="25"/>
        <v>0.2746096322698125</v>
      </c>
      <c r="AV56" s="389">
        <f t="shared" si="26"/>
        <v>0.25845871827894212</v>
      </c>
      <c r="AW56" s="389">
        <f t="shared" si="26"/>
        <v>0.24551955651278498</v>
      </c>
      <c r="AX56" s="389">
        <f t="shared" si="22"/>
        <v>0.23908117177384597</v>
      </c>
      <c r="AY56" s="389">
        <f t="shared" si="22"/>
        <v>0.24773382455180129</v>
      </c>
      <c r="AZ56" s="1199">
        <f t="shared" si="23"/>
        <v>0.28570962931931815</v>
      </c>
    </row>
    <row r="57" spans="1:52" s="384" customFormat="1" ht="15" customHeight="1">
      <c r="A57" s="796"/>
      <c r="Y57" s="914"/>
      <c r="Z57" s="922" t="s">
        <v>339</v>
      </c>
      <c r="AA57" s="389">
        <f t="shared" si="20"/>
        <v>5.8815050155575394E-2</v>
      </c>
      <c r="AB57" s="389">
        <f t="shared" si="20"/>
        <v>5.6503391805730233E-2</v>
      </c>
      <c r="AC57" s="389">
        <f t="shared" si="20"/>
        <v>5.3373197134532445E-2</v>
      </c>
      <c r="AD57" s="389">
        <f t="shared" si="20"/>
        <v>5.1608234514465924E-2</v>
      </c>
      <c r="AE57" s="389">
        <f t="shared" si="20"/>
        <v>4.8720774197608001E-2</v>
      </c>
      <c r="AF57" s="389">
        <f t="shared" si="20"/>
        <v>4.7763917907752203E-2</v>
      </c>
      <c r="AG57" s="389">
        <f t="shared" si="20"/>
        <v>4.9302747237918138E-2</v>
      </c>
      <c r="AH57" s="389">
        <f t="shared" si="20"/>
        <v>5.1545465040959769E-2</v>
      </c>
      <c r="AI57" s="389">
        <f t="shared" si="20"/>
        <v>5.1325524084818532E-2</v>
      </c>
      <c r="AJ57" s="389">
        <f t="shared" si="20"/>
        <v>5.05445366562432E-2</v>
      </c>
      <c r="AK57" s="389">
        <f t="shared" si="20"/>
        <v>5.1807377765313363E-2</v>
      </c>
      <c r="AL57" s="389">
        <f t="shared" si="20"/>
        <v>5.2462134566341093E-2</v>
      </c>
      <c r="AM57" s="389">
        <f t="shared" si="20"/>
        <v>5.0215316734914424E-2</v>
      </c>
      <c r="AN57" s="389">
        <f t="shared" si="20"/>
        <v>5.0029997780996399E-2</v>
      </c>
      <c r="AO57" s="389">
        <f t="shared" si="20"/>
        <v>4.6852426584003688E-2</v>
      </c>
      <c r="AP57" s="389">
        <f t="shared" si="20"/>
        <v>4.93906612364148E-2</v>
      </c>
      <c r="AQ57" s="389">
        <f t="shared" si="20"/>
        <v>4.7619722088497241E-2</v>
      </c>
      <c r="AR57" s="389">
        <f t="shared" si="24"/>
        <v>4.4168881660216423E-2</v>
      </c>
      <c r="AS57" s="389">
        <f t="shared" si="24"/>
        <v>4.9573902246608868E-2</v>
      </c>
      <c r="AT57" s="389">
        <f t="shared" si="25"/>
        <v>4.770889114308665E-2</v>
      </c>
      <c r="AU57" s="389">
        <f t="shared" si="25"/>
        <v>4.4246625144614693E-2</v>
      </c>
      <c r="AV57" s="389">
        <f t="shared" si="26"/>
        <v>3.9094527699056726E-2</v>
      </c>
      <c r="AW57" s="389">
        <f t="shared" si="26"/>
        <v>4.3489826281494094E-2</v>
      </c>
      <c r="AX57" s="389">
        <f t="shared" si="22"/>
        <v>4.9047964827520892E-2</v>
      </c>
      <c r="AY57" s="389">
        <f t="shared" si="22"/>
        <v>5.0399387955630162E-2</v>
      </c>
      <c r="AZ57" s="1199">
        <f t="shared" si="23"/>
        <v>4.7977025245046316E-2</v>
      </c>
    </row>
    <row r="58" spans="1:52" s="384" customFormat="1" ht="15" customHeight="1">
      <c r="A58" s="796"/>
      <c r="Y58" s="918"/>
      <c r="Z58" s="921" t="s">
        <v>340</v>
      </c>
      <c r="AA58" s="389">
        <f t="shared" si="20"/>
        <v>1.0172234574002048E-2</v>
      </c>
      <c r="AB58" s="389">
        <f t="shared" si="20"/>
        <v>1.268257049159319E-2</v>
      </c>
      <c r="AC58" s="389">
        <f t="shared" si="20"/>
        <v>1.4700136966825017E-2</v>
      </c>
      <c r="AD58" s="389">
        <f t="shared" si="20"/>
        <v>1.5463597456889888E-2</v>
      </c>
      <c r="AE58" s="389">
        <f t="shared" si="20"/>
        <v>1.8242438916726115E-2</v>
      </c>
      <c r="AF58" s="389">
        <f t="shared" si="20"/>
        <v>1.849173589287402E-2</v>
      </c>
      <c r="AG58" s="389">
        <f t="shared" si="20"/>
        <v>1.7105555835221109E-2</v>
      </c>
      <c r="AH58" s="389">
        <f t="shared" si="20"/>
        <v>1.5643385024477128E-2</v>
      </c>
      <c r="AI58" s="389">
        <f t="shared" si="20"/>
        <v>1.4524519066288795E-2</v>
      </c>
      <c r="AJ58" s="389">
        <f t="shared" si="20"/>
        <v>1.3553824635841611E-2</v>
      </c>
      <c r="AK58" s="389">
        <f t="shared" si="20"/>
        <v>1.2387224020975892E-2</v>
      </c>
      <c r="AL58" s="389">
        <f t="shared" si="20"/>
        <v>1.1861196937518734E-2</v>
      </c>
      <c r="AM58" s="389">
        <f t="shared" si="20"/>
        <v>1.1599719103064442E-2</v>
      </c>
      <c r="AN58" s="389">
        <f t="shared" si="20"/>
        <v>1.1702284811831339E-2</v>
      </c>
      <c r="AO58" s="389">
        <f t="shared" si="20"/>
        <v>1.1037863737621641E-2</v>
      </c>
      <c r="AP58" s="389">
        <f t="shared" si="20"/>
        <v>1.0393818897079606E-2</v>
      </c>
      <c r="AQ58" s="389">
        <f t="shared" si="20"/>
        <v>1.1229602307692545E-2</v>
      </c>
      <c r="AR58" s="389">
        <f t="shared" si="24"/>
        <v>1.3692723485991492E-2</v>
      </c>
      <c r="AS58" s="389">
        <f t="shared" si="24"/>
        <v>1.8016406378970673E-2</v>
      </c>
      <c r="AT58" s="389">
        <f t="shared" si="25"/>
        <v>1.8740575217380949E-2</v>
      </c>
      <c r="AU58" s="389">
        <f t="shared" si="25"/>
        <v>2.0891960247815988E-2</v>
      </c>
      <c r="AV58" s="389">
        <f t="shared" si="26"/>
        <v>2.2225432451678958E-2</v>
      </c>
      <c r="AW58" s="389">
        <f t="shared" si="26"/>
        <v>2.0409548319411872E-2</v>
      </c>
      <c r="AX58" s="389">
        <f t="shared" si="22"/>
        <v>1.9424871987927E-2</v>
      </c>
      <c r="AY58" s="389">
        <f t="shared" si="22"/>
        <v>2.3012229397173935E-2</v>
      </c>
      <c r="AZ58" s="1199">
        <f t="shared" si="23"/>
        <v>2.2185924941928604E-2</v>
      </c>
    </row>
    <row r="59" spans="1:52">
      <c r="Y59" s="907"/>
      <c r="Z59" s="907"/>
    </row>
    <row r="60" spans="1:52">
      <c r="B60" s="480"/>
      <c r="C60" s="480"/>
      <c r="D60" s="480"/>
      <c r="E60" s="480"/>
      <c r="F60" s="480"/>
      <c r="G60" s="480"/>
      <c r="H60" s="480"/>
      <c r="I60" s="480"/>
      <c r="J60" s="480"/>
      <c r="K60" s="480"/>
      <c r="L60" s="480"/>
      <c r="M60" s="480"/>
      <c r="N60" s="480"/>
      <c r="O60" s="480"/>
      <c r="P60" s="480"/>
      <c r="Q60" s="480"/>
      <c r="R60" s="480"/>
      <c r="S60" s="480"/>
      <c r="T60" s="480"/>
      <c r="U60" s="480"/>
      <c r="V60" s="480"/>
      <c r="W60" s="480"/>
      <c r="X60" s="480"/>
      <c r="Y60" s="925"/>
      <c r="Z60" s="925" t="s">
        <v>353</v>
      </c>
    </row>
  </sheetData>
  <phoneticPr fontId="9"/>
  <pageMargins left="0.2" right="0.22" top="0.98425196850393704" bottom="0.98425196850393704" header="0.51181102362204722" footer="0.51181102362204722"/>
  <pageSetup paperSize="9" scale="33"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J60"/>
  <sheetViews>
    <sheetView zoomScale="80" zoomScaleNormal="80" workbookViewId="0">
      <pane xSplit="26" ySplit="4" topLeftCell="AV5" activePane="bottomRight" state="frozen"/>
      <selection activeCell="AZ17" sqref="AZ17"/>
      <selection pane="topRight" activeCell="AZ17" sqref="AZ17"/>
      <selection pane="bottomLeft" activeCell="AZ17" sqref="AZ17"/>
      <selection pane="bottomRight" activeCell="AZ7" sqref="AZ7"/>
    </sheetView>
  </sheetViews>
  <sheetFormatPr defaultRowHeight="14.25"/>
  <cols>
    <col min="1" max="1" width="1.625" style="480" customWidth="1"/>
    <col min="2" max="23" width="0" style="480" hidden="1" customWidth="1"/>
    <col min="24" max="24" width="1.625" style="480" customWidth="1"/>
    <col min="25" max="25" width="2" style="155" customWidth="1"/>
    <col min="26" max="26" width="24.375" style="155" customWidth="1"/>
    <col min="27" max="50" width="10.625" style="155" customWidth="1"/>
    <col min="51" max="52" width="10.625" style="480" customWidth="1"/>
    <col min="53" max="16384" width="9" style="155"/>
  </cols>
  <sheetData>
    <row r="1" spans="1:62" ht="23.25">
      <c r="A1" s="795" t="s">
        <v>58</v>
      </c>
      <c r="AQ1" s="157"/>
      <c r="AR1" s="157"/>
      <c r="AS1" s="157"/>
      <c r="AT1" s="157"/>
      <c r="AU1" s="157"/>
      <c r="AV1" s="157"/>
      <c r="AW1" s="157"/>
      <c r="AX1" s="157"/>
      <c r="AY1" s="479"/>
      <c r="AZ1" s="479"/>
    </row>
    <row r="3" spans="1:62">
      <c r="Y3" s="907" t="s">
        <v>328</v>
      </c>
      <c r="Z3" s="907"/>
    </row>
    <row r="4" spans="1:62">
      <c r="Y4" s="908" t="s">
        <v>329</v>
      </c>
      <c r="Z4" s="909"/>
      <c r="AA4" s="184">
        <v>1990</v>
      </c>
      <c r="AB4" s="184">
        <v>1991</v>
      </c>
      <c r="AC4" s="184">
        <v>1992</v>
      </c>
      <c r="AD4" s="184">
        <v>1993</v>
      </c>
      <c r="AE4" s="184">
        <v>1994</v>
      </c>
      <c r="AF4" s="184">
        <v>1995</v>
      </c>
      <c r="AG4" s="184">
        <v>1996</v>
      </c>
      <c r="AH4" s="184">
        <v>1997</v>
      </c>
      <c r="AI4" s="184">
        <v>1998</v>
      </c>
      <c r="AJ4" s="184">
        <v>1999</v>
      </c>
      <c r="AK4" s="184">
        <v>2000</v>
      </c>
      <c r="AL4" s="184">
        <v>2001</v>
      </c>
      <c r="AM4" s="184">
        <v>2002</v>
      </c>
      <c r="AN4" s="184">
        <v>2003</v>
      </c>
      <c r="AO4" s="184">
        <v>2004</v>
      </c>
      <c r="AP4" s="184">
        <v>2005</v>
      </c>
      <c r="AQ4" s="184">
        <f t="shared" ref="AQ4:AW4" si="0">AP4+1</f>
        <v>2006</v>
      </c>
      <c r="AR4" s="184">
        <f t="shared" si="0"/>
        <v>2007</v>
      </c>
      <c r="AS4" s="184">
        <f t="shared" si="0"/>
        <v>2008</v>
      </c>
      <c r="AT4" s="184">
        <f t="shared" si="0"/>
        <v>2009</v>
      </c>
      <c r="AU4" s="184">
        <f t="shared" si="0"/>
        <v>2010</v>
      </c>
      <c r="AV4" s="184">
        <f t="shared" si="0"/>
        <v>2011</v>
      </c>
      <c r="AW4" s="184">
        <f t="shared" si="0"/>
        <v>2012</v>
      </c>
      <c r="AX4" s="184">
        <f>AW4+1</f>
        <v>2013</v>
      </c>
      <c r="AY4" s="184">
        <f>AX4+1</f>
        <v>2014</v>
      </c>
      <c r="AZ4" s="184">
        <f>AY4+1</f>
        <v>2015</v>
      </c>
    </row>
    <row r="5" spans="1:62" s="384" customFormat="1" ht="15" customHeight="1">
      <c r="A5" s="796"/>
      <c r="B5" s="796"/>
      <c r="C5" s="796"/>
      <c r="D5" s="796"/>
      <c r="E5" s="796"/>
      <c r="F5" s="796"/>
      <c r="G5" s="796"/>
      <c r="H5" s="796"/>
      <c r="I5" s="796"/>
      <c r="J5" s="796"/>
      <c r="K5" s="796"/>
      <c r="L5" s="796"/>
      <c r="M5" s="796"/>
      <c r="N5" s="796"/>
      <c r="O5" s="796"/>
      <c r="P5" s="796"/>
      <c r="Q5" s="796"/>
      <c r="R5" s="796"/>
      <c r="S5" s="796"/>
      <c r="T5" s="796"/>
      <c r="U5" s="796"/>
      <c r="V5" s="796"/>
      <c r="W5" s="796"/>
      <c r="X5" s="796"/>
      <c r="Y5" s="910" t="s">
        <v>37</v>
      </c>
      <c r="Z5" s="911"/>
      <c r="AA5" s="392">
        <v>123611</v>
      </c>
      <c r="AB5" s="392">
        <v>124101</v>
      </c>
      <c r="AC5" s="392">
        <v>124567</v>
      </c>
      <c r="AD5" s="392">
        <v>124938</v>
      </c>
      <c r="AE5" s="392">
        <v>125265</v>
      </c>
      <c r="AF5" s="392">
        <v>125570</v>
      </c>
      <c r="AG5" s="392">
        <v>125859</v>
      </c>
      <c r="AH5" s="392">
        <v>126157</v>
      </c>
      <c r="AI5" s="392">
        <v>126472</v>
      </c>
      <c r="AJ5" s="392">
        <v>126667</v>
      </c>
      <c r="AK5" s="392">
        <v>126926</v>
      </c>
      <c r="AL5" s="392">
        <v>127316</v>
      </c>
      <c r="AM5" s="392">
        <v>127486</v>
      </c>
      <c r="AN5" s="392">
        <v>127694</v>
      </c>
      <c r="AO5" s="392">
        <v>127787</v>
      </c>
      <c r="AP5" s="392">
        <v>127768</v>
      </c>
      <c r="AQ5" s="392">
        <v>127901</v>
      </c>
      <c r="AR5" s="392">
        <v>128033</v>
      </c>
      <c r="AS5" s="392">
        <v>128084</v>
      </c>
      <c r="AT5" s="392">
        <v>128032</v>
      </c>
      <c r="AU5" s="392">
        <v>128057</v>
      </c>
      <c r="AV5" s="392">
        <v>127834</v>
      </c>
      <c r="AW5" s="392">
        <v>127593</v>
      </c>
      <c r="AX5" s="392">
        <v>127414</v>
      </c>
      <c r="AY5" s="392">
        <v>127237</v>
      </c>
      <c r="AZ5" s="392">
        <v>127094.745</v>
      </c>
    </row>
    <row r="6" spans="1:62">
      <c r="Y6" s="907" t="s">
        <v>330</v>
      </c>
      <c r="Z6" s="907"/>
      <c r="AY6" s="155"/>
      <c r="AZ6" s="155"/>
    </row>
    <row r="7" spans="1:62">
      <c r="Y7" s="907"/>
      <c r="Z7" s="907"/>
      <c r="AM7" s="157"/>
      <c r="AY7" s="155"/>
      <c r="AZ7" s="155"/>
      <c r="BJ7" s="155" t="s">
        <v>36</v>
      </c>
    </row>
    <row r="8" spans="1:62" ht="16.5">
      <c r="Y8" s="907" t="s">
        <v>348</v>
      </c>
      <c r="Z8" s="907"/>
      <c r="AY8" s="155"/>
      <c r="AZ8" s="155"/>
    </row>
    <row r="9" spans="1:62">
      <c r="Y9" s="908" t="s">
        <v>329</v>
      </c>
      <c r="Z9" s="909"/>
      <c r="AA9" s="184">
        <v>1990</v>
      </c>
      <c r="AB9" s="184">
        <v>1991</v>
      </c>
      <c r="AC9" s="184">
        <v>1992</v>
      </c>
      <c r="AD9" s="184">
        <v>1993</v>
      </c>
      <c r="AE9" s="184">
        <v>1994</v>
      </c>
      <c r="AF9" s="184">
        <v>1995</v>
      </c>
      <c r="AG9" s="184">
        <v>1996</v>
      </c>
      <c r="AH9" s="184">
        <v>1997</v>
      </c>
      <c r="AI9" s="184">
        <v>1998</v>
      </c>
      <c r="AJ9" s="184">
        <v>1999</v>
      </c>
      <c r="AK9" s="184">
        <v>2000</v>
      </c>
      <c r="AL9" s="184">
        <v>2001</v>
      </c>
      <c r="AM9" s="184">
        <v>2002</v>
      </c>
      <c r="AN9" s="184">
        <v>2003</v>
      </c>
      <c r="AO9" s="184">
        <v>2004</v>
      </c>
      <c r="AP9" s="184">
        <v>2005</v>
      </c>
      <c r="AQ9" s="184">
        <f t="shared" ref="AQ9:AW9" si="1">AP9+1</f>
        <v>2006</v>
      </c>
      <c r="AR9" s="184">
        <f t="shared" si="1"/>
        <v>2007</v>
      </c>
      <c r="AS9" s="184">
        <f t="shared" si="1"/>
        <v>2008</v>
      </c>
      <c r="AT9" s="184">
        <f t="shared" si="1"/>
        <v>2009</v>
      </c>
      <c r="AU9" s="184">
        <f t="shared" si="1"/>
        <v>2010</v>
      </c>
      <c r="AV9" s="184">
        <f t="shared" si="1"/>
        <v>2011</v>
      </c>
      <c r="AW9" s="184">
        <f t="shared" si="1"/>
        <v>2012</v>
      </c>
      <c r="AX9" s="184">
        <f>AW9+1</f>
        <v>2013</v>
      </c>
      <c r="AY9" s="184">
        <f>AX9+1</f>
        <v>2014</v>
      </c>
      <c r="AZ9" s="184">
        <f>AY9+1</f>
        <v>2015</v>
      </c>
    </row>
    <row r="10" spans="1:62" s="384" customFormat="1" ht="15" customHeight="1">
      <c r="A10" s="796"/>
      <c r="B10" s="796"/>
      <c r="C10" s="796"/>
      <c r="D10" s="796"/>
      <c r="E10" s="796"/>
      <c r="F10" s="796"/>
      <c r="G10" s="796"/>
      <c r="H10" s="796"/>
      <c r="I10" s="796"/>
      <c r="J10" s="796"/>
      <c r="K10" s="796"/>
      <c r="L10" s="796"/>
      <c r="M10" s="796"/>
      <c r="N10" s="796"/>
      <c r="O10" s="796"/>
      <c r="P10" s="796"/>
      <c r="Q10" s="796"/>
      <c r="R10" s="796"/>
      <c r="S10" s="796"/>
      <c r="T10" s="796"/>
      <c r="U10" s="796"/>
      <c r="V10" s="796"/>
      <c r="W10" s="796"/>
      <c r="X10" s="796"/>
      <c r="Y10" s="912" t="s">
        <v>331</v>
      </c>
      <c r="Z10" s="913"/>
      <c r="AA10" s="385">
        <f t="shared" ref="AA10:AQ10" si="2">SUM(AA11:AA20)</f>
        <v>1622.9208740562831</v>
      </c>
      <c r="AB10" s="385">
        <f t="shared" si="2"/>
        <v>1656.113988146667</v>
      </c>
      <c r="AC10" s="385">
        <f t="shared" si="2"/>
        <v>1748.6932994675747</v>
      </c>
      <c r="AD10" s="385">
        <f t="shared" si="2"/>
        <v>1786.8608988568246</v>
      </c>
      <c r="AE10" s="385">
        <f t="shared" si="2"/>
        <v>1913.5818778345533</v>
      </c>
      <c r="AF10" s="385">
        <f t="shared" si="2"/>
        <v>1970.9351792898881</v>
      </c>
      <c r="AG10" s="385">
        <f t="shared" si="2"/>
        <v>1978.8837020901526</v>
      </c>
      <c r="AH10" s="385">
        <f t="shared" si="2"/>
        <v>1915.9919355111131</v>
      </c>
      <c r="AI10" s="385">
        <f t="shared" si="2"/>
        <v>1913.4443888173846</v>
      </c>
      <c r="AJ10" s="385">
        <f t="shared" si="2"/>
        <v>1984.4929547018533</v>
      </c>
      <c r="AK10" s="385">
        <f t="shared" si="2"/>
        <v>2007.8610058746062</v>
      </c>
      <c r="AL10" s="385">
        <f t="shared" si="2"/>
        <v>2009.4946251012366</v>
      </c>
      <c r="AM10" s="385">
        <f t="shared" si="2"/>
        <v>2125.7054652512966</v>
      </c>
      <c r="AN10" s="385">
        <f t="shared" si="2"/>
        <v>2128.6200211428936</v>
      </c>
      <c r="AO10" s="385">
        <f t="shared" si="2"/>
        <v>2105.8944171534868</v>
      </c>
      <c r="AP10" s="385">
        <f t="shared" si="2"/>
        <v>2166.351721633373</v>
      </c>
      <c r="AQ10" s="385">
        <f t="shared" si="2"/>
        <v>2098.3903431552917</v>
      </c>
      <c r="AR10" s="385">
        <f t="shared" ref="AR10:AW10" si="3">SUM(AR11:AR20)</f>
        <v>2187.1225385715907</v>
      </c>
      <c r="AS10" s="385">
        <f t="shared" si="3"/>
        <v>2127.3395053559775</v>
      </c>
      <c r="AT10" s="385">
        <f t="shared" si="3"/>
        <v>2062.8162955907737</v>
      </c>
      <c r="AU10" s="385">
        <f t="shared" si="3"/>
        <v>2058.6207541690933</v>
      </c>
      <c r="AV10" s="385">
        <f t="shared" si="3"/>
        <v>2205.676136996381</v>
      </c>
      <c r="AW10" s="385">
        <f t="shared" si="3"/>
        <v>2317.0157293651628</v>
      </c>
      <c r="AX10" s="385">
        <f>SUM(AX11:AX20)</f>
        <v>2282.1248538770451</v>
      </c>
      <c r="AY10" s="385">
        <f>SUM(AY11:AY20)</f>
        <v>2189.7561036661646</v>
      </c>
      <c r="AZ10" s="385">
        <f>SUM(AZ11:AZ20)</f>
        <v>2192.3782360537143</v>
      </c>
    </row>
    <row r="11" spans="1:62" s="384" customFormat="1" ht="15" customHeight="1">
      <c r="A11" s="796"/>
      <c r="B11" s="796"/>
      <c r="C11" s="796"/>
      <c r="D11" s="796"/>
      <c r="E11" s="796"/>
      <c r="F11" s="796"/>
      <c r="G11" s="796"/>
      <c r="H11" s="796"/>
      <c r="I11" s="796"/>
      <c r="J11" s="796"/>
      <c r="K11" s="796"/>
      <c r="L11" s="796"/>
      <c r="M11" s="796"/>
      <c r="N11" s="796"/>
      <c r="O11" s="796"/>
      <c r="P11" s="796"/>
      <c r="Q11" s="796"/>
      <c r="R11" s="796"/>
      <c r="S11" s="796"/>
      <c r="T11" s="796"/>
      <c r="U11" s="796"/>
      <c r="V11" s="796"/>
      <c r="W11" s="796"/>
      <c r="X11" s="796"/>
      <c r="Y11" s="914"/>
      <c r="Z11" s="915" t="s">
        <v>332</v>
      </c>
      <c r="AA11" s="386">
        <v>2.5094841602840035</v>
      </c>
      <c r="AB11" s="386">
        <v>2.2192863354646981</v>
      </c>
      <c r="AC11" s="386">
        <v>2.961854138992666</v>
      </c>
      <c r="AD11" s="386">
        <v>2.4606126931457561</v>
      </c>
      <c r="AE11" s="386">
        <v>1.7966329280478188</v>
      </c>
      <c r="AF11" s="386">
        <v>1.4040763602188022</v>
      </c>
      <c r="AG11" s="386">
        <v>2.0215125336654509</v>
      </c>
      <c r="AH11" s="386">
        <v>1.6489152051259979</v>
      </c>
      <c r="AI11" s="386">
        <v>1.0575174794409079</v>
      </c>
      <c r="AJ11" s="386">
        <v>0</v>
      </c>
      <c r="AK11" s="386">
        <v>0</v>
      </c>
      <c r="AL11" s="386">
        <v>0</v>
      </c>
      <c r="AM11" s="386">
        <v>0</v>
      </c>
      <c r="AN11" s="386">
        <v>0</v>
      </c>
      <c r="AO11" s="386">
        <v>0</v>
      </c>
      <c r="AP11" s="386">
        <v>0</v>
      </c>
      <c r="AQ11" s="386">
        <v>0</v>
      </c>
      <c r="AR11" s="386">
        <v>0</v>
      </c>
      <c r="AS11" s="386">
        <v>0</v>
      </c>
      <c r="AT11" s="386">
        <v>0</v>
      </c>
      <c r="AU11" s="386">
        <v>0</v>
      </c>
      <c r="AV11" s="386">
        <v>0</v>
      </c>
      <c r="AW11" s="386">
        <v>0</v>
      </c>
      <c r="AX11" s="386">
        <v>0</v>
      </c>
      <c r="AY11" s="386">
        <v>0</v>
      </c>
      <c r="AZ11" s="390">
        <v>0</v>
      </c>
    </row>
    <row r="12" spans="1:62" s="384" customFormat="1" ht="15" customHeight="1">
      <c r="A12" s="796"/>
      <c r="B12" s="796"/>
      <c r="C12" s="796"/>
      <c r="D12" s="796"/>
      <c r="E12" s="796"/>
      <c r="F12" s="796"/>
      <c r="G12" s="796"/>
      <c r="H12" s="796"/>
      <c r="I12" s="796"/>
      <c r="J12" s="796"/>
      <c r="K12" s="796"/>
      <c r="L12" s="796"/>
      <c r="M12" s="796"/>
      <c r="N12" s="796"/>
      <c r="O12" s="796"/>
      <c r="P12" s="796"/>
      <c r="Q12" s="796"/>
      <c r="R12" s="796"/>
      <c r="S12" s="796"/>
      <c r="T12" s="796"/>
      <c r="U12" s="796"/>
      <c r="V12" s="796"/>
      <c r="W12" s="796"/>
      <c r="X12" s="796"/>
      <c r="Y12" s="914"/>
      <c r="Z12" s="916" t="s">
        <v>333</v>
      </c>
      <c r="AA12" s="386">
        <v>207.68336374375974</v>
      </c>
      <c r="AB12" s="386">
        <v>202.12507465761118</v>
      </c>
      <c r="AC12" s="386">
        <v>219.88729753418914</v>
      </c>
      <c r="AD12" s="386">
        <v>236.8894824658102</v>
      </c>
      <c r="AE12" s="386">
        <v>221.07262819336998</v>
      </c>
      <c r="AF12" s="386">
        <v>245.08410882693158</v>
      </c>
      <c r="AG12" s="386">
        <v>238.08152029214412</v>
      </c>
      <c r="AH12" s="386">
        <v>234.06020065483162</v>
      </c>
      <c r="AI12" s="386">
        <v>228.20654477559802</v>
      </c>
      <c r="AJ12" s="386">
        <v>240.55984747392705</v>
      </c>
      <c r="AK12" s="386">
        <v>255.65898686228837</v>
      </c>
      <c r="AL12" s="386">
        <v>235.95923616675287</v>
      </c>
      <c r="AM12" s="386">
        <v>250.2895900643546</v>
      </c>
      <c r="AN12" s="386">
        <v>220.53264464405478</v>
      </c>
      <c r="AO12" s="386">
        <v>230.27050275689115</v>
      </c>
      <c r="AP12" s="386">
        <v>249.58232450002282</v>
      </c>
      <c r="AQ12" s="386">
        <v>221.33454572207114</v>
      </c>
      <c r="AR12" s="386">
        <v>210.69557858680338</v>
      </c>
      <c r="AS12" s="386">
        <v>194.40519726303728</v>
      </c>
      <c r="AT12" s="386">
        <v>189.99803443458214</v>
      </c>
      <c r="AU12" s="386">
        <v>205.61299035500696</v>
      </c>
      <c r="AV12" s="386">
        <v>198.85498188500347</v>
      </c>
      <c r="AW12" s="386">
        <v>190.43281999428712</v>
      </c>
      <c r="AX12" s="386">
        <v>181.15498822647046</v>
      </c>
      <c r="AY12" s="386">
        <v>169.54449324300961</v>
      </c>
      <c r="AZ12" s="390">
        <v>157.82121621146828</v>
      </c>
    </row>
    <row r="13" spans="1:62" s="384" customFormat="1" ht="15" customHeight="1">
      <c r="A13" s="796"/>
      <c r="B13" s="796"/>
      <c r="C13" s="796"/>
      <c r="D13" s="796"/>
      <c r="E13" s="796"/>
      <c r="F13" s="796"/>
      <c r="G13" s="796"/>
      <c r="H13" s="796"/>
      <c r="I13" s="796"/>
      <c r="J13" s="796"/>
      <c r="K13" s="796"/>
      <c r="L13" s="796"/>
      <c r="M13" s="796"/>
      <c r="N13" s="796"/>
      <c r="O13" s="796"/>
      <c r="P13" s="796"/>
      <c r="Q13" s="796"/>
      <c r="R13" s="796"/>
      <c r="S13" s="796"/>
      <c r="T13" s="796"/>
      <c r="U13" s="796"/>
      <c r="V13" s="796"/>
      <c r="W13" s="796"/>
      <c r="X13" s="796"/>
      <c r="Y13" s="914"/>
      <c r="Z13" s="916" t="s">
        <v>12</v>
      </c>
      <c r="AA13" s="386">
        <v>115.14558717949632</v>
      </c>
      <c r="AB13" s="386">
        <v>116.89208982356644</v>
      </c>
      <c r="AC13" s="386">
        <v>118.67923684068982</v>
      </c>
      <c r="AD13" s="386">
        <v>128.19355554033226</v>
      </c>
      <c r="AE13" s="386">
        <v>128.3778695185043</v>
      </c>
      <c r="AF13" s="386">
        <v>129.73279456550074</v>
      </c>
      <c r="AG13" s="386">
        <v>131.80060243406604</v>
      </c>
      <c r="AH13" s="386">
        <v>128.93195409583609</v>
      </c>
      <c r="AI13" s="386">
        <v>132.24149435140771</v>
      </c>
      <c r="AJ13" s="386">
        <v>131.67874775472612</v>
      </c>
      <c r="AK13" s="386">
        <v>131.92710421283249</v>
      </c>
      <c r="AL13" s="386">
        <v>126.32369165514342</v>
      </c>
      <c r="AM13" s="386">
        <v>126.44451139305403</v>
      </c>
      <c r="AN13" s="386">
        <v>131.72564924273979</v>
      </c>
      <c r="AO13" s="386">
        <v>120.23132534492775</v>
      </c>
      <c r="AP13" s="386">
        <v>119.02069805049942</v>
      </c>
      <c r="AQ13" s="386">
        <v>117.19404318732659</v>
      </c>
      <c r="AR13" s="386">
        <v>119.79101773654857</v>
      </c>
      <c r="AS13" s="386">
        <v>110.72714294933151</v>
      </c>
      <c r="AT13" s="386">
        <v>106.55891068320423</v>
      </c>
      <c r="AU13" s="386">
        <v>112.45917751185894</v>
      </c>
      <c r="AV13" s="386">
        <v>102.24091693028019</v>
      </c>
      <c r="AW13" s="386">
        <v>107.93333569003032</v>
      </c>
      <c r="AX13" s="386">
        <v>104.35070056185515</v>
      </c>
      <c r="AY13" s="386">
        <v>95.625738316107217</v>
      </c>
      <c r="AZ13" s="390">
        <v>94.61145294138143</v>
      </c>
    </row>
    <row r="14" spans="1:62" s="384" customFormat="1" ht="15" customHeight="1">
      <c r="A14" s="796"/>
      <c r="B14" s="796"/>
      <c r="C14" s="796"/>
      <c r="D14" s="796"/>
      <c r="E14" s="796"/>
      <c r="F14" s="796"/>
      <c r="G14" s="796"/>
      <c r="H14" s="796"/>
      <c r="I14" s="796"/>
      <c r="J14" s="796"/>
      <c r="K14" s="796"/>
      <c r="L14" s="796"/>
      <c r="M14" s="796"/>
      <c r="N14" s="796"/>
      <c r="O14" s="796"/>
      <c r="P14" s="796"/>
      <c r="Q14" s="796"/>
      <c r="R14" s="796"/>
      <c r="S14" s="796"/>
      <c r="T14" s="796"/>
      <c r="U14" s="796"/>
      <c r="V14" s="796"/>
      <c r="W14" s="796"/>
      <c r="X14" s="796"/>
      <c r="Y14" s="914"/>
      <c r="Z14" s="917" t="s">
        <v>334</v>
      </c>
      <c r="AA14" s="386">
        <v>146.83753963065476</v>
      </c>
      <c r="AB14" s="386">
        <v>153.88966758434037</v>
      </c>
      <c r="AC14" s="386">
        <v>159.38989776134045</v>
      </c>
      <c r="AD14" s="386">
        <v>167.70429279209864</v>
      </c>
      <c r="AE14" s="386">
        <v>156.41783949577257</v>
      </c>
      <c r="AF14" s="386">
        <v>167.77785114432271</v>
      </c>
      <c r="AG14" s="386">
        <v>169.53524127500739</v>
      </c>
      <c r="AH14" s="386">
        <v>166.52692256703355</v>
      </c>
      <c r="AI14" s="386">
        <v>165.15875071749929</v>
      </c>
      <c r="AJ14" s="386">
        <v>169.14931804967256</v>
      </c>
      <c r="AK14" s="386">
        <v>172.08898144987785</v>
      </c>
      <c r="AL14" s="386">
        <v>168.78881034012355</v>
      </c>
      <c r="AM14" s="386">
        <v>173.69234230434702</v>
      </c>
      <c r="AN14" s="386">
        <v>173.6209653726437</v>
      </c>
      <c r="AO14" s="386">
        <v>168.65239997565573</v>
      </c>
      <c r="AP14" s="386">
        <v>176.24216558391129</v>
      </c>
      <c r="AQ14" s="386">
        <v>173.42306784596295</v>
      </c>
      <c r="AR14" s="386">
        <v>173.70659695586048</v>
      </c>
      <c r="AS14" s="386">
        <v>170.31681983592401</v>
      </c>
      <c r="AT14" s="386">
        <v>169.0404158599749</v>
      </c>
      <c r="AU14" s="386">
        <v>172.98525314074018</v>
      </c>
      <c r="AV14" s="386">
        <v>173.50500483136702</v>
      </c>
      <c r="AW14" s="386">
        <v>172.18291877087856</v>
      </c>
      <c r="AX14" s="386">
        <v>167.0352108351951</v>
      </c>
      <c r="AY14" s="386">
        <v>171.03404760915546</v>
      </c>
      <c r="AZ14" s="390">
        <v>166.15854156998893</v>
      </c>
    </row>
    <row r="15" spans="1:62" s="384" customFormat="1" ht="15" customHeight="1">
      <c r="A15" s="796"/>
      <c r="B15" s="796"/>
      <c r="C15" s="796"/>
      <c r="D15" s="796"/>
      <c r="E15" s="796"/>
      <c r="F15" s="796"/>
      <c r="G15" s="796"/>
      <c r="H15" s="796"/>
      <c r="I15" s="796"/>
      <c r="J15" s="796"/>
      <c r="K15" s="796"/>
      <c r="L15" s="796"/>
      <c r="M15" s="796"/>
      <c r="N15" s="796"/>
      <c r="O15" s="796"/>
      <c r="P15" s="796"/>
      <c r="Q15" s="796"/>
      <c r="R15" s="796"/>
      <c r="S15" s="796"/>
      <c r="T15" s="796"/>
      <c r="U15" s="796"/>
      <c r="V15" s="796"/>
      <c r="W15" s="796"/>
      <c r="X15" s="796"/>
      <c r="Y15" s="914"/>
      <c r="Z15" s="916" t="s">
        <v>335</v>
      </c>
      <c r="AA15" s="386">
        <v>583.59965119531694</v>
      </c>
      <c r="AB15" s="386">
        <v>591.9085795071976</v>
      </c>
      <c r="AC15" s="386">
        <v>620.56517319065495</v>
      </c>
      <c r="AD15" s="386">
        <v>592.26395992408777</v>
      </c>
      <c r="AE15" s="386">
        <v>676.00000466488291</v>
      </c>
      <c r="AF15" s="386">
        <v>664.54635045745158</v>
      </c>
      <c r="AG15" s="386">
        <v>660.82856864657174</v>
      </c>
      <c r="AH15" s="386">
        <v>639.59626336269469</v>
      </c>
      <c r="AI15" s="386">
        <v>641.75270320960578</v>
      </c>
      <c r="AJ15" s="386">
        <v>691.5907806753894</v>
      </c>
      <c r="AK15" s="386">
        <v>710.4650527407972</v>
      </c>
      <c r="AL15" s="386">
        <v>706.08897811944053</v>
      </c>
      <c r="AM15" s="386">
        <v>774.47679202023755</v>
      </c>
      <c r="AN15" s="386">
        <v>812.99415089229399</v>
      </c>
      <c r="AO15" s="386">
        <v>811.4419068043635</v>
      </c>
      <c r="AP15" s="386">
        <v>862.56695027617229</v>
      </c>
      <c r="AQ15" s="386">
        <v>803.01681312428923</v>
      </c>
      <c r="AR15" s="386">
        <v>930.18244933125231</v>
      </c>
      <c r="AS15" s="386">
        <v>880.34156317422969</v>
      </c>
      <c r="AT15" s="386">
        <v>809.75808708652005</v>
      </c>
      <c r="AU15" s="386">
        <v>867.62296247424035</v>
      </c>
      <c r="AV15" s="386">
        <v>1025.1972604362488</v>
      </c>
      <c r="AW15" s="386">
        <v>1128.9932396775532</v>
      </c>
      <c r="AX15" s="386">
        <v>1127.1803775420126</v>
      </c>
      <c r="AY15" s="386">
        <v>1049.8158999142447</v>
      </c>
      <c r="AZ15" s="390">
        <v>993.09594167499006</v>
      </c>
    </row>
    <row r="16" spans="1:62" s="384" customFormat="1" ht="15" customHeight="1">
      <c r="A16" s="796"/>
      <c r="B16" s="796"/>
      <c r="C16" s="796"/>
      <c r="D16" s="796"/>
      <c r="E16" s="796"/>
      <c r="F16" s="796"/>
      <c r="G16" s="796"/>
      <c r="H16" s="796"/>
      <c r="I16" s="796"/>
      <c r="J16" s="796"/>
      <c r="K16" s="796"/>
      <c r="L16" s="796"/>
      <c r="M16" s="796"/>
      <c r="N16" s="796"/>
      <c r="O16" s="796"/>
      <c r="P16" s="796"/>
      <c r="Q16" s="796"/>
      <c r="R16" s="796"/>
      <c r="S16" s="796"/>
      <c r="T16" s="796"/>
      <c r="U16" s="796"/>
      <c r="V16" s="796"/>
      <c r="W16" s="796"/>
      <c r="X16" s="796"/>
      <c r="Y16" s="914"/>
      <c r="Z16" s="916" t="s">
        <v>336</v>
      </c>
      <c r="AA16" s="386">
        <v>0.86992962652984007</v>
      </c>
      <c r="AB16" s="386">
        <v>0.77371976001447973</v>
      </c>
      <c r="AC16" s="386">
        <v>0.78792517880089696</v>
      </c>
      <c r="AD16" s="386">
        <v>0.74479418033688394</v>
      </c>
      <c r="AE16" s="386">
        <v>0.69880713564887498</v>
      </c>
      <c r="AF16" s="386">
        <v>0.66729015692793137</v>
      </c>
      <c r="AG16" s="386">
        <v>0.6359170644917872</v>
      </c>
      <c r="AH16" s="386">
        <v>0.58408336761868307</v>
      </c>
      <c r="AI16" s="386">
        <v>0.57497327958870459</v>
      </c>
      <c r="AJ16" s="386">
        <v>0.58605575674226518</v>
      </c>
      <c r="AK16" s="386">
        <v>0.57595502366781859</v>
      </c>
      <c r="AL16" s="386">
        <v>0.54166936284366585</v>
      </c>
      <c r="AM16" s="386">
        <v>0.56703026974307169</v>
      </c>
      <c r="AN16" s="386">
        <v>0.57867095586705919</v>
      </c>
      <c r="AO16" s="386">
        <v>0.55896039682267384</v>
      </c>
      <c r="AP16" s="386">
        <v>0.59566901812266682</v>
      </c>
      <c r="AQ16" s="386">
        <v>0.56080538291583026</v>
      </c>
      <c r="AR16" s="386">
        <v>0.60304174118300802</v>
      </c>
      <c r="AS16" s="386">
        <v>0.57350358721305472</v>
      </c>
      <c r="AT16" s="386">
        <v>0.52980612616254152</v>
      </c>
      <c r="AU16" s="386">
        <v>0.52763861579424554</v>
      </c>
      <c r="AV16" s="386">
        <v>0.54977278090201021</v>
      </c>
      <c r="AW16" s="386">
        <v>0.54488487863568025</v>
      </c>
      <c r="AX16" s="386">
        <v>0.52692980037008674</v>
      </c>
      <c r="AY16" s="386">
        <v>0.50573300847031755</v>
      </c>
      <c r="AZ16" s="390">
        <v>0.48378553799375451</v>
      </c>
    </row>
    <row r="17" spans="1:59" s="384" customFormat="1" ht="15" customHeight="1">
      <c r="A17" s="796"/>
      <c r="B17" s="796"/>
      <c r="C17" s="796"/>
      <c r="D17" s="796"/>
      <c r="E17" s="796"/>
      <c r="F17" s="796"/>
      <c r="G17" s="796"/>
      <c r="H17" s="796"/>
      <c r="I17" s="796"/>
      <c r="J17" s="796"/>
      <c r="K17" s="796"/>
      <c r="L17" s="796"/>
      <c r="M17" s="796"/>
      <c r="N17" s="796"/>
      <c r="O17" s="796"/>
      <c r="P17" s="796"/>
      <c r="Q17" s="796"/>
      <c r="R17" s="796"/>
      <c r="S17" s="796"/>
      <c r="T17" s="796"/>
      <c r="U17" s="796"/>
      <c r="V17" s="796"/>
      <c r="W17" s="796"/>
      <c r="X17" s="796"/>
      <c r="Y17" s="914"/>
      <c r="Z17" s="916" t="s">
        <v>337</v>
      </c>
      <c r="AA17" s="386">
        <v>391.99433312596074</v>
      </c>
      <c r="AB17" s="386">
        <v>402.3218565303747</v>
      </c>
      <c r="AC17" s="386">
        <v>426.87313471105836</v>
      </c>
      <c r="AD17" s="386">
        <v>446.36616517165152</v>
      </c>
      <c r="AE17" s="386">
        <v>489.58841173114394</v>
      </c>
      <c r="AF17" s="386">
        <v>511.35235894864013</v>
      </c>
      <c r="AG17" s="386">
        <v>522.34900272617085</v>
      </c>
      <c r="AH17" s="386">
        <v>503.64407747145492</v>
      </c>
      <c r="AI17" s="386">
        <v>511.05038841734637</v>
      </c>
      <c r="AJ17" s="386">
        <v>522.16259237331724</v>
      </c>
      <c r="AK17" s="386">
        <v>520.86262839785229</v>
      </c>
      <c r="AL17" s="386">
        <v>555.3153490034631</v>
      </c>
      <c r="AM17" s="386">
        <v>590.52769198400358</v>
      </c>
      <c r="AN17" s="386">
        <v>589.63128980728038</v>
      </c>
      <c r="AO17" s="386">
        <v>588.15778350505536</v>
      </c>
      <c r="AP17" s="386">
        <v>573.97606871523419</v>
      </c>
      <c r="AQ17" s="386">
        <v>612.66787517755756</v>
      </c>
      <c r="AR17" s="386">
        <v>588.86250880412933</v>
      </c>
      <c r="AS17" s="386">
        <v>597.54760364340882</v>
      </c>
      <c r="AT17" s="386">
        <v>625.42273792520405</v>
      </c>
      <c r="AU17" s="386">
        <v>545.4544998334469</v>
      </c>
      <c r="AV17" s="386">
        <v>549.03441318826822</v>
      </c>
      <c r="AW17" s="386">
        <v>548.34589373170536</v>
      </c>
      <c r="AX17" s="386">
        <v>527.31209603741445</v>
      </c>
      <c r="AY17" s="386">
        <v>523.07686415932517</v>
      </c>
      <c r="AZ17" s="390">
        <v>603.52797681540255</v>
      </c>
    </row>
    <row r="18" spans="1:59" s="384" customFormat="1" ht="15" customHeight="1">
      <c r="A18" s="796"/>
      <c r="B18" s="796"/>
      <c r="C18" s="796"/>
      <c r="D18" s="796"/>
      <c r="E18" s="796"/>
      <c r="F18" s="796"/>
      <c r="G18" s="796"/>
      <c r="H18" s="796"/>
      <c r="I18" s="796"/>
      <c r="J18" s="796"/>
      <c r="K18" s="796"/>
      <c r="L18" s="796"/>
      <c r="M18" s="796"/>
      <c r="N18" s="796"/>
      <c r="O18" s="796"/>
      <c r="P18" s="796"/>
      <c r="Q18" s="796"/>
      <c r="R18" s="796"/>
      <c r="S18" s="796"/>
      <c r="T18" s="796"/>
      <c r="U18" s="796"/>
      <c r="V18" s="796"/>
      <c r="W18" s="796"/>
      <c r="X18" s="796"/>
      <c r="Y18" s="914"/>
      <c r="Z18" s="916" t="s">
        <v>338</v>
      </c>
      <c r="AA18" s="386">
        <v>62.320080962185031</v>
      </c>
      <c r="AB18" s="386">
        <v>71.403874004112183</v>
      </c>
      <c r="AC18" s="386">
        <v>80.509396896387159</v>
      </c>
      <c r="AD18" s="386">
        <v>92.39000212505087</v>
      </c>
      <c r="AE18" s="386">
        <v>111.49009307002001</v>
      </c>
      <c r="AF18" s="386">
        <v>119.7847499273885</v>
      </c>
      <c r="AG18" s="386">
        <v>122.2170284831365</v>
      </c>
      <c r="AH18" s="386">
        <v>112.26622390487529</v>
      </c>
      <c r="AI18" s="386">
        <v>107.40162101602908</v>
      </c>
      <c r="AJ18" s="386">
        <v>101.56286622600228</v>
      </c>
      <c r="AK18" s="386">
        <v>87.388459472951794</v>
      </c>
      <c r="AL18" s="386">
        <v>87.219501527858</v>
      </c>
      <c r="AM18" s="386">
        <v>78.306947700060405</v>
      </c>
      <c r="AN18" s="386">
        <v>68.13207755006988</v>
      </c>
      <c r="AO18" s="386">
        <v>64.670699174065277</v>
      </c>
      <c r="AP18" s="386">
        <v>54.853634025257989</v>
      </c>
      <c r="AQ18" s="386">
        <v>46.704338700990668</v>
      </c>
      <c r="AR18" s="386">
        <v>36.730924682612624</v>
      </c>
      <c r="AS18" s="386">
        <v>29.640141184434658</v>
      </c>
      <c r="AT18" s="386">
        <v>24.435261433442378</v>
      </c>
      <c r="AU18" s="386">
        <v>19.862588451931902</v>
      </c>
      <c r="AV18" s="386">
        <v>21.041814118264892</v>
      </c>
      <c r="AW18" s="386">
        <v>20.526780575176719</v>
      </c>
      <c r="AX18" s="386">
        <v>18.300988161726526</v>
      </c>
      <c r="AY18" s="386">
        <v>19.399790237544551</v>
      </c>
      <c r="AZ18" s="390">
        <v>22.85559633524489</v>
      </c>
      <c r="BG18" s="387"/>
    </row>
    <row r="19" spans="1:59" s="384" customFormat="1" ht="15" customHeight="1">
      <c r="A19" s="796"/>
      <c r="B19" s="796"/>
      <c r="C19" s="796"/>
      <c r="D19" s="796"/>
      <c r="E19" s="796"/>
      <c r="F19" s="796"/>
      <c r="G19" s="796"/>
      <c r="H19" s="796"/>
      <c r="I19" s="796"/>
      <c r="J19" s="796"/>
      <c r="K19" s="796"/>
      <c r="L19" s="796"/>
      <c r="M19" s="796"/>
      <c r="N19" s="796"/>
      <c r="O19" s="796"/>
      <c r="P19" s="796"/>
      <c r="Q19" s="796"/>
      <c r="R19" s="796"/>
      <c r="S19" s="796"/>
      <c r="T19" s="796"/>
      <c r="U19" s="796"/>
      <c r="V19" s="796"/>
      <c r="W19" s="796"/>
      <c r="X19" s="796"/>
      <c r="Y19" s="914"/>
      <c r="Z19" s="917" t="s">
        <v>339</v>
      </c>
      <c r="AA19" s="386">
        <v>95.45217260615054</v>
      </c>
      <c r="AB19" s="386">
        <v>93.5760575472016</v>
      </c>
      <c r="AC19" s="386">
        <v>93.333352200318842</v>
      </c>
      <c r="AD19" s="386">
        <v>92.216736312932369</v>
      </c>
      <c r="AE19" s="386">
        <v>93.231190578611972</v>
      </c>
      <c r="AF19" s="386">
        <v>94.139586105103064</v>
      </c>
      <c r="AG19" s="386">
        <v>97.564402977386479</v>
      </c>
      <c r="AH19" s="386">
        <v>98.760695330648943</v>
      </c>
      <c r="AI19" s="386">
        <v>98.208536063207575</v>
      </c>
      <c r="AJ19" s="386">
        <v>100.30527689298422</v>
      </c>
      <c r="AK19" s="386">
        <v>104.02201363158781</v>
      </c>
      <c r="AL19" s="386">
        <v>105.42237743240021</v>
      </c>
      <c r="AM19" s="386">
        <v>106.74297322273249</v>
      </c>
      <c r="AN19" s="386">
        <v>106.49485493436346</v>
      </c>
      <c r="AO19" s="386">
        <v>98.666263573346953</v>
      </c>
      <c r="AP19" s="386">
        <v>106.99754400211786</v>
      </c>
      <c r="AQ19" s="386">
        <v>99.924764974241356</v>
      </c>
      <c r="AR19" s="386">
        <v>96.602756582560716</v>
      </c>
      <c r="AS19" s="386">
        <v>105.46052068386649</v>
      </c>
      <c r="AT19" s="386">
        <v>98.414678094525513</v>
      </c>
      <c r="AU19" s="386">
        <v>91.087020824643844</v>
      </c>
      <c r="AV19" s="386">
        <v>86.229866832953491</v>
      </c>
      <c r="AW19" s="386">
        <v>100.76661156158031</v>
      </c>
      <c r="AX19" s="386">
        <v>111.93357956497258</v>
      </c>
      <c r="AY19" s="386">
        <v>110.36236739688015</v>
      </c>
      <c r="AZ19" s="390">
        <v>105.18378597783919</v>
      </c>
    </row>
    <row r="20" spans="1:59" s="384" customFormat="1" ht="15" customHeight="1">
      <c r="A20" s="796"/>
      <c r="B20" s="796"/>
      <c r="C20" s="796"/>
      <c r="D20" s="796"/>
      <c r="E20" s="796"/>
      <c r="F20" s="796"/>
      <c r="G20" s="796"/>
      <c r="H20" s="796"/>
      <c r="I20" s="796"/>
      <c r="J20" s="796"/>
      <c r="K20" s="796"/>
      <c r="L20" s="796"/>
      <c r="M20" s="796"/>
      <c r="N20" s="796"/>
      <c r="O20" s="796"/>
      <c r="P20" s="796"/>
      <c r="Q20" s="796"/>
      <c r="R20" s="796"/>
      <c r="S20" s="796"/>
      <c r="T20" s="796"/>
      <c r="U20" s="796"/>
      <c r="V20" s="796"/>
      <c r="W20" s="796"/>
      <c r="X20" s="796"/>
      <c r="Y20" s="918"/>
      <c r="Z20" s="910" t="s">
        <v>340</v>
      </c>
      <c r="AA20" s="386">
        <v>16.508731825944945</v>
      </c>
      <c r="AB20" s="386">
        <v>21.003782396783635</v>
      </c>
      <c r="AC20" s="386">
        <v>25.706031015142504</v>
      </c>
      <c r="AD20" s="386">
        <v>27.631297651378375</v>
      </c>
      <c r="AE20" s="386">
        <v>34.908400518550884</v>
      </c>
      <c r="AF20" s="386">
        <v>36.446012797402908</v>
      </c>
      <c r="AG20" s="386">
        <v>33.84990565751216</v>
      </c>
      <c r="AH20" s="386">
        <v>29.972599550993497</v>
      </c>
      <c r="AI20" s="386">
        <v>27.791859507661421</v>
      </c>
      <c r="AJ20" s="386">
        <v>26.897469499092093</v>
      </c>
      <c r="AK20" s="386">
        <v>24.871824082750742</v>
      </c>
      <c r="AL20" s="386">
        <v>23.835011493211145</v>
      </c>
      <c r="AM20" s="386">
        <v>24.657586292763952</v>
      </c>
      <c r="AN20" s="386">
        <v>24.909717743580583</v>
      </c>
      <c r="AO20" s="386">
        <v>23.24457562235833</v>
      </c>
      <c r="AP20" s="386">
        <v>22.516667462033887</v>
      </c>
      <c r="AQ20" s="386">
        <v>23.56408903993642</v>
      </c>
      <c r="AR20" s="386">
        <v>29.947664150640549</v>
      </c>
      <c r="AS20" s="386">
        <v>38.327013034531745</v>
      </c>
      <c r="AT20" s="386">
        <v>38.658363947158044</v>
      </c>
      <c r="AU20" s="386">
        <v>43.008622961429666</v>
      </c>
      <c r="AV20" s="386">
        <v>49.02210599309327</v>
      </c>
      <c r="AW20" s="386">
        <v>47.289244485315649</v>
      </c>
      <c r="AX20" s="386">
        <v>44.329983147028223</v>
      </c>
      <c r="AY20" s="386">
        <v>50.391169781427571</v>
      </c>
      <c r="AZ20" s="390">
        <v>48.63993898940555</v>
      </c>
    </row>
    <row r="21" spans="1:59">
      <c r="Y21" s="907"/>
      <c r="Z21" s="907"/>
      <c r="AY21" s="155"/>
      <c r="AZ21" s="155"/>
    </row>
    <row r="22" spans="1:59">
      <c r="Y22" s="907" t="s">
        <v>341</v>
      </c>
      <c r="Z22" s="907"/>
      <c r="AY22" s="155"/>
      <c r="AZ22" s="155"/>
    </row>
    <row r="23" spans="1:59">
      <c r="Y23" s="908" t="s">
        <v>329</v>
      </c>
      <c r="Z23" s="909"/>
      <c r="AA23" s="184">
        <v>1990</v>
      </c>
      <c r="AB23" s="184">
        <v>1991</v>
      </c>
      <c r="AC23" s="184">
        <v>1992</v>
      </c>
      <c r="AD23" s="184">
        <v>1993</v>
      </c>
      <c r="AE23" s="184">
        <v>1994</v>
      </c>
      <c r="AF23" s="184">
        <v>1995</v>
      </c>
      <c r="AG23" s="184">
        <v>1996</v>
      </c>
      <c r="AH23" s="184">
        <v>1997</v>
      </c>
      <c r="AI23" s="184">
        <v>1998</v>
      </c>
      <c r="AJ23" s="184">
        <v>1999</v>
      </c>
      <c r="AK23" s="184">
        <v>2000</v>
      </c>
      <c r="AL23" s="184">
        <v>2001</v>
      </c>
      <c r="AM23" s="184">
        <v>2002</v>
      </c>
      <c r="AN23" s="184">
        <v>2003</v>
      </c>
      <c r="AO23" s="184">
        <v>2004</v>
      </c>
      <c r="AP23" s="184">
        <v>2005</v>
      </c>
      <c r="AQ23" s="184">
        <f t="shared" ref="AQ23:AW23" si="4">AP23+1</f>
        <v>2006</v>
      </c>
      <c r="AR23" s="184">
        <f t="shared" si="4"/>
        <v>2007</v>
      </c>
      <c r="AS23" s="184">
        <f t="shared" si="4"/>
        <v>2008</v>
      </c>
      <c r="AT23" s="184">
        <f t="shared" si="4"/>
        <v>2009</v>
      </c>
      <c r="AU23" s="184">
        <f t="shared" si="4"/>
        <v>2010</v>
      </c>
      <c r="AV23" s="184">
        <f t="shared" si="4"/>
        <v>2011</v>
      </c>
      <c r="AW23" s="184">
        <f t="shared" si="4"/>
        <v>2012</v>
      </c>
      <c r="AX23" s="184">
        <f>AW23+1</f>
        <v>2013</v>
      </c>
      <c r="AY23" s="184">
        <f>AX23+1</f>
        <v>2014</v>
      </c>
      <c r="AZ23" s="184">
        <f>AY23+1</f>
        <v>2015</v>
      </c>
    </row>
    <row r="24" spans="1:59" s="384" customFormat="1" ht="15" customHeight="1">
      <c r="A24" s="796"/>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912" t="s">
        <v>331</v>
      </c>
      <c r="Z24" s="919"/>
      <c r="AA24" s="388">
        <f t="shared" ref="AA24:AQ24" si="5">SUM(AA25:AA34)</f>
        <v>0.99999999999999978</v>
      </c>
      <c r="AB24" s="388">
        <f t="shared" si="5"/>
        <v>0.99999999999999989</v>
      </c>
      <c r="AC24" s="388">
        <f t="shared" si="5"/>
        <v>1</v>
      </c>
      <c r="AD24" s="388">
        <f t="shared" si="5"/>
        <v>1</v>
      </c>
      <c r="AE24" s="388">
        <f t="shared" si="5"/>
        <v>1</v>
      </c>
      <c r="AF24" s="388">
        <f t="shared" si="5"/>
        <v>1</v>
      </c>
      <c r="AG24" s="388">
        <f t="shared" si="5"/>
        <v>0.99999999999999989</v>
      </c>
      <c r="AH24" s="388">
        <f t="shared" si="5"/>
        <v>1.0000000000000002</v>
      </c>
      <c r="AI24" s="388">
        <f t="shared" si="5"/>
        <v>1.0000000000000002</v>
      </c>
      <c r="AJ24" s="388">
        <f t="shared" si="5"/>
        <v>1</v>
      </c>
      <c r="AK24" s="388">
        <f t="shared" si="5"/>
        <v>1.0000000000000002</v>
      </c>
      <c r="AL24" s="388">
        <f t="shared" si="5"/>
        <v>0.99999999999999978</v>
      </c>
      <c r="AM24" s="388">
        <f t="shared" si="5"/>
        <v>1</v>
      </c>
      <c r="AN24" s="388">
        <f t="shared" si="5"/>
        <v>1</v>
      </c>
      <c r="AO24" s="388">
        <f t="shared" si="5"/>
        <v>0.99999999999999989</v>
      </c>
      <c r="AP24" s="388">
        <f t="shared" si="5"/>
        <v>0.99999999999999967</v>
      </c>
      <c r="AQ24" s="388">
        <f t="shared" si="5"/>
        <v>1</v>
      </c>
      <c r="AR24" s="388">
        <f t="shared" ref="AR24:AW24" si="6">SUM(AR25:AR34)</f>
        <v>1</v>
      </c>
      <c r="AS24" s="388">
        <f t="shared" si="6"/>
        <v>0.99999999999999989</v>
      </c>
      <c r="AT24" s="388">
        <f t="shared" si="6"/>
        <v>1</v>
      </c>
      <c r="AU24" s="388">
        <f t="shared" si="6"/>
        <v>0.99999999999999989</v>
      </c>
      <c r="AV24" s="388">
        <f t="shared" si="6"/>
        <v>1.0000000000000002</v>
      </c>
      <c r="AW24" s="388">
        <f t="shared" si="6"/>
        <v>1</v>
      </c>
      <c r="AX24" s="388">
        <f>SUM(AX25:AX34)</f>
        <v>1</v>
      </c>
      <c r="AY24" s="388">
        <f>SUM(AY25:AY34)</f>
        <v>1</v>
      </c>
      <c r="AZ24" s="388">
        <f>SUM(AZ25:AZ34)</f>
        <v>1</v>
      </c>
    </row>
    <row r="25" spans="1:59" s="384" customFormat="1" ht="15" customHeight="1">
      <c r="A25" s="796"/>
      <c r="B25" s="796"/>
      <c r="C25" s="796"/>
      <c r="D25" s="796"/>
      <c r="E25" s="796"/>
      <c r="F25" s="796"/>
      <c r="G25" s="796"/>
      <c r="H25" s="796"/>
      <c r="I25" s="796"/>
      <c r="J25" s="796"/>
      <c r="K25" s="796"/>
      <c r="L25" s="796"/>
      <c r="M25" s="796"/>
      <c r="N25" s="796"/>
      <c r="O25" s="796"/>
      <c r="P25" s="796"/>
      <c r="Q25" s="796"/>
      <c r="R25" s="796"/>
      <c r="S25" s="796"/>
      <c r="T25" s="796"/>
      <c r="U25" s="796"/>
      <c r="V25" s="796"/>
      <c r="W25" s="796"/>
      <c r="X25" s="796"/>
      <c r="Y25" s="914"/>
      <c r="Z25" s="920" t="s">
        <v>332</v>
      </c>
      <c r="AA25" s="389">
        <f>+AA11/AA$10</f>
        <v>1.5462763468017198E-3</v>
      </c>
      <c r="AB25" s="389">
        <f t="shared" ref="AA25:AQ34" si="7">+AB11/AB$10</f>
        <v>1.3400565126246346E-3</v>
      </c>
      <c r="AC25" s="389">
        <f t="shared" si="7"/>
        <v>1.6937527809447563E-3</v>
      </c>
      <c r="AD25" s="389">
        <f t="shared" si="7"/>
        <v>1.3770588940191014E-3</v>
      </c>
      <c r="AE25" s="389">
        <f t="shared" si="7"/>
        <v>9.3888479445725299E-4</v>
      </c>
      <c r="AF25" s="389">
        <f t="shared" si="7"/>
        <v>7.1239093754705803E-4</v>
      </c>
      <c r="AG25" s="389">
        <f t="shared" si="7"/>
        <v>1.0215418579324659E-3</v>
      </c>
      <c r="AH25" s="389">
        <f t="shared" si="7"/>
        <v>8.6060654774422658E-4</v>
      </c>
      <c r="AI25" s="389">
        <f t="shared" si="7"/>
        <v>5.526774050091483E-4</v>
      </c>
      <c r="AJ25" s="389">
        <f t="shared" si="7"/>
        <v>0</v>
      </c>
      <c r="AK25" s="389">
        <f t="shared" si="7"/>
        <v>0</v>
      </c>
      <c r="AL25" s="389">
        <f t="shared" si="7"/>
        <v>0</v>
      </c>
      <c r="AM25" s="389">
        <f t="shared" si="7"/>
        <v>0</v>
      </c>
      <c r="AN25" s="389">
        <f t="shared" si="7"/>
        <v>0</v>
      </c>
      <c r="AO25" s="389">
        <f t="shared" si="7"/>
        <v>0</v>
      </c>
      <c r="AP25" s="389">
        <f t="shared" si="7"/>
        <v>0</v>
      </c>
      <c r="AQ25" s="389">
        <f t="shared" si="7"/>
        <v>0</v>
      </c>
      <c r="AR25" s="389">
        <f t="shared" ref="AR25:AW25" si="8">+AR11/AR$10</f>
        <v>0</v>
      </c>
      <c r="AS25" s="389">
        <f t="shared" si="8"/>
        <v>0</v>
      </c>
      <c r="AT25" s="389">
        <f t="shared" si="8"/>
        <v>0</v>
      </c>
      <c r="AU25" s="389">
        <f t="shared" si="8"/>
        <v>0</v>
      </c>
      <c r="AV25" s="389">
        <f t="shared" si="8"/>
        <v>0</v>
      </c>
      <c r="AW25" s="389">
        <f t="shared" si="8"/>
        <v>0</v>
      </c>
      <c r="AX25" s="389"/>
      <c r="AY25" s="389">
        <f t="shared" ref="AX25:AY34" si="9">+AY11/AY$10</f>
        <v>0</v>
      </c>
      <c r="AZ25" s="1199">
        <f t="shared" ref="AZ25:AZ34" si="10">+AZ11/AZ$10</f>
        <v>0</v>
      </c>
    </row>
    <row r="26" spans="1:59" s="384" customFormat="1" ht="15" customHeight="1">
      <c r="A26" s="796"/>
      <c r="B26" s="796"/>
      <c r="C26" s="796"/>
      <c r="D26" s="796"/>
      <c r="E26" s="796"/>
      <c r="F26" s="796"/>
      <c r="G26" s="796"/>
      <c r="H26" s="796"/>
      <c r="I26" s="796"/>
      <c r="J26" s="796"/>
      <c r="K26" s="796"/>
      <c r="L26" s="796"/>
      <c r="M26" s="796"/>
      <c r="N26" s="796"/>
      <c r="O26" s="796"/>
      <c r="P26" s="796"/>
      <c r="Q26" s="796"/>
      <c r="R26" s="796"/>
      <c r="S26" s="796"/>
      <c r="T26" s="796"/>
      <c r="U26" s="796"/>
      <c r="V26" s="796"/>
      <c r="W26" s="796"/>
      <c r="X26" s="796"/>
      <c r="Y26" s="914"/>
      <c r="Z26" s="921" t="s">
        <v>333</v>
      </c>
      <c r="AA26" s="389">
        <f t="shared" si="7"/>
        <v>0.12796887825139727</v>
      </c>
      <c r="AB26" s="389">
        <f t="shared" si="7"/>
        <v>0.12204780353543562</v>
      </c>
      <c r="AC26" s="389">
        <f t="shared" si="7"/>
        <v>0.12574377542427728</v>
      </c>
      <c r="AD26" s="389">
        <f t="shared" si="7"/>
        <v>0.13257298462200631</v>
      </c>
      <c r="AE26" s="389">
        <f t="shared" si="7"/>
        <v>0.11552817820554409</v>
      </c>
      <c r="AF26" s="389">
        <f t="shared" si="7"/>
        <v>0.12434914724858348</v>
      </c>
      <c r="AG26" s="389">
        <f t="shared" si="7"/>
        <v>0.12031102183553068</v>
      </c>
      <c r="AH26" s="389">
        <f t="shared" si="7"/>
        <v>0.12216137047173602</v>
      </c>
      <c r="AI26" s="389">
        <f t="shared" si="7"/>
        <v>0.11926479081874043</v>
      </c>
      <c r="AJ26" s="389">
        <f t="shared" si="7"/>
        <v>0.12121980423461283</v>
      </c>
      <c r="AK26" s="389">
        <f t="shared" si="7"/>
        <v>0.12732902631919266</v>
      </c>
      <c r="AL26" s="389">
        <f t="shared" si="7"/>
        <v>0.11742217830259957</v>
      </c>
      <c r="AM26" s="389">
        <f t="shared" si="7"/>
        <v>0.11774424733615006</v>
      </c>
      <c r="AN26" s="389">
        <f t="shared" si="7"/>
        <v>0.10360357529929035</v>
      </c>
      <c r="AO26" s="389">
        <f t="shared" si="7"/>
        <v>0.10934570170338603</v>
      </c>
      <c r="AP26" s="389">
        <f t="shared" si="7"/>
        <v>0.11520858871053691</v>
      </c>
      <c r="AQ26" s="389">
        <f t="shared" si="7"/>
        <v>0.10547825214886211</v>
      </c>
      <c r="AR26" s="389">
        <f t="shared" ref="AR26:AS34" si="11">+AR12/AR$10</f>
        <v>9.6334601683730356E-2</v>
      </c>
      <c r="AS26" s="389">
        <f t="shared" si="11"/>
        <v>9.1384189864187462E-2</v>
      </c>
      <c r="AT26" s="389">
        <f t="shared" ref="AT26:AU34" si="12">+AT12/AT$10</f>
        <v>9.2106134143257898E-2</v>
      </c>
      <c r="AU26" s="389">
        <f t="shared" si="12"/>
        <v>9.9879003910070402E-2</v>
      </c>
      <c r="AV26" s="389">
        <f t="shared" ref="AV26:AW34" si="13">+AV12/AV$10</f>
        <v>9.0156019983875693E-2</v>
      </c>
      <c r="AW26" s="389">
        <f t="shared" si="13"/>
        <v>8.2188833498538075E-2</v>
      </c>
      <c r="AX26" s="389">
        <f t="shared" si="9"/>
        <v>7.9379963773108547E-2</v>
      </c>
      <c r="AY26" s="389">
        <f t="shared" si="9"/>
        <v>7.7426199638924359E-2</v>
      </c>
      <c r="AZ26" s="1199">
        <f t="shared" si="10"/>
        <v>7.1986308573992602E-2</v>
      </c>
    </row>
    <row r="27" spans="1:59" s="384" customFormat="1" ht="15" customHeight="1">
      <c r="A27" s="796"/>
      <c r="B27" s="796"/>
      <c r="C27" s="796"/>
      <c r="D27" s="796"/>
      <c r="E27" s="796"/>
      <c r="F27" s="796"/>
      <c r="G27" s="796"/>
      <c r="H27" s="796"/>
      <c r="I27" s="796"/>
      <c r="J27" s="796"/>
      <c r="K27" s="796"/>
      <c r="L27" s="796"/>
      <c r="M27" s="796"/>
      <c r="N27" s="796"/>
      <c r="O27" s="796"/>
      <c r="P27" s="796"/>
      <c r="Q27" s="796"/>
      <c r="R27" s="796"/>
      <c r="S27" s="796"/>
      <c r="T27" s="796"/>
      <c r="U27" s="796"/>
      <c r="V27" s="796"/>
      <c r="W27" s="796"/>
      <c r="X27" s="796"/>
      <c r="Y27" s="914"/>
      <c r="Z27" s="921" t="s">
        <v>12</v>
      </c>
      <c r="AA27" s="389">
        <f t="shared" si="7"/>
        <v>7.0949600205526139E-2</v>
      </c>
      <c r="AB27" s="389">
        <f t="shared" si="7"/>
        <v>7.0582152351951727E-2</v>
      </c>
      <c r="AC27" s="389">
        <f t="shared" si="7"/>
        <v>6.7867382391654463E-2</v>
      </c>
      <c r="AD27" s="389">
        <f t="shared" si="7"/>
        <v>7.1742325114588557E-2</v>
      </c>
      <c r="AE27" s="389">
        <f t="shared" si="7"/>
        <v>6.708773269936022E-2</v>
      </c>
      <c r="AF27" s="389">
        <f t="shared" si="7"/>
        <v>6.5822963600579903E-2</v>
      </c>
      <c r="AG27" s="389">
        <f t="shared" si="7"/>
        <v>6.660351100716759E-2</v>
      </c>
      <c r="AH27" s="389">
        <f t="shared" si="7"/>
        <v>6.7292534851636526E-2</v>
      </c>
      <c r="AI27" s="389">
        <f t="shared" si="7"/>
        <v>6.9111752149295713E-2</v>
      </c>
      <c r="AJ27" s="389">
        <f t="shared" si="7"/>
        <v>6.6353849955848948E-2</v>
      </c>
      <c r="AK27" s="389">
        <f t="shared" si="7"/>
        <v>6.5705297242607805E-2</v>
      </c>
      <c r="AL27" s="389">
        <f t="shared" si="7"/>
        <v>6.2863413555425338E-2</v>
      </c>
      <c r="AM27" s="389">
        <f t="shared" si="7"/>
        <v>5.9483551912544015E-2</v>
      </c>
      <c r="AN27" s="389">
        <f t="shared" si="7"/>
        <v>6.1883120488556695E-2</v>
      </c>
      <c r="AO27" s="389">
        <f t="shared" si="7"/>
        <v>5.7092760380381774E-2</v>
      </c>
      <c r="AP27" s="389">
        <f t="shared" si="7"/>
        <v>5.4940615995984668E-2</v>
      </c>
      <c r="AQ27" s="389">
        <f t="shared" si="7"/>
        <v>5.5849496052819768E-2</v>
      </c>
      <c r="AR27" s="389">
        <f t="shared" si="11"/>
        <v>5.4771059062280095E-2</v>
      </c>
      <c r="AS27" s="389">
        <f t="shared" si="11"/>
        <v>5.2049587134801518E-2</v>
      </c>
      <c r="AT27" s="389">
        <f t="shared" si="12"/>
        <v>5.1657004509306839E-2</v>
      </c>
      <c r="AU27" s="389">
        <f t="shared" si="12"/>
        <v>5.4628409474697076E-2</v>
      </c>
      <c r="AV27" s="389">
        <f t="shared" si="13"/>
        <v>4.6353549016270625E-2</v>
      </c>
      <c r="AW27" s="389">
        <f t="shared" si="13"/>
        <v>4.6582910215979795E-2</v>
      </c>
      <c r="AX27" s="389">
        <f t="shared" si="9"/>
        <v>4.5725237330716741E-2</v>
      </c>
      <c r="AY27" s="389">
        <f t="shared" si="9"/>
        <v>4.3669584094779931E-2</v>
      </c>
      <c r="AZ27" s="1199">
        <f t="shared" si="10"/>
        <v>4.3154712715850641E-2</v>
      </c>
    </row>
    <row r="28" spans="1:59" s="384" customFormat="1" ht="15" customHeight="1">
      <c r="A28" s="796"/>
      <c r="B28" s="796"/>
      <c r="C28" s="796"/>
      <c r="D28" s="796"/>
      <c r="E28" s="796"/>
      <c r="F28" s="796"/>
      <c r="G28" s="796"/>
      <c r="H28" s="796"/>
      <c r="I28" s="796"/>
      <c r="J28" s="796"/>
      <c r="K28" s="796"/>
      <c r="L28" s="796"/>
      <c r="M28" s="796"/>
      <c r="N28" s="796"/>
      <c r="O28" s="796"/>
      <c r="P28" s="796"/>
      <c r="Q28" s="796"/>
      <c r="R28" s="796"/>
      <c r="S28" s="796"/>
      <c r="T28" s="796"/>
      <c r="U28" s="796"/>
      <c r="V28" s="796"/>
      <c r="W28" s="796"/>
      <c r="X28" s="796"/>
      <c r="Y28" s="914"/>
      <c r="Z28" s="922" t="s">
        <v>334</v>
      </c>
      <c r="AA28" s="389">
        <f t="shared" si="7"/>
        <v>9.047732515982318E-2</v>
      </c>
      <c r="AB28" s="389">
        <f t="shared" si="7"/>
        <v>9.2922147077904985E-2</v>
      </c>
      <c r="AC28" s="389">
        <f t="shared" si="7"/>
        <v>9.1148000515510613E-2</v>
      </c>
      <c r="AD28" s="389">
        <f t="shared" si="7"/>
        <v>9.3854139905009043E-2</v>
      </c>
      <c r="AE28" s="389">
        <f t="shared" si="7"/>
        <v>8.1740865811698663E-2</v>
      </c>
      <c r="AF28" s="389">
        <f t="shared" si="7"/>
        <v>8.5126011706164642E-2</v>
      </c>
      <c r="AG28" s="389">
        <f t="shared" si="7"/>
        <v>8.5672160064757474E-2</v>
      </c>
      <c r="AH28" s="389">
        <f t="shared" si="7"/>
        <v>8.6914208499844534E-2</v>
      </c>
      <c r="AI28" s="389">
        <f t="shared" si="7"/>
        <v>8.6314894586289284E-2</v>
      </c>
      <c r="AJ28" s="389">
        <f t="shared" si="7"/>
        <v>8.5235534673432617E-2</v>
      </c>
      <c r="AK28" s="389">
        <f t="shared" si="7"/>
        <v>8.5707616685806121E-2</v>
      </c>
      <c r="AL28" s="389">
        <f t="shared" si="7"/>
        <v>8.3995651559217344E-2</v>
      </c>
      <c r="AM28" s="389">
        <f t="shared" si="7"/>
        <v>8.1710446317083477E-2</v>
      </c>
      <c r="AN28" s="389">
        <f t="shared" si="7"/>
        <v>8.1565034458063373E-2</v>
      </c>
      <c r="AO28" s="389">
        <f t="shared" si="7"/>
        <v>8.0085876386728469E-2</v>
      </c>
      <c r="AP28" s="389">
        <f t="shared" si="7"/>
        <v>8.1354363570763685E-2</v>
      </c>
      <c r="AQ28" s="389">
        <f t="shared" si="7"/>
        <v>8.2645761505550711E-2</v>
      </c>
      <c r="AR28" s="389">
        <f t="shared" si="11"/>
        <v>7.9422434679543935E-2</v>
      </c>
      <c r="AS28" s="389">
        <f t="shared" si="11"/>
        <v>8.0060949090222489E-2</v>
      </c>
      <c r="AT28" s="389">
        <f t="shared" si="12"/>
        <v>8.19464225783436E-2</v>
      </c>
      <c r="AU28" s="389">
        <f t="shared" si="12"/>
        <v>8.4029684821943326E-2</v>
      </c>
      <c r="AV28" s="389">
        <f t="shared" si="13"/>
        <v>7.8662955962175193E-2</v>
      </c>
      <c r="AW28" s="389">
        <f t="shared" si="13"/>
        <v>7.4312365077493378E-2</v>
      </c>
      <c r="AX28" s="389">
        <f t="shared" si="9"/>
        <v>7.3192845059034853E-2</v>
      </c>
      <c r="AY28" s="389">
        <f t="shared" si="9"/>
        <v>7.8106437206775861E-2</v>
      </c>
      <c r="AZ28" s="1199">
        <f t="shared" si="10"/>
        <v>7.5789176720288315E-2</v>
      </c>
    </row>
    <row r="29" spans="1:59" s="384" customFormat="1" ht="15" customHeight="1">
      <c r="A29" s="796"/>
      <c r="B29" s="796"/>
      <c r="C29" s="796"/>
      <c r="D29" s="796"/>
      <c r="E29" s="796"/>
      <c r="F29" s="796"/>
      <c r="G29" s="796"/>
      <c r="H29" s="796"/>
      <c r="I29" s="796"/>
      <c r="J29" s="796"/>
      <c r="K29" s="796"/>
      <c r="L29" s="796"/>
      <c r="M29" s="796"/>
      <c r="N29" s="796"/>
      <c r="O29" s="796"/>
      <c r="P29" s="796"/>
      <c r="Q29" s="796"/>
      <c r="R29" s="796"/>
      <c r="S29" s="796"/>
      <c r="T29" s="796"/>
      <c r="U29" s="796"/>
      <c r="V29" s="796"/>
      <c r="W29" s="796"/>
      <c r="X29" s="796"/>
      <c r="Y29" s="914"/>
      <c r="Z29" s="921" t="s">
        <v>335</v>
      </c>
      <c r="AA29" s="389">
        <f t="shared" si="7"/>
        <v>0.35959833934274582</v>
      </c>
      <c r="AB29" s="389">
        <f t="shared" si="7"/>
        <v>0.35740811547011558</v>
      </c>
      <c r="AC29" s="389">
        <f t="shared" si="7"/>
        <v>0.35487364958715095</v>
      </c>
      <c r="AD29" s="389">
        <f t="shared" si="7"/>
        <v>0.33145498919529714</v>
      </c>
      <c r="AE29" s="389">
        <f t="shared" si="7"/>
        <v>0.35326421748405024</v>
      </c>
      <c r="AF29" s="389">
        <f t="shared" si="7"/>
        <v>0.3371731132714787</v>
      </c>
      <c r="AG29" s="389">
        <f t="shared" si="7"/>
        <v>0.33394007335983716</v>
      </c>
      <c r="AH29" s="389">
        <f t="shared" si="7"/>
        <v>0.33381991411778827</v>
      </c>
      <c r="AI29" s="389">
        <f t="shared" si="7"/>
        <v>0.33539135339399373</v>
      </c>
      <c r="AJ29" s="389">
        <f t="shared" si="7"/>
        <v>0.34849747339077491</v>
      </c>
      <c r="AK29" s="389">
        <f t="shared" si="7"/>
        <v>0.35384175033138066</v>
      </c>
      <c r="AL29" s="389">
        <f t="shared" si="7"/>
        <v>0.35137639548743177</v>
      </c>
      <c r="AM29" s="389">
        <f t="shared" si="7"/>
        <v>0.36433871233834386</v>
      </c>
      <c r="AN29" s="389">
        <f t="shared" si="7"/>
        <v>0.38193484173647069</v>
      </c>
      <c r="AO29" s="389">
        <f t="shared" si="7"/>
        <v>0.38531936843309561</v>
      </c>
      <c r="AP29" s="389">
        <f t="shared" si="7"/>
        <v>0.39816570027041553</v>
      </c>
      <c r="AQ29" s="389">
        <f t="shared" si="7"/>
        <v>0.38268228585002684</v>
      </c>
      <c r="AR29" s="389">
        <f t="shared" si="11"/>
        <v>0.42529964962034283</v>
      </c>
      <c r="AS29" s="389">
        <f t="shared" si="11"/>
        <v>0.41382278708114251</v>
      </c>
      <c r="AT29" s="389">
        <f t="shared" si="12"/>
        <v>0.39254978197397455</v>
      </c>
      <c r="AU29" s="389">
        <f t="shared" si="12"/>
        <v>0.42145837727378443</v>
      </c>
      <c r="AV29" s="389">
        <f t="shared" si="13"/>
        <v>0.46479954297929232</v>
      </c>
      <c r="AW29" s="389">
        <f t="shared" si="13"/>
        <v>0.4872617934220434</v>
      </c>
      <c r="AX29" s="389">
        <f t="shared" si="9"/>
        <v>0.49391705086909415</v>
      </c>
      <c r="AY29" s="389">
        <f t="shared" si="9"/>
        <v>0.4794213831196118</v>
      </c>
      <c r="AZ29" s="1199">
        <f t="shared" si="10"/>
        <v>0.45297655547911519</v>
      </c>
    </row>
    <row r="30" spans="1:59" s="384" customFormat="1" ht="15" customHeight="1">
      <c r="A30" s="796"/>
      <c r="B30" s="796"/>
      <c r="C30" s="796"/>
      <c r="D30" s="796"/>
      <c r="E30" s="796"/>
      <c r="F30" s="796"/>
      <c r="G30" s="796"/>
      <c r="H30" s="796"/>
      <c r="I30" s="796"/>
      <c r="J30" s="796"/>
      <c r="K30" s="796"/>
      <c r="L30" s="796"/>
      <c r="M30" s="796"/>
      <c r="N30" s="796"/>
      <c r="O30" s="796"/>
      <c r="P30" s="796"/>
      <c r="Q30" s="796"/>
      <c r="R30" s="796"/>
      <c r="S30" s="796"/>
      <c r="T30" s="796"/>
      <c r="U30" s="796"/>
      <c r="V30" s="796"/>
      <c r="W30" s="796"/>
      <c r="X30" s="796"/>
      <c r="Y30" s="914"/>
      <c r="Z30" s="921" t="s">
        <v>336</v>
      </c>
      <c r="AA30" s="389">
        <f t="shared" si="7"/>
        <v>5.3602713504791047E-4</v>
      </c>
      <c r="AB30" s="389">
        <f t="shared" si="7"/>
        <v>4.6718991902262608E-4</v>
      </c>
      <c r="AC30" s="389">
        <f t="shared" si="7"/>
        <v>4.5057940065350332E-4</v>
      </c>
      <c r="AD30" s="389">
        <f t="shared" si="7"/>
        <v>4.1681710132746144E-4</v>
      </c>
      <c r="AE30" s="389">
        <f t="shared" si="7"/>
        <v>3.6518277254990456E-4</v>
      </c>
      <c r="AF30" s="389">
        <f t="shared" si="7"/>
        <v>3.3856524757366733E-4</v>
      </c>
      <c r="AG30" s="389">
        <f t="shared" si="7"/>
        <v>3.2135140828140315E-4</v>
      </c>
      <c r="AH30" s="389">
        <f t="shared" si="7"/>
        <v>3.0484646453528627E-4</v>
      </c>
      <c r="AI30" s="389">
        <f t="shared" si="7"/>
        <v>3.0049124131800356E-4</v>
      </c>
      <c r="AJ30" s="389">
        <f t="shared" si="7"/>
        <v>2.9531763030638382E-4</v>
      </c>
      <c r="AK30" s="389">
        <f t="shared" si="7"/>
        <v>2.8685004688207375E-4</v>
      </c>
      <c r="AL30" s="389">
        <f t="shared" si="7"/>
        <v>2.6955501949470358E-4</v>
      </c>
      <c r="AM30" s="389">
        <f t="shared" si="7"/>
        <v>2.6674921761846182E-4</v>
      </c>
      <c r="AN30" s="389">
        <f t="shared" si="7"/>
        <v>2.718526322778645E-4</v>
      </c>
      <c r="AO30" s="389">
        <f t="shared" si="7"/>
        <v>2.6542660081611033E-4</v>
      </c>
      <c r="AP30" s="389">
        <f t="shared" si="7"/>
        <v>2.7496413078922742E-4</v>
      </c>
      <c r="AQ30" s="389">
        <f t="shared" si="7"/>
        <v>2.6725503419566956E-4</v>
      </c>
      <c r="AR30" s="389">
        <f t="shared" si="11"/>
        <v>2.757238017293967E-4</v>
      </c>
      <c r="AS30" s="389">
        <f t="shared" si="11"/>
        <v>2.6958724066805114E-4</v>
      </c>
      <c r="AT30" s="389">
        <f t="shared" si="12"/>
        <v>2.5683631028850749E-4</v>
      </c>
      <c r="AU30" s="389">
        <f t="shared" si="12"/>
        <v>2.5630685726143505E-4</v>
      </c>
      <c r="AV30" s="389">
        <f t="shared" si="13"/>
        <v>2.4925362870846176E-4</v>
      </c>
      <c r="AW30" s="389">
        <f t="shared" si="13"/>
        <v>2.3516667225430222E-4</v>
      </c>
      <c r="AX30" s="389">
        <f t="shared" si="9"/>
        <v>2.308943787518456E-4</v>
      </c>
      <c r="AY30" s="693">
        <f t="shared" si="9"/>
        <v>2.3095403530265404E-4</v>
      </c>
      <c r="AZ30" s="1200">
        <f t="shared" si="10"/>
        <v>2.2066700446022014E-4</v>
      </c>
    </row>
    <row r="31" spans="1:59" s="384" customFormat="1" ht="15" customHeight="1">
      <c r="A31" s="796"/>
      <c r="B31" s="796"/>
      <c r="C31" s="796"/>
      <c r="D31" s="796"/>
      <c r="E31" s="796"/>
      <c r="F31" s="796"/>
      <c r="G31" s="796"/>
      <c r="H31" s="796"/>
      <c r="I31" s="796"/>
      <c r="J31" s="796"/>
      <c r="K31" s="796"/>
      <c r="L31" s="796"/>
      <c r="M31" s="796"/>
      <c r="N31" s="796"/>
      <c r="O31" s="796"/>
      <c r="P31" s="796"/>
      <c r="Q31" s="796"/>
      <c r="R31" s="796"/>
      <c r="S31" s="796"/>
      <c r="T31" s="796"/>
      <c r="U31" s="796"/>
      <c r="V31" s="796"/>
      <c r="W31" s="796"/>
      <c r="X31" s="796"/>
      <c r="Y31" s="914"/>
      <c r="Z31" s="921" t="s">
        <v>337</v>
      </c>
      <c r="AA31" s="389">
        <f t="shared" si="7"/>
        <v>0.24153631849359425</v>
      </c>
      <c r="AB31" s="389">
        <f t="shared" si="7"/>
        <v>0.24293125920674533</v>
      </c>
      <c r="AC31" s="389">
        <f t="shared" si="7"/>
        <v>0.24410977890807301</v>
      </c>
      <c r="AD31" s="389">
        <f t="shared" si="7"/>
        <v>0.24980465208971891</v>
      </c>
      <c r="AE31" s="389">
        <f t="shared" si="7"/>
        <v>0.25584921000880911</v>
      </c>
      <c r="AF31" s="389">
        <f t="shared" si="7"/>
        <v>0.25944656339884109</v>
      </c>
      <c r="AG31" s="389">
        <f t="shared" si="7"/>
        <v>0.26396144562434426</v>
      </c>
      <c r="AH31" s="389">
        <f t="shared" si="7"/>
        <v>0.26286335977562558</v>
      </c>
      <c r="AI31" s="389">
        <f t="shared" si="7"/>
        <v>0.26708400380175357</v>
      </c>
      <c r="AJ31" s="389">
        <f t="shared" si="7"/>
        <v>0.26312141402979483</v>
      </c>
      <c r="AK31" s="389">
        <f t="shared" si="7"/>
        <v>0.25941169576674417</v>
      </c>
      <c r="AL31" s="389">
        <f t="shared" si="7"/>
        <v>0.27634577473701222</v>
      </c>
      <c r="AM31" s="389">
        <f t="shared" si="7"/>
        <v>0.27780315835721514</v>
      </c>
      <c r="AN31" s="389">
        <f t="shared" si="7"/>
        <v>0.27700166490527367</v>
      </c>
      <c r="AO31" s="389">
        <f t="shared" si="7"/>
        <v>0.27929120221519055</v>
      </c>
      <c r="AP31" s="389">
        <f t="shared" si="7"/>
        <v>0.26495054472616808</v>
      </c>
      <c r="AQ31" s="389">
        <f t="shared" si="7"/>
        <v>0.29197040349332992</v>
      </c>
      <c r="AR31" s="389">
        <f t="shared" si="11"/>
        <v>0.2692407482521374</v>
      </c>
      <c r="AS31" s="389">
        <f t="shared" si="11"/>
        <v>0.2808896286366</v>
      </c>
      <c r="AT31" s="389">
        <f t="shared" si="12"/>
        <v>0.30318877122603305</v>
      </c>
      <c r="AU31" s="389">
        <f t="shared" si="12"/>
        <v>0.26496113901931628</v>
      </c>
      <c r="AV31" s="389">
        <f t="shared" si="13"/>
        <v>0.24891887071686131</v>
      </c>
      <c r="AW31" s="389">
        <f t="shared" si="13"/>
        <v>0.2366604105367667</v>
      </c>
      <c r="AX31" s="389">
        <f t="shared" si="9"/>
        <v>0.23106189617170902</v>
      </c>
      <c r="AY31" s="389">
        <f t="shared" si="9"/>
        <v>0.23887448619669194</v>
      </c>
      <c r="AZ31" s="1199">
        <f t="shared" si="10"/>
        <v>0.27528460504230978</v>
      </c>
    </row>
    <row r="32" spans="1:59" s="384" customFormat="1" ht="15" customHeight="1">
      <c r="A32" s="796"/>
      <c r="B32" s="796"/>
      <c r="C32" s="796"/>
      <c r="D32" s="796"/>
      <c r="E32" s="796"/>
      <c r="F32" s="796"/>
      <c r="G32" s="796"/>
      <c r="H32" s="796"/>
      <c r="I32" s="796"/>
      <c r="J32" s="796"/>
      <c r="K32" s="796"/>
      <c r="L32" s="796"/>
      <c r="M32" s="796"/>
      <c r="N32" s="796"/>
      <c r="O32" s="796"/>
      <c r="P32" s="796"/>
      <c r="Q32" s="796"/>
      <c r="R32" s="796"/>
      <c r="S32" s="796"/>
      <c r="T32" s="796"/>
      <c r="U32" s="796"/>
      <c r="V32" s="796"/>
      <c r="W32" s="796"/>
      <c r="X32" s="796"/>
      <c r="Y32" s="914"/>
      <c r="Z32" s="910" t="s">
        <v>338</v>
      </c>
      <c r="AA32" s="389">
        <f t="shared" si="7"/>
        <v>3.8399950335486141E-2</v>
      </c>
      <c r="AB32" s="389">
        <f t="shared" si="7"/>
        <v>4.3115313628876002E-2</v>
      </c>
      <c r="AC32" s="389">
        <f t="shared" si="7"/>
        <v>4.6039746890378028E-2</v>
      </c>
      <c r="AD32" s="389">
        <f t="shared" si="7"/>
        <v>5.1705201106677631E-2</v>
      </c>
      <c r="AE32" s="389">
        <f t="shared" si="7"/>
        <v>5.8262515109196361E-2</v>
      </c>
      <c r="AF32" s="389">
        <f t="shared" si="7"/>
        <v>6.077559078860522E-2</v>
      </c>
      <c r="AG32" s="389">
        <f t="shared" si="7"/>
        <v>6.1760591769009693E-2</v>
      </c>
      <c r="AH32" s="389">
        <f t="shared" si="7"/>
        <v>5.8594309205652777E-2</v>
      </c>
      <c r="AI32" s="389">
        <f t="shared" si="7"/>
        <v>5.61299934524929E-2</v>
      </c>
      <c r="AJ32" s="389">
        <f t="shared" si="7"/>
        <v>5.117824479314461E-2</v>
      </c>
      <c r="AK32" s="389">
        <f t="shared" si="7"/>
        <v>4.3523161821097354E-2</v>
      </c>
      <c r="AL32" s="389">
        <f t="shared" si="7"/>
        <v>4.3403699834959231E-2</v>
      </c>
      <c r="AM32" s="389">
        <f t="shared" si="7"/>
        <v>3.6838098683066194E-2</v>
      </c>
      <c r="AN32" s="389">
        <f t="shared" si="7"/>
        <v>3.2007627887239626E-2</v>
      </c>
      <c r="AO32" s="389">
        <f t="shared" si="7"/>
        <v>3.0709373958776109E-2</v>
      </c>
      <c r="AP32" s="389">
        <f t="shared" si="7"/>
        <v>2.5320742461847224E-2</v>
      </c>
      <c r="AQ32" s="389">
        <f t="shared" si="7"/>
        <v>2.2257221519025216E-2</v>
      </c>
      <c r="AR32" s="389">
        <f t="shared" si="11"/>
        <v>1.679417775402817E-2</v>
      </c>
      <c r="AS32" s="389">
        <f t="shared" si="11"/>
        <v>1.3932962326798344E-2</v>
      </c>
      <c r="AT32" s="389">
        <f t="shared" si="12"/>
        <v>1.1845582898327996E-2</v>
      </c>
      <c r="AU32" s="389">
        <f t="shared" si="12"/>
        <v>9.6484932504962047E-3</v>
      </c>
      <c r="AV32" s="389">
        <f t="shared" si="13"/>
        <v>9.5398475620808772E-3</v>
      </c>
      <c r="AW32" s="389">
        <f t="shared" si="13"/>
        <v>8.8591459760184003E-3</v>
      </c>
      <c r="AX32" s="389">
        <f t="shared" si="9"/>
        <v>8.0192756021369438E-3</v>
      </c>
      <c r="AY32" s="389">
        <f t="shared" si="9"/>
        <v>8.8593383551093929E-3</v>
      </c>
      <c r="AZ32" s="1199">
        <f t="shared" si="10"/>
        <v>1.042502427700843E-2</v>
      </c>
    </row>
    <row r="33" spans="1:52" s="384" customFormat="1" ht="15" customHeight="1">
      <c r="A33" s="796"/>
      <c r="B33" s="796"/>
      <c r="C33" s="796"/>
      <c r="D33" s="796"/>
      <c r="E33" s="796"/>
      <c r="F33" s="796"/>
      <c r="G33" s="796"/>
      <c r="H33" s="796"/>
      <c r="I33" s="796"/>
      <c r="J33" s="796"/>
      <c r="K33" s="796"/>
      <c r="L33" s="796"/>
      <c r="M33" s="796"/>
      <c r="N33" s="796"/>
      <c r="O33" s="796"/>
      <c r="P33" s="796"/>
      <c r="Q33" s="796"/>
      <c r="R33" s="796"/>
      <c r="S33" s="796"/>
      <c r="T33" s="796"/>
      <c r="U33" s="796"/>
      <c r="V33" s="796"/>
      <c r="W33" s="796"/>
      <c r="X33" s="796"/>
      <c r="Y33" s="914"/>
      <c r="Z33" s="922" t="s">
        <v>339</v>
      </c>
      <c r="AA33" s="389">
        <f t="shared" si="7"/>
        <v>5.8815050155575394E-2</v>
      </c>
      <c r="AB33" s="389">
        <f t="shared" si="7"/>
        <v>5.6503391805730233E-2</v>
      </c>
      <c r="AC33" s="389">
        <f t="shared" si="7"/>
        <v>5.3373197134532445E-2</v>
      </c>
      <c r="AD33" s="389">
        <f t="shared" si="7"/>
        <v>5.1608234514465917E-2</v>
      </c>
      <c r="AE33" s="389">
        <f t="shared" si="7"/>
        <v>4.8720774197608001E-2</v>
      </c>
      <c r="AF33" s="389">
        <f t="shared" si="7"/>
        <v>4.7763917907752196E-2</v>
      </c>
      <c r="AG33" s="389">
        <f t="shared" si="7"/>
        <v>4.9302747237918131E-2</v>
      </c>
      <c r="AH33" s="389">
        <f t="shared" si="7"/>
        <v>5.1545465040959783E-2</v>
      </c>
      <c r="AI33" s="389">
        <f t="shared" si="7"/>
        <v>5.1325524084818545E-2</v>
      </c>
      <c r="AJ33" s="389">
        <f t="shared" si="7"/>
        <v>5.0544536656243214E-2</v>
      </c>
      <c r="AK33" s="389">
        <f t="shared" si="7"/>
        <v>5.180737776531337E-2</v>
      </c>
      <c r="AL33" s="389">
        <f t="shared" si="7"/>
        <v>5.2462134566341086E-2</v>
      </c>
      <c r="AM33" s="389">
        <f t="shared" si="7"/>
        <v>5.0215316734914424E-2</v>
      </c>
      <c r="AN33" s="389">
        <f t="shared" si="7"/>
        <v>5.0029997780996392E-2</v>
      </c>
      <c r="AO33" s="389">
        <f t="shared" si="7"/>
        <v>4.6852426584003674E-2</v>
      </c>
      <c r="AP33" s="389">
        <f t="shared" si="7"/>
        <v>4.9390661236414779E-2</v>
      </c>
      <c r="AQ33" s="389">
        <f t="shared" si="7"/>
        <v>4.7619722088497241E-2</v>
      </c>
      <c r="AR33" s="389">
        <f t="shared" si="11"/>
        <v>4.4168881660216423E-2</v>
      </c>
      <c r="AS33" s="389">
        <f t="shared" si="11"/>
        <v>4.9573902246608868E-2</v>
      </c>
      <c r="AT33" s="389">
        <f t="shared" si="12"/>
        <v>4.7708891143086664E-2</v>
      </c>
      <c r="AU33" s="389">
        <f t="shared" si="12"/>
        <v>4.4246625144614679E-2</v>
      </c>
      <c r="AV33" s="389">
        <f t="shared" si="13"/>
        <v>3.909452769905674E-2</v>
      </c>
      <c r="AW33" s="389">
        <f t="shared" si="13"/>
        <v>4.3489826281494115E-2</v>
      </c>
      <c r="AX33" s="389">
        <f t="shared" si="9"/>
        <v>4.9047964827520898E-2</v>
      </c>
      <c r="AY33" s="389">
        <f t="shared" si="9"/>
        <v>5.0399387955630169E-2</v>
      </c>
      <c r="AZ33" s="1199">
        <f t="shared" si="10"/>
        <v>4.797702524504633E-2</v>
      </c>
    </row>
    <row r="34" spans="1:52" s="384" customFormat="1" ht="15" customHeight="1">
      <c r="A34" s="796"/>
      <c r="B34" s="796"/>
      <c r="C34" s="796"/>
      <c r="D34" s="796"/>
      <c r="E34" s="796"/>
      <c r="F34" s="796"/>
      <c r="G34" s="796"/>
      <c r="H34" s="796"/>
      <c r="I34" s="796"/>
      <c r="J34" s="796"/>
      <c r="K34" s="796"/>
      <c r="L34" s="796"/>
      <c r="M34" s="796"/>
      <c r="N34" s="796"/>
      <c r="O34" s="796"/>
      <c r="P34" s="796"/>
      <c r="Q34" s="796"/>
      <c r="R34" s="796"/>
      <c r="S34" s="796"/>
      <c r="T34" s="796"/>
      <c r="U34" s="796"/>
      <c r="V34" s="796"/>
      <c r="W34" s="796"/>
      <c r="X34" s="796"/>
      <c r="Y34" s="918"/>
      <c r="Z34" s="921" t="s">
        <v>340</v>
      </c>
      <c r="AA34" s="389">
        <f t="shared" si="7"/>
        <v>1.0172234574002048E-2</v>
      </c>
      <c r="AB34" s="389">
        <f t="shared" si="7"/>
        <v>1.268257049159319E-2</v>
      </c>
      <c r="AC34" s="389">
        <f t="shared" si="7"/>
        <v>1.4700136966825017E-2</v>
      </c>
      <c r="AD34" s="389">
        <f t="shared" si="7"/>
        <v>1.546359745688989E-2</v>
      </c>
      <c r="AE34" s="389">
        <f t="shared" si="7"/>
        <v>1.8242438916726111E-2</v>
      </c>
      <c r="AF34" s="389">
        <f t="shared" si="7"/>
        <v>1.8491735892874017E-2</v>
      </c>
      <c r="AG34" s="389">
        <f t="shared" si="7"/>
        <v>1.7105555835221109E-2</v>
      </c>
      <c r="AH34" s="389">
        <f t="shared" si="7"/>
        <v>1.5643385024477131E-2</v>
      </c>
      <c r="AI34" s="389">
        <f t="shared" si="7"/>
        <v>1.4524519066288799E-2</v>
      </c>
      <c r="AJ34" s="389">
        <f t="shared" si="7"/>
        <v>1.3553824635841613E-2</v>
      </c>
      <c r="AK34" s="389">
        <f t="shared" si="7"/>
        <v>1.2387224020975893E-2</v>
      </c>
      <c r="AL34" s="389">
        <f t="shared" si="7"/>
        <v>1.1861196937518734E-2</v>
      </c>
      <c r="AM34" s="389">
        <f t="shared" si="7"/>
        <v>1.1599719103064442E-2</v>
      </c>
      <c r="AN34" s="389">
        <f t="shared" si="7"/>
        <v>1.1702284811831337E-2</v>
      </c>
      <c r="AO34" s="389">
        <f t="shared" si="7"/>
        <v>1.1037863737621639E-2</v>
      </c>
      <c r="AP34" s="389">
        <f t="shared" si="7"/>
        <v>1.0393818897079604E-2</v>
      </c>
      <c r="AQ34" s="389">
        <f t="shared" si="7"/>
        <v>1.1229602307692547E-2</v>
      </c>
      <c r="AR34" s="389">
        <f t="shared" si="11"/>
        <v>1.3692723485991491E-2</v>
      </c>
      <c r="AS34" s="389">
        <f t="shared" si="11"/>
        <v>1.801640637897067E-2</v>
      </c>
      <c r="AT34" s="389">
        <f t="shared" si="12"/>
        <v>1.8740575217380956E-2</v>
      </c>
      <c r="AU34" s="389">
        <f t="shared" si="12"/>
        <v>2.0891960247815988E-2</v>
      </c>
      <c r="AV34" s="389">
        <f t="shared" si="13"/>
        <v>2.2225432451678968E-2</v>
      </c>
      <c r="AW34" s="389">
        <f t="shared" si="13"/>
        <v>2.0409548319411878E-2</v>
      </c>
      <c r="AX34" s="389">
        <f t="shared" si="9"/>
        <v>1.9424871987927004E-2</v>
      </c>
      <c r="AY34" s="389">
        <f t="shared" si="9"/>
        <v>2.3012229397173938E-2</v>
      </c>
      <c r="AZ34" s="1199">
        <f t="shared" si="10"/>
        <v>2.2185924941928611E-2</v>
      </c>
    </row>
    <row r="35" spans="1:52">
      <c r="Y35" s="923"/>
      <c r="Z35" s="923"/>
      <c r="AA35" s="182"/>
      <c r="AB35" s="182"/>
      <c r="AC35" s="182"/>
      <c r="AD35" s="182"/>
      <c r="AE35" s="182"/>
      <c r="AF35" s="182"/>
      <c r="AG35" s="182"/>
      <c r="AH35" s="182"/>
      <c r="AI35" s="182"/>
      <c r="AJ35" s="182"/>
      <c r="AK35" s="182"/>
      <c r="AL35" s="182"/>
      <c r="AM35" s="182"/>
      <c r="AN35" s="182"/>
      <c r="AO35" s="182"/>
      <c r="AP35" s="182"/>
      <c r="AQ35" s="182"/>
      <c r="AR35" s="182"/>
      <c r="AS35" s="182"/>
      <c r="AT35" s="182"/>
      <c r="AU35" s="182"/>
      <c r="AV35" s="182"/>
      <c r="AW35" s="182"/>
      <c r="AX35" s="182"/>
      <c r="AY35" s="182"/>
      <c r="AZ35" s="182"/>
    </row>
    <row r="36" spans="1:52" ht="16.5">
      <c r="Y36" s="907" t="s">
        <v>350</v>
      </c>
      <c r="Z36" s="907"/>
      <c r="AY36" s="155"/>
      <c r="AZ36" s="155"/>
    </row>
    <row r="37" spans="1:52">
      <c r="Y37" s="908" t="s">
        <v>329</v>
      </c>
      <c r="Z37" s="909"/>
      <c r="AA37" s="184">
        <v>1990</v>
      </c>
      <c r="AB37" s="184">
        <v>1991</v>
      </c>
      <c r="AC37" s="184">
        <v>1992</v>
      </c>
      <c r="AD37" s="184">
        <v>1993</v>
      </c>
      <c r="AE37" s="184">
        <v>1994</v>
      </c>
      <c r="AF37" s="184">
        <v>1995</v>
      </c>
      <c r="AG37" s="184">
        <v>1996</v>
      </c>
      <c r="AH37" s="184">
        <v>1997</v>
      </c>
      <c r="AI37" s="184">
        <v>1998</v>
      </c>
      <c r="AJ37" s="184">
        <v>1999</v>
      </c>
      <c r="AK37" s="184">
        <v>2000</v>
      </c>
      <c r="AL37" s="184">
        <v>2001</v>
      </c>
      <c r="AM37" s="184">
        <v>2002</v>
      </c>
      <c r="AN37" s="184">
        <v>2003</v>
      </c>
      <c r="AO37" s="184">
        <v>2004</v>
      </c>
      <c r="AP37" s="184">
        <v>2005</v>
      </c>
      <c r="AQ37" s="184">
        <f t="shared" ref="AQ37:AW37" si="14">AP37+1</f>
        <v>2006</v>
      </c>
      <c r="AR37" s="184">
        <f t="shared" si="14"/>
        <v>2007</v>
      </c>
      <c r="AS37" s="184">
        <f t="shared" si="14"/>
        <v>2008</v>
      </c>
      <c r="AT37" s="184">
        <f t="shared" si="14"/>
        <v>2009</v>
      </c>
      <c r="AU37" s="184">
        <f t="shared" si="14"/>
        <v>2010</v>
      </c>
      <c r="AV37" s="184">
        <f t="shared" si="14"/>
        <v>2011</v>
      </c>
      <c r="AW37" s="184">
        <f t="shared" si="14"/>
        <v>2012</v>
      </c>
      <c r="AX37" s="184">
        <f>AW37+1</f>
        <v>2013</v>
      </c>
      <c r="AY37" s="184">
        <f>AX37+1</f>
        <v>2014</v>
      </c>
      <c r="AZ37" s="184">
        <f>AY37+1</f>
        <v>2015</v>
      </c>
    </row>
    <row r="38" spans="1:52" s="384" customFormat="1" ht="15" customHeight="1">
      <c r="A38" s="796"/>
      <c r="B38" s="796"/>
      <c r="C38" s="796"/>
      <c r="D38" s="796"/>
      <c r="E38" s="796"/>
      <c r="F38" s="796"/>
      <c r="G38" s="796"/>
      <c r="H38" s="796"/>
      <c r="I38" s="796"/>
      <c r="J38" s="796"/>
      <c r="K38" s="796"/>
      <c r="L38" s="796"/>
      <c r="M38" s="796"/>
      <c r="N38" s="796"/>
      <c r="O38" s="796"/>
      <c r="P38" s="796"/>
      <c r="Q38" s="796"/>
      <c r="R38" s="796"/>
      <c r="S38" s="796"/>
      <c r="T38" s="796"/>
      <c r="U38" s="796"/>
      <c r="V38" s="796"/>
      <c r="W38" s="796"/>
      <c r="X38" s="796"/>
      <c r="Y38" s="912" t="s">
        <v>331</v>
      </c>
      <c r="Z38" s="919"/>
      <c r="AA38" s="385">
        <f t="shared" ref="AA38:AQ38" si="15">SUM(AA39:AA46)</f>
        <v>1622.9208740562831</v>
      </c>
      <c r="AB38" s="385">
        <f t="shared" si="15"/>
        <v>1656.113988146667</v>
      </c>
      <c r="AC38" s="385">
        <f t="shared" si="15"/>
        <v>1748.6932994675749</v>
      </c>
      <c r="AD38" s="385">
        <f t="shared" si="15"/>
        <v>1786.8608988568249</v>
      </c>
      <c r="AE38" s="385">
        <f t="shared" si="15"/>
        <v>1913.5818778345533</v>
      </c>
      <c r="AF38" s="385">
        <f t="shared" si="15"/>
        <v>1970.9351792898883</v>
      </c>
      <c r="AG38" s="385">
        <f t="shared" si="15"/>
        <v>1978.8837020901524</v>
      </c>
      <c r="AH38" s="385">
        <f t="shared" si="15"/>
        <v>1915.9919355111133</v>
      </c>
      <c r="AI38" s="385">
        <f t="shared" si="15"/>
        <v>1913.4443888173848</v>
      </c>
      <c r="AJ38" s="385">
        <f t="shared" si="15"/>
        <v>1984.4929547018533</v>
      </c>
      <c r="AK38" s="385">
        <f t="shared" si="15"/>
        <v>2007.8610058746062</v>
      </c>
      <c r="AL38" s="385">
        <f t="shared" si="15"/>
        <v>2009.4946251012366</v>
      </c>
      <c r="AM38" s="385">
        <f t="shared" si="15"/>
        <v>2125.7054652512966</v>
      </c>
      <c r="AN38" s="385">
        <f t="shared" si="15"/>
        <v>2128.6200211428936</v>
      </c>
      <c r="AO38" s="385">
        <f t="shared" si="15"/>
        <v>2105.8944171534868</v>
      </c>
      <c r="AP38" s="385">
        <f t="shared" si="15"/>
        <v>2166.351721633373</v>
      </c>
      <c r="AQ38" s="385">
        <f t="shared" si="15"/>
        <v>2098.3903431552917</v>
      </c>
      <c r="AR38" s="385">
        <f t="shared" ref="AR38:AW38" si="16">SUM(AR39:AR46)</f>
        <v>2187.1225385715907</v>
      </c>
      <c r="AS38" s="385">
        <f t="shared" si="16"/>
        <v>2127.3395053559775</v>
      </c>
      <c r="AT38" s="385">
        <f t="shared" si="16"/>
        <v>2062.8162955907733</v>
      </c>
      <c r="AU38" s="385">
        <f t="shared" si="16"/>
        <v>2058.6207541690933</v>
      </c>
      <c r="AV38" s="385">
        <f t="shared" si="16"/>
        <v>2205.6761369963815</v>
      </c>
      <c r="AW38" s="385">
        <f t="shared" si="16"/>
        <v>2317.0157293651623</v>
      </c>
      <c r="AX38" s="385">
        <f>SUM(AX39:AX46)</f>
        <v>2282.1248538770451</v>
      </c>
      <c r="AY38" s="385">
        <f>SUM(AY39:AY46)</f>
        <v>2189.7561036661646</v>
      </c>
      <c r="AZ38" s="385">
        <f>SUM(AZ39:AZ46)</f>
        <v>2192.3782360537148</v>
      </c>
    </row>
    <row r="39" spans="1:52" s="384" customFormat="1" ht="15" customHeight="1">
      <c r="A39" s="796"/>
      <c r="B39" s="796"/>
      <c r="C39" s="796"/>
      <c r="D39" s="796"/>
      <c r="E39" s="796"/>
      <c r="F39" s="796"/>
      <c r="G39" s="796"/>
      <c r="H39" s="796"/>
      <c r="I39" s="796"/>
      <c r="J39" s="796"/>
      <c r="K39" s="796"/>
      <c r="L39" s="796"/>
      <c r="M39" s="796"/>
      <c r="N39" s="796"/>
      <c r="O39" s="796"/>
      <c r="P39" s="796"/>
      <c r="Q39" s="796"/>
      <c r="R39" s="796"/>
      <c r="S39" s="796"/>
      <c r="T39" s="796"/>
      <c r="U39" s="796"/>
      <c r="V39" s="796"/>
      <c r="W39" s="796"/>
      <c r="X39" s="796"/>
      <c r="Y39" s="914"/>
      <c r="Z39" s="920" t="s">
        <v>342</v>
      </c>
      <c r="AA39" s="390">
        <v>211.00722399443356</v>
      </c>
      <c r="AB39" s="390">
        <v>209.5883758496465</v>
      </c>
      <c r="AC39" s="390">
        <v>223.24288605543271</v>
      </c>
      <c r="AD39" s="390">
        <v>242.78921830727484</v>
      </c>
      <c r="AE39" s="390">
        <v>246.09336842764739</v>
      </c>
      <c r="AF39" s="390">
        <v>270.15682910633586</v>
      </c>
      <c r="AG39" s="390">
        <v>251.3486513959873</v>
      </c>
      <c r="AH39" s="390">
        <v>231.07440170004966</v>
      </c>
      <c r="AI39" s="390">
        <v>245.57622229843929</v>
      </c>
      <c r="AJ39" s="390">
        <v>265.77310814525458</v>
      </c>
      <c r="AK39" s="390">
        <v>275.92008915777666</v>
      </c>
      <c r="AL39" s="390">
        <v>249.48558414155283</v>
      </c>
      <c r="AM39" s="390">
        <v>283.1916048325287</v>
      </c>
      <c r="AN39" s="390">
        <v>251.43068065402358</v>
      </c>
      <c r="AO39" s="390">
        <v>269.37435051330164</v>
      </c>
      <c r="AP39" s="390">
        <v>305.53543377451331</v>
      </c>
      <c r="AQ39" s="390">
        <v>252.99178718473806</v>
      </c>
      <c r="AR39" s="390">
        <v>276.84144739197251</v>
      </c>
      <c r="AS39" s="390">
        <v>258.07575421365283</v>
      </c>
      <c r="AT39" s="390">
        <v>251.64490919041432</v>
      </c>
      <c r="AU39" s="390">
        <v>290.3567046222052</v>
      </c>
      <c r="AV39" s="390">
        <v>296.97841671247591</v>
      </c>
      <c r="AW39" s="390">
        <v>298.41344610264201</v>
      </c>
      <c r="AX39" s="390">
        <v>285.39322658239587</v>
      </c>
      <c r="AY39" s="390">
        <v>269.15767739960091</v>
      </c>
      <c r="AZ39" s="390">
        <v>253.96215896725434</v>
      </c>
    </row>
    <row r="40" spans="1:52" s="384" customFormat="1" ht="15" customHeight="1">
      <c r="A40" s="796"/>
      <c r="B40" s="796"/>
      <c r="C40" s="796"/>
      <c r="D40" s="796"/>
      <c r="E40" s="796"/>
      <c r="F40" s="796"/>
      <c r="G40" s="796"/>
      <c r="H40" s="796"/>
      <c r="I40" s="796"/>
      <c r="J40" s="796"/>
      <c r="K40" s="796"/>
      <c r="L40" s="796"/>
      <c r="M40" s="796"/>
      <c r="N40" s="796"/>
      <c r="O40" s="796"/>
      <c r="P40" s="796"/>
      <c r="Q40" s="796"/>
      <c r="R40" s="796"/>
      <c r="S40" s="796"/>
      <c r="T40" s="796"/>
      <c r="U40" s="796"/>
      <c r="V40" s="796"/>
      <c r="W40" s="796"/>
      <c r="X40" s="796"/>
      <c r="Y40" s="914"/>
      <c r="Z40" s="921" t="s">
        <v>343</v>
      </c>
      <c r="AA40" s="390">
        <v>35.061715782500521</v>
      </c>
      <c r="AB40" s="390">
        <v>26.853508629639077</v>
      </c>
      <c r="AC40" s="390">
        <v>30.431552278287871</v>
      </c>
      <c r="AD40" s="390">
        <v>17.690499820655145</v>
      </c>
      <c r="AE40" s="390">
        <v>52.668424028103992</v>
      </c>
      <c r="AF40" s="390">
        <v>40.412111392520089</v>
      </c>
      <c r="AG40" s="390">
        <v>32.045063329960421</v>
      </c>
      <c r="AH40" s="390">
        <v>33.385785787326959</v>
      </c>
      <c r="AI40" s="390">
        <v>37.669320952493202</v>
      </c>
      <c r="AJ40" s="390">
        <v>42.599473792693693</v>
      </c>
      <c r="AK40" s="390">
        <v>44.722788364549075</v>
      </c>
      <c r="AL40" s="390">
        <v>39.617801260122882</v>
      </c>
      <c r="AM40" s="390">
        <v>43.805257779627929</v>
      </c>
      <c r="AN40" s="390">
        <v>34.684828457885523</v>
      </c>
      <c r="AO40" s="390">
        <v>50.473630533178309</v>
      </c>
      <c r="AP40" s="390">
        <v>47.830815311264395</v>
      </c>
      <c r="AQ40" s="390">
        <v>40.552947945974118</v>
      </c>
      <c r="AR40" s="390">
        <v>52.276948106339567</v>
      </c>
      <c r="AS40" s="390">
        <v>40.570466747521579</v>
      </c>
      <c r="AT40" s="390">
        <v>30.418373737706062</v>
      </c>
      <c r="AU40" s="390">
        <v>52.230302398286582</v>
      </c>
      <c r="AV40" s="390">
        <v>48.670756565258728</v>
      </c>
      <c r="AW40" s="390">
        <v>51.879339241200476</v>
      </c>
      <c r="AX40" s="390">
        <v>56.689495758202263</v>
      </c>
      <c r="AY40" s="390">
        <v>41.567068391608089</v>
      </c>
      <c r="AZ40" s="390">
        <v>41.489555979620675</v>
      </c>
    </row>
    <row r="41" spans="1:52" s="384" customFormat="1" ht="15" customHeight="1">
      <c r="A41" s="796"/>
      <c r="B41" s="796"/>
      <c r="C41" s="796"/>
      <c r="D41" s="796"/>
      <c r="E41" s="796"/>
      <c r="F41" s="796"/>
      <c r="G41" s="796"/>
      <c r="H41" s="796"/>
      <c r="I41" s="796"/>
      <c r="J41" s="796"/>
      <c r="K41" s="796"/>
      <c r="L41" s="796"/>
      <c r="M41" s="796"/>
      <c r="N41" s="796"/>
      <c r="O41" s="796"/>
      <c r="P41" s="796"/>
      <c r="Q41" s="796"/>
      <c r="R41" s="796"/>
      <c r="S41" s="796"/>
      <c r="T41" s="796"/>
      <c r="U41" s="796"/>
      <c r="V41" s="796"/>
      <c r="W41" s="796"/>
      <c r="X41" s="796"/>
      <c r="Y41" s="914"/>
      <c r="Z41" s="922" t="s">
        <v>344</v>
      </c>
      <c r="AA41" s="390">
        <v>270.09091562697773</v>
      </c>
      <c r="AB41" s="390">
        <v>274.24196656727031</v>
      </c>
      <c r="AC41" s="390">
        <v>293.22431458140818</v>
      </c>
      <c r="AD41" s="390">
        <v>316.00118136712399</v>
      </c>
      <c r="AE41" s="390">
        <v>283.4613190486246</v>
      </c>
      <c r="AF41" s="390">
        <v>298.17187380606049</v>
      </c>
      <c r="AG41" s="390">
        <v>307.34079384144263</v>
      </c>
      <c r="AH41" s="390">
        <v>312.22964724594055</v>
      </c>
      <c r="AI41" s="390">
        <v>282.93648231271231</v>
      </c>
      <c r="AJ41" s="390">
        <v>284.00685304895745</v>
      </c>
      <c r="AK41" s="390">
        <v>297.63696394643682</v>
      </c>
      <c r="AL41" s="390">
        <v>297.86580126996608</v>
      </c>
      <c r="AM41" s="390">
        <v>296.821338434099</v>
      </c>
      <c r="AN41" s="390">
        <v>309.81982208117466</v>
      </c>
      <c r="AO41" s="390">
        <v>294.37755251484214</v>
      </c>
      <c r="AP41" s="390">
        <v>307.76425902547703</v>
      </c>
      <c r="AQ41" s="390">
        <v>307.26369157436966</v>
      </c>
      <c r="AR41" s="390">
        <v>308.5406128645875</v>
      </c>
      <c r="AS41" s="390">
        <v>290.02833925324092</v>
      </c>
      <c r="AT41" s="390">
        <v>280.26528389547036</v>
      </c>
      <c r="AU41" s="390">
        <v>291.5380560971762</v>
      </c>
      <c r="AV41" s="390">
        <v>300.43218178016571</v>
      </c>
      <c r="AW41" s="390">
        <v>308.45022115581673</v>
      </c>
      <c r="AX41" s="390">
        <v>295.46649211977365</v>
      </c>
      <c r="AY41" s="390">
        <v>281.62201178928819</v>
      </c>
      <c r="AZ41" s="390">
        <v>288.83660233095901</v>
      </c>
    </row>
    <row r="42" spans="1:52" s="384" customFormat="1" ht="15" customHeight="1">
      <c r="A42" s="796"/>
      <c r="B42" s="796"/>
      <c r="C42" s="796"/>
      <c r="D42" s="796"/>
      <c r="E42" s="796"/>
      <c r="F42" s="796"/>
      <c r="G42" s="796"/>
      <c r="H42" s="796"/>
      <c r="I42" s="796"/>
      <c r="J42" s="796"/>
      <c r="K42" s="796"/>
      <c r="L42" s="796"/>
      <c r="M42" s="796"/>
      <c r="N42" s="796"/>
      <c r="O42" s="796"/>
      <c r="P42" s="796"/>
      <c r="Q42" s="796"/>
      <c r="R42" s="796"/>
      <c r="S42" s="796"/>
      <c r="T42" s="796"/>
      <c r="U42" s="796"/>
      <c r="V42" s="796"/>
      <c r="W42" s="796"/>
      <c r="X42" s="796"/>
      <c r="Y42" s="914"/>
      <c r="Z42" s="921" t="s">
        <v>345</v>
      </c>
      <c r="AA42" s="390">
        <v>79.061085470661936</v>
      </c>
      <c r="AB42" s="390">
        <v>78.281502945015632</v>
      </c>
      <c r="AC42" s="390">
        <v>79.025397249104898</v>
      </c>
      <c r="AD42" s="390">
        <v>80.157787338013364</v>
      </c>
      <c r="AE42" s="390">
        <v>84.663787123137922</v>
      </c>
      <c r="AF42" s="390">
        <v>82.97103863017108</v>
      </c>
      <c r="AG42" s="390">
        <v>79.831786310320908</v>
      </c>
      <c r="AH42" s="390">
        <v>80.814969629099039</v>
      </c>
      <c r="AI42" s="390">
        <v>90.384272367897267</v>
      </c>
      <c r="AJ42" s="390">
        <v>94.404400027737452</v>
      </c>
      <c r="AK42" s="390">
        <v>93.145473864071789</v>
      </c>
      <c r="AL42" s="390">
        <v>87.308875122840973</v>
      </c>
      <c r="AM42" s="390">
        <v>88.443825275048113</v>
      </c>
      <c r="AN42" s="390">
        <v>94.460760373858065</v>
      </c>
      <c r="AO42" s="390">
        <v>91.618256930759713</v>
      </c>
      <c r="AP42" s="390">
        <v>89.785799086321148</v>
      </c>
      <c r="AQ42" s="390">
        <v>90.171228292481572</v>
      </c>
      <c r="AR42" s="390">
        <v>94.185078765103427</v>
      </c>
      <c r="AS42" s="390">
        <v>94.708266797311893</v>
      </c>
      <c r="AT42" s="390">
        <v>91.028935183109994</v>
      </c>
      <c r="AU42" s="390">
        <v>93.731533368251789</v>
      </c>
      <c r="AV42" s="390">
        <v>100.64769818584493</v>
      </c>
      <c r="AW42" s="390">
        <v>107.32205309128369</v>
      </c>
      <c r="AX42" s="390">
        <v>108.62618720211641</v>
      </c>
      <c r="AY42" s="390">
        <v>107.86877743590389</v>
      </c>
      <c r="AZ42" s="390">
        <v>108.32828643003234</v>
      </c>
    </row>
    <row r="43" spans="1:52" s="384" customFormat="1" ht="15" customHeight="1">
      <c r="A43" s="796"/>
      <c r="B43" s="796"/>
      <c r="C43" s="796"/>
      <c r="D43" s="796"/>
      <c r="E43" s="796"/>
      <c r="F43" s="796"/>
      <c r="G43" s="796"/>
      <c r="H43" s="796"/>
      <c r="I43" s="796"/>
      <c r="J43" s="796"/>
      <c r="K43" s="796"/>
      <c r="L43" s="796"/>
      <c r="M43" s="796"/>
      <c r="N43" s="796"/>
      <c r="O43" s="796"/>
      <c r="P43" s="796"/>
      <c r="Q43" s="796"/>
      <c r="R43" s="796"/>
      <c r="S43" s="796"/>
      <c r="T43" s="796"/>
      <c r="U43" s="796"/>
      <c r="V43" s="796"/>
      <c r="W43" s="796"/>
      <c r="X43" s="796"/>
      <c r="Y43" s="914"/>
      <c r="Z43" s="924" t="s">
        <v>349</v>
      </c>
      <c r="AA43" s="390">
        <v>461.42461466146796</v>
      </c>
      <c r="AB43" s="390">
        <v>478.84306367662333</v>
      </c>
      <c r="AC43" s="390">
        <v>496.34723448043428</v>
      </c>
      <c r="AD43" s="390">
        <v>471.61801076274429</v>
      </c>
      <c r="AE43" s="390">
        <v>517.47688330871267</v>
      </c>
      <c r="AF43" s="390">
        <v>517.50061857626599</v>
      </c>
      <c r="AG43" s="390">
        <v>532.33706736823535</v>
      </c>
      <c r="AH43" s="390">
        <v>513.8435348907243</v>
      </c>
      <c r="AI43" s="390">
        <v>512.42568588159838</v>
      </c>
      <c r="AJ43" s="390">
        <v>546.7809146958142</v>
      </c>
      <c r="AK43" s="390">
        <v>559.29076495662923</v>
      </c>
      <c r="AL43" s="390">
        <v>563.42432384982123</v>
      </c>
      <c r="AM43" s="390">
        <v>613.20823973043252</v>
      </c>
      <c r="AN43" s="390">
        <v>649.05598954065738</v>
      </c>
      <c r="AO43" s="390">
        <v>625.31130478657894</v>
      </c>
      <c r="AP43" s="390">
        <v>657.09150023115274</v>
      </c>
      <c r="AQ43" s="390">
        <v>624.5496202650022</v>
      </c>
      <c r="AR43" s="390">
        <v>703.13459722364473</v>
      </c>
      <c r="AS43" s="390">
        <v>672.98139979800828</v>
      </c>
      <c r="AT43" s="390">
        <v>622.5277521837429</v>
      </c>
      <c r="AU43" s="390">
        <v>631.35142561172097</v>
      </c>
      <c r="AV43" s="390">
        <v>753.61888362005629</v>
      </c>
      <c r="AW43" s="390">
        <v>834.02213942044182</v>
      </c>
      <c r="AX43" s="390">
        <v>834.07280530341529</v>
      </c>
      <c r="AY43" s="390">
        <v>786.31037707458631</v>
      </c>
      <c r="AZ43" s="390">
        <v>719.55433422795613</v>
      </c>
    </row>
    <row r="44" spans="1:52" s="384" customFormat="1" ht="15" customHeight="1">
      <c r="A44" s="796"/>
      <c r="B44" s="796"/>
      <c r="C44" s="796"/>
      <c r="D44" s="796"/>
      <c r="E44" s="796"/>
      <c r="F44" s="796"/>
      <c r="G44" s="796"/>
      <c r="H44" s="796"/>
      <c r="I44" s="796"/>
      <c r="J44" s="796"/>
      <c r="K44" s="796"/>
      <c r="L44" s="796"/>
      <c r="M44" s="796"/>
      <c r="N44" s="796"/>
      <c r="O44" s="796"/>
      <c r="P44" s="796"/>
      <c r="Q44" s="796"/>
      <c r="R44" s="796"/>
      <c r="S44" s="796"/>
      <c r="T44" s="796"/>
      <c r="U44" s="796"/>
      <c r="V44" s="796"/>
      <c r="W44" s="796"/>
      <c r="X44" s="796"/>
      <c r="Y44" s="914"/>
      <c r="Z44" s="921" t="s">
        <v>346</v>
      </c>
      <c r="AA44" s="390">
        <v>454.31441408814578</v>
      </c>
      <c r="AB44" s="390">
        <v>473.7257305344869</v>
      </c>
      <c r="AC44" s="390">
        <v>507.38253160744546</v>
      </c>
      <c r="AD44" s="390">
        <v>538.75616729670242</v>
      </c>
      <c r="AE44" s="390">
        <v>601.07850480116394</v>
      </c>
      <c r="AF44" s="390">
        <v>631.13710887602861</v>
      </c>
      <c r="AG44" s="390">
        <v>644.56603120930743</v>
      </c>
      <c r="AH44" s="390">
        <v>615.91030137633015</v>
      </c>
      <c r="AI44" s="390">
        <v>618.45200943337545</v>
      </c>
      <c r="AJ44" s="390">
        <v>623.72545859931961</v>
      </c>
      <c r="AK44" s="390">
        <v>608.25108787080399</v>
      </c>
      <c r="AL44" s="390">
        <v>642.53485053132113</v>
      </c>
      <c r="AM44" s="390">
        <v>668.83463968406397</v>
      </c>
      <c r="AN44" s="390">
        <v>657.76336735735026</v>
      </c>
      <c r="AO44" s="390">
        <v>652.82848267912073</v>
      </c>
      <c r="AP44" s="390">
        <v>628.82970274049217</v>
      </c>
      <c r="AQ44" s="390">
        <v>659.37221387854834</v>
      </c>
      <c r="AR44" s="390">
        <v>625.59343348674201</v>
      </c>
      <c r="AS44" s="390">
        <v>627.18774482784352</v>
      </c>
      <c r="AT44" s="390">
        <v>649.85799935864623</v>
      </c>
      <c r="AU44" s="390">
        <v>565.31708828537876</v>
      </c>
      <c r="AV44" s="390">
        <v>570.07622730653316</v>
      </c>
      <c r="AW44" s="390">
        <v>568.872674306882</v>
      </c>
      <c r="AX44" s="390">
        <v>545.61308419914099</v>
      </c>
      <c r="AY44" s="390">
        <v>542.47665439686966</v>
      </c>
      <c r="AZ44" s="390">
        <v>626.38357315064741</v>
      </c>
    </row>
    <row r="45" spans="1:52" s="384" customFormat="1" ht="15" customHeight="1">
      <c r="A45" s="796"/>
      <c r="B45" s="796"/>
      <c r="C45" s="796"/>
      <c r="D45" s="796"/>
      <c r="E45" s="796"/>
      <c r="F45" s="796"/>
      <c r="G45" s="796"/>
      <c r="H45" s="796"/>
      <c r="I45" s="796"/>
      <c r="J45" s="796"/>
      <c r="K45" s="796"/>
      <c r="L45" s="796"/>
      <c r="M45" s="796"/>
      <c r="N45" s="796"/>
      <c r="O45" s="796"/>
      <c r="P45" s="796"/>
      <c r="Q45" s="796"/>
      <c r="R45" s="796"/>
      <c r="S45" s="796"/>
      <c r="T45" s="796"/>
      <c r="U45" s="796"/>
      <c r="V45" s="796"/>
      <c r="W45" s="796"/>
      <c r="X45" s="796"/>
      <c r="Y45" s="914"/>
      <c r="Z45" s="922" t="s">
        <v>339</v>
      </c>
      <c r="AA45" s="390">
        <v>95.45217260615054</v>
      </c>
      <c r="AB45" s="390">
        <v>93.5760575472016</v>
      </c>
      <c r="AC45" s="390">
        <v>93.333352200318842</v>
      </c>
      <c r="AD45" s="390">
        <v>92.216736312932383</v>
      </c>
      <c r="AE45" s="390">
        <v>93.231190578611972</v>
      </c>
      <c r="AF45" s="390">
        <v>94.139586105103064</v>
      </c>
      <c r="AG45" s="390">
        <v>97.564402977386479</v>
      </c>
      <c r="AH45" s="390">
        <v>98.760695330648943</v>
      </c>
      <c r="AI45" s="390">
        <v>98.208536063207575</v>
      </c>
      <c r="AJ45" s="390">
        <v>100.30527689298422</v>
      </c>
      <c r="AK45" s="390">
        <v>104.02201363158782</v>
      </c>
      <c r="AL45" s="390">
        <v>105.42237743240021</v>
      </c>
      <c r="AM45" s="390">
        <v>106.74297322273249</v>
      </c>
      <c r="AN45" s="390">
        <v>106.49485493436345</v>
      </c>
      <c r="AO45" s="390">
        <v>98.666263573346967</v>
      </c>
      <c r="AP45" s="390">
        <v>106.99754400211786</v>
      </c>
      <c r="AQ45" s="390">
        <v>99.92476497424137</v>
      </c>
      <c r="AR45" s="390">
        <v>96.602756582560716</v>
      </c>
      <c r="AS45" s="390">
        <v>105.46052068386649</v>
      </c>
      <c r="AT45" s="390">
        <v>98.414678094525513</v>
      </c>
      <c r="AU45" s="390">
        <v>91.087020824643844</v>
      </c>
      <c r="AV45" s="390">
        <v>86.229866832953491</v>
      </c>
      <c r="AW45" s="390">
        <v>100.76661156158031</v>
      </c>
      <c r="AX45" s="390">
        <v>111.93357956497258</v>
      </c>
      <c r="AY45" s="390">
        <v>110.36236739688015</v>
      </c>
      <c r="AZ45" s="390">
        <v>105.18378597783921</v>
      </c>
    </row>
    <row r="46" spans="1:52" s="384" customFormat="1" ht="15" customHeight="1">
      <c r="A46" s="796"/>
      <c r="B46" s="796"/>
      <c r="C46" s="796"/>
      <c r="D46" s="796"/>
      <c r="E46" s="796"/>
      <c r="F46" s="796"/>
      <c r="G46" s="796"/>
      <c r="H46" s="796"/>
      <c r="I46" s="796"/>
      <c r="J46" s="796"/>
      <c r="K46" s="796"/>
      <c r="L46" s="796"/>
      <c r="M46" s="796"/>
      <c r="N46" s="796"/>
      <c r="O46" s="796"/>
      <c r="P46" s="796"/>
      <c r="Q46" s="796"/>
      <c r="R46" s="796"/>
      <c r="S46" s="796"/>
      <c r="T46" s="796"/>
      <c r="U46" s="796"/>
      <c r="V46" s="796"/>
      <c r="W46" s="796"/>
      <c r="X46" s="796"/>
      <c r="Y46" s="918"/>
      <c r="Z46" s="921" t="s">
        <v>340</v>
      </c>
      <c r="AA46" s="390">
        <v>16.508731825944945</v>
      </c>
      <c r="AB46" s="390">
        <v>21.003782396783635</v>
      </c>
      <c r="AC46" s="390">
        <v>25.706031015142504</v>
      </c>
      <c r="AD46" s="390">
        <v>27.631297651378372</v>
      </c>
      <c r="AE46" s="390">
        <v>34.908400518550884</v>
      </c>
      <c r="AF46" s="390">
        <v>36.446012797402908</v>
      </c>
      <c r="AG46" s="390">
        <v>33.84990565751216</v>
      </c>
      <c r="AH46" s="390">
        <v>29.972599550993497</v>
      </c>
      <c r="AI46" s="390">
        <v>27.791859507661417</v>
      </c>
      <c r="AJ46" s="390">
        <v>26.897469499092093</v>
      </c>
      <c r="AK46" s="390">
        <v>24.871824082750745</v>
      </c>
      <c r="AL46" s="390">
        <v>23.835011493211145</v>
      </c>
      <c r="AM46" s="390">
        <v>24.657586292763948</v>
      </c>
      <c r="AN46" s="390">
        <v>24.909717743580583</v>
      </c>
      <c r="AO46" s="390">
        <v>23.244575622358326</v>
      </c>
      <c r="AP46" s="390">
        <v>22.516667462033887</v>
      </c>
      <c r="AQ46" s="390">
        <v>23.56408903993642</v>
      </c>
      <c r="AR46" s="390">
        <v>29.947664150640545</v>
      </c>
      <c r="AS46" s="390">
        <v>38.327013034531745</v>
      </c>
      <c r="AT46" s="390">
        <v>38.658363947158044</v>
      </c>
      <c r="AU46" s="390">
        <v>43.008622961429658</v>
      </c>
      <c r="AV46" s="390">
        <v>49.02210599309327</v>
      </c>
      <c r="AW46" s="390">
        <v>47.289244485315649</v>
      </c>
      <c r="AX46" s="390">
        <v>44.329983147028223</v>
      </c>
      <c r="AY46" s="390">
        <v>50.391169781427571</v>
      </c>
      <c r="AZ46" s="390">
        <v>48.63993898940555</v>
      </c>
    </row>
    <row r="47" spans="1:52">
      <c r="Y47" s="907"/>
      <c r="Z47" s="907"/>
      <c r="AY47" s="155"/>
      <c r="AZ47" s="155"/>
    </row>
    <row r="48" spans="1:52">
      <c r="Y48" s="907" t="s">
        <v>57</v>
      </c>
      <c r="Z48" s="907"/>
      <c r="AY48" s="155"/>
      <c r="AZ48" s="155"/>
    </row>
    <row r="49" spans="1:52">
      <c r="Y49" s="908" t="s">
        <v>329</v>
      </c>
      <c r="Z49" s="909"/>
      <c r="AA49" s="184">
        <v>1990</v>
      </c>
      <c r="AB49" s="184">
        <v>1991</v>
      </c>
      <c r="AC49" s="184">
        <v>1992</v>
      </c>
      <c r="AD49" s="184">
        <v>1993</v>
      </c>
      <c r="AE49" s="184">
        <v>1994</v>
      </c>
      <c r="AF49" s="184">
        <v>1995</v>
      </c>
      <c r="AG49" s="184">
        <v>1996</v>
      </c>
      <c r="AH49" s="184">
        <v>1997</v>
      </c>
      <c r="AI49" s="184">
        <v>1998</v>
      </c>
      <c r="AJ49" s="184">
        <v>1999</v>
      </c>
      <c r="AK49" s="184">
        <v>2000</v>
      </c>
      <c r="AL49" s="184">
        <v>2001</v>
      </c>
      <c r="AM49" s="184">
        <v>2002</v>
      </c>
      <c r="AN49" s="184">
        <v>2003</v>
      </c>
      <c r="AO49" s="184">
        <v>2004</v>
      </c>
      <c r="AP49" s="184">
        <v>2005</v>
      </c>
      <c r="AQ49" s="184">
        <f t="shared" ref="AQ49:AW49" si="17">AP49+1</f>
        <v>2006</v>
      </c>
      <c r="AR49" s="184">
        <f t="shared" si="17"/>
        <v>2007</v>
      </c>
      <c r="AS49" s="184">
        <f t="shared" si="17"/>
        <v>2008</v>
      </c>
      <c r="AT49" s="184">
        <f t="shared" si="17"/>
        <v>2009</v>
      </c>
      <c r="AU49" s="184">
        <f t="shared" si="17"/>
        <v>2010</v>
      </c>
      <c r="AV49" s="184">
        <f t="shared" si="17"/>
        <v>2011</v>
      </c>
      <c r="AW49" s="184">
        <f t="shared" si="17"/>
        <v>2012</v>
      </c>
      <c r="AX49" s="184">
        <f>AW49+1</f>
        <v>2013</v>
      </c>
      <c r="AY49" s="184">
        <f>AX49+1</f>
        <v>2014</v>
      </c>
      <c r="AZ49" s="184">
        <f>AY49+1</f>
        <v>2015</v>
      </c>
    </row>
    <row r="50" spans="1:52" s="384" customFormat="1" ht="15" customHeight="1">
      <c r="A50" s="796"/>
      <c r="B50" s="796"/>
      <c r="C50" s="796"/>
      <c r="D50" s="796"/>
      <c r="E50" s="796"/>
      <c r="F50" s="796"/>
      <c r="G50" s="796"/>
      <c r="H50" s="796"/>
      <c r="I50" s="796"/>
      <c r="J50" s="796"/>
      <c r="K50" s="796"/>
      <c r="L50" s="796"/>
      <c r="M50" s="796"/>
      <c r="N50" s="796"/>
      <c r="O50" s="796"/>
      <c r="P50" s="796"/>
      <c r="Q50" s="796"/>
      <c r="R50" s="796"/>
      <c r="S50" s="796"/>
      <c r="T50" s="796"/>
      <c r="U50" s="796"/>
      <c r="V50" s="796"/>
      <c r="W50" s="796"/>
      <c r="X50" s="796"/>
      <c r="Y50" s="912" t="s">
        <v>331</v>
      </c>
      <c r="Z50" s="919"/>
      <c r="AA50" s="391">
        <f t="shared" ref="AA50:AQ50" si="18">SUM(AA51:AA58)</f>
        <v>1</v>
      </c>
      <c r="AB50" s="391">
        <f t="shared" si="18"/>
        <v>1</v>
      </c>
      <c r="AC50" s="391">
        <f t="shared" si="18"/>
        <v>1</v>
      </c>
      <c r="AD50" s="391">
        <f t="shared" si="18"/>
        <v>1</v>
      </c>
      <c r="AE50" s="391">
        <f t="shared" si="18"/>
        <v>1</v>
      </c>
      <c r="AF50" s="391">
        <f t="shared" si="18"/>
        <v>1</v>
      </c>
      <c r="AG50" s="391">
        <f t="shared" si="18"/>
        <v>1.0000000000000002</v>
      </c>
      <c r="AH50" s="391">
        <f t="shared" si="18"/>
        <v>1</v>
      </c>
      <c r="AI50" s="391">
        <f t="shared" si="18"/>
        <v>1.0000000000000002</v>
      </c>
      <c r="AJ50" s="391">
        <f t="shared" si="18"/>
        <v>1</v>
      </c>
      <c r="AK50" s="391">
        <f t="shared" si="18"/>
        <v>1</v>
      </c>
      <c r="AL50" s="391">
        <f t="shared" si="18"/>
        <v>1</v>
      </c>
      <c r="AM50" s="391">
        <f t="shared" si="18"/>
        <v>0.99999999999999989</v>
      </c>
      <c r="AN50" s="391">
        <f t="shared" si="18"/>
        <v>0.99999999999999989</v>
      </c>
      <c r="AO50" s="391">
        <f t="shared" si="18"/>
        <v>1</v>
      </c>
      <c r="AP50" s="391">
        <f t="shared" si="18"/>
        <v>0.99999999999999978</v>
      </c>
      <c r="AQ50" s="391">
        <f t="shared" si="18"/>
        <v>1</v>
      </c>
      <c r="AR50" s="391">
        <f t="shared" ref="AR50:AW50" si="19">SUM(AR51:AR58)</f>
        <v>1.0000000000000002</v>
      </c>
      <c r="AS50" s="391">
        <f t="shared" si="19"/>
        <v>0.99999999999999978</v>
      </c>
      <c r="AT50" s="391">
        <f t="shared" si="19"/>
        <v>0.99999999999999978</v>
      </c>
      <c r="AU50" s="391">
        <f t="shared" si="19"/>
        <v>0.99999999999999989</v>
      </c>
      <c r="AV50" s="391">
        <f t="shared" si="19"/>
        <v>1.0000000000000002</v>
      </c>
      <c r="AW50" s="391">
        <f t="shared" si="19"/>
        <v>1</v>
      </c>
      <c r="AX50" s="391">
        <f>SUM(AX51:AX58)</f>
        <v>1.0000000000000002</v>
      </c>
      <c r="AY50" s="391">
        <f>SUM(AY51:AY58)</f>
        <v>1.0000000000000002</v>
      </c>
      <c r="AZ50" s="391">
        <f>SUM(AZ51:AZ58)</f>
        <v>1.0000000000000002</v>
      </c>
    </row>
    <row r="51" spans="1:52" s="384" customFormat="1" ht="15" customHeight="1">
      <c r="A51" s="796"/>
      <c r="B51" s="796"/>
      <c r="C51" s="796"/>
      <c r="D51" s="796"/>
      <c r="E51" s="796"/>
      <c r="F51" s="796"/>
      <c r="G51" s="796"/>
      <c r="H51" s="796"/>
      <c r="I51" s="796"/>
      <c r="J51" s="796"/>
      <c r="K51" s="796"/>
      <c r="L51" s="796"/>
      <c r="M51" s="796"/>
      <c r="N51" s="796"/>
      <c r="O51" s="796"/>
      <c r="P51" s="796"/>
      <c r="Q51" s="796"/>
      <c r="R51" s="796"/>
      <c r="S51" s="796"/>
      <c r="T51" s="796"/>
      <c r="U51" s="796"/>
      <c r="V51" s="796"/>
      <c r="W51" s="796"/>
      <c r="X51" s="796"/>
      <c r="Y51" s="914"/>
      <c r="Z51" s="920" t="s">
        <v>342</v>
      </c>
      <c r="AA51" s="389">
        <f t="shared" ref="AA51:AQ58" si="20">+AA39/AA$10</f>
        <v>0.1300169511450352</v>
      </c>
      <c r="AB51" s="389">
        <f t="shared" si="20"/>
        <v>0.12655431772796857</v>
      </c>
      <c r="AC51" s="389">
        <f t="shared" si="20"/>
        <v>0.12766268740401965</v>
      </c>
      <c r="AD51" s="389">
        <f t="shared" si="20"/>
        <v>0.13587471664000453</v>
      </c>
      <c r="AE51" s="389">
        <f t="shared" si="20"/>
        <v>0.12860352163563102</v>
      </c>
      <c r="AF51" s="389">
        <f t="shared" si="20"/>
        <v>0.13707037752691145</v>
      </c>
      <c r="AG51" s="389">
        <f t="shared" si="20"/>
        <v>0.12701537292489992</v>
      </c>
      <c r="AH51" s="389">
        <f t="shared" si="20"/>
        <v>0.12060301372740793</v>
      </c>
      <c r="AI51" s="389">
        <f t="shared" si="20"/>
        <v>0.12834249259275265</v>
      </c>
      <c r="AJ51" s="389">
        <f t="shared" si="20"/>
        <v>0.13392494416045123</v>
      </c>
      <c r="AK51" s="389">
        <f t="shared" si="20"/>
        <v>0.13741991519855645</v>
      </c>
      <c r="AL51" s="389">
        <f t="shared" si="20"/>
        <v>0.12415339709056647</v>
      </c>
      <c r="AM51" s="389">
        <f t="shared" si="20"/>
        <v>0.13322240990665674</v>
      </c>
      <c r="AN51" s="389">
        <f t="shared" si="20"/>
        <v>0.11811909977198561</v>
      </c>
      <c r="AO51" s="389">
        <f t="shared" si="20"/>
        <v>0.12791446157942327</v>
      </c>
      <c r="AP51" s="389">
        <f t="shared" si="20"/>
        <v>0.14103685506070432</v>
      </c>
      <c r="AQ51" s="389">
        <f t="shared" si="20"/>
        <v>0.12056469284181001</v>
      </c>
      <c r="AR51" s="389">
        <f t="shared" ref="AR51:AW51" si="21">+AR39/AR$10</f>
        <v>0.12657793173892196</v>
      </c>
      <c r="AS51" s="389">
        <f t="shared" si="21"/>
        <v>0.12131385402466252</v>
      </c>
      <c r="AT51" s="389">
        <f t="shared" si="21"/>
        <v>0.12199094496601563</v>
      </c>
      <c r="AU51" s="389">
        <f t="shared" si="21"/>
        <v>0.14104429095751531</v>
      </c>
      <c r="AV51" s="389">
        <f t="shared" si="21"/>
        <v>0.13464280259970152</v>
      </c>
      <c r="AW51" s="389">
        <f t="shared" si="21"/>
        <v>0.12879215376945416</v>
      </c>
      <c r="AX51" s="389">
        <f t="shared" ref="AX51:AY58" si="22">+AX39/AX$10</f>
        <v>0.12505592150120465</v>
      </c>
      <c r="AY51" s="389">
        <f t="shared" si="22"/>
        <v>0.1229167380554245</v>
      </c>
      <c r="AZ51" s="1199">
        <f t="shared" ref="AZ51:AZ58" si="23">+AZ39/AZ$10</f>
        <v>0.11583866086190801</v>
      </c>
    </row>
    <row r="52" spans="1:52" s="384" customFormat="1" ht="15" customHeight="1">
      <c r="A52" s="796"/>
      <c r="B52" s="796"/>
      <c r="C52" s="796"/>
      <c r="D52" s="796"/>
      <c r="E52" s="796"/>
      <c r="F52" s="796"/>
      <c r="G52" s="796"/>
      <c r="H52" s="796"/>
      <c r="I52" s="796"/>
      <c r="J52" s="796"/>
      <c r="K52" s="796"/>
      <c r="L52" s="796"/>
      <c r="M52" s="796"/>
      <c r="N52" s="796"/>
      <c r="O52" s="796"/>
      <c r="P52" s="796"/>
      <c r="Q52" s="796"/>
      <c r="R52" s="796"/>
      <c r="S52" s="796"/>
      <c r="T52" s="796"/>
      <c r="U52" s="796"/>
      <c r="V52" s="796"/>
      <c r="W52" s="796"/>
      <c r="X52" s="796"/>
      <c r="Y52" s="914"/>
      <c r="Z52" s="921" t="s">
        <v>343</v>
      </c>
      <c r="AA52" s="389">
        <f t="shared" si="20"/>
        <v>2.1604082086188373E-2</v>
      </c>
      <c r="AB52" s="389">
        <f t="shared" si="20"/>
        <v>1.6214770735491733E-2</v>
      </c>
      <c r="AC52" s="389">
        <f t="shared" si="20"/>
        <v>1.7402452612790005E-2</v>
      </c>
      <c r="AD52" s="389">
        <f t="shared" si="20"/>
        <v>9.9003228689893818E-3</v>
      </c>
      <c r="AE52" s="389">
        <f t="shared" si="20"/>
        <v>2.7523475550314373E-2</v>
      </c>
      <c r="AF52" s="389">
        <f t="shared" si="20"/>
        <v>2.0504028654600524E-2</v>
      </c>
      <c r="AG52" s="389">
        <f t="shared" si="20"/>
        <v>1.6193505103970246E-2</v>
      </c>
      <c r="AH52" s="389">
        <f t="shared" si="20"/>
        <v>1.742480496319047E-2</v>
      </c>
      <c r="AI52" s="389">
        <f t="shared" si="20"/>
        <v>1.9686655735929145E-2</v>
      </c>
      <c r="AJ52" s="389">
        <f t="shared" si="20"/>
        <v>2.1466175373292651E-2</v>
      </c>
      <c r="AK52" s="389">
        <f t="shared" si="20"/>
        <v>2.2273846762150863E-2</v>
      </c>
      <c r="AL52" s="389">
        <f t="shared" si="20"/>
        <v>1.9715305910871481E-2</v>
      </c>
      <c r="AM52" s="389">
        <f t="shared" si="20"/>
        <v>2.0607397636082835E-2</v>
      </c>
      <c r="AN52" s="389">
        <f t="shared" si="20"/>
        <v>1.6294513869724209E-2</v>
      </c>
      <c r="AO52" s="389">
        <f t="shared" si="20"/>
        <v>2.3967787806476515E-2</v>
      </c>
      <c r="AP52" s="389">
        <f t="shared" si="20"/>
        <v>2.2078970295368844E-2</v>
      </c>
      <c r="AQ52" s="389">
        <f t="shared" si="20"/>
        <v>1.9325740836662338E-2</v>
      </c>
      <c r="AR52" s="389">
        <f t="shared" ref="AR52:AS58" si="24">+AR40/AR$10</f>
        <v>2.3902157828103052E-2</v>
      </c>
      <c r="AS52" s="389">
        <f t="shared" si="24"/>
        <v>1.9070988267447578E-2</v>
      </c>
      <c r="AT52" s="389">
        <f t="shared" ref="AT52:AU58" si="25">+AT40/AT$10</f>
        <v>1.4746041032701116E-2</v>
      </c>
      <c r="AU52" s="389">
        <f t="shared" si="25"/>
        <v>2.537150288245682E-2</v>
      </c>
      <c r="AV52" s="389">
        <f t="shared" ref="AV52:AW58" si="26">+AV40/AV$10</f>
        <v>2.2066139152929768E-2</v>
      </c>
      <c r="AW52" s="389">
        <f t="shared" si="26"/>
        <v>2.2390585693354292E-2</v>
      </c>
      <c r="AX52" s="389">
        <f t="shared" si="22"/>
        <v>2.4840663586785751E-2</v>
      </c>
      <c r="AY52" s="389">
        <f t="shared" si="22"/>
        <v>1.8982510573673058E-2</v>
      </c>
      <c r="AZ52" s="1199">
        <f t="shared" si="23"/>
        <v>1.8924451674133549E-2</v>
      </c>
    </row>
    <row r="53" spans="1:52" s="384" customFormat="1" ht="15" customHeight="1">
      <c r="A53" s="796"/>
      <c r="B53" s="796"/>
      <c r="C53" s="796"/>
      <c r="D53" s="796"/>
      <c r="E53" s="796"/>
      <c r="F53" s="796"/>
      <c r="G53" s="796"/>
      <c r="H53" s="796"/>
      <c r="I53" s="796"/>
      <c r="J53" s="796"/>
      <c r="K53" s="796"/>
      <c r="L53" s="796"/>
      <c r="M53" s="796"/>
      <c r="N53" s="796"/>
      <c r="O53" s="796"/>
      <c r="P53" s="796"/>
      <c r="Q53" s="796"/>
      <c r="R53" s="796"/>
      <c r="S53" s="796"/>
      <c r="T53" s="796"/>
      <c r="U53" s="796"/>
      <c r="V53" s="796"/>
      <c r="W53" s="796"/>
      <c r="X53" s="796"/>
      <c r="Y53" s="914"/>
      <c r="Z53" s="922" t="s">
        <v>344</v>
      </c>
      <c r="AA53" s="389">
        <f t="shared" si="20"/>
        <v>0.16642272580543008</v>
      </c>
      <c r="AB53" s="389">
        <f t="shared" si="20"/>
        <v>0.16559365389707897</v>
      </c>
      <c r="AC53" s="389">
        <f t="shared" si="20"/>
        <v>0.16768195696219931</v>
      </c>
      <c r="AD53" s="389">
        <f t="shared" si="20"/>
        <v>0.17684710744372506</v>
      </c>
      <c r="AE53" s="389">
        <f t="shared" si="20"/>
        <v>0.14813127273623378</v>
      </c>
      <c r="AF53" s="389">
        <f t="shared" si="20"/>
        <v>0.15128446482623004</v>
      </c>
      <c r="AG53" s="389">
        <f t="shared" si="20"/>
        <v>0.15531018498804181</v>
      </c>
      <c r="AH53" s="389">
        <f t="shared" si="20"/>
        <v>0.16295979197983926</v>
      </c>
      <c r="AI53" s="389">
        <f t="shared" si="20"/>
        <v>0.14786762759673555</v>
      </c>
      <c r="AJ53" s="389">
        <f t="shared" si="20"/>
        <v>0.14311305685216008</v>
      </c>
      <c r="AK53" s="389">
        <f t="shared" si="20"/>
        <v>0.14823584056645836</v>
      </c>
      <c r="AL53" s="389">
        <f t="shared" si="20"/>
        <v>0.14822921024481958</v>
      </c>
      <c r="AM53" s="389">
        <f t="shared" si="20"/>
        <v>0.13963427355586602</v>
      </c>
      <c r="AN53" s="389">
        <f t="shared" si="20"/>
        <v>0.14554961383611667</v>
      </c>
      <c r="AO53" s="389">
        <f t="shared" si="20"/>
        <v>0.13978742244482936</v>
      </c>
      <c r="AP53" s="389">
        <f t="shared" si="20"/>
        <v>0.14206569318920695</v>
      </c>
      <c r="AQ53" s="389">
        <f t="shared" si="20"/>
        <v>0.14642828136177263</v>
      </c>
      <c r="AR53" s="389">
        <f t="shared" si="24"/>
        <v>0.14107147972883829</v>
      </c>
      <c r="AS53" s="389">
        <f t="shared" si="24"/>
        <v>0.136333828485317</v>
      </c>
      <c r="AT53" s="389">
        <f t="shared" si="25"/>
        <v>0.13586536256017148</v>
      </c>
      <c r="AU53" s="389">
        <f t="shared" si="25"/>
        <v>0.14161814676489437</v>
      </c>
      <c r="AV53" s="389">
        <f t="shared" si="26"/>
        <v>0.13620865581348884</v>
      </c>
      <c r="AW53" s="389">
        <f t="shared" si="26"/>
        <v>0.13312392196850936</v>
      </c>
      <c r="AX53" s="389">
        <f t="shared" si="22"/>
        <v>0.12946990679226555</v>
      </c>
      <c r="AY53" s="389">
        <f t="shared" si="22"/>
        <v>0.12860884886576501</v>
      </c>
      <c r="AZ53" s="1199">
        <f t="shared" si="23"/>
        <v>0.13174578983727989</v>
      </c>
    </row>
    <row r="54" spans="1:52" s="384" customFormat="1" ht="15" customHeight="1">
      <c r="A54" s="796"/>
      <c r="B54" s="796"/>
      <c r="C54" s="796"/>
      <c r="D54" s="796"/>
      <c r="E54" s="796"/>
      <c r="F54" s="796"/>
      <c r="G54" s="796"/>
      <c r="H54" s="796"/>
      <c r="I54" s="796"/>
      <c r="J54" s="796"/>
      <c r="K54" s="796"/>
      <c r="L54" s="796"/>
      <c r="M54" s="796"/>
      <c r="N54" s="796"/>
      <c r="O54" s="796"/>
      <c r="P54" s="796"/>
      <c r="Q54" s="796"/>
      <c r="R54" s="796"/>
      <c r="S54" s="796"/>
      <c r="T54" s="796"/>
      <c r="U54" s="796"/>
      <c r="V54" s="796"/>
      <c r="W54" s="796"/>
      <c r="X54" s="796"/>
      <c r="Y54" s="914"/>
      <c r="Z54" s="921" t="s">
        <v>345</v>
      </c>
      <c r="AA54" s="389">
        <f t="shared" si="20"/>
        <v>4.8715305061705731E-2</v>
      </c>
      <c r="AB54" s="389">
        <f t="shared" si="20"/>
        <v>4.7268185345514364E-2</v>
      </c>
      <c r="AC54" s="389">
        <f t="shared" si="20"/>
        <v>4.5191113429190695E-2</v>
      </c>
      <c r="AD54" s="389">
        <f t="shared" si="20"/>
        <v>4.4859556437378927E-2</v>
      </c>
      <c r="AE54" s="389">
        <f t="shared" si="20"/>
        <v>4.4243618788313947E-2</v>
      </c>
      <c r="AF54" s="389">
        <f t="shared" si="20"/>
        <v>4.2097294473207827E-2</v>
      </c>
      <c r="AG54" s="389">
        <f t="shared" si="20"/>
        <v>4.0341828186264979E-2</v>
      </c>
      <c r="AH54" s="389">
        <f t="shared" si="20"/>
        <v>4.2179180471101883E-2</v>
      </c>
      <c r="AI54" s="389">
        <f t="shared" si="20"/>
        <v>4.7236425002014193E-2</v>
      </c>
      <c r="AJ54" s="389">
        <f t="shared" si="20"/>
        <v>4.7571043174562747E-2</v>
      </c>
      <c r="AK54" s="389">
        <f t="shared" si="20"/>
        <v>4.639039933120194E-2</v>
      </c>
      <c r="AL54" s="389">
        <f t="shared" si="20"/>
        <v>4.3448175492602985E-2</v>
      </c>
      <c r="AM54" s="389">
        <f t="shared" si="20"/>
        <v>4.1606810878003019E-2</v>
      </c>
      <c r="AN54" s="389">
        <f t="shared" si="20"/>
        <v>4.4376525371184104E-2</v>
      </c>
      <c r="AO54" s="389">
        <f t="shared" si="20"/>
        <v>4.3505626960443279E-2</v>
      </c>
      <c r="AP54" s="389">
        <f t="shared" si="20"/>
        <v>4.1445624082974385E-2</v>
      </c>
      <c r="AQ54" s="389">
        <f t="shared" si="20"/>
        <v>4.29716180245538E-2</v>
      </c>
      <c r="AR54" s="389">
        <f t="shared" si="24"/>
        <v>4.3063466771558069E-2</v>
      </c>
      <c r="AS54" s="389">
        <f t="shared" si="24"/>
        <v>4.4519582586073358E-2</v>
      </c>
      <c r="AT54" s="389">
        <f t="shared" si="25"/>
        <v>4.4128473959451658E-2</v>
      </c>
      <c r="AU54" s="389">
        <f t="shared" si="25"/>
        <v>4.5531229187516856E-2</v>
      </c>
      <c r="AV54" s="389">
        <f t="shared" si="26"/>
        <v>4.5631222325732614E-2</v>
      </c>
      <c r="AW54" s="389">
        <f t="shared" si="26"/>
        <v>4.6319086975162127E-2</v>
      </c>
      <c r="AX54" s="389">
        <f t="shared" si="22"/>
        <v>4.7598704784961296E-2</v>
      </c>
      <c r="AY54" s="389">
        <f t="shared" si="22"/>
        <v>4.9260635581883434E-2</v>
      </c>
      <c r="AZ54" s="1199">
        <f t="shared" si="23"/>
        <v>4.9411312632360142E-2</v>
      </c>
    </row>
    <row r="55" spans="1:52" s="384" customFormat="1" ht="15" customHeight="1">
      <c r="A55" s="796"/>
      <c r="B55" s="796"/>
      <c r="C55" s="796"/>
      <c r="D55" s="796"/>
      <c r="E55" s="796"/>
      <c r="F55" s="796"/>
      <c r="G55" s="796"/>
      <c r="H55" s="796"/>
      <c r="I55" s="796"/>
      <c r="J55" s="796"/>
      <c r="K55" s="796"/>
      <c r="L55" s="796"/>
      <c r="M55" s="796"/>
      <c r="N55" s="796"/>
      <c r="O55" s="796"/>
      <c r="P55" s="796"/>
      <c r="Q55" s="796"/>
      <c r="R55" s="796"/>
      <c r="S55" s="796"/>
      <c r="T55" s="796"/>
      <c r="U55" s="796"/>
      <c r="V55" s="796"/>
      <c r="W55" s="796"/>
      <c r="X55" s="796"/>
      <c r="Y55" s="914"/>
      <c r="Z55" s="922" t="s">
        <v>40</v>
      </c>
      <c r="AA55" s="389">
        <f t="shared" si="20"/>
        <v>0.28431738234298271</v>
      </c>
      <c r="AB55" s="389">
        <f t="shared" si="20"/>
        <v>0.28913653716100157</v>
      </c>
      <c r="AC55" s="389">
        <f t="shared" si="20"/>
        <v>0.28383892969199193</v>
      </c>
      <c r="AD55" s="389">
        <f t="shared" si="20"/>
        <v>0.2639366114421498</v>
      </c>
      <c r="AE55" s="389">
        <f t="shared" si="20"/>
        <v>0.27042317305716734</v>
      </c>
      <c r="AF55" s="389">
        <f t="shared" si="20"/>
        <v>0.26256602653097766</v>
      </c>
      <c r="AG55" s="389">
        <f t="shared" si="20"/>
        <v>0.26900876833032988</v>
      </c>
      <c r="AH55" s="389">
        <f t="shared" si="20"/>
        <v>0.26818668981174526</v>
      </c>
      <c r="AI55" s="389">
        <f t="shared" si="20"/>
        <v>0.26780275866721481</v>
      </c>
      <c r="AJ55" s="389">
        <f t="shared" si="20"/>
        <v>0.27552676032450901</v>
      </c>
      <c r="AK55" s="389">
        <f t="shared" si="20"/>
        <v>0.27855053876750158</v>
      </c>
      <c r="AL55" s="389">
        <f t="shared" si="20"/>
        <v>0.28038110518530818</v>
      </c>
      <c r="AM55" s="389">
        <f t="shared" si="20"/>
        <v>0.28847281514513129</v>
      </c>
      <c r="AN55" s="389">
        <f t="shared" si="20"/>
        <v>0.30491867176564835</v>
      </c>
      <c r="AO55" s="389">
        <f t="shared" si="20"/>
        <v>0.29693383471323553</v>
      </c>
      <c r="AP55" s="389">
        <f t="shared" si="20"/>
        <v>0.3033170900502356</v>
      </c>
      <c r="AQ55" s="389">
        <f t="shared" si="20"/>
        <v>0.29763271752665627</v>
      </c>
      <c r="AR55" s="389">
        <f t="shared" si="24"/>
        <v>0.32148843278020528</v>
      </c>
      <c r="AS55" s="389">
        <f t="shared" si="24"/>
        <v>0.31634884704752153</v>
      </c>
      <c r="AT55" s="389">
        <f t="shared" si="25"/>
        <v>0.3017853569968314</v>
      </c>
      <c r="AU55" s="389">
        <f t="shared" si="25"/>
        <v>0.30668661254537333</v>
      </c>
      <c r="AV55" s="389">
        <f t="shared" si="26"/>
        <v>0.34167250167846958</v>
      </c>
      <c r="AW55" s="389">
        <f t="shared" si="26"/>
        <v>0.35995532047982898</v>
      </c>
      <c r="AX55" s="389">
        <f t="shared" si="22"/>
        <v>0.36548079474548895</v>
      </c>
      <c r="AY55" s="389">
        <f t="shared" si="22"/>
        <v>0.35908582501864872</v>
      </c>
      <c r="AZ55" s="1199">
        <f t="shared" si="23"/>
        <v>0.32820720548802546</v>
      </c>
    </row>
    <row r="56" spans="1:52" s="384" customFormat="1" ht="15" customHeight="1">
      <c r="A56" s="796"/>
      <c r="B56" s="796"/>
      <c r="C56" s="796"/>
      <c r="D56" s="796"/>
      <c r="E56" s="796"/>
      <c r="F56" s="796"/>
      <c r="G56" s="796"/>
      <c r="H56" s="796"/>
      <c r="I56" s="796"/>
      <c r="J56" s="796"/>
      <c r="K56" s="796"/>
      <c r="L56" s="796"/>
      <c r="M56" s="796"/>
      <c r="N56" s="796"/>
      <c r="O56" s="796"/>
      <c r="P56" s="796"/>
      <c r="Q56" s="796"/>
      <c r="R56" s="796"/>
      <c r="S56" s="796"/>
      <c r="T56" s="796"/>
      <c r="U56" s="796"/>
      <c r="V56" s="796"/>
      <c r="W56" s="796"/>
      <c r="X56" s="796"/>
      <c r="Y56" s="914"/>
      <c r="Z56" s="921" t="s">
        <v>346</v>
      </c>
      <c r="AA56" s="389">
        <f t="shared" si="20"/>
        <v>0.2799362688290804</v>
      </c>
      <c r="AB56" s="389">
        <f t="shared" si="20"/>
        <v>0.28604657283562135</v>
      </c>
      <c r="AC56" s="389">
        <f t="shared" si="20"/>
        <v>0.29014952579845099</v>
      </c>
      <c r="AD56" s="389">
        <f t="shared" si="20"/>
        <v>0.30150985319639656</v>
      </c>
      <c r="AE56" s="389">
        <f t="shared" si="20"/>
        <v>0.31411172511800545</v>
      </c>
      <c r="AF56" s="389">
        <f t="shared" si="20"/>
        <v>0.32022215418744626</v>
      </c>
      <c r="AG56" s="389">
        <f t="shared" si="20"/>
        <v>0.32572203739335398</v>
      </c>
      <c r="AH56" s="389">
        <f t="shared" si="20"/>
        <v>0.32145766898127831</v>
      </c>
      <c r="AI56" s="389">
        <f t="shared" si="20"/>
        <v>0.32321399725424649</v>
      </c>
      <c r="AJ56" s="389">
        <f t="shared" si="20"/>
        <v>0.31429965882293948</v>
      </c>
      <c r="AK56" s="389">
        <f t="shared" si="20"/>
        <v>0.3029348575878415</v>
      </c>
      <c r="AL56" s="389">
        <f t="shared" si="20"/>
        <v>0.31974947457197145</v>
      </c>
      <c r="AM56" s="389">
        <f t="shared" si="20"/>
        <v>0.31464125704028129</v>
      </c>
      <c r="AN56" s="389">
        <f t="shared" si="20"/>
        <v>0.30900929279251332</v>
      </c>
      <c r="AO56" s="389">
        <f t="shared" si="20"/>
        <v>0.3100005761739667</v>
      </c>
      <c r="AP56" s="389">
        <f t="shared" si="20"/>
        <v>0.29027128718801526</v>
      </c>
      <c r="AQ56" s="389">
        <f t="shared" si="20"/>
        <v>0.31422762501235518</v>
      </c>
      <c r="AR56" s="389">
        <f t="shared" si="24"/>
        <v>0.28603492600616559</v>
      </c>
      <c r="AS56" s="389">
        <f t="shared" si="24"/>
        <v>0.29482259096339836</v>
      </c>
      <c r="AT56" s="389">
        <f t="shared" si="25"/>
        <v>0.31503435412436093</v>
      </c>
      <c r="AU56" s="389">
        <f t="shared" si="25"/>
        <v>0.2746096322698125</v>
      </c>
      <c r="AV56" s="389">
        <f t="shared" si="26"/>
        <v>0.25845871827894218</v>
      </c>
      <c r="AW56" s="389">
        <f t="shared" si="26"/>
        <v>0.24551955651278506</v>
      </c>
      <c r="AX56" s="389">
        <f t="shared" si="22"/>
        <v>0.239081171773846</v>
      </c>
      <c r="AY56" s="389">
        <f t="shared" si="22"/>
        <v>0.24773382455180132</v>
      </c>
      <c r="AZ56" s="1199">
        <f t="shared" si="23"/>
        <v>0.2857096293193182</v>
      </c>
    </row>
    <row r="57" spans="1:52" s="384" customFormat="1" ht="15" customHeight="1">
      <c r="A57" s="796"/>
      <c r="B57" s="796"/>
      <c r="C57" s="796"/>
      <c r="D57" s="796"/>
      <c r="E57" s="796"/>
      <c r="F57" s="796"/>
      <c r="G57" s="796"/>
      <c r="H57" s="796"/>
      <c r="I57" s="796"/>
      <c r="J57" s="796"/>
      <c r="K57" s="796"/>
      <c r="L57" s="796"/>
      <c r="M57" s="796"/>
      <c r="N57" s="796"/>
      <c r="O57" s="796"/>
      <c r="P57" s="796"/>
      <c r="Q57" s="796"/>
      <c r="R57" s="796"/>
      <c r="S57" s="796"/>
      <c r="T57" s="796"/>
      <c r="U57" s="796"/>
      <c r="V57" s="796"/>
      <c r="W57" s="796"/>
      <c r="X57" s="796"/>
      <c r="Y57" s="914"/>
      <c r="Z57" s="922" t="s">
        <v>339</v>
      </c>
      <c r="AA57" s="389">
        <f t="shared" si="20"/>
        <v>5.8815050155575394E-2</v>
      </c>
      <c r="AB57" s="389">
        <f t="shared" si="20"/>
        <v>5.6503391805730233E-2</v>
      </c>
      <c r="AC57" s="389">
        <f t="shared" si="20"/>
        <v>5.3373197134532445E-2</v>
      </c>
      <c r="AD57" s="389">
        <f t="shared" si="20"/>
        <v>5.1608234514465924E-2</v>
      </c>
      <c r="AE57" s="389">
        <f t="shared" si="20"/>
        <v>4.8720774197608001E-2</v>
      </c>
      <c r="AF57" s="389">
        <f t="shared" si="20"/>
        <v>4.7763917907752196E-2</v>
      </c>
      <c r="AG57" s="389">
        <f t="shared" si="20"/>
        <v>4.9302747237918131E-2</v>
      </c>
      <c r="AH57" s="389">
        <f t="shared" si="20"/>
        <v>5.1545465040959783E-2</v>
      </c>
      <c r="AI57" s="389">
        <f t="shared" si="20"/>
        <v>5.1325524084818545E-2</v>
      </c>
      <c r="AJ57" s="389">
        <f t="shared" si="20"/>
        <v>5.0544536656243214E-2</v>
      </c>
      <c r="AK57" s="389">
        <f t="shared" si="20"/>
        <v>5.1807377765313377E-2</v>
      </c>
      <c r="AL57" s="389">
        <f t="shared" si="20"/>
        <v>5.2462134566341086E-2</v>
      </c>
      <c r="AM57" s="389">
        <f t="shared" si="20"/>
        <v>5.0215316734914424E-2</v>
      </c>
      <c r="AN57" s="389">
        <f t="shared" si="20"/>
        <v>5.0029997780996385E-2</v>
      </c>
      <c r="AO57" s="389">
        <f t="shared" si="20"/>
        <v>4.6852426584003681E-2</v>
      </c>
      <c r="AP57" s="389">
        <f t="shared" si="20"/>
        <v>4.9390661236414779E-2</v>
      </c>
      <c r="AQ57" s="389">
        <f t="shared" si="20"/>
        <v>4.7619722088497247E-2</v>
      </c>
      <c r="AR57" s="389">
        <f t="shared" si="24"/>
        <v>4.4168881660216423E-2</v>
      </c>
      <c r="AS57" s="389">
        <f t="shared" si="24"/>
        <v>4.9573902246608868E-2</v>
      </c>
      <c r="AT57" s="389">
        <f t="shared" si="25"/>
        <v>4.7708891143086664E-2</v>
      </c>
      <c r="AU57" s="389">
        <f t="shared" si="25"/>
        <v>4.4246625144614679E-2</v>
      </c>
      <c r="AV57" s="389">
        <f t="shared" si="26"/>
        <v>3.909452769905674E-2</v>
      </c>
      <c r="AW57" s="389">
        <f t="shared" si="26"/>
        <v>4.3489826281494115E-2</v>
      </c>
      <c r="AX57" s="389">
        <f t="shared" si="22"/>
        <v>4.9047964827520898E-2</v>
      </c>
      <c r="AY57" s="389">
        <f t="shared" si="22"/>
        <v>5.0399387955630169E-2</v>
      </c>
      <c r="AZ57" s="1199">
        <f t="shared" si="23"/>
        <v>4.7977025245046337E-2</v>
      </c>
    </row>
    <row r="58" spans="1:52" s="384" customFormat="1" ht="15" customHeight="1">
      <c r="A58" s="796"/>
      <c r="B58" s="796"/>
      <c r="C58" s="796"/>
      <c r="D58" s="796"/>
      <c r="E58" s="796"/>
      <c r="F58" s="796"/>
      <c r="G58" s="796"/>
      <c r="H58" s="796"/>
      <c r="I58" s="796"/>
      <c r="J58" s="796"/>
      <c r="K58" s="796"/>
      <c r="L58" s="796"/>
      <c r="M58" s="796"/>
      <c r="N58" s="796"/>
      <c r="O58" s="796"/>
      <c r="P58" s="796"/>
      <c r="Q58" s="796"/>
      <c r="R58" s="796"/>
      <c r="S58" s="796"/>
      <c r="T58" s="796"/>
      <c r="U58" s="796"/>
      <c r="V58" s="796"/>
      <c r="W58" s="796"/>
      <c r="X58" s="796"/>
      <c r="Y58" s="918"/>
      <c r="Z58" s="921" t="s">
        <v>340</v>
      </c>
      <c r="AA58" s="389">
        <f t="shared" si="20"/>
        <v>1.0172234574002048E-2</v>
      </c>
      <c r="AB58" s="389">
        <f t="shared" si="20"/>
        <v>1.268257049159319E-2</v>
      </c>
      <c r="AC58" s="389">
        <f t="shared" si="20"/>
        <v>1.4700136966825017E-2</v>
      </c>
      <c r="AD58" s="389">
        <f t="shared" si="20"/>
        <v>1.5463597456889888E-2</v>
      </c>
      <c r="AE58" s="389">
        <f t="shared" si="20"/>
        <v>1.8242438916726111E-2</v>
      </c>
      <c r="AF58" s="389">
        <f t="shared" si="20"/>
        <v>1.8491735892874017E-2</v>
      </c>
      <c r="AG58" s="389">
        <f t="shared" si="20"/>
        <v>1.7105555835221109E-2</v>
      </c>
      <c r="AH58" s="389">
        <f t="shared" si="20"/>
        <v>1.5643385024477131E-2</v>
      </c>
      <c r="AI58" s="389">
        <f t="shared" si="20"/>
        <v>1.4524519066288797E-2</v>
      </c>
      <c r="AJ58" s="389">
        <f t="shared" si="20"/>
        <v>1.3553824635841613E-2</v>
      </c>
      <c r="AK58" s="389">
        <f t="shared" si="20"/>
        <v>1.2387224020975895E-2</v>
      </c>
      <c r="AL58" s="389">
        <f t="shared" si="20"/>
        <v>1.1861196937518734E-2</v>
      </c>
      <c r="AM58" s="389">
        <f t="shared" si="20"/>
        <v>1.159971910306444E-2</v>
      </c>
      <c r="AN58" s="389">
        <f t="shared" si="20"/>
        <v>1.1702284811831337E-2</v>
      </c>
      <c r="AO58" s="389">
        <f t="shared" si="20"/>
        <v>1.1037863737621638E-2</v>
      </c>
      <c r="AP58" s="389">
        <f t="shared" si="20"/>
        <v>1.0393818897079604E-2</v>
      </c>
      <c r="AQ58" s="389">
        <f t="shared" si="20"/>
        <v>1.1229602307692547E-2</v>
      </c>
      <c r="AR58" s="389">
        <f t="shared" si="24"/>
        <v>1.3692723485991489E-2</v>
      </c>
      <c r="AS58" s="389">
        <f t="shared" si="24"/>
        <v>1.801640637897067E-2</v>
      </c>
      <c r="AT58" s="389">
        <f t="shared" si="25"/>
        <v>1.8740575217380956E-2</v>
      </c>
      <c r="AU58" s="389">
        <f t="shared" si="25"/>
        <v>2.0891960247815984E-2</v>
      </c>
      <c r="AV58" s="389">
        <f t="shared" si="26"/>
        <v>2.2225432451678968E-2</v>
      </c>
      <c r="AW58" s="389">
        <f t="shared" si="26"/>
        <v>2.0409548319411878E-2</v>
      </c>
      <c r="AX58" s="389">
        <f t="shared" si="22"/>
        <v>1.9424871987927004E-2</v>
      </c>
      <c r="AY58" s="389">
        <f t="shared" si="22"/>
        <v>2.3012229397173938E-2</v>
      </c>
      <c r="AZ58" s="1199">
        <f t="shared" si="23"/>
        <v>2.2185924941928611E-2</v>
      </c>
    </row>
    <row r="59" spans="1:52">
      <c r="Y59" s="907"/>
      <c r="Z59" s="907"/>
    </row>
    <row r="60" spans="1:52">
      <c r="Y60" s="907"/>
      <c r="Z60" s="925" t="s">
        <v>347</v>
      </c>
    </row>
  </sheetData>
  <phoneticPr fontId="9"/>
  <pageMargins left="0.24" right="0.22" top="0.98425196850393704" bottom="0.98425196850393704" header="0.51181102362204722" footer="0.51181102362204722"/>
  <pageSetup paperSize="9" scale="33"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K34"/>
  <sheetViews>
    <sheetView zoomScale="90" zoomScaleNormal="90" zoomScaleSheetLayoutView="85" workbookViewId="0">
      <selection activeCell="G8" sqref="G8"/>
    </sheetView>
  </sheetViews>
  <sheetFormatPr defaultRowHeight="15"/>
  <cols>
    <col min="1" max="1" width="4.5" style="288" customWidth="1"/>
    <col min="2" max="3" width="2" style="288" customWidth="1"/>
    <col min="4" max="4" width="56.625" style="288" customWidth="1"/>
    <col min="5" max="5" width="14.625" style="288" customWidth="1"/>
    <col min="6" max="10" width="9.625" style="288" customWidth="1"/>
    <col min="11" max="11" width="12.625" style="288" customWidth="1"/>
    <col min="12" max="17" width="9.625" style="288" customWidth="1"/>
    <col min="18" max="18" width="3.625" style="288" customWidth="1"/>
    <col min="19" max="26" width="10.625" style="288" customWidth="1"/>
    <col min="27" max="16384" width="9" style="288"/>
  </cols>
  <sheetData>
    <row r="1" spans="1:11" ht="18.75" customHeight="1">
      <c r="A1" s="656" t="s">
        <v>137</v>
      </c>
      <c r="C1" s="654"/>
    </row>
    <row r="2" spans="1:11" hidden="1">
      <c r="C2" s="655"/>
      <c r="D2" s="655"/>
      <c r="E2" s="655"/>
      <c r="F2" s="655"/>
      <c r="G2" s="655"/>
      <c r="H2" s="655"/>
      <c r="I2" s="655"/>
      <c r="J2" s="655"/>
      <c r="K2" s="655"/>
    </row>
    <row r="4" spans="1:11" ht="24.75" customHeight="1">
      <c r="B4" s="1227" t="s">
        <v>326</v>
      </c>
      <c r="C4" s="1228"/>
      <c r="D4" s="1229"/>
      <c r="E4" s="642" t="s">
        <v>147</v>
      </c>
    </row>
    <row r="5" spans="1:11">
      <c r="B5" s="815" t="s">
        <v>214</v>
      </c>
      <c r="C5" s="816"/>
      <c r="D5" s="817"/>
      <c r="E5" s="641"/>
    </row>
    <row r="6" spans="1:11" ht="24.95" customHeight="1">
      <c r="B6" s="818"/>
      <c r="C6" s="819"/>
      <c r="D6" s="820" t="s">
        <v>215</v>
      </c>
      <c r="E6" s="807">
        <v>-1.4173131870229358</v>
      </c>
    </row>
    <row r="7" spans="1:11" ht="24.95" customHeight="1">
      <c r="B7" s="818"/>
      <c r="C7" s="819"/>
      <c r="D7" s="820" t="s">
        <v>224</v>
      </c>
      <c r="E7" s="807">
        <v>1.8028520063486708</v>
      </c>
    </row>
    <row r="8" spans="1:11" ht="24.95" customHeight="1" thickBot="1">
      <c r="B8" s="821"/>
      <c r="C8" s="822"/>
      <c r="D8" s="820" t="s">
        <v>327</v>
      </c>
      <c r="E8" s="807">
        <v>-50.490493825120495</v>
      </c>
    </row>
    <row r="9" spans="1:11" ht="24.95" hidden="1" customHeight="1" thickBot="1">
      <c r="B9" s="823"/>
      <c r="C9" s="824"/>
      <c r="D9" s="825" t="s">
        <v>223</v>
      </c>
      <c r="E9" s="808" t="e">
        <f>#REF!</f>
        <v>#REF!</v>
      </c>
    </row>
    <row r="10" spans="1:11" ht="24.95" hidden="1" customHeight="1">
      <c r="B10" s="823"/>
      <c r="C10" s="824"/>
      <c r="D10" s="825" t="s">
        <v>216</v>
      </c>
      <c r="E10" s="809">
        <v>0</v>
      </c>
    </row>
    <row r="11" spans="1:11" ht="24.95" hidden="1" customHeight="1" thickBot="1">
      <c r="B11" s="823"/>
      <c r="C11" s="826"/>
      <c r="D11" s="827" t="s">
        <v>217</v>
      </c>
      <c r="E11" s="808" t="e">
        <f>#REF!</f>
        <v>#REF!</v>
      </c>
    </row>
    <row r="12" spans="1:11" ht="24.75" customHeight="1" thickTop="1">
      <c r="B12" s="828"/>
      <c r="C12" s="829" t="s">
        <v>218</v>
      </c>
      <c r="D12" s="830"/>
      <c r="E12" s="810">
        <f>SUM(E6:E8)</f>
        <v>-50.104955005794757</v>
      </c>
    </row>
    <row r="13" spans="1:11" ht="15.75">
      <c r="B13" s="815" t="s">
        <v>226</v>
      </c>
      <c r="C13" s="816"/>
      <c r="D13" s="817"/>
      <c r="E13" s="641"/>
    </row>
    <row r="14" spans="1:11" ht="24.95" customHeight="1">
      <c r="B14" s="831"/>
      <c r="C14" s="832"/>
      <c r="D14" s="832" t="s">
        <v>219</v>
      </c>
      <c r="E14" s="811">
        <v>-6.3817062971569305</v>
      </c>
    </row>
    <row r="15" spans="1:11" ht="24.75" customHeight="1">
      <c r="B15" s="831"/>
      <c r="C15" s="832"/>
      <c r="D15" s="832" t="s">
        <v>220</v>
      </c>
      <c r="E15" s="811">
        <v>-1.0829419702139211</v>
      </c>
    </row>
    <row r="16" spans="1:11" ht="24.95" customHeight="1" thickBot="1">
      <c r="B16" s="833"/>
      <c r="C16" s="834"/>
      <c r="D16" s="835" t="s">
        <v>225</v>
      </c>
      <c r="E16" s="812">
        <v>-1.1832242174446126</v>
      </c>
    </row>
    <row r="17" spans="2:11" ht="24.95" customHeight="1" thickTop="1">
      <c r="B17" s="836"/>
      <c r="C17" s="832" t="s">
        <v>221</v>
      </c>
      <c r="D17" s="837"/>
      <c r="E17" s="813">
        <f>SUM(E14:E16)</f>
        <v>-8.6478724848154638</v>
      </c>
    </row>
    <row r="18" spans="2:11" ht="12" customHeight="1">
      <c r="B18" s="838"/>
      <c r="C18" s="838"/>
      <c r="D18" s="838"/>
      <c r="E18" s="317"/>
    </row>
    <row r="19" spans="2:11" ht="24.75" customHeight="1">
      <c r="B19" s="1230" t="s">
        <v>222</v>
      </c>
      <c r="C19" s="1231"/>
      <c r="D19" s="1232"/>
      <c r="E19" s="807">
        <f>SUM(E12,E14:E16)</f>
        <v>-58.752827490610223</v>
      </c>
    </row>
    <row r="20" spans="2:11" ht="17.25" customHeight="1">
      <c r="B20" s="838"/>
      <c r="C20" s="838"/>
      <c r="D20" s="838"/>
      <c r="E20" s="840" t="s">
        <v>238</v>
      </c>
    </row>
    <row r="21" spans="2:11">
      <c r="B21" s="838"/>
      <c r="C21" s="838"/>
      <c r="D21" s="838"/>
      <c r="K21" s="289"/>
    </row>
    <row r="22" spans="2:11" ht="17.25" customHeight="1">
      <c r="B22" s="838" t="s">
        <v>320</v>
      </c>
      <c r="C22" s="838"/>
      <c r="D22" s="838" t="s">
        <v>143</v>
      </c>
      <c r="K22" s="289"/>
    </row>
    <row r="23" spans="2:11">
      <c r="B23" s="838"/>
      <c r="C23" s="838"/>
      <c r="D23" s="838" t="s">
        <v>144</v>
      </c>
    </row>
    <row r="24" spans="2:11" ht="17.25" customHeight="1">
      <c r="B24" s="838" t="s">
        <v>321</v>
      </c>
      <c r="C24" s="838"/>
      <c r="D24" s="838" t="s">
        <v>227</v>
      </c>
    </row>
    <row r="25" spans="2:11">
      <c r="B25" s="838" t="s">
        <v>323</v>
      </c>
      <c r="C25" s="838"/>
      <c r="D25" s="838" t="s">
        <v>228</v>
      </c>
    </row>
    <row r="26" spans="2:11" ht="17.25" customHeight="1">
      <c r="B26" s="838"/>
      <c r="C26" s="838"/>
      <c r="D26" s="838" t="s">
        <v>229</v>
      </c>
      <c r="K26" s="289"/>
    </row>
    <row r="27" spans="2:11">
      <c r="B27" s="838"/>
      <c r="C27" s="838"/>
      <c r="D27" s="838" t="s">
        <v>230</v>
      </c>
      <c r="K27" s="289"/>
    </row>
    <row r="28" spans="2:11" ht="17.25" customHeight="1">
      <c r="B28" s="838" t="s">
        <v>322</v>
      </c>
      <c r="C28" s="838"/>
      <c r="D28" s="838" t="s">
        <v>231</v>
      </c>
      <c r="K28" s="289"/>
    </row>
    <row r="29" spans="2:11">
      <c r="B29" s="838"/>
      <c r="C29" s="838"/>
      <c r="D29" s="838" t="s">
        <v>232</v>
      </c>
    </row>
    <row r="30" spans="2:11">
      <c r="B30" s="838"/>
      <c r="C30" s="838"/>
      <c r="D30" s="838" t="s">
        <v>233</v>
      </c>
    </row>
    <row r="31" spans="2:11">
      <c r="B31" s="838" t="s">
        <v>324</v>
      </c>
      <c r="C31" s="838"/>
      <c r="D31" s="838" t="s">
        <v>234</v>
      </c>
    </row>
    <row r="32" spans="2:11">
      <c r="B32" s="838"/>
      <c r="C32" s="838"/>
      <c r="D32" s="838" t="s">
        <v>235</v>
      </c>
    </row>
    <row r="33" spans="2:11">
      <c r="B33" s="838" t="s">
        <v>325</v>
      </c>
      <c r="C33" s="838"/>
      <c r="D33" s="838" t="s">
        <v>236</v>
      </c>
      <c r="K33" s="289"/>
    </row>
    <row r="34" spans="2:11">
      <c r="B34" s="838"/>
      <c r="C34" s="838"/>
      <c r="D34" s="838" t="s">
        <v>237</v>
      </c>
    </row>
  </sheetData>
  <mergeCells count="2">
    <mergeCell ref="B4:D4"/>
    <mergeCell ref="B19:D19"/>
  </mergeCells>
  <phoneticPr fontId="9"/>
  <pageMargins left="0.7" right="0.7" top="0.75" bottom="0.75" header="0.3" footer="0.3"/>
  <pageSetup paperSize="8" scale="86"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AZ11"/>
  <sheetViews>
    <sheetView zoomScale="85" zoomScaleNormal="85" workbookViewId="0">
      <pane xSplit="26" topLeftCell="AA1" activePane="topRight" state="frozen"/>
      <selection activeCell="AZ17" sqref="AZ17"/>
      <selection pane="topRight" activeCell="Z11" sqref="Z3:Z11"/>
    </sheetView>
  </sheetViews>
  <sheetFormatPr defaultRowHeight="14.25"/>
  <cols>
    <col min="1" max="1" width="2" style="798" customWidth="1"/>
    <col min="2" max="24" width="9" style="119" hidden="1" customWidth="1"/>
    <col min="25" max="25" width="2.375" style="119" hidden="1" customWidth="1"/>
    <col min="26" max="26" width="27.375" style="119" customWidth="1"/>
    <col min="27" max="52" width="9.625" style="119" customWidth="1"/>
    <col min="53" max="16384" width="9" style="119"/>
  </cols>
  <sheetData>
    <row r="1" spans="1:52" s="282" customFormat="1" ht="24" customHeight="1">
      <c r="A1" s="797" t="s">
        <v>146</v>
      </c>
    </row>
    <row r="3" spans="1:52" ht="16.5">
      <c r="Z3" s="767" t="s">
        <v>318</v>
      </c>
      <c r="AJ3" s="120"/>
      <c r="AK3" s="120"/>
      <c r="AR3" s="120"/>
      <c r="AU3" s="120"/>
      <c r="AV3" s="120"/>
    </row>
    <row r="4" spans="1:52">
      <c r="Z4" s="904"/>
      <c r="AA4" s="121">
        <v>1990</v>
      </c>
      <c r="AB4" s="121">
        <f t="shared" ref="AB4:AP4" si="0">AA4+1</f>
        <v>1991</v>
      </c>
      <c r="AC4" s="121">
        <f t="shared" si="0"/>
        <v>1992</v>
      </c>
      <c r="AD4" s="121">
        <f t="shared" si="0"/>
        <v>1993</v>
      </c>
      <c r="AE4" s="121">
        <f t="shared" si="0"/>
        <v>1994</v>
      </c>
      <c r="AF4" s="121">
        <f t="shared" si="0"/>
        <v>1995</v>
      </c>
      <c r="AG4" s="121">
        <f t="shared" si="0"/>
        <v>1996</v>
      </c>
      <c r="AH4" s="121">
        <f t="shared" si="0"/>
        <v>1997</v>
      </c>
      <c r="AI4" s="121">
        <f t="shared" si="0"/>
        <v>1998</v>
      </c>
      <c r="AJ4" s="121">
        <f t="shared" si="0"/>
        <v>1999</v>
      </c>
      <c r="AK4" s="121">
        <f t="shared" si="0"/>
        <v>2000</v>
      </c>
      <c r="AL4" s="121">
        <f t="shared" si="0"/>
        <v>2001</v>
      </c>
      <c r="AM4" s="121">
        <f t="shared" si="0"/>
        <v>2002</v>
      </c>
      <c r="AN4" s="121">
        <f t="shared" si="0"/>
        <v>2003</v>
      </c>
      <c r="AO4" s="121">
        <f t="shared" si="0"/>
        <v>2004</v>
      </c>
      <c r="AP4" s="121">
        <f t="shared" si="0"/>
        <v>2005</v>
      </c>
      <c r="AQ4" s="121">
        <f t="shared" ref="AQ4:AZ4" si="1">AP4+1</f>
        <v>2006</v>
      </c>
      <c r="AR4" s="121">
        <f t="shared" si="1"/>
        <v>2007</v>
      </c>
      <c r="AS4" s="121">
        <f t="shared" si="1"/>
        <v>2008</v>
      </c>
      <c r="AT4" s="121">
        <f t="shared" si="1"/>
        <v>2009</v>
      </c>
      <c r="AU4" s="121">
        <f t="shared" si="1"/>
        <v>2010</v>
      </c>
      <c r="AV4" s="121">
        <f t="shared" si="1"/>
        <v>2011</v>
      </c>
      <c r="AW4" s="121">
        <f t="shared" si="1"/>
        <v>2012</v>
      </c>
      <c r="AX4" s="121">
        <f t="shared" si="1"/>
        <v>2013</v>
      </c>
      <c r="AY4" s="121">
        <f t="shared" si="1"/>
        <v>2014</v>
      </c>
      <c r="AZ4" s="121">
        <f t="shared" si="1"/>
        <v>2015</v>
      </c>
    </row>
    <row r="5" spans="1:52" s="282" customFormat="1" ht="18" customHeight="1">
      <c r="A5" s="799"/>
      <c r="Z5" s="905" t="s">
        <v>313</v>
      </c>
      <c r="AA5" s="757">
        <v>13302.887879356755</v>
      </c>
      <c r="AB5" s="757">
        <v>14038.970376594893</v>
      </c>
      <c r="AC5" s="757">
        <v>14339.173505872905</v>
      </c>
      <c r="AD5" s="757">
        <v>13975.495983090361</v>
      </c>
      <c r="AE5" s="757">
        <v>15196.217151617086</v>
      </c>
      <c r="AF5" s="757">
        <v>17068.708060883007</v>
      </c>
      <c r="AG5" s="757">
        <v>18600.700118820168</v>
      </c>
      <c r="AH5" s="757">
        <v>19299.120665803781</v>
      </c>
      <c r="AI5" s="757">
        <v>20173.772111758633</v>
      </c>
      <c r="AJ5" s="757">
        <v>19745.022176628918</v>
      </c>
      <c r="AK5" s="757">
        <v>19710.876321664877</v>
      </c>
      <c r="AL5" s="757">
        <v>18882.539905749301</v>
      </c>
      <c r="AM5" s="757">
        <v>21331.422803870406</v>
      </c>
      <c r="AN5" s="757">
        <v>20563.186796522346</v>
      </c>
      <c r="AO5" s="757">
        <v>21372.656097740415</v>
      </c>
      <c r="AP5" s="757">
        <v>21520.041763094134</v>
      </c>
      <c r="AQ5" s="757">
        <v>20136.517136972641</v>
      </c>
      <c r="AR5" s="757">
        <v>18516.659036059431</v>
      </c>
      <c r="AS5" s="757">
        <v>17668.826767298491</v>
      </c>
      <c r="AT5" s="757">
        <v>15505.10022797167</v>
      </c>
      <c r="AU5" s="757">
        <v>16435.640142181495</v>
      </c>
      <c r="AV5" s="757">
        <v>18406.831155798372</v>
      </c>
      <c r="AW5" s="757">
        <v>19304.902833242788</v>
      </c>
      <c r="AX5" s="757">
        <v>19662.03180042782</v>
      </c>
      <c r="AY5" s="757">
        <v>19183.930399152101</v>
      </c>
      <c r="AZ5" s="757">
        <v>19286.179374085077</v>
      </c>
    </row>
    <row r="6" spans="1:52" s="282" customFormat="1" ht="18" customHeight="1">
      <c r="A6" s="799"/>
      <c r="Z6" s="905" t="s">
        <v>314</v>
      </c>
      <c r="AA6" s="757">
        <v>17640.974283340925</v>
      </c>
      <c r="AB6" s="757">
        <v>18669.937637447612</v>
      </c>
      <c r="AC6" s="757">
        <v>18733.255233020001</v>
      </c>
      <c r="AD6" s="757">
        <v>21066.302269748197</v>
      </c>
      <c r="AE6" s="757">
        <v>21024.507420683585</v>
      </c>
      <c r="AF6" s="757">
        <v>21214.753490526713</v>
      </c>
      <c r="AG6" s="757">
        <v>12531.687823388409</v>
      </c>
      <c r="AH6" s="757">
        <v>16317.311894458899</v>
      </c>
      <c r="AI6" s="757">
        <v>17329.696666914435</v>
      </c>
      <c r="AJ6" s="757">
        <v>16425.580421226423</v>
      </c>
      <c r="AK6" s="757">
        <v>16906.982283565227</v>
      </c>
      <c r="AL6" s="757">
        <v>14620.977472851275</v>
      </c>
      <c r="AM6" s="757">
        <v>15282.505494294022</v>
      </c>
      <c r="AN6" s="757">
        <v>16853.124174833698</v>
      </c>
      <c r="AO6" s="757">
        <v>17587.484710068231</v>
      </c>
      <c r="AP6" s="757">
        <v>19751.841562492882</v>
      </c>
      <c r="AQ6" s="757">
        <v>18611.686283922452</v>
      </c>
      <c r="AR6" s="757">
        <v>18482.648580695593</v>
      </c>
      <c r="AS6" s="757">
        <v>16917.00882327119</v>
      </c>
      <c r="AT6" s="757">
        <v>15016.513932624694</v>
      </c>
      <c r="AU6" s="757">
        <v>14588.32732832562</v>
      </c>
      <c r="AV6" s="757">
        <v>12980.026559532695</v>
      </c>
      <c r="AW6" s="757">
        <v>12718.603640829129</v>
      </c>
      <c r="AX6" s="757">
        <v>13549.072319181187</v>
      </c>
      <c r="AY6" s="757">
        <v>12945.275838479518</v>
      </c>
      <c r="AZ6" s="757">
        <v>14450.309143894032</v>
      </c>
    </row>
    <row r="7" spans="1:52" s="282" customFormat="1" ht="18" customHeight="1">
      <c r="A7" s="799"/>
      <c r="Z7" s="905" t="s">
        <v>315</v>
      </c>
      <c r="AA7" s="283">
        <f>SUM(AA5:AA6)</f>
        <v>30943.862162697682</v>
      </c>
      <c r="AB7" s="283">
        <f t="shared" ref="AB7:AQ7" si="2">SUM(AB5:AB6)</f>
        <v>32708.908014042507</v>
      </c>
      <c r="AC7" s="283">
        <f t="shared" si="2"/>
        <v>33072.428738892908</v>
      </c>
      <c r="AD7" s="283">
        <f t="shared" si="2"/>
        <v>35041.798252838562</v>
      </c>
      <c r="AE7" s="283">
        <f t="shared" si="2"/>
        <v>36220.724572300671</v>
      </c>
      <c r="AF7" s="283">
        <f t="shared" si="2"/>
        <v>38283.461551409724</v>
      </c>
      <c r="AG7" s="283">
        <f t="shared" si="2"/>
        <v>31132.387942208577</v>
      </c>
      <c r="AH7" s="283">
        <f t="shared" si="2"/>
        <v>35616.432560262678</v>
      </c>
      <c r="AI7" s="283">
        <f t="shared" si="2"/>
        <v>37503.468778673065</v>
      </c>
      <c r="AJ7" s="283">
        <f t="shared" si="2"/>
        <v>36170.602597855337</v>
      </c>
      <c r="AK7" s="283">
        <f t="shared" si="2"/>
        <v>36617.858605230103</v>
      </c>
      <c r="AL7" s="283">
        <f t="shared" si="2"/>
        <v>33503.517378600576</v>
      </c>
      <c r="AM7" s="283">
        <f t="shared" si="2"/>
        <v>36613.928298164428</v>
      </c>
      <c r="AN7" s="283">
        <f t="shared" si="2"/>
        <v>37416.310971356041</v>
      </c>
      <c r="AO7" s="283">
        <f t="shared" si="2"/>
        <v>38960.140807808646</v>
      </c>
      <c r="AP7" s="283">
        <f t="shared" si="2"/>
        <v>41271.883325587012</v>
      </c>
      <c r="AQ7" s="283">
        <f t="shared" si="2"/>
        <v>38748.203420895094</v>
      </c>
      <c r="AR7" s="283">
        <f t="shared" ref="AR7:AW7" si="3">SUM(AR5:AR6)</f>
        <v>36999.307616755024</v>
      </c>
      <c r="AS7" s="283">
        <f t="shared" si="3"/>
        <v>34585.835590569681</v>
      </c>
      <c r="AT7" s="283">
        <f t="shared" si="3"/>
        <v>30521.614160596364</v>
      </c>
      <c r="AU7" s="283">
        <f t="shared" si="3"/>
        <v>31023.967470507116</v>
      </c>
      <c r="AV7" s="283">
        <f t="shared" si="3"/>
        <v>31386.857715331069</v>
      </c>
      <c r="AW7" s="283">
        <f t="shared" si="3"/>
        <v>32023.506474071917</v>
      </c>
      <c r="AX7" s="283">
        <f>SUM(AX5:AX6)</f>
        <v>33211.104119609008</v>
      </c>
      <c r="AY7" s="283">
        <f>SUM(AY5:AY6)</f>
        <v>32129.206237631617</v>
      </c>
      <c r="AZ7" s="283">
        <f>SUM(AZ5:AZ6)</f>
        <v>33736.488517979109</v>
      </c>
    </row>
    <row r="8" spans="1:52">
      <c r="Z8" s="701"/>
      <c r="AA8" s="273"/>
      <c r="AB8" s="273"/>
      <c r="AC8" s="273"/>
      <c r="AD8" s="273"/>
      <c r="AE8" s="273"/>
      <c r="AF8" s="273"/>
      <c r="AG8" s="273"/>
      <c r="AH8" s="273"/>
      <c r="AI8" s="273"/>
      <c r="AJ8" s="273"/>
      <c r="AK8" s="273"/>
      <c r="AL8" s="273"/>
      <c r="AM8" s="273"/>
      <c r="AN8" s="273"/>
      <c r="AO8" s="273"/>
      <c r="AP8" s="273"/>
      <c r="AQ8" s="273"/>
      <c r="AR8" s="273"/>
      <c r="AS8" s="273"/>
      <c r="AT8" s="273"/>
      <c r="AU8" s="273"/>
      <c r="AV8" s="273"/>
      <c r="AW8" s="273"/>
      <c r="AX8" s="273"/>
      <c r="AY8" s="273"/>
      <c r="AZ8" s="273"/>
    </row>
    <row r="9" spans="1:52" ht="18" customHeight="1">
      <c r="Z9" s="906" t="s">
        <v>316</v>
      </c>
      <c r="AA9" s="122">
        <f>'1.Total'!AA15*1000</f>
        <v>1273560.5150728242</v>
      </c>
      <c r="AB9" s="122">
        <f>'1.Total'!AB15*1000</f>
        <v>1284040.2588037867</v>
      </c>
      <c r="AC9" s="122">
        <f>'1.Total'!AC15*1000</f>
        <v>1296863.386633385</v>
      </c>
      <c r="AD9" s="122">
        <f>'1.Total'!AD15*1000</f>
        <v>1289308.1861955412</v>
      </c>
      <c r="AE9" s="122">
        <f>'1.Total'!AE15*1000</f>
        <v>1360095.9910845677</v>
      </c>
      <c r="AF9" s="122">
        <f>'1.Total'!AF15*1000</f>
        <v>1382327.172341258</v>
      </c>
      <c r="AG9" s="122">
        <f>'1.Total'!AG15*1000</f>
        <v>1395687.3092849224</v>
      </c>
      <c r="AH9" s="122">
        <f>'1.Total'!AH15*1000</f>
        <v>1392501.6508432585</v>
      </c>
      <c r="AI9" s="122">
        <f>'1.Total'!AI15*1000</f>
        <v>1348350.6582991534</v>
      </c>
      <c r="AJ9" s="122">
        <f>'1.Total'!AJ15*1000</f>
        <v>1370262.1028227722</v>
      </c>
      <c r="AK9" s="122">
        <f>'1.Total'!AK15*1000</f>
        <v>1389104.9660965139</v>
      </c>
      <c r="AL9" s="122">
        <f>'1.Total'!AL15*1000</f>
        <v>1360938.9488642523</v>
      </c>
      <c r="AM9" s="122">
        <f>'1.Total'!AM15*1000</f>
        <v>1392383.1758459394</v>
      </c>
      <c r="AN9" s="122">
        <f>'1.Total'!AN15*1000</f>
        <v>1394989.9533350749</v>
      </c>
      <c r="AO9" s="122">
        <f>'1.Total'!AO15*1000</f>
        <v>1391488.4890462975</v>
      </c>
      <c r="AP9" s="122">
        <f>'1.Total'!AP15*1000</f>
        <v>1398823.6229880552</v>
      </c>
      <c r="AQ9" s="122">
        <f>'1.Total'!AQ15*1000</f>
        <v>1379939.0611399142</v>
      </c>
      <c r="AR9" s="122">
        <f>'1.Total'!AR15*1000</f>
        <v>1414752.3755273931</v>
      </c>
      <c r="AS9" s="122">
        <f>'1.Total'!AS15*1000</f>
        <v>1328576.0326769028</v>
      </c>
      <c r="AT9" s="122">
        <f>'1.Total'!AT15*1000</f>
        <v>1252372.7776729625</v>
      </c>
      <c r="AU9" s="122">
        <f>'1.Total'!AU15*1000</f>
        <v>1306045.2811351025</v>
      </c>
      <c r="AV9" s="122">
        <f>'1.Total'!AV15*1000</f>
        <v>1355578.6300891994</v>
      </c>
      <c r="AW9" s="122">
        <f>'1.Total'!AW15*1000</f>
        <v>1391203.0239667674</v>
      </c>
      <c r="AX9" s="122">
        <f>'1.Total'!AX15*1000</f>
        <v>1409037.6452851873</v>
      </c>
      <c r="AY9" s="122">
        <f>'1.Total'!AY15*1000</f>
        <v>1364040.6378344668</v>
      </c>
      <c r="AZ9" s="122">
        <f>'1.Total'!AZ15*1000</f>
        <v>1324717.7438567718</v>
      </c>
    </row>
    <row r="10" spans="1:52" ht="18" customHeight="1">
      <c r="Z10" s="906" t="s">
        <v>317</v>
      </c>
      <c r="AA10" s="123">
        <f>AA7/AA9</f>
        <v>2.4297127459960755E-2</v>
      </c>
      <c r="AB10" s="123">
        <f t="shared" ref="AB10:AO10" si="4">AB7/AB9</f>
        <v>2.5473428726069822E-2</v>
      </c>
      <c r="AC10" s="123">
        <f t="shared" si="4"/>
        <v>2.5501860164892042E-2</v>
      </c>
      <c r="AD10" s="123">
        <f t="shared" si="4"/>
        <v>2.7178760383302178E-2</v>
      </c>
      <c r="AE10" s="123">
        <f t="shared" si="4"/>
        <v>2.6631006053784146E-2</v>
      </c>
      <c r="AF10" s="123">
        <f t="shared" si="4"/>
        <v>2.7694935263819442E-2</v>
      </c>
      <c r="AG10" s="123">
        <f t="shared" si="4"/>
        <v>2.2306133856127983E-2</v>
      </c>
      <c r="AH10" s="123">
        <f t="shared" si="4"/>
        <v>2.5577300061866644E-2</v>
      </c>
      <c r="AI10" s="123">
        <f t="shared" si="4"/>
        <v>2.7814328971353025E-2</v>
      </c>
      <c r="AJ10" s="123">
        <f t="shared" si="4"/>
        <v>2.6396849568665035E-2</v>
      </c>
      <c r="AK10" s="123">
        <f t="shared" si="4"/>
        <v>2.6360757105439593E-2</v>
      </c>
      <c r="AL10" s="123">
        <f t="shared" si="4"/>
        <v>2.4617942933120071E-2</v>
      </c>
      <c r="AM10" s="123">
        <f t="shared" si="4"/>
        <v>2.6295870945093627E-2</v>
      </c>
      <c r="AN10" s="123">
        <f t="shared" si="4"/>
        <v>2.6821921463952427E-2</v>
      </c>
      <c r="AO10" s="123">
        <f t="shared" si="4"/>
        <v>2.7998895509736672E-2</v>
      </c>
      <c r="AP10" s="123">
        <f t="shared" ref="AP10:AU10" si="5">AP7/AP9</f>
        <v>2.9504708561773722E-2</v>
      </c>
      <c r="AQ10" s="123">
        <f t="shared" si="5"/>
        <v>2.8079648233804398E-2</v>
      </c>
      <c r="AR10" s="123">
        <f t="shared" si="5"/>
        <v>2.6152497254484115E-2</v>
      </c>
      <c r="AS10" s="123">
        <f t="shared" si="5"/>
        <v>2.6032259155604254E-2</v>
      </c>
      <c r="AT10" s="123">
        <f t="shared" si="5"/>
        <v>2.4371029700364984E-2</v>
      </c>
      <c r="AU10" s="123">
        <f t="shared" si="5"/>
        <v>2.3754128527261893E-2</v>
      </c>
      <c r="AV10" s="123">
        <f>AV7/AV9</f>
        <v>2.3153845168882428E-2</v>
      </c>
      <c r="AW10" s="123">
        <f>AW7/AW9</f>
        <v>2.3018571640796608E-2</v>
      </c>
      <c r="AX10" s="123">
        <f>AX7/AX9</f>
        <v>2.3570061616690962E-2</v>
      </c>
      <c r="AY10" s="123">
        <f>AY7/AY9</f>
        <v>2.3554434777426813E-2</v>
      </c>
      <c r="AZ10" s="123">
        <f>AZ7/AZ9</f>
        <v>2.5466925822069074E-2</v>
      </c>
    </row>
    <row r="11" spans="1:52">
      <c r="Z11" s="701" t="s">
        <v>145</v>
      </c>
    </row>
  </sheetData>
  <phoneticPr fontId="9"/>
  <pageMargins left="0.78740157480314965" right="0.78740157480314965" top="0.98425196850393704" bottom="0.98425196850393704" header="0.51181102362204722" footer="0.51181102362204722"/>
  <pageSetup paperSize="9" scale="4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F45"/>
  <sheetViews>
    <sheetView topLeftCell="A13" zoomScaleNormal="100" workbookViewId="0">
      <selection activeCell="A40" sqref="A40:XFD41"/>
    </sheetView>
  </sheetViews>
  <sheetFormatPr defaultRowHeight="15"/>
  <cols>
    <col min="1" max="1" width="2.75" style="291" customWidth="1"/>
    <col min="2" max="2" width="8.125" style="291" customWidth="1"/>
    <col min="3" max="3" width="23" style="291" customWidth="1"/>
    <col min="4" max="4" width="13.375" style="291" customWidth="1"/>
    <col min="5" max="5" width="14.875" style="291" customWidth="1"/>
    <col min="6" max="6" width="11.625" style="291" customWidth="1"/>
    <col min="7" max="7" width="10.75" style="291" customWidth="1"/>
    <col min="8" max="16384" width="9" style="291"/>
  </cols>
  <sheetData>
    <row r="2" spans="2:2" s="318" customFormat="1" ht="18" customHeight="1">
      <c r="B2" s="1181" t="s">
        <v>169</v>
      </c>
    </row>
    <row r="3" spans="2:2" s="318" customFormat="1" ht="18" customHeight="1">
      <c r="B3" s="1181" t="s">
        <v>584</v>
      </c>
    </row>
    <row r="4" spans="2:2" s="318" customFormat="1" ht="14.25">
      <c r="B4" s="1181" t="s">
        <v>613</v>
      </c>
    </row>
    <row r="5" spans="2:2" s="318" customFormat="1" ht="14.25">
      <c r="B5" s="1181" t="s">
        <v>614</v>
      </c>
    </row>
    <row r="6" spans="2:2" s="318" customFormat="1" ht="14.25">
      <c r="B6" s="1181" t="s">
        <v>615</v>
      </c>
    </row>
    <row r="7" spans="2:2" s="318" customFormat="1" ht="4.5" customHeight="1">
      <c r="B7" s="1182"/>
    </row>
    <row r="8" spans="2:2" s="318" customFormat="1" ht="14.25">
      <c r="B8" s="1181" t="s">
        <v>585</v>
      </c>
    </row>
    <row r="9" spans="2:2" s="318" customFormat="1" ht="14.25">
      <c r="B9" s="1181" t="s">
        <v>586</v>
      </c>
    </row>
    <row r="10" spans="2:2" s="318" customFormat="1" ht="4.5" customHeight="1">
      <c r="B10" s="1182"/>
    </row>
    <row r="11" spans="2:2" s="318" customFormat="1" ht="14.25">
      <c r="B11" s="1182" t="s">
        <v>167</v>
      </c>
    </row>
    <row r="12" spans="2:2" s="318" customFormat="1" ht="6.75" customHeight="1">
      <c r="B12" s="1182"/>
    </row>
    <row r="13" spans="2:2" s="318" customFormat="1" ht="16.5">
      <c r="B13" s="1185" t="s">
        <v>616</v>
      </c>
    </row>
    <row r="14" spans="2:2" s="318" customFormat="1" ht="16.5">
      <c r="B14" s="1185" t="s">
        <v>617</v>
      </c>
    </row>
    <row r="15" spans="2:2" s="318" customFormat="1" ht="14.25">
      <c r="B15" s="1186" t="s">
        <v>199</v>
      </c>
    </row>
    <row r="16" spans="2:2" s="318" customFormat="1" ht="5.25" customHeight="1">
      <c r="B16" s="1187"/>
    </row>
    <row r="17" spans="2:6" s="318" customFormat="1" ht="14.25">
      <c r="B17" s="1182" t="s">
        <v>583</v>
      </c>
    </row>
    <row r="18" spans="2:6" ht="5.25" customHeight="1">
      <c r="B18" s="1182"/>
    </row>
    <row r="19" spans="2:6">
      <c r="B19" s="1182" t="s">
        <v>168</v>
      </c>
      <c r="C19" s="710"/>
    </row>
    <row r="20" spans="2:6" ht="18.75" customHeight="1">
      <c r="B20" s="712"/>
      <c r="C20" s="710"/>
    </row>
    <row r="21" spans="2:6" s="318" customFormat="1" ht="18" customHeight="1">
      <c r="B21" s="1182" t="s">
        <v>587</v>
      </c>
    </row>
    <row r="22" spans="2:6" s="318" customFormat="1" ht="18" customHeight="1">
      <c r="B22" s="319" t="s">
        <v>70</v>
      </c>
      <c r="C22" s="320" t="s">
        <v>25</v>
      </c>
      <c r="D22" s="321" t="s">
        <v>618</v>
      </c>
      <c r="E22" s="321" t="s">
        <v>26</v>
      </c>
      <c r="F22" s="321" t="s">
        <v>41</v>
      </c>
    </row>
    <row r="23" spans="2:6" s="318" customFormat="1" ht="18" customHeight="1">
      <c r="B23" s="319" t="s">
        <v>71</v>
      </c>
      <c r="C23" s="320" t="s">
        <v>27</v>
      </c>
      <c r="D23" s="321" t="s">
        <v>47</v>
      </c>
      <c r="E23" s="321" t="s">
        <v>28</v>
      </c>
      <c r="F23" s="321" t="s">
        <v>42</v>
      </c>
    </row>
    <row r="24" spans="2:6" s="318" customFormat="1" ht="18" customHeight="1">
      <c r="B24" s="319" t="s">
        <v>72</v>
      </c>
      <c r="C24" s="320" t="s">
        <v>29</v>
      </c>
      <c r="D24" s="321" t="s">
        <v>48</v>
      </c>
      <c r="E24" s="321" t="s">
        <v>30</v>
      </c>
      <c r="F24" s="321" t="s">
        <v>43</v>
      </c>
    </row>
    <row r="25" spans="2:6" s="318" customFormat="1" ht="18" customHeight="1">
      <c r="B25" s="319" t="s">
        <v>73</v>
      </c>
      <c r="C25" s="320" t="s">
        <v>31</v>
      </c>
      <c r="D25" s="321" t="s">
        <v>619</v>
      </c>
      <c r="E25" s="321" t="s">
        <v>32</v>
      </c>
      <c r="F25" s="321" t="s">
        <v>32</v>
      </c>
    </row>
    <row r="26" spans="2:6" s="318" customFormat="1" ht="18" customHeight="1">
      <c r="B26" s="319" t="s">
        <v>33</v>
      </c>
      <c r="C26" s="322" t="s">
        <v>33</v>
      </c>
      <c r="D26" s="321" t="s">
        <v>33</v>
      </c>
      <c r="E26" s="321" t="s">
        <v>620</v>
      </c>
      <c r="F26" s="321" t="s">
        <v>32</v>
      </c>
    </row>
    <row r="27" spans="2:6" s="318" customFormat="1" ht="14.25"/>
    <row r="28" spans="2:6" s="318" customFormat="1" ht="18" customHeight="1">
      <c r="B28" s="1181" t="s">
        <v>581</v>
      </c>
      <c r="C28" s="1182"/>
      <c r="D28" s="1182"/>
      <c r="E28" s="1182"/>
    </row>
    <row r="29" spans="2:6" s="318" customFormat="1" ht="14.25">
      <c r="B29" s="1182"/>
      <c r="C29" s="1182"/>
      <c r="D29" s="1182"/>
      <c r="E29" s="1183" t="s">
        <v>582</v>
      </c>
    </row>
    <row r="30" spans="2:6" s="318" customFormat="1" ht="14.25">
      <c r="B30" s="1182"/>
      <c r="C30" s="1184" t="s">
        <v>611</v>
      </c>
      <c r="D30" s="1204" t="s">
        <v>612</v>
      </c>
      <c r="E30" s="1205"/>
    </row>
    <row r="31" spans="2:6" s="318" customFormat="1" ht="18" customHeight="1">
      <c r="B31" s="319" t="s">
        <v>49</v>
      </c>
      <c r="C31" s="323">
        <v>1</v>
      </c>
      <c r="D31" s="1203">
        <v>1</v>
      </c>
      <c r="E31" s="1203"/>
    </row>
    <row r="32" spans="2:6" s="318" customFormat="1" ht="18" customHeight="1">
      <c r="B32" s="319" t="s">
        <v>621</v>
      </c>
      <c r="C32" s="323">
        <v>25</v>
      </c>
      <c r="D32" s="1203">
        <v>21</v>
      </c>
      <c r="E32" s="1203"/>
    </row>
    <row r="33" spans="2:5" s="318" customFormat="1" ht="18" customHeight="1">
      <c r="B33" s="319" t="s">
        <v>50</v>
      </c>
      <c r="C33" s="323">
        <v>298</v>
      </c>
      <c r="D33" s="1203">
        <v>310</v>
      </c>
      <c r="E33" s="1203"/>
    </row>
    <row r="34" spans="2:5" s="318" customFormat="1" ht="18" customHeight="1">
      <c r="B34" s="319" t="s">
        <v>622</v>
      </c>
      <c r="C34" s="419" t="s">
        <v>75</v>
      </c>
      <c r="D34" s="1203" t="s">
        <v>77</v>
      </c>
      <c r="E34" s="1203"/>
    </row>
    <row r="35" spans="2:5" s="318" customFormat="1" ht="18" customHeight="1">
      <c r="B35" s="319" t="s">
        <v>35</v>
      </c>
      <c r="C35" s="321" t="s">
        <v>76</v>
      </c>
      <c r="D35" s="1203" t="s">
        <v>78</v>
      </c>
      <c r="E35" s="1203"/>
    </row>
    <row r="36" spans="2:5" s="318" customFormat="1" ht="18" customHeight="1">
      <c r="B36" s="319" t="s">
        <v>51</v>
      </c>
      <c r="C36" s="418">
        <v>22800</v>
      </c>
      <c r="D36" s="1206">
        <v>23900</v>
      </c>
      <c r="E36" s="1206"/>
    </row>
    <row r="37" spans="2:5" s="318" customFormat="1" ht="18" customHeight="1">
      <c r="B37" s="319" t="s">
        <v>74</v>
      </c>
      <c r="C37" s="418">
        <v>17200</v>
      </c>
      <c r="D37" s="1207" t="s">
        <v>32</v>
      </c>
      <c r="E37" s="1208"/>
    </row>
    <row r="38" spans="2:5" s="318" customFormat="1" ht="27">
      <c r="B38" s="805" t="s">
        <v>213</v>
      </c>
      <c r="C38" s="1180" t="s">
        <v>579</v>
      </c>
      <c r="D38" s="1209" t="s">
        <v>580</v>
      </c>
      <c r="E38" s="1209"/>
    </row>
    <row r="39" spans="2:5" s="318" customFormat="1" ht="14.25"/>
    <row r="40" spans="2:5">
      <c r="B40" s="1201"/>
      <c r="C40" s="710"/>
    </row>
    <row r="41" spans="2:5">
      <c r="B41" s="1202"/>
    </row>
    <row r="43" spans="2:5">
      <c r="B43" s="711"/>
      <c r="C43" s="710"/>
    </row>
    <row r="44" spans="2:5">
      <c r="B44" s="711"/>
      <c r="C44" s="710"/>
    </row>
    <row r="45" spans="2:5">
      <c r="B45" s="711"/>
      <c r="C45" s="710"/>
    </row>
  </sheetData>
  <mergeCells count="9">
    <mergeCell ref="D31:E31"/>
    <mergeCell ref="D30:E30"/>
    <mergeCell ref="D36:E36"/>
    <mergeCell ref="D37:E37"/>
    <mergeCell ref="D38:E38"/>
    <mergeCell ref="D34:E34"/>
    <mergeCell ref="D35:E35"/>
    <mergeCell ref="D33:E33"/>
    <mergeCell ref="D32:E32"/>
  </mergeCells>
  <phoneticPr fontId="9"/>
  <pageMargins left="0.70866141732283472" right="0.70866141732283472" top="0.74803149606299213" bottom="0.74803149606299213" header="0.31496062992125984" footer="0.31496062992125984"/>
  <pageSetup paperSize="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J99"/>
  <sheetViews>
    <sheetView zoomScale="85" zoomScaleNormal="85" workbookViewId="0">
      <pane xSplit="26" ySplit="4" topLeftCell="AR39" activePane="bottomRight" state="frozen"/>
      <selection activeCell="AZ17" sqref="AZ17"/>
      <selection pane="topRight" activeCell="AZ17" sqref="AZ17"/>
      <selection pane="bottomLeft" activeCell="AZ17" sqref="AZ17"/>
      <selection pane="bottomRight"/>
    </sheetView>
  </sheetViews>
  <sheetFormatPr defaultRowHeight="14.25"/>
  <cols>
    <col min="1" max="1" width="1.625" style="305" customWidth="1"/>
    <col min="2" max="23" width="1.625" style="1" hidden="1" customWidth="1"/>
    <col min="24" max="25" width="1.625" style="1" customWidth="1"/>
    <col min="26" max="26" width="41.75" style="1" customWidth="1"/>
    <col min="27" max="52" width="10.625" style="1" customWidth="1"/>
    <col min="53" max="57" width="10.625" style="1" hidden="1" customWidth="1"/>
    <col min="58" max="58" width="31.375" style="1" bestFit="1" customWidth="1"/>
    <col min="59" max="60" width="9" style="1"/>
    <col min="61" max="61" width="14.625" style="1" customWidth="1"/>
    <col min="62" max="16384" width="9" style="1"/>
  </cols>
  <sheetData>
    <row r="1" spans="1:62" ht="23.25">
      <c r="A1" s="393" t="s">
        <v>131</v>
      </c>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row>
    <row r="2" spans="1:62" s="305" customFormat="1" ht="15" customHeight="1">
      <c r="A2" s="393"/>
    </row>
    <row r="3" spans="1:62" ht="17.25" thickBot="1">
      <c r="X3" s="767" t="s">
        <v>310</v>
      </c>
      <c r="Y3" s="767"/>
      <c r="Z3" s="767"/>
    </row>
    <row r="4" spans="1:62" ht="15" thickBot="1">
      <c r="X4" s="847" t="s">
        <v>239</v>
      </c>
      <c r="Y4" s="848"/>
      <c r="Z4" s="849"/>
      <c r="AA4" s="242">
        <v>1990</v>
      </c>
      <c r="AB4" s="242">
        <f t="shared" ref="AB4:BE4" si="0">AA4+1</f>
        <v>1991</v>
      </c>
      <c r="AC4" s="242">
        <f t="shared" si="0"/>
        <v>1992</v>
      </c>
      <c r="AD4" s="242">
        <f t="shared" si="0"/>
        <v>1993</v>
      </c>
      <c r="AE4" s="242">
        <f t="shared" si="0"/>
        <v>1994</v>
      </c>
      <c r="AF4" s="242">
        <f t="shared" si="0"/>
        <v>1995</v>
      </c>
      <c r="AG4" s="242">
        <f t="shared" si="0"/>
        <v>1996</v>
      </c>
      <c r="AH4" s="242">
        <f t="shared" si="0"/>
        <v>1997</v>
      </c>
      <c r="AI4" s="242">
        <f t="shared" si="0"/>
        <v>1998</v>
      </c>
      <c r="AJ4" s="242">
        <f t="shared" si="0"/>
        <v>1999</v>
      </c>
      <c r="AK4" s="242">
        <f t="shared" si="0"/>
        <v>2000</v>
      </c>
      <c r="AL4" s="242">
        <f t="shared" si="0"/>
        <v>2001</v>
      </c>
      <c r="AM4" s="242">
        <f t="shared" si="0"/>
        <v>2002</v>
      </c>
      <c r="AN4" s="242">
        <f t="shared" si="0"/>
        <v>2003</v>
      </c>
      <c r="AO4" s="242">
        <f t="shared" si="0"/>
        <v>2004</v>
      </c>
      <c r="AP4" s="242">
        <f t="shared" si="0"/>
        <v>2005</v>
      </c>
      <c r="AQ4" s="242">
        <f t="shared" si="0"/>
        <v>2006</v>
      </c>
      <c r="AR4" s="242">
        <f t="shared" si="0"/>
        <v>2007</v>
      </c>
      <c r="AS4" s="242">
        <f t="shared" si="0"/>
        <v>2008</v>
      </c>
      <c r="AT4" s="242">
        <f t="shared" si="0"/>
        <v>2009</v>
      </c>
      <c r="AU4" s="242">
        <f t="shared" si="0"/>
        <v>2010</v>
      </c>
      <c r="AV4" s="242">
        <f t="shared" si="0"/>
        <v>2011</v>
      </c>
      <c r="AW4" s="242">
        <f t="shared" si="0"/>
        <v>2012</v>
      </c>
      <c r="AX4" s="242">
        <f t="shared" si="0"/>
        <v>2013</v>
      </c>
      <c r="AY4" s="242">
        <f t="shared" si="0"/>
        <v>2014</v>
      </c>
      <c r="AZ4" s="242">
        <f t="shared" si="0"/>
        <v>2015</v>
      </c>
      <c r="BA4" s="242">
        <f t="shared" si="0"/>
        <v>2016</v>
      </c>
      <c r="BB4" s="242">
        <f t="shared" si="0"/>
        <v>2017</v>
      </c>
      <c r="BC4" s="242">
        <f t="shared" si="0"/>
        <v>2018</v>
      </c>
      <c r="BD4" s="242">
        <f t="shared" si="0"/>
        <v>2019</v>
      </c>
      <c r="BE4" s="242">
        <f t="shared" si="0"/>
        <v>2020</v>
      </c>
      <c r="BF4" s="242" t="s">
        <v>44</v>
      </c>
    </row>
    <row r="5" spans="1:62" ht="15" customHeight="1">
      <c r="X5" s="850" t="s">
        <v>240</v>
      </c>
      <c r="Y5" s="851"/>
      <c r="Z5" s="852"/>
      <c r="AA5" s="600">
        <f>SUM(AA6,AA10,AA17,AA22)</f>
        <v>1078110.8718218647</v>
      </c>
      <c r="AB5" s="600">
        <f t="shared" ref="AB5:AZ5" si="1">SUM(AB6,AB10,AB17,AB22)</f>
        <v>1085507.4783566319</v>
      </c>
      <c r="AC5" s="600">
        <f t="shared" si="1"/>
        <v>1094727.0234753825</v>
      </c>
      <c r="AD5" s="600">
        <f t="shared" si="1"/>
        <v>1089344.3834636253</v>
      </c>
      <c r="AE5" s="600">
        <f t="shared" si="1"/>
        <v>1146754.5437900936</v>
      </c>
      <c r="AF5" s="600">
        <f t="shared" si="1"/>
        <v>1159485.3478270737</v>
      </c>
      <c r="AG5" s="600">
        <f t="shared" si="1"/>
        <v>1171354.8625414451</v>
      </c>
      <c r="AH5" s="600">
        <f t="shared" si="1"/>
        <v>1171212.4033659084</v>
      </c>
      <c r="AI5" s="600">
        <f t="shared" si="1"/>
        <v>1142431.1740213747</v>
      </c>
      <c r="AJ5" s="600">
        <f t="shared" si="1"/>
        <v>1177272.8416927904</v>
      </c>
      <c r="AK5" s="600">
        <f t="shared" si="1"/>
        <v>1197823.4600630389</v>
      </c>
      <c r="AL5" s="600">
        <f t="shared" si="1"/>
        <v>1183656.7165790731</v>
      </c>
      <c r="AM5" s="600">
        <f t="shared" si="1"/>
        <v>1224003.575060959</v>
      </c>
      <c r="AN5" s="600">
        <f t="shared" si="1"/>
        <v>1229898.7526385873</v>
      </c>
      <c r="AO5" s="600">
        <f t="shared" si="1"/>
        <v>1229612.8166357002</v>
      </c>
      <c r="AP5" s="600">
        <f t="shared" si="1"/>
        <v>1236529.9805096907</v>
      </c>
      <c r="AQ5" s="600">
        <f t="shared" si="1"/>
        <v>1216506.0018417779</v>
      </c>
      <c r="AR5" s="600">
        <f t="shared" si="1"/>
        <v>1251853.0878304769</v>
      </c>
      <c r="AS5" s="600">
        <f t="shared" si="1"/>
        <v>1170228.3589858576</v>
      </c>
      <c r="AT5" s="600">
        <f t="shared" si="1"/>
        <v>1106005.9735094761</v>
      </c>
      <c r="AU5" s="600">
        <f t="shared" si="1"/>
        <v>1154746.1398995209</v>
      </c>
      <c r="AV5" s="600">
        <f t="shared" si="1"/>
        <v>1204228.7801465702</v>
      </c>
      <c r="AW5" s="600">
        <f t="shared" si="1"/>
        <v>1237813.662090617</v>
      </c>
      <c r="AX5" s="600">
        <f t="shared" si="1"/>
        <v>1251716.9882999712</v>
      </c>
      <c r="AY5" s="600">
        <f t="shared" si="1"/>
        <v>1205606.019315578</v>
      </c>
      <c r="AZ5" s="600">
        <f t="shared" si="1"/>
        <v>1165285.6456426168</v>
      </c>
      <c r="BA5" s="235"/>
      <c r="BB5" s="235"/>
      <c r="BC5" s="235"/>
      <c r="BD5" s="235"/>
      <c r="BE5" s="235"/>
      <c r="BF5" s="235"/>
      <c r="BG5" s="160"/>
      <c r="BH5" s="378"/>
      <c r="BI5" s="160"/>
      <c r="BJ5" s="160"/>
    </row>
    <row r="6" spans="1:62" ht="15" customHeight="1">
      <c r="X6" s="853"/>
      <c r="Y6" s="854" t="s">
        <v>241</v>
      </c>
      <c r="Z6" s="855"/>
      <c r="AA6" s="187">
        <f>SUM(AA7:AA9)</f>
        <v>352782.84737819474</v>
      </c>
      <c r="AB6" s="187">
        <f t="shared" ref="AB6:AZ6" si="2">SUM(AB7:AB9)</f>
        <v>355881.03931503318</v>
      </c>
      <c r="AC6" s="187">
        <f t="shared" si="2"/>
        <v>362715.02880266582</v>
      </c>
      <c r="AD6" s="187">
        <f t="shared" si="2"/>
        <v>346422.62420458632</v>
      </c>
      <c r="AE6" s="187">
        <f t="shared" si="2"/>
        <v>387366.79181524174</v>
      </c>
      <c r="AF6" s="187">
        <f t="shared" si="2"/>
        <v>377028.58884248364</v>
      </c>
      <c r="AG6" s="187">
        <f t="shared" si="2"/>
        <v>379153.01952367945</v>
      </c>
      <c r="AH6" s="187">
        <f t="shared" si="2"/>
        <v>377005.39043348044</v>
      </c>
      <c r="AI6" s="187">
        <f t="shared" si="2"/>
        <v>364997.07662567729</v>
      </c>
      <c r="AJ6" s="187">
        <f t="shared" si="2"/>
        <v>384032.34065680666</v>
      </c>
      <c r="AK6" s="187">
        <f t="shared" si="2"/>
        <v>393060.44880766887</v>
      </c>
      <c r="AL6" s="187">
        <f t="shared" si="2"/>
        <v>383004.41648615274</v>
      </c>
      <c r="AM6" s="187">
        <f t="shared" si="2"/>
        <v>414184.08066329424</v>
      </c>
      <c r="AN6" s="187">
        <f t="shared" si="2"/>
        <v>430909.93442639755</v>
      </c>
      <c r="AO6" s="187">
        <f t="shared" si="2"/>
        <v>427940.20752039744</v>
      </c>
      <c r="AP6" s="187">
        <f t="shared" si="2"/>
        <v>447938.55095447169</v>
      </c>
      <c r="AQ6" s="187">
        <f t="shared" si="2"/>
        <v>436480.12649549649</v>
      </c>
      <c r="AR6" s="187">
        <f t="shared" si="2"/>
        <v>498751.18741119019</v>
      </c>
      <c r="AS6" s="187">
        <f t="shared" si="2"/>
        <v>473839.27378692606</v>
      </c>
      <c r="AT6" s="187">
        <f t="shared" si="2"/>
        <v>436771.29802983167</v>
      </c>
      <c r="AU6" s="187">
        <f t="shared" si="2"/>
        <v>461182.04730406689</v>
      </c>
      <c r="AV6" s="187">
        <f t="shared" si="2"/>
        <v>518617.36928508576</v>
      </c>
      <c r="AW6" s="187">
        <f t="shared" si="2"/>
        <v>561892.20166000875</v>
      </c>
      <c r="AX6" s="187">
        <f t="shared" si="2"/>
        <v>564207.0926374062</v>
      </c>
      <c r="AY6" s="187">
        <f t="shared" si="2"/>
        <v>529229.06635763822</v>
      </c>
      <c r="AZ6" s="187">
        <f t="shared" si="2"/>
        <v>504112.50575539493</v>
      </c>
      <c r="BA6" s="37"/>
      <c r="BB6" s="37"/>
      <c r="BC6" s="37"/>
      <c r="BD6" s="37"/>
      <c r="BE6" s="37"/>
      <c r="BF6" s="37"/>
      <c r="BG6" s="160"/>
      <c r="BH6" s="378"/>
      <c r="BI6" s="160"/>
      <c r="BJ6" s="160"/>
    </row>
    <row r="7" spans="1:62" ht="15" customHeight="1">
      <c r="X7" s="853"/>
      <c r="Y7" s="856"/>
      <c r="Z7" s="857" t="s">
        <v>242</v>
      </c>
      <c r="AA7" s="695">
        <v>300172.51820683037</v>
      </c>
      <c r="AB7" s="695">
        <v>302876.08069464134</v>
      </c>
      <c r="AC7" s="695">
        <v>310527.56034670339</v>
      </c>
      <c r="AD7" s="695">
        <v>292583.8793945713</v>
      </c>
      <c r="AE7" s="695">
        <v>330206.57162133692</v>
      </c>
      <c r="AF7" s="695">
        <v>318716.23562727281</v>
      </c>
      <c r="AG7" s="695">
        <v>320690.06004838651</v>
      </c>
      <c r="AH7" s="695">
        <v>314202.94351711939</v>
      </c>
      <c r="AI7" s="695">
        <v>304924.73831725493</v>
      </c>
      <c r="AJ7" s="695">
        <v>325017.92108039837</v>
      </c>
      <c r="AK7" s="695">
        <v>334091.04613299918</v>
      </c>
      <c r="AL7" s="695">
        <v>326888.75195272092</v>
      </c>
      <c r="AM7" s="695">
        <v>354684.37962326308</v>
      </c>
      <c r="AN7" s="695">
        <v>372105.8263074006</v>
      </c>
      <c r="AO7" s="695">
        <v>366638.43947788706</v>
      </c>
      <c r="AP7" s="695">
        <v>382776.24632192281</v>
      </c>
      <c r="AQ7" s="695">
        <v>374109.35301319748</v>
      </c>
      <c r="AR7" s="695">
        <v>428019.78416863887</v>
      </c>
      <c r="AS7" s="695">
        <v>399443.51857439434</v>
      </c>
      <c r="AT7" s="695">
        <v>360397.05504737044</v>
      </c>
      <c r="AU7" s="695">
        <v>383264.4766652016</v>
      </c>
      <c r="AV7" s="695">
        <v>444490.75370000995</v>
      </c>
      <c r="AW7" s="695">
        <v>490980.62533639302</v>
      </c>
      <c r="AX7" s="695">
        <v>495625.75313177815</v>
      </c>
      <c r="AY7" s="695">
        <v>468199.36145516089</v>
      </c>
      <c r="AZ7" s="695">
        <v>443896.84444800427</v>
      </c>
      <c r="BA7" s="696"/>
      <c r="BB7" s="696"/>
      <c r="BC7" s="696"/>
      <c r="BD7" s="696"/>
      <c r="BE7" s="696"/>
      <c r="BF7" s="696" t="s">
        <v>59</v>
      </c>
      <c r="BG7" s="160"/>
      <c r="BH7" s="160"/>
      <c r="BI7" s="160"/>
      <c r="BJ7" s="160"/>
    </row>
    <row r="8" spans="1:62" ht="15" customHeight="1">
      <c r="X8" s="853"/>
      <c r="Y8" s="856"/>
      <c r="Z8" s="858" t="s">
        <v>243</v>
      </c>
      <c r="AA8" s="229">
        <v>37150.28393535439</v>
      </c>
      <c r="AB8" s="229">
        <v>37729.708770976555</v>
      </c>
      <c r="AC8" s="229">
        <v>38510.749695219238</v>
      </c>
      <c r="AD8" s="229">
        <v>41096.701013253434</v>
      </c>
      <c r="AE8" s="229">
        <v>41219.340453011078</v>
      </c>
      <c r="AF8" s="229">
        <v>41766.300324285214</v>
      </c>
      <c r="AG8" s="229">
        <v>43475.351246760554</v>
      </c>
      <c r="AH8" s="229">
        <v>46572.518218112447</v>
      </c>
      <c r="AI8" s="229">
        <v>46233.987663158165</v>
      </c>
      <c r="AJ8" s="229">
        <v>47018.818352895585</v>
      </c>
      <c r="AK8" s="229">
        <v>47377.257274106545</v>
      </c>
      <c r="AL8" s="229">
        <v>44657.663360573439</v>
      </c>
      <c r="AM8" s="229">
        <v>44411.941764360112</v>
      </c>
      <c r="AN8" s="229">
        <v>46909.118758915705</v>
      </c>
      <c r="AO8" s="229">
        <v>48500.14817310527</v>
      </c>
      <c r="AP8" s="229">
        <v>50883.603712653487</v>
      </c>
      <c r="AQ8" s="229">
        <v>49774.915572147904</v>
      </c>
      <c r="AR8" s="229">
        <v>48426.04529252561</v>
      </c>
      <c r="AS8" s="229">
        <v>46986.794052685502</v>
      </c>
      <c r="AT8" s="229">
        <v>47307.468545564458</v>
      </c>
      <c r="AU8" s="229">
        <v>49627.426737827947</v>
      </c>
      <c r="AV8" s="229">
        <v>46428.519739094809</v>
      </c>
      <c r="AW8" s="229">
        <v>45144.218088225694</v>
      </c>
      <c r="AX8" s="229">
        <v>47453.560128992009</v>
      </c>
      <c r="AY8" s="229">
        <v>41797.766531597357</v>
      </c>
      <c r="AZ8" s="229">
        <v>42123.139979423468</v>
      </c>
      <c r="BA8" s="230"/>
      <c r="BB8" s="230"/>
      <c r="BC8" s="230"/>
      <c r="BD8" s="230"/>
      <c r="BE8" s="230"/>
      <c r="BF8" s="231" t="s">
        <v>60</v>
      </c>
      <c r="BG8" s="160"/>
      <c r="BH8" s="160"/>
      <c r="BI8" s="160"/>
      <c r="BJ8" s="160"/>
    </row>
    <row r="9" spans="1:62" ht="15" customHeight="1">
      <c r="X9" s="853"/>
      <c r="Y9" s="856"/>
      <c r="Z9" s="859" t="s">
        <v>244</v>
      </c>
      <c r="AA9" s="697">
        <v>15460.045236009973</v>
      </c>
      <c r="AB9" s="697">
        <v>15275.249849415271</v>
      </c>
      <c r="AC9" s="697">
        <v>13676.718760743212</v>
      </c>
      <c r="AD9" s="697">
        <v>12742.043796761585</v>
      </c>
      <c r="AE9" s="697">
        <v>15940.879740893741</v>
      </c>
      <c r="AF9" s="697">
        <v>16546.052890925603</v>
      </c>
      <c r="AG9" s="697">
        <v>14987.608228532337</v>
      </c>
      <c r="AH9" s="697">
        <v>16229.928698248597</v>
      </c>
      <c r="AI9" s="697">
        <v>13838.350645264232</v>
      </c>
      <c r="AJ9" s="697">
        <v>11995.601223512704</v>
      </c>
      <c r="AK9" s="697">
        <v>11592.145400563159</v>
      </c>
      <c r="AL9" s="697">
        <v>11458.001172858376</v>
      </c>
      <c r="AM9" s="697">
        <v>15087.759275671027</v>
      </c>
      <c r="AN9" s="697">
        <v>11894.989360081257</v>
      </c>
      <c r="AO9" s="697">
        <v>12801.6198694051</v>
      </c>
      <c r="AP9" s="697">
        <v>14278.700919895351</v>
      </c>
      <c r="AQ9" s="697">
        <v>12595.857910151099</v>
      </c>
      <c r="AR9" s="697">
        <v>22305.357950025707</v>
      </c>
      <c r="AS9" s="697">
        <v>27408.961159846251</v>
      </c>
      <c r="AT9" s="697">
        <v>29066.774436896798</v>
      </c>
      <c r="AU9" s="697">
        <v>28290.143901037343</v>
      </c>
      <c r="AV9" s="697">
        <v>27698.095845980974</v>
      </c>
      <c r="AW9" s="697">
        <v>25767.358235390082</v>
      </c>
      <c r="AX9" s="697">
        <v>21127.779376636056</v>
      </c>
      <c r="AY9" s="697">
        <v>19231.938370879936</v>
      </c>
      <c r="AZ9" s="697">
        <v>18092.521327967195</v>
      </c>
      <c r="BA9" s="232"/>
      <c r="BB9" s="232"/>
      <c r="BC9" s="232"/>
      <c r="BD9" s="232"/>
      <c r="BE9" s="232"/>
      <c r="BF9" s="394" t="s">
        <v>60</v>
      </c>
      <c r="BG9" s="160"/>
      <c r="BH9" s="160"/>
      <c r="BI9" s="160"/>
      <c r="BJ9" s="160"/>
    </row>
    <row r="10" spans="1:62" ht="15" customHeight="1">
      <c r="X10" s="853"/>
      <c r="Y10" s="854" t="s">
        <v>245</v>
      </c>
      <c r="Z10" s="860"/>
      <c r="AA10" s="198">
        <f>SUM(AA11:AA16)</f>
        <v>380140.18035910651</v>
      </c>
      <c r="AB10" s="198">
        <f t="shared" ref="AB10:AZ10" si="3">SUM(AB11:AB16)</f>
        <v>375130.50649047637</v>
      </c>
      <c r="AC10" s="198">
        <f t="shared" si="3"/>
        <v>368513.32094269386</v>
      </c>
      <c r="AD10" s="198">
        <f t="shared" si="3"/>
        <v>367039.1253563494</v>
      </c>
      <c r="AE10" s="198">
        <f t="shared" si="3"/>
        <v>376906.39412384923</v>
      </c>
      <c r="AF10" s="198">
        <f t="shared" si="3"/>
        <v>382895.22288281616</v>
      </c>
      <c r="AG10" s="198">
        <f t="shared" si="3"/>
        <v>386977.66927169432</v>
      </c>
      <c r="AH10" s="198">
        <f t="shared" si="3"/>
        <v>387219.36054148286</v>
      </c>
      <c r="AI10" s="198">
        <f t="shared" si="3"/>
        <v>363916.18739465985</v>
      </c>
      <c r="AJ10" s="198">
        <f t="shared" si="3"/>
        <v>370533.73235001531</v>
      </c>
      <c r="AK10" s="198">
        <f t="shared" si="3"/>
        <v>379699.89167361479</v>
      </c>
      <c r="AL10" s="198">
        <f t="shared" si="3"/>
        <v>374058.56488096301</v>
      </c>
      <c r="AM10" s="198">
        <f t="shared" si="3"/>
        <v>385211.51886396506</v>
      </c>
      <c r="AN10" s="198">
        <f t="shared" si="3"/>
        <v>384245.55032036325</v>
      </c>
      <c r="AO10" s="198">
        <f t="shared" si="3"/>
        <v>386313.1289396275</v>
      </c>
      <c r="AP10" s="198">
        <f t="shared" si="3"/>
        <v>374648.95291765622</v>
      </c>
      <c r="AQ10" s="198">
        <f t="shared" si="3"/>
        <v>378847.81543269561</v>
      </c>
      <c r="AR10" s="198">
        <f t="shared" si="3"/>
        <v>364920.25452359114</v>
      </c>
      <c r="AS10" s="198">
        <f t="shared" si="3"/>
        <v>331853.92084397422</v>
      </c>
      <c r="AT10" s="198">
        <f t="shared" si="3"/>
        <v>303283.88016102626</v>
      </c>
      <c r="AU10" s="198">
        <f t="shared" si="3"/>
        <v>338811.94890624221</v>
      </c>
      <c r="AV10" s="198">
        <f t="shared" si="3"/>
        <v>335113.10537756642</v>
      </c>
      <c r="AW10" s="198">
        <f t="shared" si="3"/>
        <v>334157.80440655898</v>
      </c>
      <c r="AX10" s="198">
        <f t="shared" si="3"/>
        <v>342281.48887709324</v>
      </c>
      <c r="AY10" s="198">
        <f t="shared" si="3"/>
        <v>339109.15761731833</v>
      </c>
      <c r="AZ10" s="198">
        <f t="shared" si="3"/>
        <v>333942.06144427834</v>
      </c>
      <c r="BA10" s="177"/>
      <c r="BB10" s="177"/>
      <c r="BC10" s="177"/>
      <c r="BD10" s="177"/>
      <c r="BE10" s="177"/>
      <c r="BF10" s="177" t="s">
        <v>61</v>
      </c>
      <c r="BG10" s="160"/>
      <c r="BH10" s="378"/>
      <c r="BI10" s="160"/>
      <c r="BJ10" s="160"/>
    </row>
    <row r="11" spans="1:62" ht="15" customHeight="1">
      <c r="X11" s="853"/>
      <c r="Y11" s="856"/>
      <c r="Z11" s="858" t="s">
        <v>246</v>
      </c>
      <c r="AA11" s="233">
        <v>167330.52878497849</v>
      </c>
      <c r="AB11" s="233">
        <v>158873.05654955257</v>
      </c>
      <c r="AC11" s="233">
        <v>151420.04198997875</v>
      </c>
      <c r="AD11" s="233">
        <v>151532.12161188261</v>
      </c>
      <c r="AE11" s="233">
        <v>154224.23491694839</v>
      </c>
      <c r="AF11" s="233">
        <v>155182.21513749743</v>
      </c>
      <c r="AG11" s="233">
        <v>159220.2848525671</v>
      </c>
      <c r="AH11" s="233">
        <v>161723.90835646458</v>
      </c>
      <c r="AI11" s="233">
        <v>151633.4691218533</v>
      </c>
      <c r="AJ11" s="233">
        <v>158230.58656303224</v>
      </c>
      <c r="AK11" s="233">
        <v>163243.50278390243</v>
      </c>
      <c r="AL11" s="233">
        <v>160650.67323182747</v>
      </c>
      <c r="AM11" s="233">
        <v>169441.74486789276</v>
      </c>
      <c r="AN11" s="233">
        <v>170904.71513465361</v>
      </c>
      <c r="AO11" s="233">
        <v>174612.6066222006</v>
      </c>
      <c r="AP11" s="233">
        <v>172176.56360770654</v>
      </c>
      <c r="AQ11" s="233">
        <v>179461.77202916256</v>
      </c>
      <c r="AR11" s="233">
        <v>173629.08296272732</v>
      </c>
      <c r="AS11" s="233">
        <v>148780.70080534852</v>
      </c>
      <c r="AT11" s="233">
        <v>139437.96720361855</v>
      </c>
      <c r="AU11" s="233">
        <v>159484.6475340928</v>
      </c>
      <c r="AV11" s="233">
        <v>153689.03989719154</v>
      </c>
      <c r="AW11" s="233">
        <v>159084.62708257121</v>
      </c>
      <c r="AX11" s="233">
        <v>164755.38722369631</v>
      </c>
      <c r="AY11" s="233">
        <v>165325.91763011605</v>
      </c>
      <c r="AZ11" s="233">
        <v>160299.49587378107</v>
      </c>
      <c r="BA11" s="233"/>
      <c r="BB11" s="233"/>
      <c r="BC11" s="233"/>
      <c r="BD11" s="233"/>
      <c r="BE11" s="233"/>
      <c r="BF11" s="234" t="s">
        <v>60</v>
      </c>
      <c r="BG11" s="160"/>
      <c r="BH11" s="160"/>
      <c r="BI11" s="160"/>
      <c r="BJ11" s="160"/>
    </row>
    <row r="12" spans="1:62" ht="15" customHeight="1">
      <c r="X12" s="853"/>
      <c r="Y12" s="856"/>
      <c r="Z12" s="861" t="s">
        <v>247</v>
      </c>
      <c r="AA12" s="233">
        <v>8409.4996753690302</v>
      </c>
      <c r="AB12" s="233">
        <v>8016.4253528239688</v>
      </c>
      <c r="AC12" s="233">
        <v>8048.4008228365174</v>
      </c>
      <c r="AD12" s="233">
        <v>7904.571500919551</v>
      </c>
      <c r="AE12" s="233">
        <v>7566.294855885596</v>
      </c>
      <c r="AF12" s="233">
        <v>7079.7803016908229</v>
      </c>
      <c r="AG12" s="233">
        <v>6595.8351175755379</v>
      </c>
      <c r="AH12" s="233">
        <v>6380.300773778622</v>
      </c>
      <c r="AI12" s="233">
        <v>5827.673043636114</v>
      </c>
      <c r="AJ12" s="233">
        <v>5609.0645035987864</v>
      </c>
      <c r="AK12" s="233">
        <v>5536.270966899564</v>
      </c>
      <c r="AL12" s="233">
        <v>5387.844730705182</v>
      </c>
      <c r="AM12" s="233">
        <v>5655.0161103450573</v>
      </c>
      <c r="AN12" s="233">
        <v>5468.5006082923956</v>
      </c>
      <c r="AO12" s="233">
        <v>5493.6463300745008</v>
      </c>
      <c r="AP12" s="233">
        <v>5388.9525541014318</v>
      </c>
      <c r="AQ12" s="233">
        <v>5640.2827811020952</v>
      </c>
      <c r="AR12" s="233">
        <v>5536.1902840518796</v>
      </c>
      <c r="AS12" s="233">
        <v>4942.4338942267359</v>
      </c>
      <c r="AT12" s="233">
        <v>4389.3878497748592</v>
      </c>
      <c r="AU12" s="233">
        <v>3072.5942174455686</v>
      </c>
      <c r="AV12" s="233">
        <v>3177.2788886344097</v>
      </c>
      <c r="AW12" s="233">
        <v>3158.8157630222404</v>
      </c>
      <c r="AX12" s="233">
        <v>3398.3741615607019</v>
      </c>
      <c r="AY12" s="233">
        <v>3463.3943078103689</v>
      </c>
      <c r="AZ12" s="233">
        <v>3143.2831665819385</v>
      </c>
      <c r="BA12" s="233"/>
      <c r="BB12" s="233"/>
      <c r="BC12" s="233"/>
      <c r="BD12" s="233"/>
      <c r="BE12" s="233"/>
      <c r="BF12" s="234" t="s">
        <v>60</v>
      </c>
      <c r="BG12" s="160"/>
      <c r="BH12" s="160"/>
      <c r="BI12" s="160"/>
      <c r="BJ12" s="160"/>
    </row>
    <row r="13" spans="1:62" ht="15" customHeight="1">
      <c r="X13" s="853"/>
      <c r="Y13" s="856"/>
      <c r="Z13" s="858" t="s">
        <v>248</v>
      </c>
      <c r="AA13" s="233">
        <v>63684.116957540842</v>
      </c>
      <c r="AB13" s="233">
        <v>66393.959388713862</v>
      </c>
      <c r="AC13" s="233">
        <v>67171.992707618017</v>
      </c>
      <c r="AD13" s="233">
        <v>68644.126274290305</v>
      </c>
      <c r="AE13" s="233">
        <v>71966.863317837866</v>
      </c>
      <c r="AF13" s="233">
        <v>73044.362383348896</v>
      </c>
      <c r="AG13" s="233">
        <v>73988.981110493929</v>
      </c>
      <c r="AH13" s="233">
        <v>72843.019129896275</v>
      </c>
      <c r="AI13" s="233">
        <v>63021.126441361106</v>
      </c>
      <c r="AJ13" s="233">
        <v>65040.488540147999</v>
      </c>
      <c r="AK13" s="233">
        <v>65824.727217666019</v>
      </c>
      <c r="AL13" s="233">
        <v>63868.705835298657</v>
      </c>
      <c r="AM13" s="233">
        <v>63848.239483978425</v>
      </c>
      <c r="AN13" s="233">
        <v>62582.987011733079</v>
      </c>
      <c r="AO13" s="233">
        <v>62537.421894189138</v>
      </c>
      <c r="AP13" s="233">
        <v>59925.923280403054</v>
      </c>
      <c r="AQ13" s="233">
        <v>59299.265332492541</v>
      </c>
      <c r="AR13" s="233">
        <v>58857.965102017231</v>
      </c>
      <c r="AS13" s="233">
        <v>54003.413418190379</v>
      </c>
      <c r="AT13" s="233">
        <v>55790.363374283254</v>
      </c>
      <c r="AU13" s="233">
        <v>55740.918650598811</v>
      </c>
      <c r="AV13" s="233">
        <v>54606.161134916059</v>
      </c>
      <c r="AW13" s="233">
        <v>52243.505167988245</v>
      </c>
      <c r="AX13" s="233">
        <v>57062.983440074153</v>
      </c>
      <c r="AY13" s="233">
        <v>52626.707276673777</v>
      </c>
      <c r="AZ13" s="233">
        <v>52099.69529036124</v>
      </c>
      <c r="BA13" s="233"/>
      <c r="BB13" s="233"/>
      <c r="BC13" s="233"/>
      <c r="BD13" s="233"/>
      <c r="BE13" s="233"/>
      <c r="BF13" s="234" t="s">
        <v>60</v>
      </c>
      <c r="BG13" s="160"/>
      <c r="BH13" s="160"/>
      <c r="BI13" s="160"/>
      <c r="BJ13" s="160"/>
    </row>
    <row r="14" spans="1:62" ht="15" customHeight="1">
      <c r="X14" s="853"/>
      <c r="Y14" s="856"/>
      <c r="Z14" s="858" t="s">
        <v>249</v>
      </c>
      <c r="AA14" s="233">
        <v>28246.641593629782</v>
      </c>
      <c r="AB14" s="233">
        <v>28776.211754996537</v>
      </c>
      <c r="AC14" s="233">
        <v>28726.27829599092</v>
      </c>
      <c r="AD14" s="233">
        <v>29620.679059543127</v>
      </c>
      <c r="AE14" s="233">
        <v>30983.992398461505</v>
      </c>
      <c r="AF14" s="233">
        <v>33040.930550666228</v>
      </c>
      <c r="AG14" s="233">
        <v>32851.781909026009</v>
      </c>
      <c r="AH14" s="233">
        <v>32690.992796032504</v>
      </c>
      <c r="AI14" s="233">
        <v>31491.475357101092</v>
      </c>
      <c r="AJ14" s="233">
        <v>31797.861516952344</v>
      </c>
      <c r="AK14" s="233">
        <v>32272.121592962056</v>
      </c>
      <c r="AL14" s="233">
        <v>31872.832632796282</v>
      </c>
      <c r="AM14" s="233">
        <v>31620.630217227485</v>
      </c>
      <c r="AN14" s="233">
        <v>31211.017883090892</v>
      </c>
      <c r="AO14" s="233">
        <v>31311.304940399816</v>
      </c>
      <c r="AP14" s="233">
        <v>30010.257177512784</v>
      </c>
      <c r="AQ14" s="233">
        <v>29233.087664621504</v>
      </c>
      <c r="AR14" s="233">
        <v>28116.666044368041</v>
      </c>
      <c r="AS14" s="233">
        <v>25706.832856120895</v>
      </c>
      <c r="AT14" s="233">
        <v>23537.808255031716</v>
      </c>
      <c r="AU14" s="233">
        <v>24011.137886153294</v>
      </c>
      <c r="AV14" s="233">
        <v>25055.685069409497</v>
      </c>
      <c r="AW14" s="233">
        <v>23261.009912941849</v>
      </c>
      <c r="AX14" s="233">
        <v>25027.20737151408</v>
      </c>
      <c r="AY14" s="233">
        <v>24870.661597198901</v>
      </c>
      <c r="AZ14" s="233">
        <v>25303.544462621925</v>
      </c>
      <c r="BA14" s="233"/>
      <c r="BB14" s="233"/>
      <c r="BC14" s="233"/>
      <c r="BD14" s="233"/>
      <c r="BE14" s="233"/>
      <c r="BF14" s="599" t="s">
        <v>127</v>
      </c>
      <c r="BG14" s="160"/>
      <c r="BH14" s="160"/>
      <c r="BI14" s="160"/>
      <c r="BJ14" s="160"/>
    </row>
    <row r="15" spans="1:62" ht="15" customHeight="1">
      <c r="X15" s="853"/>
      <c r="Y15" s="856"/>
      <c r="Z15" s="858" t="s">
        <v>250</v>
      </c>
      <c r="AA15" s="233">
        <v>17039.340472210792</v>
      </c>
      <c r="AB15" s="233">
        <v>17710.899572621951</v>
      </c>
      <c r="AC15" s="233">
        <v>18252.693168368773</v>
      </c>
      <c r="AD15" s="233">
        <v>17993.989495372247</v>
      </c>
      <c r="AE15" s="233">
        <v>19148.351907412129</v>
      </c>
      <c r="AF15" s="233">
        <v>19827.919784397418</v>
      </c>
      <c r="AG15" s="233">
        <v>19752.213561894539</v>
      </c>
      <c r="AH15" s="233">
        <v>21272.358635457422</v>
      </c>
      <c r="AI15" s="233">
        <v>23101.2707964652</v>
      </c>
      <c r="AJ15" s="233">
        <v>23816.796673639066</v>
      </c>
      <c r="AK15" s="233">
        <v>23810.239540006682</v>
      </c>
      <c r="AL15" s="233">
        <v>24954.20846426655</v>
      </c>
      <c r="AM15" s="233">
        <v>26540.584139100709</v>
      </c>
      <c r="AN15" s="233">
        <v>26805.474843299606</v>
      </c>
      <c r="AO15" s="233">
        <v>27462.611405560285</v>
      </c>
      <c r="AP15" s="233">
        <v>25904.864579621375</v>
      </c>
      <c r="AQ15" s="233">
        <v>24861.807046860104</v>
      </c>
      <c r="AR15" s="233">
        <v>23002.940703837736</v>
      </c>
      <c r="AS15" s="233">
        <v>23886.614413154941</v>
      </c>
      <c r="AT15" s="233">
        <v>17665.821649487913</v>
      </c>
      <c r="AU15" s="233">
        <v>24817.904798776668</v>
      </c>
      <c r="AV15" s="233">
        <v>24493.897692971219</v>
      </c>
      <c r="AW15" s="233">
        <v>23298.289439600114</v>
      </c>
      <c r="AX15" s="233">
        <v>17812.58986733733</v>
      </c>
      <c r="AY15" s="233">
        <v>17835.826224614164</v>
      </c>
      <c r="AZ15" s="233">
        <v>18204.037573903122</v>
      </c>
      <c r="BA15" s="233"/>
      <c r="BB15" s="233"/>
      <c r="BC15" s="233"/>
      <c r="BD15" s="233"/>
      <c r="BE15" s="233"/>
      <c r="BF15" s="234"/>
      <c r="BG15" s="160"/>
      <c r="BH15" s="160"/>
      <c r="BI15" s="160"/>
      <c r="BJ15" s="160"/>
    </row>
    <row r="16" spans="1:62" ht="15" customHeight="1">
      <c r="X16" s="853"/>
      <c r="Y16" s="856"/>
      <c r="Z16" s="861" t="s">
        <v>251</v>
      </c>
      <c r="AA16" s="233">
        <v>95430.052875377572</v>
      </c>
      <c r="AB16" s="233">
        <v>95359.953871767488</v>
      </c>
      <c r="AC16" s="233">
        <v>94893.913957900862</v>
      </c>
      <c r="AD16" s="233">
        <v>91343.637414341545</v>
      </c>
      <c r="AE16" s="233">
        <v>93016.656727303751</v>
      </c>
      <c r="AF16" s="233">
        <v>94720.014725215369</v>
      </c>
      <c r="AG16" s="233">
        <v>94568.572720137192</v>
      </c>
      <c r="AH16" s="233">
        <v>92308.780849853458</v>
      </c>
      <c r="AI16" s="233">
        <v>88841.172634243005</v>
      </c>
      <c r="AJ16" s="233">
        <v>86038.934552644874</v>
      </c>
      <c r="AK16" s="233">
        <v>89013.0295721781</v>
      </c>
      <c r="AL16" s="233">
        <v>87324.299986068872</v>
      </c>
      <c r="AM16" s="233">
        <v>88105.304045420635</v>
      </c>
      <c r="AN16" s="233">
        <v>87272.854839293635</v>
      </c>
      <c r="AO16" s="233">
        <v>84895.537747203154</v>
      </c>
      <c r="AP16" s="233">
        <v>81242.391718311046</v>
      </c>
      <c r="AQ16" s="233">
        <v>80351.600578456841</v>
      </c>
      <c r="AR16" s="233">
        <v>75777.409426588914</v>
      </c>
      <c r="AS16" s="233">
        <v>74533.925456932731</v>
      </c>
      <c r="AT16" s="233">
        <v>62462.53182882999</v>
      </c>
      <c r="AU16" s="233">
        <v>71684.745819175092</v>
      </c>
      <c r="AV16" s="233">
        <v>74091.042694443691</v>
      </c>
      <c r="AW16" s="233">
        <v>73111.557040435364</v>
      </c>
      <c r="AX16" s="233">
        <v>74224.946812910654</v>
      </c>
      <c r="AY16" s="233">
        <v>74986.650580905087</v>
      </c>
      <c r="AZ16" s="233">
        <v>74892.005077029011</v>
      </c>
      <c r="BA16" s="233"/>
      <c r="BB16" s="233"/>
      <c r="BC16" s="233"/>
      <c r="BD16" s="233"/>
      <c r="BE16" s="233"/>
      <c r="BF16" s="599" t="s">
        <v>126</v>
      </c>
      <c r="BG16" s="160"/>
      <c r="BH16" s="160"/>
      <c r="BI16" s="160"/>
      <c r="BJ16" s="160"/>
    </row>
    <row r="17" spans="24:62" ht="15" customHeight="1">
      <c r="X17" s="853"/>
      <c r="Y17" s="854" t="s">
        <v>252</v>
      </c>
      <c r="Z17" s="860"/>
      <c r="AA17" s="198">
        <f>SUM(AA18:AA21)</f>
        <v>200214.98467513476</v>
      </c>
      <c r="AB17" s="198">
        <f t="shared" ref="AB17:AZ17" si="4">SUM(AB18:AB21)</f>
        <v>212672.56721712736</v>
      </c>
      <c r="AC17" s="198">
        <f t="shared" si="4"/>
        <v>218928.63823771384</v>
      </c>
      <c r="AD17" s="198">
        <f t="shared" si="4"/>
        <v>222568.28838546365</v>
      </c>
      <c r="AE17" s="198">
        <f t="shared" si="4"/>
        <v>231618.00277327333</v>
      </c>
      <c r="AF17" s="198">
        <f t="shared" si="4"/>
        <v>240453.11017717872</v>
      </c>
      <c r="AG17" s="198">
        <f t="shared" si="4"/>
        <v>246923.5036177366</v>
      </c>
      <c r="AH17" s="198">
        <f t="shared" si="4"/>
        <v>248301.33708972289</v>
      </c>
      <c r="AI17" s="198">
        <f t="shared" si="4"/>
        <v>246427.51750877817</v>
      </c>
      <c r="AJ17" s="198">
        <f t="shared" si="4"/>
        <v>250254.29077503626</v>
      </c>
      <c r="AK17" s="198">
        <f t="shared" si="4"/>
        <v>249013.7104897032</v>
      </c>
      <c r="AL17" s="198">
        <f t="shared" si="4"/>
        <v>253036.44000630741</v>
      </c>
      <c r="AM17" s="198">
        <f t="shared" si="4"/>
        <v>248697.8172828471</v>
      </c>
      <c r="AN17" s="198">
        <f t="shared" si="4"/>
        <v>244439.68064439634</v>
      </c>
      <c r="AO17" s="198">
        <f t="shared" si="4"/>
        <v>238588.31997411701</v>
      </c>
      <c r="AP17" s="198">
        <f t="shared" si="4"/>
        <v>232726.97388683481</v>
      </c>
      <c r="AQ17" s="198">
        <f t="shared" si="4"/>
        <v>229663.35917756148</v>
      </c>
      <c r="AR17" s="198">
        <f t="shared" si="4"/>
        <v>226722.1884340462</v>
      </c>
      <c r="AS17" s="198">
        <f t="shared" si="4"/>
        <v>218193.16580942989</v>
      </c>
      <c r="AT17" s="198">
        <f t="shared" si="4"/>
        <v>214763.95153508658</v>
      </c>
      <c r="AU17" s="198">
        <f t="shared" si="4"/>
        <v>215467.44982481468</v>
      </c>
      <c r="AV17" s="198">
        <f t="shared" si="4"/>
        <v>212651.36989162682</v>
      </c>
      <c r="AW17" s="198">
        <f t="shared" si="4"/>
        <v>217436.47819968412</v>
      </c>
      <c r="AX17" s="198">
        <f t="shared" si="4"/>
        <v>215803.44792004916</v>
      </c>
      <c r="AY17" s="198">
        <f t="shared" si="4"/>
        <v>208505.38659459024</v>
      </c>
      <c r="AZ17" s="198">
        <f t="shared" si="4"/>
        <v>204951.99082691391</v>
      </c>
      <c r="BA17" s="198">
        <f>SUM(BA18:BA21)</f>
        <v>0</v>
      </c>
      <c r="BB17" s="198">
        <f>SUM(BB18:BB21)</f>
        <v>0</v>
      </c>
      <c r="BC17" s="198">
        <f>SUM(BC18:BC21)</f>
        <v>0</v>
      </c>
      <c r="BD17" s="198">
        <f>SUM(BD18:BD21)</f>
        <v>0</v>
      </c>
      <c r="BE17" s="198">
        <f>SUM(BE18:BE21)</f>
        <v>0</v>
      </c>
      <c r="BF17" s="177"/>
      <c r="BG17" s="160"/>
      <c r="BH17" s="378"/>
      <c r="BI17" s="160"/>
      <c r="BJ17" s="160"/>
    </row>
    <row r="18" spans="24:62" ht="15" customHeight="1">
      <c r="X18" s="853"/>
      <c r="Y18" s="856"/>
      <c r="Z18" s="857" t="s">
        <v>253</v>
      </c>
      <c r="AA18" s="233">
        <v>7162.4137346729703</v>
      </c>
      <c r="AB18" s="233">
        <v>7762.9604814168806</v>
      </c>
      <c r="AC18" s="233">
        <v>8291.4720276213466</v>
      </c>
      <c r="AD18" s="233">
        <v>8688.7643217319237</v>
      </c>
      <c r="AE18" s="233">
        <v>9153.1617710055089</v>
      </c>
      <c r="AF18" s="233">
        <v>10278.290579645151</v>
      </c>
      <c r="AG18" s="233">
        <v>10086.072696871748</v>
      </c>
      <c r="AH18" s="233">
        <v>10744.189447108491</v>
      </c>
      <c r="AI18" s="233">
        <v>10709.474289425118</v>
      </c>
      <c r="AJ18" s="233">
        <v>10531.51751020182</v>
      </c>
      <c r="AK18" s="233">
        <v>10677.130984677187</v>
      </c>
      <c r="AL18" s="233">
        <v>10724.198612064285</v>
      </c>
      <c r="AM18" s="233">
        <v>10933.837362880102</v>
      </c>
      <c r="AN18" s="233">
        <v>11063.17716772301</v>
      </c>
      <c r="AO18" s="233">
        <v>10663.394897683746</v>
      </c>
      <c r="AP18" s="233">
        <v>10798.818155999939</v>
      </c>
      <c r="AQ18" s="233">
        <v>11178.230719633704</v>
      </c>
      <c r="AR18" s="233">
        <v>10875.772004529685</v>
      </c>
      <c r="AS18" s="233">
        <v>10277.138163510697</v>
      </c>
      <c r="AT18" s="233">
        <v>9781.3186700965198</v>
      </c>
      <c r="AU18" s="233">
        <v>9193.0021715533057</v>
      </c>
      <c r="AV18" s="233">
        <v>9001.2233458441679</v>
      </c>
      <c r="AW18" s="233">
        <v>9523.5710714918278</v>
      </c>
      <c r="AX18" s="233">
        <v>10149.08924302279</v>
      </c>
      <c r="AY18" s="233">
        <v>10173.130356029458</v>
      </c>
      <c r="AZ18" s="233">
        <v>9899.4756112661235</v>
      </c>
      <c r="BA18" s="245"/>
      <c r="BB18" s="245"/>
      <c r="BC18" s="245"/>
      <c r="BD18" s="245"/>
      <c r="BE18" s="245"/>
      <c r="BF18" s="234"/>
      <c r="BG18" s="160"/>
      <c r="BH18" s="160"/>
      <c r="BI18" s="160"/>
      <c r="BJ18" s="160"/>
    </row>
    <row r="19" spans="24:62" ht="15" customHeight="1">
      <c r="X19" s="853"/>
      <c r="Y19" s="856"/>
      <c r="Z19" s="858" t="s">
        <v>254</v>
      </c>
      <c r="AA19" s="233">
        <v>178442.28710847371</v>
      </c>
      <c r="AB19" s="233">
        <v>189698.87045962972</v>
      </c>
      <c r="AC19" s="233">
        <v>195658.54753001229</v>
      </c>
      <c r="AD19" s="233">
        <v>199104.75044819392</v>
      </c>
      <c r="AE19" s="233">
        <v>207419.37577491265</v>
      </c>
      <c r="AF19" s="233">
        <v>214683.60823243769</v>
      </c>
      <c r="AG19" s="233">
        <v>220458.92489431935</v>
      </c>
      <c r="AH19" s="233">
        <v>220107.897881254</v>
      </c>
      <c r="AI19" s="233">
        <v>220058.89779955643</v>
      </c>
      <c r="AJ19" s="233">
        <v>224184.67800950597</v>
      </c>
      <c r="AK19" s="233">
        <v>222613.34158176102</v>
      </c>
      <c r="AL19" s="233">
        <v>227065.90565887169</v>
      </c>
      <c r="AM19" s="233">
        <v>222405.58856652275</v>
      </c>
      <c r="AN19" s="233">
        <v>218510.76282373484</v>
      </c>
      <c r="AO19" s="233">
        <v>214253.09650199593</v>
      </c>
      <c r="AP19" s="233">
        <v>208266.93652209343</v>
      </c>
      <c r="AQ19" s="233">
        <v>205123.56887981726</v>
      </c>
      <c r="AR19" s="233">
        <v>203061.13975279886</v>
      </c>
      <c r="AS19" s="233">
        <v>196002.28103173454</v>
      </c>
      <c r="AT19" s="233">
        <v>193931.16901695036</v>
      </c>
      <c r="AU19" s="233">
        <v>194956.02048617307</v>
      </c>
      <c r="AV19" s="233">
        <v>192661.32154426569</v>
      </c>
      <c r="AW19" s="233">
        <v>196765.48559795224</v>
      </c>
      <c r="AX19" s="233">
        <v>194172.24937717972</v>
      </c>
      <c r="AY19" s="233">
        <v>186929.1421401815</v>
      </c>
      <c r="AZ19" s="233">
        <v>183785.28211581224</v>
      </c>
      <c r="BA19" s="245"/>
      <c r="BB19" s="245"/>
      <c r="BC19" s="245"/>
      <c r="BD19" s="245"/>
      <c r="BE19" s="245"/>
      <c r="BF19" s="599" t="s">
        <v>128</v>
      </c>
      <c r="BG19" s="160"/>
      <c r="BH19" s="160"/>
      <c r="BI19" s="160"/>
      <c r="BJ19" s="160"/>
    </row>
    <row r="20" spans="24:62" ht="15" customHeight="1">
      <c r="X20" s="853"/>
      <c r="Y20" s="856"/>
      <c r="Z20" s="858" t="s">
        <v>255</v>
      </c>
      <c r="AA20" s="233">
        <v>935.4023703910384</v>
      </c>
      <c r="AB20" s="233">
        <v>924.73711416675837</v>
      </c>
      <c r="AC20" s="233">
        <v>900.22486958611023</v>
      </c>
      <c r="AD20" s="233">
        <v>851.02964741526978</v>
      </c>
      <c r="AE20" s="233">
        <v>843.00028797963614</v>
      </c>
      <c r="AF20" s="233">
        <v>822.17533400256741</v>
      </c>
      <c r="AG20" s="233">
        <v>810.87375714092957</v>
      </c>
      <c r="AH20" s="233">
        <v>782.43829381819467</v>
      </c>
      <c r="AI20" s="233">
        <v>776.13000214239332</v>
      </c>
      <c r="AJ20" s="233">
        <v>731.20540326174444</v>
      </c>
      <c r="AK20" s="233">
        <v>711.403495518819</v>
      </c>
      <c r="AL20" s="233">
        <v>681.64268984165449</v>
      </c>
      <c r="AM20" s="233">
        <v>670.21021158376595</v>
      </c>
      <c r="AN20" s="233">
        <v>632.22569392365551</v>
      </c>
      <c r="AO20" s="233">
        <v>651.56287742535312</v>
      </c>
      <c r="AP20" s="233">
        <v>647.0677978049041</v>
      </c>
      <c r="AQ20" s="233">
        <v>622.9775993004331</v>
      </c>
      <c r="AR20" s="233">
        <v>593.79356983129765</v>
      </c>
      <c r="AS20" s="233">
        <v>603.76643883754218</v>
      </c>
      <c r="AT20" s="233">
        <v>589.82758839129554</v>
      </c>
      <c r="AU20" s="233">
        <v>573.68233166952132</v>
      </c>
      <c r="AV20" s="233">
        <v>554.60658513734813</v>
      </c>
      <c r="AW20" s="233">
        <v>553.82689679177793</v>
      </c>
      <c r="AX20" s="233">
        <v>539.62612479244433</v>
      </c>
      <c r="AY20" s="233">
        <v>524.32572417780545</v>
      </c>
      <c r="AZ20" s="233">
        <v>524.32572417780545</v>
      </c>
      <c r="BA20" s="245"/>
      <c r="BB20" s="245"/>
      <c r="BC20" s="245"/>
      <c r="BD20" s="245"/>
      <c r="BE20" s="245"/>
      <c r="BF20" s="234"/>
      <c r="BG20" s="160"/>
      <c r="BH20" s="160"/>
      <c r="BI20" s="160"/>
      <c r="BJ20" s="160"/>
    </row>
    <row r="21" spans="24:62" ht="15" customHeight="1">
      <c r="X21" s="853"/>
      <c r="Y21" s="856"/>
      <c r="Z21" s="858" t="s">
        <v>256</v>
      </c>
      <c r="AA21" s="233">
        <v>13674.881461597057</v>
      </c>
      <c r="AB21" s="233">
        <v>14285.999161914011</v>
      </c>
      <c r="AC21" s="233">
        <v>14078.393810494077</v>
      </c>
      <c r="AD21" s="233">
        <v>13923.743968122528</v>
      </c>
      <c r="AE21" s="233">
        <v>14202.464939375535</v>
      </c>
      <c r="AF21" s="233">
        <v>14669.036031093345</v>
      </c>
      <c r="AG21" s="233">
        <v>15567.632269404563</v>
      </c>
      <c r="AH21" s="233">
        <v>16666.811467542233</v>
      </c>
      <c r="AI21" s="233">
        <v>14883.015417654216</v>
      </c>
      <c r="AJ21" s="233">
        <v>14806.889852066743</v>
      </c>
      <c r="AK21" s="233">
        <v>15011.83442774618</v>
      </c>
      <c r="AL21" s="233">
        <v>14564.693045529775</v>
      </c>
      <c r="AM21" s="233">
        <v>14688.181141860496</v>
      </c>
      <c r="AN21" s="233">
        <v>14233.514959014825</v>
      </c>
      <c r="AO21" s="233">
        <v>13020.265697011992</v>
      </c>
      <c r="AP21" s="233">
        <v>13014.151410936556</v>
      </c>
      <c r="AQ21" s="233">
        <v>12738.581978810076</v>
      </c>
      <c r="AR21" s="233">
        <v>12191.483106886348</v>
      </c>
      <c r="AS21" s="233">
        <v>11309.980175347109</v>
      </c>
      <c r="AT21" s="233">
        <v>10461.636259648414</v>
      </c>
      <c r="AU21" s="233">
        <v>10744.74483541878</v>
      </c>
      <c r="AV21" s="233">
        <v>10434.218416379608</v>
      </c>
      <c r="AW21" s="233">
        <v>10593.594633448267</v>
      </c>
      <c r="AX21" s="233">
        <v>10942.483175054223</v>
      </c>
      <c r="AY21" s="233">
        <v>10878.78837420146</v>
      </c>
      <c r="AZ21" s="233">
        <v>10742.907375657731</v>
      </c>
      <c r="BA21" s="245"/>
      <c r="BB21" s="245"/>
      <c r="BC21" s="245"/>
      <c r="BD21" s="245"/>
      <c r="BE21" s="245"/>
      <c r="BF21" s="599" t="s">
        <v>129</v>
      </c>
      <c r="BG21" s="160"/>
      <c r="BH21" s="160"/>
      <c r="BI21" s="160"/>
      <c r="BJ21" s="160"/>
    </row>
    <row r="22" spans="24:62" ht="15" customHeight="1">
      <c r="X22" s="853"/>
      <c r="Y22" s="854" t="s">
        <v>257</v>
      </c>
      <c r="Z22" s="860"/>
      <c r="AA22" s="197">
        <f>SUM(AA23:AA25)</f>
        <v>144972.85940942873</v>
      </c>
      <c r="AB22" s="197">
        <f t="shared" ref="AB22:AZ22" si="5">SUM(AB23:AB25)</f>
        <v>141823.36533399508</v>
      </c>
      <c r="AC22" s="197">
        <f t="shared" si="5"/>
        <v>144570.03549230893</v>
      </c>
      <c r="AD22" s="197">
        <f t="shared" si="5"/>
        <v>153314.345517226</v>
      </c>
      <c r="AE22" s="197">
        <f t="shared" si="5"/>
        <v>150863.35507772939</v>
      </c>
      <c r="AF22" s="197">
        <f t="shared" si="5"/>
        <v>159108.42592459501</v>
      </c>
      <c r="AG22" s="197">
        <f t="shared" si="5"/>
        <v>158300.67012833455</v>
      </c>
      <c r="AH22" s="197">
        <f t="shared" si="5"/>
        <v>158686.31530122229</v>
      </c>
      <c r="AI22" s="197">
        <f t="shared" si="5"/>
        <v>167090.39249225933</v>
      </c>
      <c r="AJ22" s="197">
        <f t="shared" si="5"/>
        <v>172452.47791093215</v>
      </c>
      <c r="AK22" s="197">
        <f t="shared" si="5"/>
        <v>176049.409092052</v>
      </c>
      <c r="AL22" s="197">
        <f t="shared" si="5"/>
        <v>173557.29520564992</v>
      </c>
      <c r="AM22" s="197">
        <f t="shared" si="5"/>
        <v>175910.15825085252</v>
      </c>
      <c r="AN22" s="197">
        <f t="shared" si="5"/>
        <v>170303.58724743023</v>
      </c>
      <c r="AO22" s="197">
        <f t="shared" si="5"/>
        <v>176771.16020155806</v>
      </c>
      <c r="AP22" s="197">
        <f t="shared" si="5"/>
        <v>181215.50275072805</v>
      </c>
      <c r="AQ22" s="197">
        <f t="shared" si="5"/>
        <v>171514.70073602448</v>
      </c>
      <c r="AR22" s="197">
        <f t="shared" si="5"/>
        <v>161459.45746164929</v>
      </c>
      <c r="AS22" s="197">
        <f t="shared" si="5"/>
        <v>146341.99854552737</v>
      </c>
      <c r="AT22" s="197">
        <f t="shared" si="5"/>
        <v>151186.8437835316</v>
      </c>
      <c r="AU22" s="197">
        <f t="shared" si="5"/>
        <v>139284.69386439721</v>
      </c>
      <c r="AV22" s="197">
        <f t="shared" si="5"/>
        <v>137846.93559229127</v>
      </c>
      <c r="AW22" s="197">
        <f t="shared" si="5"/>
        <v>124327.17782436519</v>
      </c>
      <c r="AX22" s="197">
        <f t="shared" si="5"/>
        <v>129424.95886542273</v>
      </c>
      <c r="AY22" s="197">
        <f t="shared" si="5"/>
        <v>128762.40874603146</v>
      </c>
      <c r="AZ22" s="197">
        <f t="shared" si="5"/>
        <v>122279.08761602954</v>
      </c>
      <c r="BA22" s="197"/>
      <c r="BB22" s="197"/>
      <c r="BC22" s="197"/>
      <c r="BD22" s="197"/>
      <c r="BE22" s="197"/>
      <c r="BF22" s="177"/>
      <c r="BG22" s="160"/>
      <c r="BH22" s="160"/>
      <c r="BI22" s="160"/>
      <c r="BJ22" s="160"/>
    </row>
    <row r="23" spans="24:62" ht="15" customHeight="1">
      <c r="X23" s="853"/>
      <c r="Y23" s="856"/>
      <c r="Z23" s="858" t="s">
        <v>258</v>
      </c>
      <c r="AA23" s="233">
        <v>58366.144410396337</v>
      </c>
      <c r="AB23" s="233">
        <v>58963.626419680346</v>
      </c>
      <c r="AC23" s="233">
        <v>62397.888166444332</v>
      </c>
      <c r="AD23" s="233">
        <v>66872.807563926879</v>
      </c>
      <c r="AE23" s="233">
        <v>63592.652484047794</v>
      </c>
      <c r="AF23" s="233">
        <v>68309.933195733014</v>
      </c>
      <c r="AG23" s="233">
        <v>68144.955561803828</v>
      </c>
      <c r="AH23" s="233">
        <v>67010.560432702317</v>
      </c>
      <c r="AI23" s="233">
        <v>66608.288275874074</v>
      </c>
      <c r="AJ23" s="233">
        <v>68575.982811225695</v>
      </c>
      <c r="AK23" s="233">
        <v>71037.318255307982</v>
      </c>
      <c r="AL23" s="233">
        <v>67613.929415835708</v>
      </c>
      <c r="AM23" s="233">
        <v>70171.665609411182</v>
      </c>
      <c r="AN23" s="233">
        <v>67151.626131874713</v>
      </c>
      <c r="AO23" s="233">
        <v>66341.161343336251</v>
      </c>
      <c r="AP23" s="233">
        <v>69613.779997560297</v>
      </c>
      <c r="AQ23" s="233">
        <v>65479.128850667374</v>
      </c>
      <c r="AR23" s="233">
        <v>64553.367115117398</v>
      </c>
      <c r="AS23" s="233">
        <v>60897.430215625536</v>
      </c>
      <c r="AT23" s="233">
        <v>59611.361320704731</v>
      </c>
      <c r="AU23" s="233">
        <v>62883.340161971006</v>
      </c>
      <c r="AV23" s="233">
        <v>60670.131916765939</v>
      </c>
      <c r="AW23" s="233">
        <v>60038.768056961824</v>
      </c>
      <c r="AX23" s="233">
        <v>57660.046184631268</v>
      </c>
      <c r="AY23" s="233">
        <v>55501.323868533458</v>
      </c>
      <c r="AZ23" s="233">
        <v>53200.743186060441</v>
      </c>
      <c r="BA23" s="245"/>
      <c r="BB23" s="245"/>
      <c r="BC23" s="245"/>
      <c r="BD23" s="245"/>
      <c r="BE23" s="245"/>
      <c r="BF23" s="234"/>
      <c r="BG23" s="160"/>
      <c r="BH23" s="378"/>
      <c r="BI23" s="160"/>
      <c r="BJ23" s="160"/>
    </row>
    <row r="24" spans="24:62" ht="15" customHeight="1">
      <c r="X24" s="853"/>
      <c r="Y24" s="856"/>
      <c r="Z24" s="858" t="s">
        <v>259</v>
      </c>
      <c r="AA24" s="229">
        <v>80185.517418788615</v>
      </c>
      <c r="AB24" s="229">
        <v>76878.247590352155</v>
      </c>
      <c r="AC24" s="229">
        <v>76735.661993726346</v>
      </c>
      <c r="AD24" s="229">
        <v>81542.897419543631</v>
      </c>
      <c r="AE24" s="229">
        <v>82956.475770017627</v>
      </c>
      <c r="AF24" s="229">
        <v>86867.530693324516</v>
      </c>
      <c r="AG24" s="229">
        <v>86525.963281376782</v>
      </c>
      <c r="AH24" s="229">
        <v>88309.791381250849</v>
      </c>
      <c r="AI24" s="229">
        <v>97178.415416323012</v>
      </c>
      <c r="AJ24" s="229">
        <v>100681.46442297689</v>
      </c>
      <c r="AK24" s="229">
        <v>102040.47332488773</v>
      </c>
      <c r="AL24" s="229">
        <v>103001.47469135834</v>
      </c>
      <c r="AM24" s="229">
        <v>102839.79087987207</v>
      </c>
      <c r="AN24" s="229">
        <v>100412.51578649416</v>
      </c>
      <c r="AO24" s="229">
        <v>107743.14763178007</v>
      </c>
      <c r="AP24" s="229">
        <v>109061.2578291535</v>
      </c>
      <c r="AQ24" s="229">
        <v>103364.97448662473</v>
      </c>
      <c r="AR24" s="229">
        <v>94444.651568535162</v>
      </c>
      <c r="AS24" s="229">
        <v>83597.45268951905</v>
      </c>
      <c r="AT24" s="229">
        <v>89122.767347180328</v>
      </c>
      <c r="AU24" s="229">
        <v>73850.733800483198</v>
      </c>
      <c r="AV24" s="229">
        <v>74602.671664822759</v>
      </c>
      <c r="AW24" s="229">
        <v>61619.576423408871</v>
      </c>
      <c r="AX24" s="229">
        <v>69341.832840129675</v>
      </c>
      <c r="AY24" s="229">
        <v>70845.153884260551</v>
      </c>
      <c r="AZ24" s="229">
        <v>66719.317579365394</v>
      </c>
      <c r="BA24" s="230"/>
      <c r="BB24" s="230"/>
      <c r="BC24" s="230"/>
      <c r="BD24" s="230"/>
      <c r="BE24" s="230"/>
      <c r="BF24" s="231"/>
      <c r="BG24" s="160"/>
      <c r="BH24" s="378"/>
      <c r="BI24" s="160"/>
      <c r="BJ24" s="160"/>
    </row>
    <row r="25" spans="24:62" ht="15" customHeight="1" thickBot="1">
      <c r="X25" s="853"/>
      <c r="Y25" s="856"/>
      <c r="Z25" s="858" t="s">
        <v>260</v>
      </c>
      <c r="AA25" s="246">
        <v>6421.1975802437673</v>
      </c>
      <c r="AB25" s="246">
        <v>5981.4913239625803</v>
      </c>
      <c r="AC25" s="246">
        <v>5436.4853321382589</v>
      </c>
      <c r="AD25" s="246">
        <v>4898.6405337555079</v>
      </c>
      <c r="AE25" s="246">
        <v>4314.2268236639911</v>
      </c>
      <c r="AF25" s="246">
        <v>3930.9620355375046</v>
      </c>
      <c r="AG25" s="246">
        <v>3629.7512851539459</v>
      </c>
      <c r="AH25" s="246">
        <v>3365.9634872691299</v>
      </c>
      <c r="AI25" s="246">
        <v>3303.6888000622321</v>
      </c>
      <c r="AJ25" s="246">
        <v>3195.0306767295619</v>
      </c>
      <c r="AK25" s="246">
        <v>2971.6175118562728</v>
      </c>
      <c r="AL25" s="246">
        <v>2941.8910984558779</v>
      </c>
      <c r="AM25" s="246">
        <v>2898.7017615692675</v>
      </c>
      <c r="AN25" s="246">
        <v>2739.4453290613706</v>
      </c>
      <c r="AO25" s="246">
        <v>2686.8512264417363</v>
      </c>
      <c r="AP25" s="246">
        <v>2540.4649240142221</v>
      </c>
      <c r="AQ25" s="246">
        <v>2670.5973987323719</v>
      </c>
      <c r="AR25" s="246">
        <v>2461.4387779967246</v>
      </c>
      <c r="AS25" s="246">
        <v>1847.1156403827886</v>
      </c>
      <c r="AT25" s="246">
        <v>2452.7151156465452</v>
      </c>
      <c r="AU25" s="246">
        <v>2550.6199019429791</v>
      </c>
      <c r="AV25" s="246">
        <v>2574.1320107025635</v>
      </c>
      <c r="AW25" s="246">
        <v>2668.8333439945013</v>
      </c>
      <c r="AX25" s="246">
        <v>2423.0798406617791</v>
      </c>
      <c r="AY25" s="246">
        <v>2415.9309932374431</v>
      </c>
      <c r="AZ25" s="246">
        <v>2359.0268506037055</v>
      </c>
      <c r="BA25" s="247"/>
      <c r="BB25" s="247"/>
      <c r="BC25" s="247"/>
      <c r="BD25" s="247"/>
      <c r="BE25" s="247"/>
      <c r="BF25" s="248"/>
      <c r="BG25" s="160"/>
      <c r="BH25" s="378"/>
      <c r="BI25" s="160"/>
      <c r="BJ25" s="160"/>
    </row>
    <row r="26" spans="24:62" ht="15" customHeight="1" thickBot="1">
      <c r="X26" s="850" t="s">
        <v>261</v>
      </c>
      <c r="Y26" s="862"/>
      <c r="Z26" s="863"/>
      <c r="AA26" s="601">
        <v>191.5724455943496</v>
      </c>
      <c r="AB26" s="601">
        <v>214.87157495264904</v>
      </c>
      <c r="AC26" s="601">
        <v>208.3079011992393</v>
      </c>
      <c r="AD26" s="601">
        <v>211.66071947326233</v>
      </c>
      <c r="AE26" s="601">
        <v>231.05484783134332</v>
      </c>
      <c r="AF26" s="601">
        <v>521.45543285949464</v>
      </c>
      <c r="AG26" s="601">
        <v>570.67821126416879</v>
      </c>
      <c r="AH26" s="601">
        <v>580.36016246652241</v>
      </c>
      <c r="AI26" s="601">
        <v>498.61599045774733</v>
      </c>
      <c r="AJ26" s="601">
        <v>539.32088090691786</v>
      </c>
      <c r="AK26" s="601">
        <v>511.56326868907951</v>
      </c>
      <c r="AL26" s="601">
        <v>548.16721026205812</v>
      </c>
      <c r="AM26" s="601">
        <v>524.56658288945721</v>
      </c>
      <c r="AN26" s="601">
        <v>505.7575540243684</v>
      </c>
      <c r="AO26" s="601">
        <v>477.66388537423035</v>
      </c>
      <c r="AP26" s="601">
        <v>507.7703449327762</v>
      </c>
      <c r="AQ26" s="601">
        <v>553.11404526817125</v>
      </c>
      <c r="AR26" s="601">
        <v>615.64447329336281</v>
      </c>
      <c r="AS26" s="601">
        <v>565.17308999974102</v>
      </c>
      <c r="AT26" s="601">
        <v>500.84734009561868</v>
      </c>
      <c r="AU26" s="601">
        <v>474.54893409888882</v>
      </c>
      <c r="AV26" s="601">
        <v>477.47635752432865</v>
      </c>
      <c r="AW26" s="601">
        <v>490.26774163670876</v>
      </c>
      <c r="AX26" s="601">
        <v>438.13320309918589</v>
      </c>
      <c r="AY26" s="601">
        <v>449.02538997465308</v>
      </c>
      <c r="AZ26" s="601">
        <v>462.46741818608979</v>
      </c>
      <c r="BA26" s="236"/>
      <c r="BB26" s="236"/>
      <c r="BC26" s="236"/>
      <c r="BD26" s="236"/>
      <c r="BE26" s="236"/>
      <c r="BF26" s="237"/>
      <c r="BG26" s="160"/>
      <c r="BH26" s="160"/>
      <c r="BI26" s="160"/>
      <c r="BJ26" s="160"/>
    </row>
    <row r="27" spans="24:62" ht="15" customHeight="1">
      <c r="X27" s="850" t="s">
        <v>262</v>
      </c>
      <c r="Y27" s="864"/>
      <c r="Z27" s="865"/>
      <c r="AA27" s="602">
        <f>SUM(AA28,AA33,AA36:AA38)</f>
        <v>65125.994535528174</v>
      </c>
      <c r="AB27" s="602">
        <f>SUM(AB28,AB33,AB36:AB38)</f>
        <v>66220.898023044763</v>
      </c>
      <c r="AC27" s="602">
        <f t="shared" ref="AC27:AZ27" si="6">SUM(AC28,AC33,AC36:AC38)</f>
        <v>66149.519260191446</v>
      </c>
      <c r="AD27" s="602">
        <f t="shared" si="6"/>
        <v>64863.514874937078</v>
      </c>
      <c r="AE27" s="602">
        <f t="shared" si="6"/>
        <v>66439.762202855098</v>
      </c>
      <c r="AF27" s="602">
        <f t="shared" si="6"/>
        <v>66774.087991480075</v>
      </c>
      <c r="AG27" s="602">
        <f t="shared" si="6"/>
        <v>67297.67635866307</v>
      </c>
      <c r="AH27" s="602">
        <f t="shared" si="6"/>
        <v>64691.798465169501</v>
      </c>
      <c r="AI27" s="602">
        <f t="shared" si="6"/>
        <v>58609.944120293192</v>
      </c>
      <c r="AJ27" s="602">
        <f t="shared" si="6"/>
        <v>58899.072792361236</v>
      </c>
      <c r="AK27" s="602">
        <f t="shared" si="6"/>
        <v>59357.428232750528</v>
      </c>
      <c r="AL27" s="602">
        <f t="shared" si="6"/>
        <v>58040.999759272912</v>
      </c>
      <c r="AM27" s="602">
        <f t="shared" si="6"/>
        <v>55348.265059446196</v>
      </c>
      <c r="AN27" s="602">
        <f t="shared" si="6"/>
        <v>54560.852773661776</v>
      </c>
      <c r="AO27" s="602">
        <f t="shared" si="6"/>
        <v>54543.233901614753</v>
      </c>
      <c r="AP27" s="602">
        <f t="shared" si="6"/>
        <v>55643.977832797078</v>
      </c>
      <c r="AQ27" s="602">
        <f t="shared" si="6"/>
        <v>55893.472805397272</v>
      </c>
      <c r="AR27" s="602">
        <f t="shared" si="6"/>
        <v>55092.64897419</v>
      </c>
      <c r="AS27" s="602">
        <f t="shared" si="6"/>
        <v>50793.224618314176</v>
      </c>
      <c r="AT27" s="602">
        <f t="shared" si="6"/>
        <v>45234.705405729786</v>
      </c>
      <c r="AU27" s="602">
        <f t="shared" si="6"/>
        <v>46316.103039967027</v>
      </c>
      <c r="AV27" s="602">
        <f t="shared" si="6"/>
        <v>46226.842695961474</v>
      </c>
      <c r="AW27" s="602">
        <f t="shared" si="6"/>
        <v>46288.208428078942</v>
      </c>
      <c r="AX27" s="602">
        <f t="shared" si="6"/>
        <v>48034.114633908313</v>
      </c>
      <c r="AY27" s="602">
        <f t="shared" si="6"/>
        <v>47434.264684650887</v>
      </c>
      <c r="AZ27" s="602">
        <f t="shared" si="6"/>
        <v>46156.22773044122</v>
      </c>
      <c r="BA27" s="238">
        <f>SUM(BA28,BA33,BA36:BA38)</f>
        <v>0</v>
      </c>
      <c r="BB27" s="238">
        <f>SUM(BB28,BB33,BB36:BB38)</f>
        <v>0</v>
      </c>
      <c r="BC27" s="238">
        <f>SUM(BC28,BC33,BC36:BC38)</f>
        <v>0</v>
      </c>
      <c r="BD27" s="238">
        <f>SUM(BD28,BD33,BD36:BD38)</f>
        <v>0</v>
      </c>
      <c r="BE27" s="238">
        <f>SUM(BE28,BE33,BE36:BE38)</f>
        <v>0</v>
      </c>
      <c r="BF27" s="240"/>
      <c r="BG27" s="160"/>
      <c r="BH27" s="160"/>
      <c r="BI27" s="160"/>
      <c r="BJ27" s="160"/>
    </row>
    <row r="28" spans="24:62" ht="15" customHeight="1">
      <c r="X28" s="853"/>
      <c r="Y28" s="854" t="s">
        <v>263</v>
      </c>
      <c r="Z28" s="860"/>
      <c r="AA28" s="198">
        <f>SUM(AA29:AA32)</f>
        <v>49218.657110465414</v>
      </c>
      <c r="AB28" s="198">
        <f t="shared" ref="AB28:AZ28" si="7">SUM(AB29:AB32)</f>
        <v>50536.318695285423</v>
      </c>
      <c r="AC28" s="198">
        <f t="shared" si="7"/>
        <v>50953.307976125499</v>
      </c>
      <c r="AD28" s="198">
        <f t="shared" si="7"/>
        <v>50239.913380184604</v>
      </c>
      <c r="AE28" s="198">
        <f t="shared" si="7"/>
        <v>51250.192560402909</v>
      </c>
      <c r="AF28" s="198">
        <f t="shared" si="7"/>
        <v>51130.777367210147</v>
      </c>
      <c r="AG28" s="198">
        <f t="shared" si="7"/>
        <v>51473.757222270695</v>
      </c>
      <c r="AH28" s="198">
        <f t="shared" si="7"/>
        <v>48824.77999016676</v>
      </c>
      <c r="AI28" s="198">
        <f t="shared" si="7"/>
        <v>43847.700503772736</v>
      </c>
      <c r="AJ28" s="198">
        <f t="shared" si="7"/>
        <v>43563.766885549754</v>
      </c>
      <c r="AK28" s="198">
        <f t="shared" si="7"/>
        <v>43899.422551187461</v>
      </c>
      <c r="AL28" s="198">
        <f t="shared" si="7"/>
        <v>42955.998859285304</v>
      </c>
      <c r="AM28" s="198">
        <f t="shared" si="7"/>
        <v>40469.077845842869</v>
      </c>
      <c r="AN28" s="198">
        <f t="shared" si="7"/>
        <v>40133.7417478692</v>
      </c>
      <c r="AO28" s="198">
        <f t="shared" si="7"/>
        <v>39808.973338921569</v>
      </c>
      <c r="AP28" s="198">
        <f t="shared" si="7"/>
        <v>41219.73187264704</v>
      </c>
      <c r="AQ28" s="198">
        <f t="shared" si="7"/>
        <v>41192.25716722104</v>
      </c>
      <c r="AR28" s="198">
        <f t="shared" si="7"/>
        <v>40200.223106263526</v>
      </c>
      <c r="AS28" s="198">
        <f t="shared" si="7"/>
        <v>37432.491716224766</v>
      </c>
      <c r="AT28" s="198">
        <f t="shared" si="7"/>
        <v>32775.515152105858</v>
      </c>
      <c r="AU28" s="198">
        <f t="shared" si="7"/>
        <v>32747.858741581927</v>
      </c>
      <c r="AV28" s="198">
        <f t="shared" si="7"/>
        <v>33091.442253993395</v>
      </c>
      <c r="AW28" s="198">
        <f t="shared" si="7"/>
        <v>33660.75784585395</v>
      </c>
      <c r="AX28" s="198">
        <f t="shared" si="7"/>
        <v>35053.79249027327</v>
      </c>
      <c r="AY28" s="198">
        <f t="shared" si="7"/>
        <v>34795.261458362816</v>
      </c>
      <c r="AZ28" s="198">
        <f t="shared" si="7"/>
        <v>33782.348129793652</v>
      </c>
      <c r="BA28" s="198">
        <f>SUM(BA29:BA32)</f>
        <v>0</v>
      </c>
      <c r="BB28" s="198">
        <f>SUM(BB29:BB32)</f>
        <v>0</v>
      </c>
      <c r="BC28" s="198">
        <f>SUM(BC29:BC32)</f>
        <v>0</v>
      </c>
      <c r="BD28" s="198">
        <f>SUM(BD29:BD32)</f>
        <v>0</v>
      </c>
      <c r="BE28" s="198">
        <f>SUM(BE29:BE32)</f>
        <v>0</v>
      </c>
      <c r="BF28" s="178"/>
    </row>
    <row r="29" spans="24:62" ht="15" customHeight="1">
      <c r="X29" s="853"/>
      <c r="Y29" s="866"/>
      <c r="Z29" s="867" t="s">
        <v>264</v>
      </c>
      <c r="AA29" s="249">
        <v>38701.103416042592</v>
      </c>
      <c r="AB29" s="249">
        <v>40346.744742035473</v>
      </c>
      <c r="AC29" s="249">
        <v>41665.79114506545</v>
      </c>
      <c r="AD29" s="249">
        <v>41224.494256585334</v>
      </c>
      <c r="AE29" s="249">
        <v>42297.116417365723</v>
      </c>
      <c r="AF29" s="249">
        <v>42142.02726535382</v>
      </c>
      <c r="AG29" s="249">
        <v>42559.539804125336</v>
      </c>
      <c r="AH29" s="249">
        <v>39926.083389390726</v>
      </c>
      <c r="AI29" s="249">
        <v>35362.599382577479</v>
      </c>
      <c r="AJ29" s="249">
        <v>35010.124942594921</v>
      </c>
      <c r="AK29" s="249">
        <v>35085.742906855594</v>
      </c>
      <c r="AL29" s="249">
        <v>34374.185269382258</v>
      </c>
      <c r="AM29" s="249">
        <v>32417.253435765444</v>
      </c>
      <c r="AN29" s="249">
        <v>31935.273453308597</v>
      </c>
      <c r="AO29" s="249">
        <v>31276.189983420805</v>
      </c>
      <c r="AP29" s="249">
        <v>32279.645554026018</v>
      </c>
      <c r="AQ29" s="249">
        <v>31990.873871774482</v>
      </c>
      <c r="AR29" s="249">
        <v>30658.349937916188</v>
      </c>
      <c r="AS29" s="249">
        <v>28552.561480293498</v>
      </c>
      <c r="AT29" s="249">
        <v>25308.481718967807</v>
      </c>
      <c r="AU29" s="249">
        <v>24321.270937421363</v>
      </c>
      <c r="AV29" s="249">
        <v>24982.895526650263</v>
      </c>
      <c r="AW29" s="249">
        <v>25624.79533860795</v>
      </c>
      <c r="AX29" s="249">
        <v>26805.206128279013</v>
      </c>
      <c r="AY29" s="249">
        <v>26557.37523672733</v>
      </c>
      <c r="AZ29" s="249">
        <v>25936.250183603999</v>
      </c>
      <c r="BA29" s="250"/>
      <c r="BB29" s="250"/>
      <c r="BC29" s="250"/>
      <c r="BD29" s="250"/>
      <c r="BE29" s="250"/>
      <c r="BF29" s="251"/>
    </row>
    <row r="30" spans="24:62" ht="15" customHeight="1">
      <c r="X30" s="853"/>
      <c r="Y30" s="866"/>
      <c r="Z30" s="868" t="s">
        <v>265</v>
      </c>
      <c r="AA30" s="249">
        <v>6674.4490046098017</v>
      </c>
      <c r="AB30" s="249">
        <v>6524.5328569297908</v>
      </c>
      <c r="AC30" s="249">
        <v>5945.8339540571315</v>
      </c>
      <c r="AD30" s="249">
        <v>5842.3534676861227</v>
      </c>
      <c r="AE30" s="249">
        <v>5740.0247792311475</v>
      </c>
      <c r="AF30" s="249">
        <v>5795.1316308500946</v>
      </c>
      <c r="AG30" s="249">
        <v>5789.0719316293616</v>
      </c>
      <c r="AH30" s="249">
        <v>5903.8352801359188</v>
      </c>
      <c r="AI30" s="249">
        <v>5638.1994106625216</v>
      </c>
      <c r="AJ30" s="249">
        <v>5703.2053582387407</v>
      </c>
      <c r="AK30" s="249">
        <v>5899.9845210859867</v>
      </c>
      <c r="AL30" s="249">
        <v>5594.9262706926866</v>
      </c>
      <c r="AM30" s="249">
        <v>5605.2257994031515</v>
      </c>
      <c r="AN30" s="249">
        <v>6010.9337107231668</v>
      </c>
      <c r="AO30" s="249">
        <v>6398.6869967575658</v>
      </c>
      <c r="AP30" s="249">
        <v>6645.7105523034497</v>
      </c>
      <c r="AQ30" s="249">
        <v>6788.1886315874181</v>
      </c>
      <c r="AR30" s="249">
        <v>7012.0890129308336</v>
      </c>
      <c r="AS30" s="249">
        <v>6591.818326146341</v>
      </c>
      <c r="AT30" s="249">
        <v>5364.6005099960857</v>
      </c>
      <c r="AU30" s="249">
        <v>6284.7190568659153</v>
      </c>
      <c r="AV30" s="249">
        <v>5895.7907835699853</v>
      </c>
      <c r="AW30" s="249">
        <v>5679.325140228646</v>
      </c>
      <c r="AX30" s="249">
        <v>5766.6750900500374</v>
      </c>
      <c r="AY30" s="249">
        <v>5811.9451381047556</v>
      </c>
      <c r="AZ30" s="249">
        <v>5475.5706032403023</v>
      </c>
      <c r="BA30" s="252"/>
      <c r="BB30" s="252"/>
      <c r="BC30" s="252"/>
      <c r="BD30" s="252"/>
      <c r="BE30" s="252"/>
      <c r="BF30" s="253"/>
    </row>
    <row r="31" spans="24:62" ht="15" customHeight="1">
      <c r="X31" s="853"/>
      <c r="Y31" s="866"/>
      <c r="Z31" s="868" t="s">
        <v>306</v>
      </c>
      <c r="AA31" s="249">
        <v>301.08346768875816</v>
      </c>
      <c r="AB31" s="249">
        <v>295.75558173672357</v>
      </c>
      <c r="AC31" s="249">
        <v>284.33507695387169</v>
      </c>
      <c r="AD31" s="249">
        <v>278.10119582170148</v>
      </c>
      <c r="AE31" s="249">
        <v>274.49444793382429</v>
      </c>
      <c r="AF31" s="249">
        <v>268.4025813855352</v>
      </c>
      <c r="AG31" s="249">
        <v>267.0690159667289</v>
      </c>
      <c r="AH31" s="249">
        <v>255.03895087841644</v>
      </c>
      <c r="AI31" s="249">
        <v>215.46154632264185</v>
      </c>
      <c r="AJ31" s="249">
        <v>219.97242158810099</v>
      </c>
      <c r="AK31" s="249">
        <v>213.57860666749826</v>
      </c>
      <c r="AL31" s="249">
        <v>208.86000544832325</v>
      </c>
      <c r="AM31" s="249">
        <v>203.12900687224544</v>
      </c>
      <c r="AN31" s="249">
        <v>241.01415607975841</v>
      </c>
      <c r="AO31" s="249">
        <v>251.14902502859258</v>
      </c>
      <c r="AP31" s="249">
        <v>241.24001236422299</v>
      </c>
      <c r="AQ31" s="249">
        <v>232.12363462135133</v>
      </c>
      <c r="AR31" s="249">
        <v>209.23136824971556</v>
      </c>
      <c r="AS31" s="249">
        <v>169.1159856869304</v>
      </c>
      <c r="AT31" s="249">
        <v>136.02453642742165</v>
      </c>
      <c r="AU31" s="249">
        <v>159.71679520765082</v>
      </c>
      <c r="AV31" s="249">
        <v>162.86525484191858</v>
      </c>
      <c r="AW31" s="249">
        <v>175.71269028489786</v>
      </c>
      <c r="AX31" s="249">
        <v>190.37433720387713</v>
      </c>
      <c r="AY31" s="249">
        <v>190.89998367000615</v>
      </c>
      <c r="AZ31" s="249">
        <v>191.97771676369112</v>
      </c>
      <c r="BA31" s="252"/>
      <c r="BB31" s="252"/>
      <c r="BC31" s="252"/>
      <c r="BD31" s="252"/>
      <c r="BE31" s="252"/>
      <c r="BF31" s="253"/>
    </row>
    <row r="32" spans="24:62" ht="15" customHeight="1">
      <c r="X32" s="853"/>
      <c r="Y32" s="869"/>
      <c r="Z32" s="870" t="s">
        <v>266</v>
      </c>
      <c r="AA32" s="254">
        <v>3542.021222124265</v>
      </c>
      <c r="AB32" s="254">
        <v>3369.2855145834346</v>
      </c>
      <c r="AC32" s="254">
        <v>3057.3478000490459</v>
      </c>
      <c r="AD32" s="254">
        <v>2894.9644600914435</v>
      </c>
      <c r="AE32" s="254">
        <v>2938.556915872211</v>
      </c>
      <c r="AF32" s="254">
        <v>2925.2158896206997</v>
      </c>
      <c r="AG32" s="254">
        <v>2858.076470549267</v>
      </c>
      <c r="AH32" s="254">
        <v>2739.8223697616959</v>
      </c>
      <c r="AI32" s="254">
        <v>2631.4401642100925</v>
      </c>
      <c r="AJ32" s="254">
        <v>2630.4641631279924</v>
      </c>
      <c r="AK32" s="254">
        <v>2700.1165165783791</v>
      </c>
      <c r="AL32" s="254">
        <v>2778.0273137620284</v>
      </c>
      <c r="AM32" s="254">
        <v>2243.4696038020288</v>
      </c>
      <c r="AN32" s="254">
        <v>1946.5204277576754</v>
      </c>
      <c r="AO32" s="254">
        <v>1882.947333714603</v>
      </c>
      <c r="AP32" s="254">
        <v>2053.135753953346</v>
      </c>
      <c r="AQ32" s="254">
        <v>2181.0710292377894</v>
      </c>
      <c r="AR32" s="254">
        <v>2320.5527871667846</v>
      </c>
      <c r="AS32" s="254">
        <v>2118.995924098002</v>
      </c>
      <c r="AT32" s="254">
        <v>1966.4083867145414</v>
      </c>
      <c r="AU32" s="254">
        <v>1982.1519520869942</v>
      </c>
      <c r="AV32" s="254">
        <v>2049.8906889312284</v>
      </c>
      <c r="AW32" s="254">
        <v>2180.9246767324594</v>
      </c>
      <c r="AX32" s="254">
        <v>2291.5369347403403</v>
      </c>
      <c r="AY32" s="254">
        <v>2235.0410998607222</v>
      </c>
      <c r="AZ32" s="254">
        <v>2178.5496261856597</v>
      </c>
      <c r="BA32" s="255"/>
      <c r="BB32" s="255"/>
      <c r="BC32" s="255"/>
      <c r="BD32" s="255"/>
      <c r="BE32" s="255"/>
      <c r="BF32" s="256"/>
    </row>
    <row r="33" spans="24:58" ht="15" customHeight="1">
      <c r="X33" s="853"/>
      <c r="Y33" s="871" t="s">
        <v>267</v>
      </c>
      <c r="Z33" s="872"/>
      <c r="AA33" s="241">
        <f>SUM(AA34:AA35)</f>
        <v>7039.0276631441375</v>
      </c>
      <c r="AB33" s="241">
        <f t="shared" ref="AB33:AZ33" si="8">SUM(AB34:AB35)</f>
        <v>7007.4897373539416</v>
      </c>
      <c r="AC33" s="241">
        <f t="shared" si="8"/>
        <v>6823.9777847112446</v>
      </c>
      <c r="AD33" s="241">
        <f t="shared" si="8"/>
        <v>6386.8783119622403</v>
      </c>
      <c r="AE33" s="241">
        <f t="shared" si="8"/>
        <v>6805.4329131534469</v>
      </c>
      <c r="AF33" s="241">
        <f t="shared" si="8"/>
        <v>7012.8244869198716</v>
      </c>
      <c r="AG33" s="241">
        <f t="shared" si="8"/>
        <v>7067.0135666028118</v>
      </c>
      <c r="AH33" s="241">
        <f t="shared" si="8"/>
        <v>7060.469423876636</v>
      </c>
      <c r="AI33" s="241">
        <f t="shared" si="8"/>
        <v>6419.5147403499213</v>
      </c>
      <c r="AJ33" s="241">
        <f t="shared" si="8"/>
        <v>6937.1486272867432</v>
      </c>
      <c r="AK33" s="241">
        <f t="shared" si="8"/>
        <v>6809.764972794188</v>
      </c>
      <c r="AL33" s="241">
        <f t="shared" si="8"/>
        <v>6346.2435267378769</v>
      </c>
      <c r="AM33" s="241">
        <f t="shared" si="8"/>
        <v>6247.1962216433294</v>
      </c>
      <c r="AN33" s="241">
        <f t="shared" si="8"/>
        <v>6048.6357364506921</v>
      </c>
      <c r="AO33" s="241">
        <f t="shared" si="8"/>
        <v>6130.7938818470529</v>
      </c>
      <c r="AP33" s="241">
        <f t="shared" si="8"/>
        <v>5790.8509301319336</v>
      </c>
      <c r="AQ33" s="241">
        <f t="shared" si="8"/>
        <v>5870.6507276783395</v>
      </c>
      <c r="AR33" s="241">
        <f t="shared" si="8"/>
        <v>5962.2544637854626</v>
      </c>
      <c r="AS33" s="241">
        <f t="shared" si="8"/>
        <v>5103.3975425386125</v>
      </c>
      <c r="AT33" s="241">
        <f t="shared" si="8"/>
        <v>4868.5921968109797</v>
      </c>
      <c r="AU33" s="241">
        <f t="shared" si="8"/>
        <v>5423.4077351833548</v>
      </c>
      <c r="AV33" s="241">
        <f t="shared" si="8"/>
        <v>5099.5687952769558</v>
      </c>
      <c r="AW33" s="241">
        <f t="shared" si="8"/>
        <v>4648.2766017063832</v>
      </c>
      <c r="AX33" s="241">
        <f t="shared" si="8"/>
        <v>4784.2942915214053</v>
      </c>
      <c r="AY33" s="241">
        <f t="shared" si="8"/>
        <v>4685.081395420415</v>
      </c>
      <c r="AZ33" s="241">
        <f t="shared" si="8"/>
        <v>4591.4703155332927</v>
      </c>
      <c r="BA33" s="177"/>
      <c r="BB33" s="177"/>
      <c r="BC33" s="177"/>
      <c r="BD33" s="177"/>
      <c r="BE33" s="177"/>
      <c r="BF33" s="178"/>
    </row>
    <row r="34" spans="24:58" ht="15" customHeight="1">
      <c r="X34" s="853"/>
      <c r="Y34" s="866"/>
      <c r="Z34" s="867" t="s">
        <v>308</v>
      </c>
      <c r="AA34" s="249">
        <v>3415.9647954547263</v>
      </c>
      <c r="AB34" s="249">
        <v>3362.2450836964763</v>
      </c>
      <c r="AC34" s="249">
        <v>3389.6622568879811</v>
      </c>
      <c r="AD34" s="249">
        <v>3215.7617554918893</v>
      </c>
      <c r="AE34" s="249">
        <v>3421.7058201059876</v>
      </c>
      <c r="AF34" s="249">
        <v>3455.7311845199329</v>
      </c>
      <c r="AG34" s="249">
        <v>3481.0703981591801</v>
      </c>
      <c r="AH34" s="249">
        <v>3391.4144586473922</v>
      </c>
      <c r="AI34" s="249">
        <v>3007.3838059071368</v>
      </c>
      <c r="AJ34" s="249">
        <v>3305.1376515600991</v>
      </c>
      <c r="AK34" s="249">
        <v>3183.0712598808195</v>
      </c>
      <c r="AL34" s="249">
        <v>2967.6928263043269</v>
      </c>
      <c r="AM34" s="249">
        <v>2735.829694464479</v>
      </c>
      <c r="AN34" s="249">
        <v>2457.0750376351916</v>
      </c>
      <c r="AO34" s="249">
        <v>2466.5204063738406</v>
      </c>
      <c r="AP34" s="249">
        <v>2163.5904622113367</v>
      </c>
      <c r="AQ34" s="249">
        <v>2196.240473420381</v>
      </c>
      <c r="AR34" s="249">
        <v>2255.897996460219</v>
      </c>
      <c r="AS34" s="249">
        <v>2003.5568247993585</v>
      </c>
      <c r="AT34" s="249">
        <v>1919.7536297047582</v>
      </c>
      <c r="AU34" s="249">
        <v>2119.2525946780574</v>
      </c>
      <c r="AV34" s="249">
        <v>2004.4154689092252</v>
      </c>
      <c r="AW34" s="249">
        <v>1851.5943895709561</v>
      </c>
      <c r="AX34" s="249">
        <v>1929.7501352048555</v>
      </c>
      <c r="AY34" s="249">
        <v>1891.3677609931035</v>
      </c>
      <c r="AZ34" s="249">
        <v>1947.4408614615611</v>
      </c>
      <c r="BA34" s="250"/>
      <c r="BB34" s="250"/>
      <c r="BC34" s="250"/>
      <c r="BD34" s="250"/>
      <c r="BE34" s="250"/>
      <c r="BF34" s="251"/>
    </row>
    <row r="35" spans="24:58" ht="15" customHeight="1">
      <c r="X35" s="873"/>
      <c r="Y35" s="869"/>
      <c r="Z35" s="870" t="s">
        <v>319</v>
      </c>
      <c r="AA35" s="254">
        <v>3623.0628676894112</v>
      </c>
      <c r="AB35" s="254">
        <v>3645.2446536574653</v>
      </c>
      <c r="AC35" s="254">
        <v>3434.3155278232634</v>
      </c>
      <c r="AD35" s="254">
        <v>3171.116556470351</v>
      </c>
      <c r="AE35" s="254">
        <v>3383.7270930474592</v>
      </c>
      <c r="AF35" s="254">
        <v>3557.0933023999387</v>
      </c>
      <c r="AG35" s="254">
        <v>3585.9431684436317</v>
      </c>
      <c r="AH35" s="254">
        <v>3669.0549652292439</v>
      </c>
      <c r="AI35" s="254">
        <v>3412.1309344427846</v>
      </c>
      <c r="AJ35" s="254">
        <v>3632.0109757266441</v>
      </c>
      <c r="AK35" s="254">
        <v>3626.6937129133685</v>
      </c>
      <c r="AL35" s="254">
        <v>3378.55070043355</v>
      </c>
      <c r="AM35" s="254">
        <v>3511.3665271788504</v>
      </c>
      <c r="AN35" s="254">
        <v>3591.5606988155005</v>
      </c>
      <c r="AO35" s="254">
        <v>3664.2734754732123</v>
      </c>
      <c r="AP35" s="254">
        <v>3627.260467920597</v>
      </c>
      <c r="AQ35" s="254">
        <v>3674.4102542579585</v>
      </c>
      <c r="AR35" s="254">
        <v>3706.3564673252436</v>
      </c>
      <c r="AS35" s="254">
        <v>3099.8407177392537</v>
      </c>
      <c r="AT35" s="254">
        <v>2948.8385671062215</v>
      </c>
      <c r="AU35" s="254">
        <v>3304.1551405052974</v>
      </c>
      <c r="AV35" s="254">
        <v>3095.1533263677306</v>
      </c>
      <c r="AW35" s="254">
        <v>2796.6822121354271</v>
      </c>
      <c r="AX35" s="254">
        <v>2854.5441563165496</v>
      </c>
      <c r="AY35" s="254">
        <v>2793.7136344273113</v>
      </c>
      <c r="AZ35" s="254">
        <v>2644.0294540717314</v>
      </c>
      <c r="BA35" s="255"/>
      <c r="BB35" s="255"/>
      <c r="BC35" s="255"/>
      <c r="BD35" s="255"/>
      <c r="BE35" s="255"/>
      <c r="BF35" s="256"/>
    </row>
    <row r="36" spans="24:58" ht="15" customHeight="1">
      <c r="X36" s="873"/>
      <c r="Y36" s="874" t="s">
        <v>268</v>
      </c>
      <c r="Z36" s="860"/>
      <c r="AA36" s="198">
        <v>7272.7601051779366</v>
      </c>
      <c r="AB36" s="198">
        <v>7091.4333111520082</v>
      </c>
      <c r="AC36" s="198">
        <v>6796.0270409401091</v>
      </c>
      <c r="AD36" s="198">
        <v>6652.2283869302664</v>
      </c>
      <c r="AE36" s="198">
        <v>6656.1869920915788</v>
      </c>
      <c r="AF36" s="198">
        <v>6849.5948379410793</v>
      </c>
      <c r="AG36" s="198">
        <v>6870.5168410732231</v>
      </c>
      <c r="AH36" s="198">
        <v>6834.1265198527999</v>
      </c>
      <c r="AI36" s="198">
        <v>6545.5419320590336</v>
      </c>
      <c r="AJ36" s="198">
        <v>6463.1812625845996</v>
      </c>
      <c r="AK36" s="198">
        <v>6739.5274743262462</v>
      </c>
      <c r="AL36" s="198">
        <v>6762.5046737338816</v>
      </c>
      <c r="AM36" s="198">
        <v>6597.9044290885777</v>
      </c>
      <c r="AN36" s="198">
        <v>6366.4953109832304</v>
      </c>
      <c r="AO36" s="198">
        <v>6483.0399152253349</v>
      </c>
      <c r="AP36" s="198">
        <v>6496.4652742315675</v>
      </c>
      <c r="AQ36" s="198">
        <v>6567.9742878366787</v>
      </c>
      <c r="AR36" s="198">
        <v>6694.9345561970713</v>
      </c>
      <c r="AS36" s="198">
        <v>6236.5687163682669</v>
      </c>
      <c r="AT36" s="198">
        <v>5468.3465203851802</v>
      </c>
      <c r="AU36" s="198">
        <v>6100.6968938516457</v>
      </c>
      <c r="AV36" s="198">
        <v>5964.6174366201221</v>
      </c>
      <c r="AW36" s="198">
        <v>6060.7866012011864</v>
      </c>
      <c r="AX36" s="198">
        <v>6169.6090669051446</v>
      </c>
      <c r="AY36" s="198">
        <v>6092.9718310436147</v>
      </c>
      <c r="AZ36" s="198">
        <v>5933.9549052864904</v>
      </c>
      <c r="BA36" s="177"/>
      <c r="BB36" s="177"/>
      <c r="BC36" s="177"/>
      <c r="BD36" s="177"/>
      <c r="BE36" s="177"/>
      <c r="BF36" s="178"/>
    </row>
    <row r="37" spans="24:58" ht="15" customHeight="1">
      <c r="X37" s="873"/>
      <c r="Y37" s="874" t="s">
        <v>269</v>
      </c>
      <c r="Z37" s="860"/>
      <c r="AA37" s="198">
        <v>1531.2802967406865</v>
      </c>
      <c r="AB37" s="198">
        <v>1518.8813192533894</v>
      </c>
      <c r="AC37" s="198">
        <v>1510.9365684146064</v>
      </c>
      <c r="AD37" s="198">
        <v>1524.9321658599704</v>
      </c>
      <c r="AE37" s="198">
        <v>1661.1529972071523</v>
      </c>
      <c r="AF37" s="198">
        <v>1709.3536294089783</v>
      </c>
      <c r="AG37" s="198">
        <v>1806.7147887163414</v>
      </c>
      <c r="AH37" s="198">
        <v>1886.3306912733019</v>
      </c>
      <c r="AI37" s="198">
        <v>1710.6919941114984</v>
      </c>
      <c r="AJ37" s="198">
        <v>1845.6503869401404</v>
      </c>
      <c r="AK37" s="198">
        <v>1822.2115344426247</v>
      </c>
      <c r="AL37" s="198">
        <v>1898.0363095158432</v>
      </c>
      <c r="AM37" s="198">
        <v>1954.2181328714137</v>
      </c>
      <c r="AN37" s="198">
        <v>1926.6512483586587</v>
      </c>
      <c r="AO37" s="198">
        <v>2034.1347656207925</v>
      </c>
      <c r="AP37" s="198">
        <v>2046.8786357865356</v>
      </c>
      <c r="AQ37" s="198">
        <v>2175.0709326612105</v>
      </c>
      <c r="AR37" s="198">
        <v>2149.07516794395</v>
      </c>
      <c r="AS37" s="198">
        <v>1949.2201531825328</v>
      </c>
      <c r="AT37" s="198">
        <v>2050.9583064277685</v>
      </c>
      <c r="AU37" s="198">
        <v>1968.2853293501</v>
      </c>
      <c r="AV37" s="198">
        <v>1995.4050500710009</v>
      </c>
      <c r="AW37" s="198">
        <v>1841.9787293174245</v>
      </c>
      <c r="AX37" s="198">
        <v>1944.0899352084996</v>
      </c>
      <c r="AY37" s="198">
        <v>1780.5147498240381</v>
      </c>
      <c r="AZ37" s="198">
        <v>1765.4094898277892</v>
      </c>
      <c r="BA37" s="198">
        <v>0</v>
      </c>
      <c r="BB37" s="198">
        <v>0</v>
      </c>
      <c r="BC37" s="198">
        <v>0</v>
      </c>
      <c r="BD37" s="198">
        <v>0</v>
      </c>
      <c r="BE37" s="198">
        <v>0</v>
      </c>
      <c r="BF37" s="178"/>
    </row>
    <row r="38" spans="24:58" ht="15" customHeight="1" thickBot="1">
      <c r="X38" s="875"/>
      <c r="Y38" s="876" t="s">
        <v>270</v>
      </c>
      <c r="Z38" s="877"/>
      <c r="AA38" s="577">
        <v>64.269360000000034</v>
      </c>
      <c r="AB38" s="577">
        <v>66.774960000000021</v>
      </c>
      <c r="AC38" s="577">
        <v>65.269890000000032</v>
      </c>
      <c r="AD38" s="577">
        <v>59.562630000000013</v>
      </c>
      <c r="AE38" s="577">
        <v>66.796740000000028</v>
      </c>
      <c r="AF38" s="577">
        <v>71.53767000000002</v>
      </c>
      <c r="AG38" s="577">
        <v>79.673940000000016</v>
      </c>
      <c r="AH38" s="577">
        <v>86.091840000000047</v>
      </c>
      <c r="AI38" s="577">
        <v>86.494950000000074</v>
      </c>
      <c r="AJ38" s="577">
        <v>89.325630000000018</v>
      </c>
      <c r="AK38" s="577">
        <v>86.501700000000056</v>
      </c>
      <c r="AL38" s="577">
        <v>78.216390000000018</v>
      </c>
      <c r="AM38" s="577">
        <v>79.868430000000075</v>
      </c>
      <c r="AN38" s="577">
        <v>85.328729999999979</v>
      </c>
      <c r="AO38" s="577">
        <v>86.292000000000002</v>
      </c>
      <c r="AP38" s="577">
        <v>90.051119999999997</v>
      </c>
      <c r="AQ38" s="577">
        <v>87.519690000000054</v>
      </c>
      <c r="AR38" s="577">
        <v>86.161680000000047</v>
      </c>
      <c r="AS38" s="577">
        <v>71.546490000000006</v>
      </c>
      <c r="AT38" s="577">
        <v>71.293230000000023</v>
      </c>
      <c r="AU38" s="577">
        <v>75.854340000000036</v>
      </c>
      <c r="AV38" s="577">
        <v>75.809160000000048</v>
      </c>
      <c r="AW38" s="577">
        <v>76.408650000000023</v>
      </c>
      <c r="AX38" s="577">
        <v>82.328850000000017</v>
      </c>
      <c r="AY38" s="577">
        <v>80.435250000000025</v>
      </c>
      <c r="AZ38" s="577">
        <v>83.044890000000009</v>
      </c>
      <c r="BA38" s="578"/>
      <c r="BB38" s="578"/>
      <c r="BC38" s="578"/>
      <c r="BD38" s="578"/>
      <c r="BE38" s="578"/>
      <c r="BF38" s="579"/>
    </row>
    <row r="39" spans="24:58" ht="15" customHeight="1">
      <c r="X39" s="850" t="s">
        <v>271</v>
      </c>
      <c r="Y39" s="864"/>
      <c r="Z39" s="865"/>
      <c r="AA39" s="603">
        <f>SUM(AA40:AA41)</f>
        <v>608.8830323714285</v>
      </c>
      <c r="AB39" s="603">
        <f t="shared" ref="AB39:AZ39" si="9">SUM(AB40:AB41)</f>
        <v>547.87568817142858</v>
      </c>
      <c r="AC39" s="603">
        <f t="shared" si="9"/>
        <v>493.0069734857143</v>
      </c>
      <c r="AD39" s="603">
        <f t="shared" si="9"/>
        <v>523.52121873333328</v>
      </c>
      <c r="AE39" s="603">
        <f t="shared" si="9"/>
        <v>342.54281495238104</v>
      </c>
      <c r="AF39" s="603">
        <f t="shared" si="9"/>
        <v>359.12538566666672</v>
      </c>
      <c r="AG39" s="603">
        <f t="shared" si="9"/>
        <v>349.6185054476191</v>
      </c>
      <c r="AH39" s="603">
        <f t="shared" si="9"/>
        <v>371.50371699047616</v>
      </c>
      <c r="AI39" s="603">
        <f t="shared" si="9"/>
        <v>376.93193486666661</v>
      </c>
      <c r="AJ39" s="603">
        <f t="shared" si="9"/>
        <v>370.29462349523817</v>
      </c>
      <c r="AK39" s="603">
        <f t="shared" si="9"/>
        <v>442.53070567619039</v>
      </c>
      <c r="AL39" s="603">
        <f t="shared" si="9"/>
        <v>367.68445549523807</v>
      </c>
      <c r="AM39" s="603">
        <f t="shared" si="9"/>
        <v>408.14204954285714</v>
      </c>
      <c r="AN39" s="603">
        <f t="shared" si="9"/>
        <v>430.18884228571432</v>
      </c>
      <c r="AO39" s="603">
        <f t="shared" si="9"/>
        <v>402.22257040952377</v>
      </c>
      <c r="AP39" s="603">
        <f t="shared" si="9"/>
        <v>410.55994037142864</v>
      </c>
      <c r="AQ39" s="603">
        <f t="shared" si="9"/>
        <v>383.4825898095238</v>
      </c>
      <c r="AR39" s="603">
        <f t="shared" si="9"/>
        <v>500.07924591428571</v>
      </c>
      <c r="AS39" s="603">
        <f t="shared" si="9"/>
        <v>439.97515058095235</v>
      </c>
      <c r="AT39" s="603">
        <f t="shared" si="9"/>
        <v>390.10057879047622</v>
      </c>
      <c r="AU39" s="603">
        <f t="shared" si="9"/>
        <v>402.94034859047622</v>
      </c>
      <c r="AV39" s="603">
        <f t="shared" si="9"/>
        <v>414.65140985714288</v>
      </c>
      <c r="AW39" s="603">
        <f t="shared" si="9"/>
        <v>520.16101332380958</v>
      </c>
      <c r="AX39" s="603">
        <f t="shared" si="9"/>
        <v>577.77024978095233</v>
      </c>
      <c r="AY39" s="603">
        <f t="shared" si="9"/>
        <v>559.19219745714281</v>
      </c>
      <c r="AZ39" s="603">
        <f t="shared" si="9"/>
        <v>559.19219745714281</v>
      </c>
      <c r="BA39" s="239"/>
      <c r="BB39" s="239"/>
      <c r="BC39" s="239"/>
      <c r="BD39" s="239"/>
      <c r="BE39" s="239"/>
      <c r="BF39" s="240"/>
    </row>
    <row r="40" spans="24:58" ht="15" customHeight="1">
      <c r="X40" s="873"/>
      <c r="Y40" s="878" t="s">
        <v>272</v>
      </c>
      <c r="Z40" s="879"/>
      <c r="AA40" s="257">
        <v>550.23920379999993</v>
      </c>
      <c r="AB40" s="257">
        <v>527.37032626666667</v>
      </c>
      <c r="AC40" s="257">
        <v>477.13732586666669</v>
      </c>
      <c r="AD40" s="257">
        <v>481.58261873333328</v>
      </c>
      <c r="AE40" s="257">
        <v>292.75650066666674</v>
      </c>
      <c r="AF40" s="257">
        <v>303.52845233333341</v>
      </c>
      <c r="AG40" s="257">
        <v>292.73561973333341</v>
      </c>
      <c r="AH40" s="257">
        <v>303.65330746666666</v>
      </c>
      <c r="AI40" s="257">
        <v>300.00380153333327</v>
      </c>
      <c r="AJ40" s="257">
        <v>293.56731873333337</v>
      </c>
      <c r="AK40" s="257">
        <v>332.90198186666657</v>
      </c>
      <c r="AL40" s="257">
        <v>247.34728406666662</v>
      </c>
      <c r="AM40" s="257">
        <v>269.91772573333333</v>
      </c>
      <c r="AN40" s="257">
        <v>246.39832800000002</v>
      </c>
      <c r="AO40" s="257">
        <v>236.30097993333328</v>
      </c>
      <c r="AP40" s="257">
        <v>231.29451180000001</v>
      </c>
      <c r="AQ40" s="257">
        <v>230.36059933333334</v>
      </c>
      <c r="AR40" s="257">
        <v>325.00062686666666</v>
      </c>
      <c r="AS40" s="257">
        <v>305.7365982</v>
      </c>
      <c r="AT40" s="257">
        <v>270.15270260000005</v>
      </c>
      <c r="AU40" s="257">
        <v>242.88427239999999</v>
      </c>
      <c r="AV40" s="257">
        <v>246.77580033333334</v>
      </c>
      <c r="AW40" s="257">
        <v>369.97487046666669</v>
      </c>
      <c r="AX40" s="257">
        <v>379.57696406666668</v>
      </c>
      <c r="AY40" s="257">
        <v>370.19805459999998</v>
      </c>
      <c r="AZ40" s="257">
        <v>370.19805459999998</v>
      </c>
      <c r="BA40" s="228"/>
      <c r="BB40" s="228"/>
      <c r="BC40" s="228"/>
      <c r="BD40" s="228"/>
      <c r="BE40" s="228"/>
      <c r="BF40" s="258"/>
    </row>
    <row r="41" spans="24:58" ht="15" customHeight="1" thickBot="1">
      <c r="X41" s="880"/>
      <c r="Y41" s="881" t="s">
        <v>273</v>
      </c>
      <c r="Z41" s="882"/>
      <c r="AA41" s="574">
        <v>58.643828571428571</v>
      </c>
      <c r="AB41" s="574">
        <v>20.505361904761902</v>
      </c>
      <c r="AC41" s="574">
        <v>15.869647619047624</v>
      </c>
      <c r="AD41" s="574">
        <v>41.938600000000008</v>
      </c>
      <c r="AE41" s="574">
        <v>49.786314285714298</v>
      </c>
      <c r="AF41" s="574">
        <v>55.59693333333334</v>
      </c>
      <c r="AG41" s="574">
        <v>56.88288571428572</v>
      </c>
      <c r="AH41" s="574">
        <v>67.850409523809532</v>
      </c>
      <c r="AI41" s="574">
        <v>76.928133333333349</v>
      </c>
      <c r="AJ41" s="574">
        <v>76.727304761904776</v>
      </c>
      <c r="AK41" s="574">
        <v>109.62872380952382</v>
      </c>
      <c r="AL41" s="574">
        <v>120.33717142857144</v>
      </c>
      <c r="AM41" s="574">
        <v>138.22432380952381</v>
      </c>
      <c r="AN41" s="574">
        <v>183.79051428571429</v>
      </c>
      <c r="AO41" s="574">
        <v>165.92159047619046</v>
      </c>
      <c r="AP41" s="574">
        <v>179.2654285714286</v>
      </c>
      <c r="AQ41" s="574">
        <v>153.12199047619049</v>
      </c>
      <c r="AR41" s="574">
        <v>175.07861904761904</v>
      </c>
      <c r="AS41" s="574">
        <v>134.23855238095237</v>
      </c>
      <c r="AT41" s="574">
        <v>119.94787619047619</v>
      </c>
      <c r="AU41" s="574">
        <v>160.05607619047623</v>
      </c>
      <c r="AV41" s="574">
        <v>167.87560952380954</v>
      </c>
      <c r="AW41" s="574">
        <v>150.18614285714287</v>
      </c>
      <c r="AX41" s="574">
        <v>198.19328571428571</v>
      </c>
      <c r="AY41" s="574">
        <v>188.99414285714286</v>
      </c>
      <c r="AZ41" s="574">
        <v>188.99414285714286</v>
      </c>
      <c r="BA41" s="575"/>
      <c r="BB41" s="575"/>
      <c r="BC41" s="575"/>
      <c r="BD41" s="575"/>
      <c r="BE41" s="575"/>
      <c r="BF41" s="576"/>
    </row>
    <row r="42" spans="24:58" ht="15" customHeight="1">
      <c r="X42" s="850" t="s">
        <v>274</v>
      </c>
      <c r="Y42" s="851"/>
      <c r="Z42" s="852"/>
      <c r="AA42" s="630">
        <f>SUM(AA43:AA49)</f>
        <v>-63737.115668301543</v>
      </c>
      <c r="AB42" s="630">
        <f t="shared" ref="AB42:AZ42" si="10">SUM(AB43:AB49)</f>
        <v>-71700.314370502965</v>
      </c>
      <c r="AC42" s="630">
        <f t="shared" si="10"/>
        <v>-74837.044292239501</v>
      </c>
      <c r="AD42" s="630">
        <f t="shared" si="10"/>
        <v>-77827.163104264167</v>
      </c>
      <c r="AE42" s="630">
        <f t="shared" si="10"/>
        <v>-77019.118125710738</v>
      </c>
      <c r="AF42" s="630">
        <f t="shared" si="10"/>
        <v>-78049.682922387292</v>
      </c>
      <c r="AG42" s="630">
        <f t="shared" si="10"/>
        <v>-83239.830988532762</v>
      </c>
      <c r="AH42" s="630">
        <f t="shared" si="10"/>
        <v>-85097.810594305251</v>
      </c>
      <c r="AI42" s="630">
        <f t="shared" si="10"/>
        <v>-86462.825750733609</v>
      </c>
      <c r="AJ42" s="630">
        <f t="shared" si="10"/>
        <v>-87007.918363553865</v>
      </c>
      <c r="AK42" s="630">
        <f t="shared" si="10"/>
        <v>-89065.109869412423</v>
      </c>
      <c r="AL42" s="630">
        <f t="shared" si="10"/>
        <v>-89074.675497468066</v>
      </c>
      <c r="AM42" s="630">
        <f t="shared" si="10"/>
        <v>-90486.75114562166</v>
      </c>
      <c r="AN42" s="630">
        <f t="shared" si="10"/>
        <v>-100322.3727388351</v>
      </c>
      <c r="AO42" s="630">
        <f t="shared" si="10"/>
        <v>-96949.453806441918</v>
      </c>
      <c r="AP42" s="630">
        <f t="shared" si="10"/>
        <v>-91794.304618092297</v>
      </c>
      <c r="AQ42" s="630">
        <f t="shared" si="10"/>
        <v>-86320.953460831108</v>
      </c>
      <c r="AR42" s="630">
        <f t="shared" si="10"/>
        <v>-82946.082234538073</v>
      </c>
      <c r="AS42" s="630">
        <f t="shared" si="10"/>
        <v>-72357.337268983829</v>
      </c>
      <c r="AT42" s="630">
        <f t="shared" si="10"/>
        <v>-68167.796622382986</v>
      </c>
      <c r="AU42" s="630">
        <f t="shared" si="10"/>
        <v>-70320.568539900545</v>
      </c>
      <c r="AV42" s="630">
        <f t="shared" si="10"/>
        <v>-70965.073823360624</v>
      </c>
      <c r="AW42" s="630">
        <f t="shared" si="10"/>
        <v>-73654.552940402791</v>
      </c>
      <c r="AX42" s="630">
        <f t="shared" si="10"/>
        <v>-67703.199457348921</v>
      </c>
      <c r="AY42" s="630">
        <f t="shared" si="10"/>
        <v>-65361.492322202881</v>
      </c>
      <c r="AZ42" s="630">
        <f t="shared" si="10"/>
        <v>-61169.446678357017</v>
      </c>
      <c r="BA42" s="603">
        <f>SUM(BA43:BA44)</f>
        <v>0</v>
      </c>
      <c r="BB42" s="603">
        <f>SUM(BB43:BB44)</f>
        <v>0</v>
      </c>
      <c r="BC42" s="603">
        <f>SUM(BC43:BC44)</f>
        <v>0</v>
      </c>
      <c r="BD42" s="603">
        <f>SUM(BD43:BD44)</f>
        <v>0</v>
      </c>
      <c r="BE42" s="603">
        <f>SUM(BE43:BE44)</f>
        <v>0</v>
      </c>
      <c r="BF42" s="603"/>
    </row>
    <row r="43" spans="24:58" ht="15" customHeight="1">
      <c r="X43" s="853"/>
      <c r="Y43" s="878" t="s">
        <v>275</v>
      </c>
      <c r="Z43" s="879"/>
      <c r="AA43" s="631">
        <v>-79074.443513028833</v>
      </c>
      <c r="AB43" s="631">
        <v>-86229.147745486698</v>
      </c>
      <c r="AC43" s="631">
        <v>-86577.509470857651</v>
      </c>
      <c r="AD43" s="631">
        <v>-86923.354605192362</v>
      </c>
      <c r="AE43" s="631">
        <v>-87267.746203952454</v>
      </c>
      <c r="AF43" s="631">
        <v>-87612.493636832602</v>
      </c>
      <c r="AG43" s="631">
        <v>-91284.178091175098</v>
      </c>
      <c r="AH43" s="631">
        <v>-91124.23941481665</v>
      </c>
      <c r="AI43" s="631">
        <v>-90963.326249680147</v>
      </c>
      <c r="AJ43" s="631">
        <v>-90803.05569164308</v>
      </c>
      <c r="AK43" s="631">
        <v>-90642.493866436489</v>
      </c>
      <c r="AL43" s="631">
        <v>-90482.949380503676</v>
      </c>
      <c r="AM43" s="631">
        <v>-90322.354306189125</v>
      </c>
      <c r="AN43" s="631">
        <v>-99042.852921087077</v>
      </c>
      <c r="AO43" s="631">
        <v>-98528.07052306144</v>
      </c>
      <c r="AP43" s="631">
        <v>-92664.675775093317</v>
      </c>
      <c r="AQ43" s="631">
        <v>-86812.740596957912</v>
      </c>
      <c r="AR43" s="631">
        <v>-85549.547483718605</v>
      </c>
      <c r="AS43" s="631">
        <v>-80755.614224341232</v>
      </c>
      <c r="AT43" s="631">
        <v>-75864.700845961255</v>
      </c>
      <c r="AU43" s="631">
        <v>-76372.325982017792</v>
      </c>
      <c r="AV43" s="631">
        <v>-78108.403308724126</v>
      </c>
      <c r="AW43" s="631">
        <v>-77671.123980799573</v>
      </c>
      <c r="AX43" s="631">
        <v>-69963.650482705183</v>
      </c>
      <c r="AY43" s="631">
        <v>-68251.857518341203</v>
      </c>
      <c r="AZ43" s="631">
        <v>-63084.944297355978</v>
      </c>
      <c r="BA43" s="257">
        <v>0</v>
      </c>
      <c r="BB43" s="257">
        <v>0</v>
      </c>
      <c r="BC43" s="257">
        <v>0</v>
      </c>
      <c r="BD43" s="257">
        <v>0</v>
      </c>
      <c r="BE43" s="257">
        <v>0</v>
      </c>
      <c r="BF43" s="257"/>
    </row>
    <row r="44" spans="24:58" ht="15" customHeight="1">
      <c r="X44" s="853"/>
      <c r="Y44" s="883" t="s">
        <v>276</v>
      </c>
      <c r="Z44" s="868"/>
      <c r="AA44" s="632">
        <v>11506.03035539542</v>
      </c>
      <c r="AB44" s="632">
        <v>10470.069202925748</v>
      </c>
      <c r="AC44" s="632">
        <v>7037.3440774547062</v>
      </c>
      <c r="AD44" s="632">
        <v>5413.8989805025531</v>
      </c>
      <c r="AE44" s="632">
        <v>6244.3144024184876</v>
      </c>
      <c r="AF44" s="632">
        <v>5437.0486108780979</v>
      </c>
      <c r="AG44" s="632">
        <v>3795.1804407808222</v>
      </c>
      <c r="AH44" s="632">
        <v>3176.7922019443167</v>
      </c>
      <c r="AI44" s="632">
        <v>3174.3281690781337</v>
      </c>
      <c r="AJ44" s="632">
        <v>2091.3771486799569</v>
      </c>
      <c r="AK44" s="632">
        <v>123.01179373402772</v>
      </c>
      <c r="AL44" s="632">
        <v>49.115408870767332</v>
      </c>
      <c r="AM44" s="632">
        <v>173.04209757091638</v>
      </c>
      <c r="AN44" s="632">
        <v>-610.41079477149128</v>
      </c>
      <c r="AO44" s="632">
        <v>2677.3119735596811</v>
      </c>
      <c r="AP44" s="632">
        <v>2274.9457716409775</v>
      </c>
      <c r="AQ44" s="632">
        <v>1408.9875926454492</v>
      </c>
      <c r="AR44" s="632">
        <v>4830.246296517058</v>
      </c>
      <c r="AS44" s="632">
        <v>10284.51495487508</v>
      </c>
      <c r="AT44" s="632">
        <v>7909.3759464034374</v>
      </c>
      <c r="AU44" s="632">
        <v>5558.7716928676873</v>
      </c>
      <c r="AV44" s="632">
        <v>5757.2881819310351</v>
      </c>
      <c r="AW44" s="632">
        <v>4839.6003109477051</v>
      </c>
      <c r="AX44" s="632">
        <v>3616.3953213827826</v>
      </c>
      <c r="AY44" s="632">
        <v>4446.0539620245618</v>
      </c>
      <c r="AZ44" s="632">
        <v>3985.7460265395666</v>
      </c>
      <c r="BA44" s="629">
        <v>0</v>
      </c>
      <c r="BB44" s="629">
        <v>0</v>
      </c>
      <c r="BC44" s="629">
        <v>0</v>
      </c>
      <c r="BD44" s="629">
        <v>0</v>
      </c>
      <c r="BE44" s="629">
        <v>0</v>
      </c>
      <c r="BF44" s="629"/>
    </row>
    <row r="45" spans="24:58" ht="15" customHeight="1">
      <c r="X45" s="853"/>
      <c r="Y45" s="883" t="s">
        <v>277</v>
      </c>
      <c r="Z45" s="868"/>
      <c r="AA45" s="632">
        <v>1027.7163214283853</v>
      </c>
      <c r="AB45" s="632">
        <v>802.8807555096455</v>
      </c>
      <c r="AC45" s="632">
        <v>74.158390699436438</v>
      </c>
      <c r="AD45" s="632">
        <v>-213.9018136125695</v>
      </c>
      <c r="AE45" s="632">
        <v>92.736165175005226</v>
      </c>
      <c r="AF45" s="632">
        <v>678.69844116868956</v>
      </c>
      <c r="AG45" s="632">
        <v>329.70969619561868</v>
      </c>
      <c r="AH45" s="632">
        <v>47.22366962599483</v>
      </c>
      <c r="AI45" s="632">
        <v>19.302505906516618</v>
      </c>
      <c r="AJ45" s="632">
        <v>-403.91788301579783</v>
      </c>
      <c r="AK45" s="632">
        <v>38.965573911020748</v>
      </c>
      <c r="AL45" s="632">
        <v>-258.7240318862423</v>
      </c>
      <c r="AM45" s="632">
        <v>-527.24265291171901</v>
      </c>
      <c r="AN45" s="632">
        <v>-1219.4527615269301</v>
      </c>
      <c r="AO45" s="632">
        <v>-941.34742403580992</v>
      </c>
      <c r="AP45" s="632">
        <v>-1025.5266217609606</v>
      </c>
      <c r="AQ45" s="632">
        <v>-494.79134365949926</v>
      </c>
      <c r="AR45" s="632">
        <v>-930.60547673455471</v>
      </c>
      <c r="AS45" s="632">
        <v>-1333.4656567352436</v>
      </c>
      <c r="AT45" s="632">
        <v>-237.33499210512849</v>
      </c>
      <c r="AU45" s="632">
        <v>-142.61943120331341</v>
      </c>
      <c r="AV45" s="632">
        <v>197.08616379863395</v>
      </c>
      <c r="AW45" s="632">
        <v>-182.99388336154166</v>
      </c>
      <c r="AX45" s="632">
        <v>-194.85617621263742</v>
      </c>
      <c r="AY45" s="632">
        <v>-85.148937718899873</v>
      </c>
      <c r="AZ45" s="632">
        <v>-126.16027248380003</v>
      </c>
      <c r="BA45" s="629">
        <v>0</v>
      </c>
      <c r="BB45" s="629">
        <v>0</v>
      </c>
      <c r="BC45" s="629">
        <v>0</v>
      </c>
      <c r="BD45" s="629">
        <v>0</v>
      </c>
      <c r="BE45" s="629">
        <v>0</v>
      </c>
      <c r="BF45" s="629"/>
    </row>
    <row r="46" spans="24:58" ht="15" customHeight="1">
      <c r="X46" s="853"/>
      <c r="Y46" s="883" t="s">
        <v>278</v>
      </c>
      <c r="Z46" s="868"/>
      <c r="AA46" s="632">
        <v>78.533247159763832</v>
      </c>
      <c r="AB46" s="632">
        <v>70.093922795216756</v>
      </c>
      <c r="AC46" s="632">
        <v>220.34048639955282</v>
      </c>
      <c r="AD46" s="632">
        <v>122.34868069994886</v>
      </c>
      <c r="AE46" s="632">
        <v>101.27224392522827</v>
      </c>
      <c r="AF46" s="632">
        <v>311.28528022238794</v>
      </c>
      <c r="AG46" s="632">
        <v>552.72903513773656</v>
      </c>
      <c r="AH46" s="632">
        <v>104.88868548162638</v>
      </c>
      <c r="AI46" s="632">
        <v>420.52915661053396</v>
      </c>
      <c r="AJ46" s="632">
        <v>396.18017960165787</v>
      </c>
      <c r="AK46" s="632">
        <v>370.20131386119778</v>
      </c>
      <c r="AL46" s="632">
        <v>336.11437837804419</v>
      </c>
      <c r="AM46" s="632">
        <v>82.484899033853111</v>
      </c>
      <c r="AN46" s="632">
        <v>54.556876334646276</v>
      </c>
      <c r="AO46" s="632">
        <v>49.032355407464308</v>
      </c>
      <c r="AP46" s="632">
        <v>41.643343822596911</v>
      </c>
      <c r="AQ46" s="632">
        <v>34.648764057734631</v>
      </c>
      <c r="AR46" s="632">
        <v>46.946325174737673</v>
      </c>
      <c r="AS46" s="632">
        <v>53.14025030553622</v>
      </c>
      <c r="AT46" s="632">
        <v>72.226642421253942</v>
      </c>
      <c r="AU46" s="632">
        <v>67.073965595560296</v>
      </c>
      <c r="AV46" s="632">
        <v>47.835359692613004</v>
      </c>
      <c r="AW46" s="632">
        <v>38.56777893934499</v>
      </c>
      <c r="AX46" s="632">
        <v>42.798364451665122</v>
      </c>
      <c r="AY46" s="632">
        <v>41.020945610918979</v>
      </c>
      <c r="AZ46" s="632">
        <v>52.243203556410293</v>
      </c>
      <c r="BA46" s="629">
        <v>0</v>
      </c>
      <c r="BB46" s="629">
        <v>0</v>
      </c>
      <c r="BC46" s="629">
        <v>0</v>
      </c>
      <c r="BD46" s="629">
        <v>0</v>
      </c>
      <c r="BE46" s="629">
        <v>0</v>
      </c>
      <c r="BF46" s="629"/>
    </row>
    <row r="47" spans="24:58" ht="15" customHeight="1">
      <c r="X47" s="853"/>
      <c r="Y47" s="883" t="s">
        <v>279</v>
      </c>
      <c r="Z47" s="868"/>
      <c r="AA47" s="632">
        <v>2132.5826242992362</v>
      </c>
      <c r="AB47" s="632">
        <v>2673.942360390839</v>
      </c>
      <c r="AC47" s="632">
        <v>3023.5162929223429</v>
      </c>
      <c r="AD47" s="632">
        <v>1674.9945240134343</v>
      </c>
      <c r="AE47" s="632">
        <v>896.63949360795436</v>
      </c>
      <c r="AF47" s="632">
        <v>738.84436926417175</v>
      </c>
      <c r="AG47" s="632">
        <v>146.63724117384959</v>
      </c>
      <c r="AH47" s="632">
        <v>-70.019108345625909</v>
      </c>
      <c r="AI47" s="632">
        <v>-185.38935789251695</v>
      </c>
      <c r="AJ47" s="632">
        <v>-483.68290126488409</v>
      </c>
      <c r="AK47" s="632">
        <v>-772.48743812439261</v>
      </c>
      <c r="AL47" s="632">
        <v>-958.93862204933316</v>
      </c>
      <c r="AM47" s="632">
        <v>-1516.1352961005623</v>
      </c>
      <c r="AN47" s="632">
        <v>-1600.8102052393663</v>
      </c>
      <c r="AO47" s="632">
        <v>-1611.1933300717228</v>
      </c>
      <c r="AP47" s="632">
        <v>-1206.5971062505184</v>
      </c>
      <c r="AQ47" s="632">
        <v>-1103.6619688468763</v>
      </c>
      <c r="AR47" s="632">
        <v>-1100.9337709469226</v>
      </c>
      <c r="AS47" s="632">
        <v>-355.16104404078283</v>
      </c>
      <c r="AT47" s="632">
        <v>-702.2942110813151</v>
      </c>
      <c r="AU47" s="632">
        <v>230.83610816644182</v>
      </c>
      <c r="AV47" s="632">
        <v>-1117.8507909320508</v>
      </c>
      <c r="AW47" s="632">
        <v>-703.0827627009553</v>
      </c>
      <c r="AX47" s="632">
        <v>-1085.458507206567</v>
      </c>
      <c r="AY47" s="632">
        <v>-355.22875287602437</v>
      </c>
      <c r="AZ47" s="632">
        <v>-557.00079690889856</v>
      </c>
      <c r="BA47" s="629">
        <v>0</v>
      </c>
      <c r="BB47" s="629">
        <v>0</v>
      </c>
      <c r="BC47" s="629">
        <v>0</v>
      </c>
      <c r="BD47" s="629">
        <v>0</v>
      </c>
      <c r="BE47" s="629">
        <v>0</v>
      </c>
      <c r="BF47" s="629"/>
    </row>
    <row r="48" spans="24:58" ht="15" customHeight="1">
      <c r="X48" s="853"/>
      <c r="Y48" s="883" t="s">
        <v>280</v>
      </c>
      <c r="Z48" s="868"/>
      <c r="AA48" s="632">
        <v>1028.3226270790253</v>
      </c>
      <c r="AB48" s="632">
        <v>1145.7326151904663</v>
      </c>
      <c r="AC48" s="632">
        <v>918.66379880221996</v>
      </c>
      <c r="AD48" s="632">
        <v>1123.3950952061653</v>
      </c>
      <c r="AE48" s="632">
        <v>1013.0678138697402</v>
      </c>
      <c r="AF48" s="632">
        <v>848.66614602862091</v>
      </c>
      <c r="AG48" s="632">
        <v>777.32809142017015</v>
      </c>
      <c r="AH48" s="632">
        <v>1032.8576168913992</v>
      </c>
      <c r="AI48" s="632">
        <v>768.45159232125548</v>
      </c>
      <c r="AJ48" s="632">
        <v>833.01568004606565</v>
      </c>
      <c r="AK48" s="632">
        <v>612.40387772457677</v>
      </c>
      <c r="AL48" s="632">
        <v>650.43400018206216</v>
      </c>
      <c r="AM48" s="632">
        <v>618.84353263892194</v>
      </c>
      <c r="AN48" s="632">
        <v>508.1627307329922</v>
      </c>
      <c r="AO48" s="632">
        <v>515.92342004168745</v>
      </c>
      <c r="AP48" s="632">
        <v>166.02342010870768</v>
      </c>
      <c r="AQ48" s="632">
        <v>141.03586519791654</v>
      </c>
      <c r="AR48" s="632">
        <v>166.28613876830283</v>
      </c>
      <c r="AS48" s="632">
        <v>190.13793489373947</v>
      </c>
      <c r="AT48" s="632">
        <v>198.09397386357898</v>
      </c>
      <c r="AU48" s="632">
        <v>229.85767731944588</v>
      </c>
      <c r="AV48" s="632">
        <v>160.77723645258507</v>
      </c>
      <c r="AW48" s="632">
        <v>150.65080126199186</v>
      </c>
      <c r="AX48" s="632">
        <v>134.27822685074031</v>
      </c>
      <c r="AY48" s="632">
        <v>157.21906572054294</v>
      </c>
      <c r="AZ48" s="632">
        <v>158.54179112600156</v>
      </c>
      <c r="BA48" s="629">
        <v>0</v>
      </c>
      <c r="BB48" s="629">
        <v>0</v>
      </c>
      <c r="BC48" s="629">
        <v>0</v>
      </c>
      <c r="BD48" s="629">
        <v>0</v>
      </c>
      <c r="BE48" s="629">
        <v>0</v>
      </c>
      <c r="BF48" s="629"/>
    </row>
    <row r="49" spans="1:58" ht="15" customHeight="1" thickBot="1">
      <c r="X49" s="875"/>
      <c r="Y49" s="884" t="s">
        <v>281</v>
      </c>
      <c r="Z49" s="885"/>
      <c r="AA49" s="633">
        <v>-435.85733063452761</v>
      </c>
      <c r="AB49" s="633">
        <v>-633.88548182819045</v>
      </c>
      <c r="AC49" s="633">
        <v>466.44213233988739</v>
      </c>
      <c r="AD49" s="633">
        <v>975.45603411866148</v>
      </c>
      <c r="AE49" s="633">
        <v>1900.5979592452995</v>
      </c>
      <c r="AF49" s="633">
        <v>1548.2678668833203</v>
      </c>
      <c r="AG49" s="633">
        <v>2442.7625979341333</v>
      </c>
      <c r="AH49" s="633">
        <v>1734.6857549136898</v>
      </c>
      <c r="AI49" s="633">
        <v>303.278432922626</v>
      </c>
      <c r="AJ49" s="633">
        <v>1362.1651040422169</v>
      </c>
      <c r="AK49" s="633">
        <v>1205.2888759176403</v>
      </c>
      <c r="AL49" s="633">
        <v>1590.2727495403153</v>
      </c>
      <c r="AM49" s="633">
        <v>1004.6105803360658</v>
      </c>
      <c r="AN49" s="633">
        <v>1588.4343367221252</v>
      </c>
      <c r="AO49" s="633">
        <v>888.88972171820444</v>
      </c>
      <c r="AP49" s="633">
        <v>619.88234944021099</v>
      </c>
      <c r="AQ49" s="633">
        <v>505.56822673207051</v>
      </c>
      <c r="AR49" s="633">
        <v>-408.47426359809799</v>
      </c>
      <c r="AS49" s="633">
        <v>-440.88948394091926</v>
      </c>
      <c r="AT49" s="633">
        <v>456.83686407643654</v>
      </c>
      <c r="AU49" s="633">
        <v>107.83742937142782</v>
      </c>
      <c r="AV49" s="633">
        <v>2098.1933344206786</v>
      </c>
      <c r="AW49" s="633">
        <v>-126.17120468975577</v>
      </c>
      <c r="AX49" s="633">
        <v>-252.7062039097207</v>
      </c>
      <c r="AY49" s="633">
        <v>-1313.5510866227842</v>
      </c>
      <c r="AZ49" s="633">
        <v>-1597.8723328303197</v>
      </c>
      <c r="BA49" s="628">
        <v>0</v>
      </c>
      <c r="BB49" s="628">
        <v>0</v>
      </c>
      <c r="BC49" s="628">
        <v>0</v>
      </c>
      <c r="BD49" s="628">
        <v>0</v>
      </c>
      <c r="BE49" s="628">
        <v>0</v>
      </c>
      <c r="BF49" s="628"/>
    </row>
    <row r="50" spans="1:58" ht="15" customHeight="1">
      <c r="X50" s="886" t="s">
        <v>282</v>
      </c>
      <c r="Y50" s="887"/>
      <c r="Z50" s="888"/>
      <c r="AA50" s="604">
        <f>SUM(AA51:AA52)</f>
        <v>13127.188513721094</v>
      </c>
      <c r="AB50" s="604">
        <f t="shared" ref="AB50:AZ50" si="11">SUM(AB51:AB52)</f>
        <v>13143.49671084719</v>
      </c>
      <c r="AC50" s="604">
        <f t="shared" si="11"/>
        <v>14190.779559026152</v>
      </c>
      <c r="AD50" s="604">
        <f t="shared" si="11"/>
        <v>13943.460593172314</v>
      </c>
      <c r="AE50" s="604">
        <f t="shared" si="11"/>
        <v>16456.794407468285</v>
      </c>
      <c r="AF50" s="604">
        <f t="shared" si="11"/>
        <v>16708.854252869278</v>
      </c>
      <c r="AG50" s="604">
        <f t="shared" si="11"/>
        <v>17125.188351985704</v>
      </c>
      <c r="AH50" s="604">
        <f t="shared" si="11"/>
        <v>17712.12000955125</v>
      </c>
      <c r="AI50" s="604">
        <f t="shared" si="11"/>
        <v>17695.348980977771</v>
      </c>
      <c r="AJ50" s="604">
        <f t="shared" si="11"/>
        <v>17493.478537616797</v>
      </c>
      <c r="AK50" s="604">
        <f t="shared" si="11"/>
        <v>17642.14424974057</v>
      </c>
      <c r="AL50" s="604">
        <f t="shared" si="11"/>
        <v>16390.015075135903</v>
      </c>
      <c r="AM50" s="604">
        <f t="shared" si="11"/>
        <v>15770.113408900266</v>
      </c>
      <c r="AN50" s="604">
        <f t="shared" si="11"/>
        <v>15707.39652594781</v>
      </c>
      <c r="AO50" s="604">
        <f t="shared" si="11"/>
        <v>15154.22573456982</v>
      </c>
      <c r="AP50" s="604">
        <f t="shared" si="11"/>
        <v>14600.903359564718</v>
      </c>
      <c r="AQ50" s="604">
        <f t="shared" si="11"/>
        <v>13762.926429772961</v>
      </c>
      <c r="AR50" s="604">
        <f t="shared" si="11"/>
        <v>13651.975015301001</v>
      </c>
      <c r="AS50" s="604">
        <f t="shared" si="11"/>
        <v>15264.113886444627</v>
      </c>
      <c r="AT50" s="604">
        <f t="shared" si="11"/>
        <v>12553.665469486881</v>
      </c>
      <c r="AU50" s="604">
        <f t="shared" si="11"/>
        <v>13071.022190799149</v>
      </c>
      <c r="AV50" s="604">
        <f t="shared" si="11"/>
        <v>12468.418954393064</v>
      </c>
      <c r="AW50" s="604">
        <f t="shared" si="11"/>
        <v>13045.267122586965</v>
      </c>
      <c r="AX50" s="604">
        <f t="shared" si="11"/>
        <v>12918.999105407285</v>
      </c>
      <c r="AY50" s="604">
        <f t="shared" si="11"/>
        <v>12552.896631245827</v>
      </c>
      <c r="AZ50" s="604">
        <f t="shared" si="11"/>
        <v>12775.958121668182</v>
      </c>
      <c r="BA50" s="572"/>
      <c r="BB50" s="572"/>
      <c r="BC50" s="572"/>
      <c r="BD50" s="572"/>
      <c r="BE50" s="572"/>
      <c r="BF50" s="573" t="s">
        <v>62</v>
      </c>
    </row>
    <row r="51" spans="1:58" ht="15" customHeight="1">
      <c r="X51" s="873"/>
      <c r="Y51" s="878" t="s">
        <v>283</v>
      </c>
      <c r="Z51" s="879"/>
      <c r="AA51" s="257">
        <v>12424.358243728177</v>
      </c>
      <c r="AB51" s="257">
        <v>12457.050510604888</v>
      </c>
      <c r="AC51" s="257">
        <v>13491.881913312984</v>
      </c>
      <c r="AD51" s="257">
        <v>13262.715116842475</v>
      </c>
      <c r="AE51" s="257">
        <v>15754.880913536417</v>
      </c>
      <c r="AF51" s="257">
        <v>16041.025518136634</v>
      </c>
      <c r="AG51" s="257">
        <v>16484.720502588578</v>
      </c>
      <c r="AH51" s="257">
        <v>17056.889437872578</v>
      </c>
      <c r="AI51" s="257">
        <v>17086.230257302534</v>
      </c>
      <c r="AJ51" s="257">
        <v>16840.903510565735</v>
      </c>
      <c r="AK51" s="257">
        <v>16986.229817081476</v>
      </c>
      <c r="AL51" s="257">
        <v>15759.485264112602</v>
      </c>
      <c r="AM51" s="257">
        <v>15193.066976590781</v>
      </c>
      <c r="AN51" s="257">
        <v>15190.869708625942</v>
      </c>
      <c r="AO51" s="257">
        <v>14647.526466154071</v>
      </c>
      <c r="AP51" s="257">
        <v>14094.088977374897</v>
      </c>
      <c r="AQ51" s="257">
        <v>13240.566558284328</v>
      </c>
      <c r="AR51" s="257">
        <v>13090.776652872974</v>
      </c>
      <c r="AS51" s="257">
        <v>14733.7022110214</v>
      </c>
      <c r="AT51" s="257">
        <v>12039.977581071978</v>
      </c>
      <c r="AU51" s="257">
        <v>12544.108099882513</v>
      </c>
      <c r="AV51" s="257">
        <v>11944.293599791352</v>
      </c>
      <c r="AW51" s="257">
        <v>12517.163912418122</v>
      </c>
      <c r="AX51" s="257">
        <v>12314.308773011355</v>
      </c>
      <c r="AY51" s="257">
        <v>11935.868384098336</v>
      </c>
      <c r="AZ51" s="257">
        <v>12151.026737264696</v>
      </c>
      <c r="BA51" s="257">
        <v>0</v>
      </c>
      <c r="BB51" s="257">
        <v>0</v>
      </c>
      <c r="BC51" s="257">
        <v>0</v>
      </c>
      <c r="BD51" s="257">
        <v>0</v>
      </c>
      <c r="BE51" s="257">
        <v>0</v>
      </c>
      <c r="BF51" s="258"/>
    </row>
    <row r="52" spans="1:58" ht="15" customHeight="1">
      <c r="X52" s="873"/>
      <c r="Y52" s="889" t="s">
        <v>284</v>
      </c>
      <c r="Z52" s="890"/>
      <c r="AA52" s="746">
        <v>702.83026999291678</v>
      </c>
      <c r="AB52" s="746">
        <v>686.44620024230187</v>
      </c>
      <c r="AC52" s="746">
        <v>698.89764571316766</v>
      </c>
      <c r="AD52" s="746">
        <v>680.74547632983922</v>
      </c>
      <c r="AE52" s="746">
        <v>701.91349393186852</v>
      </c>
      <c r="AF52" s="746">
        <v>667.82873473264453</v>
      </c>
      <c r="AG52" s="746">
        <v>640.46784939712438</v>
      </c>
      <c r="AH52" s="746">
        <v>655.23057167867137</v>
      </c>
      <c r="AI52" s="746">
        <v>609.1187236752379</v>
      </c>
      <c r="AJ52" s="746">
        <v>652.57502705106276</v>
      </c>
      <c r="AK52" s="746">
        <v>655.91443265909516</v>
      </c>
      <c r="AL52" s="746">
        <v>630.52981102330273</v>
      </c>
      <c r="AM52" s="746">
        <v>577.04643230948568</v>
      </c>
      <c r="AN52" s="746">
        <v>516.5268173218675</v>
      </c>
      <c r="AO52" s="746">
        <v>506.69926841574829</v>
      </c>
      <c r="AP52" s="746">
        <v>506.81438218982044</v>
      </c>
      <c r="AQ52" s="746">
        <v>522.35987148863205</v>
      </c>
      <c r="AR52" s="746">
        <v>561.19836242802796</v>
      </c>
      <c r="AS52" s="746">
        <v>530.41167542322773</v>
      </c>
      <c r="AT52" s="746">
        <v>513.68788841490209</v>
      </c>
      <c r="AU52" s="746">
        <v>526.91409091663695</v>
      </c>
      <c r="AV52" s="746">
        <v>524.12535460171284</v>
      </c>
      <c r="AW52" s="746">
        <v>528.10321016884393</v>
      </c>
      <c r="AX52" s="746">
        <v>604.69033239592966</v>
      </c>
      <c r="AY52" s="746">
        <v>617.02824714749113</v>
      </c>
      <c r="AZ52" s="746">
        <v>624.93138440348548</v>
      </c>
      <c r="BA52" s="746">
        <v>0</v>
      </c>
      <c r="BB52" s="746">
        <v>0</v>
      </c>
      <c r="BC52" s="746">
        <v>0</v>
      </c>
      <c r="BD52" s="746">
        <v>0</v>
      </c>
      <c r="BE52" s="746">
        <v>0</v>
      </c>
      <c r="BF52" s="747"/>
    </row>
    <row r="53" spans="1:58" ht="15" customHeight="1" thickBot="1">
      <c r="X53" s="891" t="s">
        <v>311</v>
      </c>
      <c r="Y53" s="892"/>
      <c r="Z53" s="893"/>
      <c r="AA53" s="756">
        <v>5301.0656630884805</v>
      </c>
      <c r="AB53" s="756">
        <v>5103.342286808992</v>
      </c>
      <c r="AC53" s="756">
        <v>4870.8143470237155</v>
      </c>
      <c r="AD53" s="756">
        <v>4629.722405255191</v>
      </c>
      <c r="AE53" s="756">
        <v>4607.2159876303922</v>
      </c>
      <c r="AF53" s="756">
        <v>4508.0887307598514</v>
      </c>
      <c r="AG53" s="756">
        <v>4526.5802385686238</v>
      </c>
      <c r="AH53" s="756">
        <v>4365.7438163112556</v>
      </c>
      <c r="AI53" s="756">
        <v>4001.9398028925134</v>
      </c>
      <c r="AJ53" s="756">
        <v>3987.4626811311196</v>
      </c>
      <c r="AK53" s="756">
        <v>4058.1676252495772</v>
      </c>
      <c r="AL53" s="756">
        <v>3636.8749934342354</v>
      </c>
      <c r="AM53" s="756">
        <v>3406.0276598822215</v>
      </c>
      <c r="AN53" s="756">
        <v>3275.4414037233983</v>
      </c>
      <c r="AO53" s="756">
        <v>3197.4576995024363</v>
      </c>
      <c r="AP53" s="756">
        <v>3092.1249684734512</v>
      </c>
      <c r="AQ53" s="756">
        <v>3025.4699190598476</v>
      </c>
      <c r="AR53" s="756">
        <v>2890.1609626264676</v>
      </c>
      <c r="AS53" s="756">
        <v>2615.2398364300234</v>
      </c>
      <c r="AT53" s="756">
        <v>2410.2546889543828</v>
      </c>
      <c r="AU53" s="756">
        <v>2342.9453504285648</v>
      </c>
      <c r="AV53" s="756">
        <v>2261.3638474672271</v>
      </c>
      <c r="AW53" s="756">
        <v>2181.1140887474889</v>
      </c>
      <c r="AX53" s="756">
        <v>2182.6247640589918</v>
      </c>
      <c r="AY53" s="756">
        <v>2110.8116421416557</v>
      </c>
      <c r="AZ53" s="756">
        <v>2149.9255923280043</v>
      </c>
      <c r="BA53" s="748"/>
      <c r="BB53" s="748"/>
      <c r="BC53" s="748"/>
      <c r="BD53" s="748"/>
      <c r="BE53" s="748"/>
      <c r="BF53" s="749"/>
    </row>
    <row r="54" spans="1:58" ht="15" customHeight="1" thickTop="1">
      <c r="X54" s="894" t="s">
        <v>285</v>
      </c>
      <c r="Y54" s="895"/>
      <c r="Z54" s="896"/>
      <c r="AA54" s="750">
        <f>SUM(AA5,AA26,AA27,AA39,AA50)</f>
        <v>1157164.5103490797</v>
      </c>
      <c r="AB54" s="750">
        <f t="shared" ref="AB54:AZ54" si="12">SUM(AB5,AB26,AB27,AB39,AB50)</f>
        <v>1165634.620353648</v>
      </c>
      <c r="AC54" s="750">
        <f t="shared" si="12"/>
        <v>1175768.637169285</v>
      </c>
      <c r="AD54" s="750">
        <f t="shared" si="12"/>
        <v>1168886.5408699412</v>
      </c>
      <c r="AE54" s="750">
        <f t="shared" si="12"/>
        <v>1230224.6980632008</v>
      </c>
      <c r="AF54" s="750">
        <f t="shared" si="12"/>
        <v>1243848.8708899491</v>
      </c>
      <c r="AG54" s="750">
        <f t="shared" si="12"/>
        <v>1256698.0239688056</v>
      </c>
      <c r="AH54" s="750">
        <f t="shared" si="12"/>
        <v>1254568.1857200863</v>
      </c>
      <c r="AI54" s="750">
        <f t="shared" si="12"/>
        <v>1219612.01504797</v>
      </c>
      <c r="AJ54" s="750">
        <f t="shared" si="12"/>
        <v>1254575.0085271706</v>
      </c>
      <c r="AK54" s="750">
        <f t="shared" si="12"/>
        <v>1275777.1265198952</v>
      </c>
      <c r="AL54" s="750">
        <f t="shared" si="12"/>
        <v>1259003.5830792394</v>
      </c>
      <c r="AM54" s="750">
        <f t="shared" si="12"/>
        <v>1296054.6621617379</v>
      </c>
      <c r="AN54" s="750">
        <f t="shared" si="12"/>
        <v>1301102.9483345069</v>
      </c>
      <c r="AO54" s="750">
        <f t="shared" si="12"/>
        <v>1300190.1627276686</v>
      </c>
      <c r="AP54" s="750">
        <f t="shared" si="12"/>
        <v>1307693.1919873566</v>
      </c>
      <c r="AQ54" s="750">
        <f t="shared" si="12"/>
        <v>1287098.9977120259</v>
      </c>
      <c r="AR54" s="750">
        <f t="shared" si="12"/>
        <v>1321713.4355391755</v>
      </c>
      <c r="AS54" s="750">
        <f t="shared" si="12"/>
        <v>1237290.8457311969</v>
      </c>
      <c r="AT54" s="750">
        <f t="shared" si="12"/>
        <v>1164685.2923035789</v>
      </c>
      <c r="AU54" s="750">
        <f t="shared" si="12"/>
        <v>1215010.7544129766</v>
      </c>
      <c r="AV54" s="750">
        <f t="shared" si="12"/>
        <v>1263816.1695643063</v>
      </c>
      <c r="AW54" s="750">
        <f t="shared" si="12"/>
        <v>1298157.5663962434</v>
      </c>
      <c r="AX54" s="750">
        <f t="shared" si="12"/>
        <v>1313686.0054921671</v>
      </c>
      <c r="AY54" s="750">
        <f t="shared" si="12"/>
        <v>1266601.3982189065</v>
      </c>
      <c r="AZ54" s="750">
        <f t="shared" si="12"/>
        <v>1225239.4911103693</v>
      </c>
      <c r="BA54" s="750">
        <f>SUM(BA5,BA26,BA27,BA39,BA50)</f>
        <v>0</v>
      </c>
      <c r="BB54" s="750">
        <f>SUM(BB5,BB26,BB27,BB39,BB50)</f>
        <v>0</v>
      </c>
      <c r="BC54" s="750">
        <f>SUM(BC5,BC26,BC27,BC39,BC50)</f>
        <v>0</v>
      </c>
      <c r="BD54" s="750">
        <f>SUM(BD5,BD26,BD27,BD39,BD50)</f>
        <v>0</v>
      </c>
      <c r="BE54" s="750">
        <f>SUM(BE5,BE26,BE27,BE39,BE50)</f>
        <v>0</v>
      </c>
      <c r="BF54" s="751"/>
    </row>
    <row r="55" spans="1:58" ht="15" customHeight="1">
      <c r="X55" s="897" t="s">
        <v>286</v>
      </c>
      <c r="Y55" s="898"/>
      <c r="Z55" s="899"/>
      <c r="AA55" s="752">
        <f>SUM(AA5,AA26,AA27,AA39,AA42,AA50)</f>
        <v>1093427.3946807783</v>
      </c>
      <c r="AB55" s="752">
        <f t="shared" ref="AB55:AZ55" si="13">SUM(AB5,AB26,AB27,AB39,AB42,AB50)</f>
        <v>1093934.305983145</v>
      </c>
      <c r="AC55" s="752">
        <f t="shared" si="13"/>
        <v>1100931.5928770455</v>
      </c>
      <c r="AD55" s="752">
        <f t="shared" si="13"/>
        <v>1091059.3777656772</v>
      </c>
      <c r="AE55" s="752">
        <f t="shared" si="13"/>
        <v>1153205.5799374902</v>
      </c>
      <c r="AF55" s="752">
        <f t="shared" si="13"/>
        <v>1165799.1879675619</v>
      </c>
      <c r="AG55" s="752">
        <f t="shared" si="13"/>
        <v>1173458.1929802727</v>
      </c>
      <c r="AH55" s="752">
        <f t="shared" si="13"/>
        <v>1169470.3751257812</v>
      </c>
      <c r="AI55" s="752">
        <f t="shared" si="13"/>
        <v>1133149.1892972365</v>
      </c>
      <c r="AJ55" s="752">
        <f t="shared" si="13"/>
        <v>1167567.0901636167</v>
      </c>
      <c r="AK55" s="752">
        <f t="shared" si="13"/>
        <v>1186712.0166504828</v>
      </c>
      <c r="AL55" s="752">
        <f t="shared" si="13"/>
        <v>1169928.9075817713</v>
      </c>
      <c r="AM55" s="752">
        <f t="shared" si="13"/>
        <v>1205567.9110161162</v>
      </c>
      <c r="AN55" s="752">
        <f t="shared" si="13"/>
        <v>1200780.5755956718</v>
      </c>
      <c r="AO55" s="752">
        <f t="shared" si="13"/>
        <v>1203240.7089212267</v>
      </c>
      <c r="AP55" s="752">
        <f t="shared" si="13"/>
        <v>1215898.8873692644</v>
      </c>
      <c r="AQ55" s="752">
        <f t="shared" si="13"/>
        <v>1200778.0442511947</v>
      </c>
      <c r="AR55" s="752">
        <f t="shared" si="13"/>
        <v>1238767.3533046374</v>
      </c>
      <c r="AS55" s="752">
        <f t="shared" si="13"/>
        <v>1164933.5084622132</v>
      </c>
      <c r="AT55" s="752">
        <f t="shared" si="13"/>
        <v>1096517.495681196</v>
      </c>
      <c r="AU55" s="752">
        <f t="shared" si="13"/>
        <v>1144690.1858730761</v>
      </c>
      <c r="AV55" s="752">
        <f t="shared" si="13"/>
        <v>1192851.0957409455</v>
      </c>
      <c r="AW55" s="752">
        <f t="shared" si="13"/>
        <v>1224503.0134558405</v>
      </c>
      <c r="AX55" s="752">
        <f t="shared" si="13"/>
        <v>1245982.8060348181</v>
      </c>
      <c r="AY55" s="752">
        <f t="shared" si="13"/>
        <v>1201239.9058967037</v>
      </c>
      <c r="AZ55" s="752">
        <f t="shared" si="13"/>
        <v>1164070.0444320124</v>
      </c>
      <c r="BA55" s="752">
        <f t="shared" ref="BA55:BE57" si="14">SUM(BA5,BA26,BA27,BA39,BA42,BA50)</f>
        <v>0</v>
      </c>
      <c r="BB55" s="752">
        <f t="shared" si="14"/>
        <v>0</v>
      </c>
      <c r="BC55" s="752">
        <f t="shared" si="14"/>
        <v>0</v>
      </c>
      <c r="BD55" s="752">
        <f t="shared" si="14"/>
        <v>0</v>
      </c>
      <c r="BE55" s="752">
        <f t="shared" si="14"/>
        <v>0</v>
      </c>
      <c r="BF55" s="753"/>
    </row>
    <row r="56" spans="1:58" ht="15" customHeight="1">
      <c r="X56" s="897" t="s">
        <v>287</v>
      </c>
      <c r="Y56" s="898"/>
      <c r="Z56" s="899"/>
      <c r="AA56" s="752">
        <f>SUM(AA5,AA26,AA27,AA39,AA50,AA53)</f>
        <v>1162465.5760121683</v>
      </c>
      <c r="AB56" s="752">
        <f t="shared" ref="AB56:AZ56" si="15">SUM(AB5,AB26,AB27,AB39,AB50,AB53)</f>
        <v>1170737.9626404569</v>
      </c>
      <c r="AC56" s="752">
        <f t="shared" si="15"/>
        <v>1180639.4515163086</v>
      </c>
      <c r="AD56" s="752">
        <f t="shared" si="15"/>
        <v>1173516.2632751965</v>
      </c>
      <c r="AE56" s="752">
        <f t="shared" si="15"/>
        <v>1234831.9140508312</v>
      </c>
      <c r="AF56" s="752">
        <f t="shared" si="15"/>
        <v>1248356.9596207091</v>
      </c>
      <c r="AG56" s="752">
        <f t="shared" si="15"/>
        <v>1261224.6042073742</v>
      </c>
      <c r="AH56" s="752">
        <f t="shared" si="15"/>
        <v>1258933.9295363976</v>
      </c>
      <c r="AI56" s="752">
        <f t="shared" si="15"/>
        <v>1223613.9548508625</v>
      </c>
      <c r="AJ56" s="752">
        <f t="shared" si="15"/>
        <v>1258562.4712083018</v>
      </c>
      <c r="AK56" s="752">
        <f t="shared" si="15"/>
        <v>1279835.2941451448</v>
      </c>
      <c r="AL56" s="752">
        <f t="shared" si="15"/>
        <v>1262640.4580726735</v>
      </c>
      <c r="AM56" s="752">
        <f t="shared" si="15"/>
        <v>1299460.6898216202</v>
      </c>
      <c r="AN56" s="752">
        <f t="shared" si="15"/>
        <v>1304378.3897382303</v>
      </c>
      <c r="AO56" s="752">
        <f t="shared" si="15"/>
        <v>1303387.620427171</v>
      </c>
      <c r="AP56" s="752">
        <f t="shared" si="15"/>
        <v>1310785.3169558302</v>
      </c>
      <c r="AQ56" s="752">
        <f t="shared" si="15"/>
        <v>1290124.4676310858</v>
      </c>
      <c r="AR56" s="752">
        <f t="shared" si="15"/>
        <v>1324603.5965018021</v>
      </c>
      <c r="AS56" s="752">
        <f t="shared" si="15"/>
        <v>1239906.0855676269</v>
      </c>
      <c r="AT56" s="752">
        <f t="shared" si="15"/>
        <v>1167095.5469925334</v>
      </c>
      <c r="AU56" s="752">
        <f t="shared" si="15"/>
        <v>1217353.6997634051</v>
      </c>
      <c r="AV56" s="752">
        <f t="shared" si="15"/>
        <v>1266077.5334117734</v>
      </c>
      <c r="AW56" s="752">
        <f t="shared" si="15"/>
        <v>1300338.6804849908</v>
      </c>
      <c r="AX56" s="752">
        <f t="shared" si="15"/>
        <v>1315868.6302562261</v>
      </c>
      <c r="AY56" s="752">
        <f t="shared" si="15"/>
        <v>1268712.209861048</v>
      </c>
      <c r="AZ56" s="752">
        <f t="shared" si="15"/>
        <v>1227389.4167026973</v>
      </c>
      <c r="BA56" s="752">
        <f t="shared" si="14"/>
        <v>0</v>
      </c>
      <c r="BB56" s="752">
        <f t="shared" si="14"/>
        <v>0</v>
      </c>
      <c r="BC56" s="752">
        <f t="shared" si="14"/>
        <v>0</v>
      </c>
      <c r="BD56" s="752">
        <f t="shared" si="14"/>
        <v>0</v>
      </c>
      <c r="BE56" s="752">
        <f t="shared" si="14"/>
        <v>0</v>
      </c>
      <c r="BF56" s="753"/>
    </row>
    <row r="57" spans="1:58" ht="15" customHeight="1" thickBot="1">
      <c r="X57" s="900" t="s">
        <v>288</v>
      </c>
      <c r="Y57" s="901"/>
      <c r="Z57" s="902"/>
      <c r="AA57" s="754">
        <f>SUM(AA5,AA26,AA27,AA39,AA42,AA50,AA53)</f>
        <v>1098728.4603438668</v>
      </c>
      <c r="AB57" s="754">
        <f t="shared" ref="AB57:AZ57" si="16">SUM(AB5,AB26,AB27,AB39,AB42,AB50,AB53)</f>
        <v>1099037.6482699539</v>
      </c>
      <c r="AC57" s="754">
        <f t="shared" si="16"/>
        <v>1105802.4072240691</v>
      </c>
      <c r="AD57" s="754">
        <f t="shared" si="16"/>
        <v>1095689.1001709325</v>
      </c>
      <c r="AE57" s="754">
        <f t="shared" si="16"/>
        <v>1157812.7959251206</v>
      </c>
      <c r="AF57" s="754">
        <f t="shared" si="16"/>
        <v>1170307.2766983218</v>
      </c>
      <c r="AG57" s="754">
        <f t="shared" si="16"/>
        <v>1177984.7732188413</v>
      </c>
      <c r="AH57" s="754">
        <f t="shared" si="16"/>
        <v>1173836.1189420924</v>
      </c>
      <c r="AI57" s="754">
        <f t="shared" si="16"/>
        <v>1137151.129100129</v>
      </c>
      <c r="AJ57" s="754">
        <f t="shared" si="16"/>
        <v>1171554.5528447479</v>
      </c>
      <c r="AK57" s="754">
        <f t="shared" si="16"/>
        <v>1190770.1842757324</v>
      </c>
      <c r="AL57" s="754">
        <f t="shared" si="16"/>
        <v>1173565.7825752054</v>
      </c>
      <c r="AM57" s="754">
        <f t="shared" si="16"/>
        <v>1208973.9386759985</v>
      </c>
      <c r="AN57" s="754">
        <f t="shared" si="16"/>
        <v>1204056.0169993951</v>
      </c>
      <c r="AO57" s="754">
        <f t="shared" si="16"/>
        <v>1206438.166620729</v>
      </c>
      <c r="AP57" s="754">
        <f t="shared" si="16"/>
        <v>1218991.0123377379</v>
      </c>
      <c r="AQ57" s="754">
        <f t="shared" si="16"/>
        <v>1203803.5141702546</v>
      </c>
      <c r="AR57" s="754">
        <f t="shared" si="16"/>
        <v>1241657.5142672639</v>
      </c>
      <c r="AS57" s="754">
        <f t="shared" si="16"/>
        <v>1167548.7482986432</v>
      </c>
      <c r="AT57" s="754">
        <f t="shared" si="16"/>
        <v>1098927.7503701504</v>
      </c>
      <c r="AU57" s="754">
        <f t="shared" si="16"/>
        <v>1147033.1312235047</v>
      </c>
      <c r="AV57" s="754">
        <f t="shared" si="16"/>
        <v>1195112.4595884127</v>
      </c>
      <c r="AW57" s="754">
        <f t="shared" si="16"/>
        <v>1226684.1275445879</v>
      </c>
      <c r="AX57" s="754">
        <f t="shared" si="16"/>
        <v>1248165.430798877</v>
      </c>
      <c r="AY57" s="754">
        <f t="shared" si="16"/>
        <v>1203350.7175388453</v>
      </c>
      <c r="AZ57" s="754">
        <f t="shared" si="16"/>
        <v>1166219.9700243403</v>
      </c>
      <c r="BA57" s="754">
        <f t="shared" si="14"/>
        <v>0</v>
      </c>
      <c r="BB57" s="754">
        <f t="shared" si="14"/>
        <v>0</v>
      </c>
      <c r="BC57" s="754">
        <f t="shared" si="14"/>
        <v>0</v>
      </c>
      <c r="BD57" s="754">
        <f t="shared" si="14"/>
        <v>0</v>
      </c>
      <c r="BE57" s="754">
        <f t="shared" si="14"/>
        <v>0</v>
      </c>
      <c r="BF57" s="755"/>
    </row>
    <row r="58" spans="1:58" ht="15">
      <c r="X58" s="767" t="s">
        <v>289</v>
      </c>
      <c r="Y58" s="767"/>
      <c r="Z58" s="767"/>
      <c r="AA58" s="644"/>
      <c r="AB58" s="644"/>
      <c r="AC58" s="644"/>
      <c r="AD58" s="644"/>
      <c r="AE58" s="644"/>
      <c r="AF58" s="644"/>
      <c r="AG58" s="644"/>
      <c r="AH58" s="644"/>
      <c r="AI58" s="27"/>
      <c r="AJ58" s="27"/>
      <c r="AK58" s="27"/>
      <c r="AL58" s="27"/>
      <c r="AM58" s="27"/>
      <c r="AN58" s="27"/>
      <c r="AO58" s="27"/>
      <c r="AP58" s="27"/>
      <c r="AQ58" s="27"/>
      <c r="AR58" s="27"/>
      <c r="AS58" s="224"/>
      <c r="AT58" s="27"/>
      <c r="AU58" s="27"/>
      <c r="AV58" s="27"/>
      <c r="AW58" s="27"/>
      <c r="AX58" s="27"/>
      <c r="AY58" s="27"/>
      <c r="AZ58" s="27"/>
      <c r="BA58" s="27"/>
      <c r="BB58" s="27"/>
      <c r="BC58" s="27"/>
      <c r="BD58" s="27"/>
      <c r="BE58" s="27"/>
    </row>
    <row r="59" spans="1:58" ht="15">
      <c r="X59" s="767" t="s">
        <v>290</v>
      </c>
      <c r="Y59" s="767"/>
      <c r="Z59" s="767"/>
      <c r="AA59" s="645"/>
      <c r="AB59" s="243"/>
      <c r="AC59" s="243"/>
      <c r="AD59" s="243"/>
      <c r="AE59" s="243"/>
      <c r="AF59" s="243"/>
      <c r="AG59" s="243"/>
      <c r="AH59" s="243"/>
    </row>
    <row r="60" spans="1:58" ht="15">
      <c r="A60" s="800"/>
      <c r="X60" s="685" t="s">
        <v>291</v>
      </c>
      <c r="Y60" s="767"/>
      <c r="Z60" s="767"/>
      <c r="AA60" s="243"/>
      <c r="AB60" s="243"/>
      <c r="AC60" s="243"/>
      <c r="AD60" s="243"/>
      <c r="AE60" s="243"/>
      <c r="AF60" s="243"/>
      <c r="AG60" s="243"/>
      <c r="AH60" s="243"/>
    </row>
    <row r="61" spans="1:58" ht="16.5">
      <c r="X61" s="767" t="s">
        <v>312</v>
      </c>
      <c r="Y61" s="767"/>
      <c r="Z61" s="767"/>
      <c r="AA61" s="646"/>
      <c r="AB61" s="243"/>
      <c r="AC61" s="243"/>
      <c r="AD61" s="243"/>
      <c r="AE61" s="243"/>
      <c r="AF61" s="243"/>
      <c r="AG61" s="243"/>
      <c r="AH61" s="243"/>
    </row>
    <row r="62" spans="1:58" ht="15">
      <c r="X62" s="903" t="s">
        <v>292</v>
      </c>
      <c r="Y62" s="903"/>
      <c r="Z62" s="903"/>
      <c r="AA62" s="648"/>
      <c r="AB62" s="647"/>
      <c r="AC62" s="647"/>
      <c r="AD62" s="647"/>
      <c r="AE62" s="647"/>
      <c r="AF62" s="647"/>
      <c r="AG62" s="243"/>
      <c r="AH62" s="243"/>
    </row>
    <row r="63" spans="1:58">
      <c r="X63" s="843"/>
      <c r="Y63" s="842"/>
      <c r="Z63" s="842"/>
      <c r="AA63" s="131"/>
    </row>
    <row r="64" spans="1:58">
      <c r="X64" s="842"/>
      <c r="Y64" s="842"/>
      <c r="Z64" s="842"/>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row>
    <row r="65" spans="1:58" ht="16.5">
      <c r="X65" s="842"/>
      <c r="Y65" s="842"/>
      <c r="Z65" s="842" t="s">
        <v>309</v>
      </c>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row>
    <row r="66" spans="1:58">
      <c r="X66" s="842"/>
      <c r="Y66" s="842"/>
      <c r="Z66" s="844" t="s">
        <v>293</v>
      </c>
      <c r="AA66" s="13">
        <v>1990</v>
      </c>
      <c r="AB66" s="13">
        <f t="shared" ref="AB66:BE66" si="17">AA66+1</f>
        <v>1991</v>
      </c>
      <c r="AC66" s="13">
        <f t="shared" si="17"/>
        <v>1992</v>
      </c>
      <c r="AD66" s="13">
        <f t="shared" si="17"/>
        <v>1993</v>
      </c>
      <c r="AE66" s="13">
        <f t="shared" si="17"/>
        <v>1994</v>
      </c>
      <c r="AF66" s="13">
        <f t="shared" si="17"/>
        <v>1995</v>
      </c>
      <c r="AG66" s="13">
        <f t="shared" si="17"/>
        <v>1996</v>
      </c>
      <c r="AH66" s="13">
        <f t="shared" si="17"/>
        <v>1997</v>
      </c>
      <c r="AI66" s="13">
        <f t="shared" si="17"/>
        <v>1998</v>
      </c>
      <c r="AJ66" s="13">
        <f t="shared" si="17"/>
        <v>1999</v>
      </c>
      <c r="AK66" s="13">
        <f t="shared" si="17"/>
        <v>2000</v>
      </c>
      <c r="AL66" s="13">
        <f t="shared" si="17"/>
        <v>2001</v>
      </c>
      <c r="AM66" s="13">
        <f t="shared" si="17"/>
        <v>2002</v>
      </c>
      <c r="AN66" s="13">
        <f t="shared" si="17"/>
        <v>2003</v>
      </c>
      <c r="AO66" s="13">
        <f t="shared" si="17"/>
        <v>2004</v>
      </c>
      <c r="AP66" s="13">
        <f t="shared" si="17"/>
        <v>2005</v>
      </c>
      <c r="AQ66" s="13">
        <f t="shared" si="17"/>
        <v>2006</v>
      </c>
      <c r="AR66" s="13">
        <f t="shared" si="17"/>
        <v>2007</v>
      </c>
      <c r="AS66" s="13">
        <f t="shared" si="17"/>
        <v>2008</v>
      </c>
      <c r="AT66" s="13">
        <f t="shared" si="17"/>
        <v>2009</v>
      </c>
      <c r="AU66" s="13">
        <f t="shared" si="17"/>
        <v>2010</v>
      </c>
      <c r="AV66" s="13">
        <f t="shared" si="17"/>
        <v>2011</v>
      </c>
      <c r="AW66" s="13">
        <f t="shared" si="17"/>
        <v>2012</v>
      </c>
      <c r="AX66" s="13">
        <f t="shared" si="17"/>
        <v>2013</v>
      </c>
      <c r="AY66" s="13">
        <f t="shared" si="17"/>
        <v>2014</v>
      </c>
      <c r="AZ66" s="13">
        <f t="shared" si="17"/>
        <v>2015</v>
      </c>
      <c r="BA66" s="13">
        <f t="shared" si="17"/>
        <v>2016</v>
      </c>
      <c r="BB66" s="13">
        <f t="shared" si="17"/>
        <v>2017</v>
      </c>
      <c r="BC66" s="13">
        <f t="shared" si="17"/>
        <v>2018</v>
      </c>
      <c r="BD66" s="13">
        <f t="shared" si="17"/>
        <v>2019</v>
      </c>
      <c r="BE66" s="13">
        <f t="shared" si="17"/>
        <v>2020</v>
      </c>
      <c r="BF66" s="13" t="s">
        <v>44</v>
      </c>
    </row>
    <row r="67" spans="1:58" s="29" customFormat="1" ht="15" customHeight="1">
      <c r="A67" s="305"/>
      <c r="B67" s="1"/>
      <c r="C67" s="1"/>
      <c r="D67" s="1"/>
      <c r="E67" s="1"/>
      <c r="F67" s="1"/>
      <c r="G67" s="1"/>
      <c r="H67" s="1"/>
      <c r="I67" s="1"/>
      <c r="J67" s="1"/>
      <c r="K67" s="1"/>
      <c r="L67" s="1"/>
      <c r="M67" s="1"/>
      <c r="N67" s="1"/>
      <c r="O67" s="1"/>
      <c r="P67" s="1"/>
      <c r="Q67" s="1"/>
      <c r="R67" s="1"/>
      <c r="S67" s="1"/>
      <c r="T67" s="1"/>
      <c r="U67" s="1"/>
      <c r="V67" s="1"/>
      <c r="W67" s="1"/>
      <c r="X67" s="842"/>
      <c r="Y67" s="842"/>
      <c r="Z67" s="845" t="s">
        <v>294</v>
      </c>
      <c r="AA67" s="259">
        <f t="shared" ref="AA67:AZ67" si="18">AA6/10^3</f>
        <v>352.78284737819473</v>
      </c>
      <c r="AB67" s="259">
        <f t="shared" si="18"/>
        <v>355.88103931503321</v>
      </c>
      <c r="AC67" s="259">
        <f t="shared" si="18"/>
        <v>362.71502880266581</v>
      </c>
      <c r="AD67" s="259">
        <f t="shared" si="18"/>
        <v>346.42262420458633</v>
      </c>
      <c r="AE67" s="259">
        <f t="shared" si="18"/>
        <v>387.36679181524175</v>
      </c>
      <c r="AF67" s="259">
        <f t="shared" si="18"/>
        <v>377.02858884248366</v>
      </c>
      <c r="AG67" s="259">
        <f t="shared" si="18"/>
        <v>379.15301952367946</v>
      </c>
      <c r="AH67" s="259">
        <f t="shared" si="18"/>
        <v>377.00539043348044</v>
      </c>
      <c r="AI67" s="259">
        <f t="shared" si="18"/>
        <v>364.99707662567727</v>
      </c>
      <c r="AJ67" s="259">
        <f t="shared" si="18"/>
        <v>384.03234065680664</v>
      </c>
      <c r="AK67" s="259">
        <f t="shared" si="18"/>
        <v>393.06044880766888</v>
      </c>
      <c r="AL67" s="259">
        <f t="shared" si="18"/>
        <v>383.00441648615276</v>
      </c>
      <c r="AM67" s="259">
        <f t="shared" si="18"/>
        <v>414.18408066329425</v>
      </c>
      <c r="AN67" s="259">
        <f t="shared" si="18"/>
        <v>430.90993442639757</v>
      </c>
      <c r="AO67" s="259">
        <f t="shared" si="18"/>
        <v>427.94020752039745</v>
      </c>
      <c r="AP67" s="259">
        <f t="shared" si="18"/>
        <v>447.93855095447168</v>
      </c>
      <c r="AQ67" s="259">
        <f t="shared" si="18"/>
        <v>436.48012649549651</v>
      </c>
      <c r="AR67" s="259">
        <f t="shared" si="18"/>
        <v>498.75118741119019</v>
      </c>
      <c r="AS67" s="259">
        <f t="shared" si="18"/>
        <v>473.83927378692607</v>
      </c>
      <c r="AT67" s="259">
        <f t="shared" si="18"/>
        <v>436.77129802983166</v>
      </c>
      <c r="AU67" s="259">
        <f t="shared" si="18"/>
        <v>461.18204730406688</v>
      </c>
      <c r="AV67" s="259">
        <f t="shared" si="18"/>
        <v>518.61736928508572</v>
      </c>
      <c r="AW67" s="259">
        <f t="shared" si="18"/>
        <v>561.89220166000871</v>
      </c>
      <c r="AX67" s="259">
        <f t="shared" si="18"/>
        <v>564.20709263740616</v>
      </c>
      <c r="AY67" s="259">
        <f t="shared" si="18"/>
        <v>529.2290663576382</v>
      </c>
      <c r="AZ67" s="259">
        <f t="shared" si="18"/>
        <v>504.11250575539492</v>
      </c>
      <c r="BA67" s="260"/>
      <c r="BB67" s="260"/>
      <c r="BC67" s="260"/>
      <c r="BD67" s="260"/>
      <c r="BE67" s="260"/>
      <c r="BF67" s="260"/>
    </row>
    <row r="68" spans="1:58" s="29" customFormat="1" ht="15" customHeight="1">
      <c r="A68" s="305"/>
      <c r="B68" s="1"/>
      <c r="C68" s="1"/>
      <c r="D68" s="1"/>
      <c r="E68" s="1"/>
      <c r="F68" s="1"/>
      <c r="G68" s="1"/>
      <c r="H68" s="1"/>
      <c r="I68" s="1"/>
      <c r="J68" s="1"/>
      <c r="K68" s="1"/>
      <c r="L68" s="1"/>
      <c r="M68" s="1"/>
      <c r="N68" s="1"/>
      <c r="O68" s="1"/>
      <c r="P68" s="1"/>
      <c r="Q68" s="1"/>
      <c r="R68" s="1"/>
      <c r="S68" s="1"/>
      <c r="T68" s="1"/>
      <c r="U68" s="1"/>
      <c r="V68" s="1"/>
      <c r="W68" s="1"/>
      <c r="X68" s="842"/>
      <c r="Y68" s="842"/>
      <c r="Z68" s="845" t="s">
        <v>295</v>
      </c>
      <c r="AA68" s="259">
        <f t="shared" ref="AA68:AZ68" si="19">AA10/10^3</f>
        <v>380.14018035910652</v>
      </c>
      <c r="AB68" s="259">
        <f t="shared" si="19"/>
        <v>375.13050649047636</v>
      </c>
      <c r="AC68" s="259">
        <f t="shared" si="19"/>
        <v>368.51332094269384</v>
      </c>
      <c r="AD68" s="259">
        <f t="shared" si="19"/>
        <v>367.03912535634942</v>
      </c>
      <c r="AE68" s="259">
        <f t="shared" si="19"/>
        <v>376.90639412384922</v>
      </c>
      <c r="AF68" s="259">
        <f t="shared" si="19"/>
        <v>382.89522288281614</v>
      </c>
      <c r="AG68" s="259">
        <f t="shared" si="19"/>
        <v>386.97766927169431</v>
      </c>
      <c r="AH68" s="259">
        <f t="shared" si="19"/>
        <v>387.21936054148284</v>
      </c>
      <c r="AI68" s="259">
        <f t="shared" si="19"/>
        <v>363.91618739465986</v>
      </c>
      <c r="AJ68" s="259">
        <f t="shared" si="19"/>
        <v>370.53373235001533</v>
      </c>
      <c r="AK68" s="259">
        <f t="shared" si="19"/>
        <v>379.69989167361479</v>
      </c>
      <c r="AL68" s="259">
        <f t="shared" si="19"/>
        <v>374.05856488096299</v>
      </c>
      <c r="AM68" s="259">
        <f t="shared" si="19"/>
        <v>385.21151886396507</v>
      </c>
      <c r="AN68" s="259">
        <f t="shared" si="19"/>
        <v>384.24555032036324</v>
      </c>
      <c r="AO68" s="259">
        <f t="shared" si="19"/>
        <v>386.31312893962752</v>
      </c>
      <c r="AP68" s="259">
        <f t="shared" si="19"/>
        <v>374.64895291765623</v>
      </c>
      <c r="AQ68" s="259">
        <f t="shared" si="19"/>
        <v>378.8478154326956</v>
      </c>
      <c r="AR68" s="259">
        <f t="shared" si="19"/>
        <v>364.92025452359115</v>
      </c>
      <c r="AS68" s="259">
        <f t="shared" si="19"/>
        <v>331.85392084397421</v>
      </c>
      <c r="AT68" s="259">
        <f t="shared" si="19"/>
        <v>303.28388016102627</v>
      </c>
      <c r="AU68" s="259">
        <f t="shared" si="19"/>
        <v>338.81194890624221</v>
      </c>
      <c r="AV68" s="259">
        <f t="shared" si="19"/>
        <v>335.1131053775664</v>
      </c>
      <c r="AW68" s="259">
        <f t="shared" si="19"/>
        <v>334.15780440655897</v>
      </c>
      <c r="AX68" s="259">
        <f t="shared" si="19"/>
        <v>342.28148887709324</v>
      </c>
      <c r="AY68" s="259">
        <f t="shared" si="19"/>
        <v>339.10915761731832</v>
      </c>
      <c r="AZ68" s="259">
        <f t="shared" si="19"/>
        <v>333.94206144427835</v>
      </c>
      <c r="BA68" s="260"/>
      <c r="BB68" s="260"/>
      <c r="BC68" s="260"/>
      <c r="BD68" s="260"/>
      <c r="BE68" s="260"/>
      <c r="BF68" s="260"/>
    </row>
    <row r="69" spans="1:58" s="29" customFormat="1" ht="15" customHeight="1">
      <c r="A69" s="305"/>
      <c r="B69" s="1"/>
      <c r="C69" s="1"/>
      <c r="D69" s="1"/>
      <c r="E69" s="1"/>
      <c r="F69" s="1"/>
      <c r="G69" s="1"/>
      <c r="H69" s="1"/>
      <c r="I69" s="1"/>
      <c r="J69" s="1"/>
      <c r="K69" s="1"/>
      <c r="L69" s="1"/>
      <c r="M69" s="1"/>
      <c r="N69" s="1"/>
      <c r="O69" s="1"/>
      <c r="P69" s="1"/>
      <c r="Q69" s="1"/>
      <c r="R69" s="1"/>
      <c r="S69" s="1"/>
      <c r="T69" s="1"/>
      <c r="U69" s="1"/>
      <c r="V69" s="1"/>
      <c r="W69" s="1"/>
      <c r="X69" s="842"/>
      <c r="Y69" s="842"/>
      <c r="Z69" s="845" t="s">
        <v>296</v>
      </c>
      <c r="AA69" s="259">
        <f t="shared" ref="AA69:AZ69" si="20">AA17/10^3</f>
        <v>200.21498467513476</v>
      </c>
      <c r="AB69" s="259">
        <f t="shared" si="20"/>
        <v>212.67256721712735</v>
      </c>
      <c r="AC69" s="259">
        <f t="shared" si="20"/>
        <v>218.92863823771384</v>
      </c>
      <c r="AD69" s="259">
        <f t="shared" si="20"/>
        <v>222.56828838546363</v>
      </c>
      <c r="AE69" s="259">
        <f t="shared" si="20"/>
        <v>231.61800277327333</v>
      </c>
      <c r="AF69" s="259">
        <f t="shared" si="20"/>
        <v>240.45311017717873</v>
      </c>
      <c r="AG69" s="259">
        <f t="shared" si="20"/>
        <v>246.9235036177366</v>
      </c>
      <c r="AH69" s="259">
        <f t="shared" si="20"/>
        <v>248.30133708972289</v>
      </c>
      <c r="AI69" s="259">
        <f t="shared" si="20"/>
        <v>246.42751750877818</v>
      </c>
      <c r="AJ69" s="259">
        <f t="shared" si="20"/>
        <v>250.25429077503625</v>
      </c>
      <c r="AK69" s="259">
        <f t="shared" si="20"/>
        <v>249.01371048970319</v>
      </c>
      <c r="AL69" s="259">
        <f t="shared" si="20"/>
        <v>253.0364400063074</v>
      </c>
      <c r="AM69" s="259">
        <f t="shared" si="20"/>
        <v>248.6978172828471</v>
      </c>
      <c r="AN69" s="259">
        <f t="shared" si="20"/>
        <v>244.43968064439633</v>
      </c>
      <c r="AO69" s="259">
        <f t="shared" si="20"/>
        <v>238.58831997411701</v>
      </c>
      <c r="AP69" s="259">
        <f t="shared" si="20"/>
        <v>232.7269738868348</v>
      </c>
      <c r="AQ69" s="259">
        <f t="shared" si="20"/>
        <v>229.66335917756149</v>
      </c>
      <c r="AR69" s="259">
        <f t="shared" si="20"/>
        <v>226.72218843404619</v>
      </c>
      <c r="AS69" s="259">
        <f t="shared" si="20"/>
        <v>218.1931658094299</v>
      </c>
      <c r="AT69" s="259">
        <f t="shared" si="20"/>
        <v>214.76395153508659</v>
      </c>
      <c r="AU69" s="259">
        <f t="shared" si="20"/>
        <v>215.46744982481468</v>
      </c>
      <c r="AV69" s="259">
        <f t="shared" si="20"/>
        <v>212.65136989162681</v>
      </c>
      <c r="AW69" s="259">
        <f t="shared" si="20"/>
        <v>217.43647819968413</v>
      </c>
      <c r="AX69" s="259">
        <f t="shared" si="20"/>
        <v>215.80344792004917</v>
      </c>
      <c r="AY69" s="259">
        <f t="shared" si="20"/>
        <v>208.50538659459025</v>
      </c>
      <c r="AZ69" s="259">
        <f t="shared" si="20"/>
        <v>204.95199082691391</v>
      </c>
      <c r="BA69" s="260"/>
      <c r="BB69" s="260"/>
      <c r="BC69" s="260"/>
      <c r="BD69" s="260"/>
      <c r="BE69" s="260"/>
      <c r="BF69" s="260"/>
    </row>
    <row r="70" spans="1:58" s="29" customFormat="1" ht="15" customHeight="1">
      <c r="A70" s="305"/>
      <c r="B70" s="1"/>
      <c r="C70" s="1"/>
      <c r="D70" s="1"/>
      <c r="E70" s="1"/>
      <c r="F70" s="1"/>
      <c r="G70" s="1"/>
      <c r="H70" s="1"/>
      <c r="I70" s="1"/>
      <c r="J70" s="1"/>
      <c r="K70" s="1"/>
      <c r="L70" s="1"/>
      <c r="M70" s="1"/>
      <c r="N70" s="1"/>
      <c r="O70" s="1"/>
      <c r="P70" s="1"/>
      <c r="Q70" s="1"/>
      <c r="R70" s="1"/>
      <c r="S70" s="1"/>
      <c r="T70" s="1"/>
      <c r="U70" s="1"/>
      <c r="V70" s="1"/>
      <c r="W70" s="1"/>
      <c r="X70" s="842"/>
      <c r="Y70" s="842"/>
      <c r="Z70" s="845" t="s">
        <v>297</v>
      </c>
      <c r="AA70" s="259">
        <f t="shared" ref="AA70:AZ70" si="21">(AA22)/10^3</f>
        <v>144.97285940942874</v>
      </c>
      <c r="AB70" s="259">
        <f t="shared" si="21"/>
        <v>141.82336533399507</v>
      </c>
      <c r="AC70" s="259">
        <f t="shared" si="21"/>
        <v>144.57003549230893</v>
      </c>
      <c r="AD70" s="259">
        <f t="shared" si="21"/>
        <v>153.314345517226</v>
      </c>
      <c r="AE70" s="259">
        <f t="shared" si="21"/>
        <v>150.86335507772938</v>
      </c>
      <c r="AF70" s="259">
        <f t="shared" si="21"/>
        <v>159.108425924595</v>
      </c>
      <c r="AG70" s="259">
        <f t="shared" si="21"/>
        <v>158.30067012833456</v>
      </c>
      <c r="AH70" s="259">
        <f t="shared" si="21"/>
        <v>158.68631530122229</v>
      </c>
      <c r="AI70" s="259">
        <f t="shared" si="21"/>
        <v>167.09039249225933</v>
      </c>
      <c r="AJ70" s="259">
        <f t="shared" si="21"/>
        <v>172.45247791093215</v>
      </c>
      <c r="AK70" s="259">
        <f t="shared" si="21"/>
        <v>176.049409092052</v>
      </c>
      <c r="AL70" s="259">
        <f t="shared" si="21"/>
        <v>173.55729520564992</v>
      </c>
      <c r="AM70" s="259">
        <f t="shared" si="21"/>
        <v>175.9101582508525</v>
      </c>
      <c r="AN70" s="259">
        <f t="shared" si="21"/>
        <v>170.30358724743024</v>
      </c>
      <c r="AO70" s="259">
        <f t="shared" si="21"/>
        <v>176.77116020155805</v>
      </c>
      <c r="AP70" s="259">
        <f t="shared" si="21"/>
        <v>181.21550275072804</v>
      </c>
      <c r="AQ70" s="259">
        <f t="shared" si="21"/>
        <v>171.51470073602448</v>
      </c>
      <c r="AR70" s="259">
        <f t="shared" si="21"/>
        <v>161.45945746164929</v>
      </c>
      <c r="AS70" s="259">
        <f t="shared" si="21"/>
        <v>146.34199854552736</v>
      </c>
      <c r="AT70" s="259">
        <f t="shared" si="21"/>
        <v>151.1868437835316</v>
      </c>
      <c r="AU70" s="259">
        <f t="shared" si="21"/>
        <v>139.28469386439721</v>
      </c>
      <c r="AV70" s="259">
        <f t="shared" si="21"/>
        <v>137.84693559229126</v>
      </c>
      <c r="AW70" s="259">
        <f t="shared" si="21"/>
        <v>124.32717782436519</v>
      </c>
      <c r="AX70" s="259">
        <f t="shared" si="21"/>
        <v>129.42495886542272</v>
      </c>
      <c r="AY70" s="259">
        <f t="shared" si="21"/>
        <v>128.76240874603147</v>
      </c>
      <c r="AZ70" s="259">
        <f t="shared" si="21"/>
        <v>122.27908761602954</v>
      </c>
      <c r="BA70" s="260"/>
      <c r="BB70" s="260"/>
      <c r="BC70" s="260"/>
      <c r="BD70" s="260"/>
      <c r="BE70" s="260"/>
      <c r="BF70" s="260"/>
    </row>
    <row r="71" spans="1:58" s="29" customFormat="1" ht="15" customHeight="1">
      <c r="A71" s="305"/>
      <c r="B71" s="1"/>
      <c r="C71" s="1"/>
      <c r="D71" s="1"/>
      <c r="E71" s="1"/>
      <c r="F71" s="1"/>
      <c r="G71" s="1"/>
      <c r="H71" s="1"/>
      <c r="I71" s="1"/>
      <c r="J71" s="1"/>
      <c r="K71" s="1"/>
      <c r="L71" s="1"/>
      <c r="M71" s="1"/>
      <c r="N71" s="1"/>
      <c r="O71" s="1"/>
      <c r="P71" s="1"/>
      <c r="Q71" s="1"/>
      <c r="R71" s="1"/>
      <c r="S71" s="1"/>
      <c r="T71" s="1"/>
      <c r="U71" s="1"/>
      <c r="V71" s="1"/>
      <c r="W71" s="1"/>
      <c r="X71" s="842"/>
      <c r="Y71" s="842"/>
      <c r="Z71" s="845" t="s">
        <v>298</v>
      </c>
      <c r="AA71" s="581">
        <f t="shared" ref="AA71:AZ71" si="22">AA26/10^3</f>
        <v>0.19157244559434961</v>
      </c>
      <c r="AB71" s="581">
        <f t="shared" si="22"/>
        <v>0.21487157495264905</v>
      </c>
      <c r="AC71" s="581">
        <f t="shared" si="22"/>
        <v>0.20830790119923931</v>
      </c>
      <c r="AD71" s="581">
        <f t="shared" si="22"/>
        <v>0.21166071947326234</v>
      </c>
      <c r="AE71" s="581">
        <f t="shared" si="22"/>
        <v>0.23105484783134334</v>
      </c>
      <c r="AF71" s="581">
        <f t="shared" si="22"/>
        <v>0.52145543285949458</v>
      </c>
      <c r="AG71" s="581">
        <f t="shared" si="22"/>
        <v>0.57067821126416884</v>
      </c>
      <c r="AH71" s="581">
        <f t="shared" si="22"/>
        <v>0.58036016246652244</v>
      </c>
      <c r="AI71" s="581">
        <f t="shared" si="22"/>
        <v>0.49861599045774735</v>
      </c>
      <c r="AJ71" s="581">
        <f t="shared" si="22"/>
        <v>0.53932088090691788</v>
      </c>
      <c r="AK71" s="581">
        <f t="shared" si="22"/>
        <v>0.51156326868907953</v>
      </c>
      <c r="AL71" s="581">
        <f t="shared" si="22"/>
        <v>0.54816721026205817</v>
      </c>
      <c r="AM71" s="581">
        <f t="shared" si="22"/>
        <v>0.52456658288945723</v>
      </c>
      <c r="AN71" s="581">
        <f t="shared" si="22"/>
        <v>0.50575755402436839</v>
      </c>
      <c r="AO71" s="581">
        <f t="shared" si="22"/>
        <v>0.47766388537423032</v>
      </c>
      <c r="AP71" s="581">
        <f t="shared" si="22"/>
        <v>0.50777034493277617</v>
      </c>
      <c r="AQ71" s="581">
        <f t="shared" si="22"/>
        <v>0.55311404526817121</v>
      </c>
      <c r="AR71" s="581">
        <f t="shared" si="22"/>
        <v>0.6156444732933628</v>
      </c>
      <c r="AS71" s="581">
        <f t="shared" si="22"/>
        <v>0.56517308999974103</v>
      </c>
      <c r="AT71" s="581">
        <f t="shared" si="22"/>
        <v>0.50084734009561871</v>
      </c>
      <c r="AU71" s="581">
        <f t="shared" si="22"/>
        <v>0.47454893409888882</v>
      </c>
      <c r="AV71" s="581">
        <f t="shared" si="22"/>
        <v>0.47747635752432865</v>
      </c>
      <c r="AW71" s="581">
        <f t="shared" si="22"/>
        <v>0.49026774163670878</v>
      </c>
      <c r="AX71" s="581">
        <f t="shared" si="22"/>
        <v>0.43813320309918591</v>
      </c>
      <c r="AY71" s="581">
        <f t="shared" si="22"/>
        <v>0.44902538997465308</v>
      </c>
      <c r="AZ71" s="581">
        <f t="shared" si="22"/>
        <v>0.46246741818608977</v>
      </c>
      <c r="BA71" s="260"/>
      <c r="BB71" s="260"/>
      <c r="BC71" s="260"/>
      <c r="BD71" s="260"/>
      <c r="BE71" s="260"/>
      <c r="BF71" s="260"/>
    </row>
    <row r="72" spans="1:58" s="29" customFormat="1" ht="15" customHeight="1">
      <c r="A72" s="305"/>
      <c r="B72" s="1"/>
      <c r="C72" s="1"/>
      <c r="D72" s="1"/>
      <c r="E72" s="1"/>
      <c r="F72" s="1"/>
      <c r="G72" s="1"/>
      <c r="H72" s="1"/>
      <c r="I72" s="1"/>
      <c r="J72" s="1"/>
      <c r="K72" s="1"/>
      <c r="L72" s="1"/>
      <c r="M72" s="1"/>
      <c r="N72" s="1"/>
      <c r="O72" s="1"/>
      <c r="P72" s="1"/>
      <c r="Q72" s="1"/>
      <c r="R72" s="1"/>
      <c r="S72" s="1"/>
      <c r="T72" s="1"/>
      <c r="U72" s="1"/>
      <c r="V72" s="1"/>
      <c r="W72" s="1"/>
      <c r="X72" s="842"/>
      <c r="Y72" s="842"/>
      <c r="Z72" s="845" t="s">
        <v>299</v>
      </c>
      <c r="AA72" s="259">
        <f t="shared" ref="AA72:AZ72" si="23">AA27/10^3</f>
        <v>65.125994535528179</v>
      </c>
      <c r="AB72" s="259">
        <f t="shared" si="23"/>
        <v>66.220898023044768</v>
      </c>
      <c r="AC72" s="259">
        <f t="shared" si="23"/>
        <v>66.14951926019144</v>
      </c>
      <c r="AD72" s="259">
        <f t="shared" si="23"/>
        <v>64.863514874937081</v>
      </c>
      <c r="AE72" s="259">
        <f t="shared" si="23"/>
        <v>66.439762202855093</v>
      </c>
      <c r="AF72" s="259">
        <f t="shared" si="23"/>
        <v>66.774087991480073</v>
      </c>
      <c r="AG72" s="259">
        <f t="shared" si="23"/>
        <v>67.297676358663068</v>
      </c>
      <c r="AH72" s="259">
        <f t="shared" si="23"/>
        <v>64.691798465169498</v>
      </c>
      <c r="AI72" s="259">
        <f t="shared" si="23"/>
        <v>58.609944120293193</v>
      </c>
      <c r="AJ72" s="259">
        <f t="shared" si="23"/>
        <v>58.899072792361238</v>
      </c>
      <c r="AK72" s="259">
        <f t="shared" si="23"/>
        <v>59.357428232750529</v>
      </c>
      <c r="AL72" s="259">
        <f t="shared" si="23"/>
        <v>58.040999759272914</v>
      </c>
      <c r="AM72" s="259">
        <f t="shared" si="23"/>
        <v>55.348265059446199</v>
      </c>
      <c r="AN72" s="259">
        <f t="shared" si="23"/>
        <v>54.560852773661779</v>
      </c>
      <c r="AO72" s="259">
        <f t="shared" si="23"/>
        <v>54.543233901614755</v>
      </c>
      <c r="AP72" s="259">
        <f t="shared" si="23"/>
        <v>55.643977832797077</v>
      </c>
      <c r="AQ72" s="259">
        <f t="shared" si="23"/>
        <v>55.893472805397273</v>
      </c>
      <c r="AR72" s="259">
        <f t="shared" si="23"/>
        <v>55.092648974189999</v>
      </c>
      <c r="AS72" s="259">
        <f t="shared" si="23"/>
        <v>50.793224618314177</v>
      </c>
      <c r="AT72" s="259">
        <f t="shared" si="23"/>
        <v>45.234705405729784</v>
      </c>
      <c r="AU72" s="259">
        <f t="shared" si="23"/>
        <v>46.316103039967025</v>
      </c>
      <c r="AV72" s="259">
        <f t="shared" si="23"/>
        <v>46.226842695961473</v>
      </c>
      <c r="AW72" s="259">
        <f t="shared" si="23"/>
        <v>46.288208428078946</v>
      </c>
      <c r="AX72" s="259">
        <f t="shared" si="23"/>
        <v>48.034114633908317</v>
      </c>
      <c r="AY72" s="259">
        <f t="shared" si="23"/>
        <v>47.434264684650884</v>
      </c>
      <c r="AZ72" s="259">
        <f t="shared" si="23"/>
        <v>46.156227730441223</v>
      </c>
      <c r="BA72" s="260"/>
      <c r="BB72" s="260"/>
      <c r="BC72" s="260"/>
      <c r="BD72" s="260"/>
      <c r="BE72" s="260"/>
      <c r="BF72" s="260"/>
    </row>
    <row r="73" spans="1:58" s="29" customFormat="1" ht="15" customHeight="1">
      <c r="A73" s="305"/>
      <c r="B73" s="1"/>
      <c r="C73" s="1"/>
      <c r="D73" s="1"/>
      <c r="E73" s="1"/>
      <c r="F73" s="1"/>
      <c r="G73" s="1"/>
      <c r="H73" s="1"/>
      <c r="I73" s="1"/>
      <c r="J73" s="1"/>
      <c r="K73" s="1"/>
      <c r="L73" s="1"/>
      <c r="M73" s="1"/>
      <c r="N73" s="1"/>
      <c r="O73" s="1"/>
      <c r="P73" s="1"/>
      <c r="Q73" s="1"/>
      <c r="R73" s="1"/>
      <c r="S73" s="1"/>
      <c r="T73" s="1"/>
      <c r="U73" s="1"/>
      <c r="V73" s="1"/>
      <c r="W73" s="1"/>
      <c r="X73" s="842"/>
      <c r="Y73" s="842"/>
      <c r="Z73" s="845" t="s">
        <v>300</v>
      </c>
      <c r="AA73" s="581">
        <f t="shared" ref="AA73:AZ73" si="24">AA39/10^3</f>
        <v>0.60888303237142849</v>
      </c>
      <c r="AB73" s="581">
        <f t="shared" si="24"/>
        <v>0.54787568817142862</v>
      </c>
      <c r="AC73" s="581">
        <f t="shared" si="24"/>
        <v>0.49300697348571432</v>
      </c>
      <c r="AD73" s="581">
        <f t="shared" si="24"/>
        <v>0.52352121873333324</v>
      </c>
      <c r="AE73" s="581">
        <f t="shared" si="24"/>
        <v>0.34254281495238104</v>
      </c>
      <c r="AF73" s="581">
        <f t="shared" si="24"/>
        <v>0.35912538566666674</v>
      </c>
      <c r="AG73" s="581">
        <f t="shared" si="24"/>
        <v>0.34961850544761908</v>
      </c>
      <c r="AH73" s="581">
        <f t="shared" si="24"/>
        <v>0.37150371699047618</v>
      </c>
      <c r="AI73" s="581">
        <f t="shared" si="24"/>
        <v>0.3769319348666666</v>
      </c>
      <c r="AJ73" s="581">
        <f t="shared" si="24"/>
        <v>0.37029462349523817</v>
      </c>
      <c r="AK73" s="581">
        <f t="shared" si="24"/>
        <v>0.44253070567619041</v>
      </c>
      <c r="AL73" s="581">
        <f t="shared" si="24"/>
        <v>0.36768445549523809</v>
      </c>
      <c r="AM73" s="581">
        <f t="shared" si="24"/>
        <v>0.40814204954285715</v>
      </c>
      <c r="AN73" s="581">
        <f t="shared" si="24"/>
        <v>0.4301888422857143</v>
      </c>
      <c r="AO73" s="581">
        <f t="shared" si="24"/>
        <v>0.40222257040952375</v>
      </c>
      <c r="AP73" s="581">
        <f t="shared" si="24"/>
        <v>0.41055994037142862</v>
      </c>
      <c r="AQ73" s="581">
        <f t="shared" si="24"/>
        <v>0.38348258980952382</v>
      </c>
      <c r="AR73" s="581">
        <f t="shared" si="24"/>
        <v>0.50007924591428565</v>
      </c>
      <c r="AS73" s="581">
        <f t="shared" si="24"/>
        <v>0.43997515058095232</v>
      </c>
      <c r="AT73" s="581">
        <f t="shared" si="24"/>
        <v>0.39010057879047622</v>
      </c>
      <c r="AU73" s="581">
        <f t="shared" si="24"/>
        <v>0.40294034859047623</v>
      </c>
      <c r="AV73" s="581">
        <f t="shared" si="24"/>
        <v>0.41465140985714288</v>
      </c>
      <c r="AW73" s="581">
        <f t="shared" si="24"/>
        <v>0.5201610133238096</v>
      </c>
      <c r="AX73" s="581">
        <f t="shared" si="24"/>
        <v>0.57777024978095237</v>
      </c>
      <c r="AY73" s="581">
        <f t="shared" si="24"/>
        <v>0.55919219745714277</v>
      </c>
      <c r="AZ73" s="581">
        <f t="shared" si="24"/>
        <v>0.55919219745714277</v>
      </c>
      <c r="BA73" s="580"/>
      <c r="BB73" s="580"/>
      <c r="BC73" s="580"/>
      <c r="BD73" s="580"/>
      <c r="BE73" s="580"/>
      <c r="BF73" s="580"/>
    </row>
    <row r="74" spans="1:58" s="29" customFormat="1" ht="15" customHeight="1" thickBot="1">
      <c r="A74" s="305"/>
      <c r="B74" s="1"/>
      <c r="C74" s="1"/>
      <c r="D74" s="1"/>
      <c r="E74" s="1"/>
      <c r="F74" s="1"/>
      <c r="G74" s="1"/>
      <c r="H74" s="1"/>
      <c r="I74" s="1"/>
      <c r="J74" s="1"/>
      <c r="K74" s="1"/>
      <c r="L74" s="1"/>
      <c r="M74" s="1"/>
      <c r="N74" s="1"/>
      <c r="O74" s="1"/>
      <c r="P74" s="1"/>
      <c r="Q74" s="1"/>
      <c r="R74" s="1"/>
      <c r="S74" s="1"/>
      <c r="T74" s="1"/>
      <c r="U74" s="1"/>
      <c r="V74" s="1"/>
      <c r="W74" s="1"/>
      <c r="X74" s="842"/>
      <c r="Y74" s="842"/>
      <c r="Z74" s="846" t="s">
        <v>301</v>
      </c>
      <c r="AA74" s="261">
        <f t="shared" ref="AA74:AZ74" si="25">AA50/10^3</f>
        <v>13.127188513721094</v>
      </c>
      <c r="AB74" s="261">
        <f t="shared" si="25"/>
        <v>13.14349671084719</v>
      </c>
      <c r="AC74" s="261">
        <f t="shared" si="25"/>
        <v>14.190779559026153</v>
      </c>
      <c r="AD74" s="261">
        <f t="shared" si="25"/>
        <v>13.943460593172315</v>
      </c>
      <c r="AE74" s="261">
        <f t="shared" si="25"/>
        <v>16.456794407468287</v>
      </c>
      <c r="AF74" s="261">
        <f t="shared" si="25"/>
        <v>16.708854252869276</v>
      </c>
      <c r="AG74" s="261">
        <f t="shared" si="25"/>
        <v>17.125188351985702</v>
      </c>
      <c r="AH74" s="261">
        <f t="shared" si="25"/>
        <v>17.712120009551249</v>
      </c>
      <c r="AI74" s="261">
        <f t="shared" si="25"/>
        <v>17.695348980977773</v>
      </c>
      <c r="AJ74" s="261">
        <f t="shared" si="25"/>
        <v>17.493478537616795</v>
      </c>
      <c r="AK74" s="261">
        <f t="shared" si="25"/>
        <v>17.642144249740571</v>
      </c>
      <c r="AL74" s="261">
        <f t="shared" si="25"/>
        <v>16.390015075135903</v>
      </c>
      <c r="AM74" s="261">
        <f t="shared" si="25"/>
        <v>15.770113408900267</v>
      </c>
      <c r="AN74" s="261">
        <f t="shared" si="25"/>
        <v>15.707396525947811</v>
      </c>
      <c r="AO74" s="261">
        <f t="shared" si="25"/>
        <v>15.15422573456982</v>
      </c>
      <c r="AP74" s="261">
        <f t="shared" si="25"/>
        <v>14.600903359564718</v>
      </c>
      <c r="AQ74" s="261">
        <f t="shared" si="25"/>
        <v>13.762926429772961</v>
      </c>
      <c r="AR74" s="261">
        <f t="shared" si="25"/>
        <v>13.651975015301002</v>
      </c>
      <c r="AS74" s="261">
        <f t="shared" si="25"/>
        <v>15.264113886444628</v>
      </c>
      <c r="AT74" s="261">
        <f t="shared" si="25"/>
        <v>12.553665469486882</v>
      </c>
      <c r="AU74" s="261">
        <f t="shared" si="25"/>
        <v>13.071022190799148</v>
      </c>
      <c r="AV74" s="261">
        <f t="shared" si="25"/>
        <v>12.468418954393064</v>
      </c>
      <c r="AW74" s="261">
        <f t="shared" si="25"/>
        <v>13.045267122586965</v>
      </c>
      <c r="AX74" s="261">
        <f t="shared" si="25"/>
        <v>12.918999105407286</v>
      </c>
      <c r="AY74" s="261">
        <f t="shared" si="25"/>
        <v>12.552896631245828</v>
      </c>
      <c r="AZ74" s="261">
        <f t="shared" si="25"/>
        <v>12.775958121668182</v>
      </c>
      <c r="BA74" s="262"/>
      <c r="BB74" s="262"/>
      <c r="BC74" s="262"/>
      <c r="BD74" s="262"/>
      <c r="BE74" s="262"/>
      <c r="BF74" s="262"/>
    </row>
    <row r="75" spans="1:58" s="29" customFormat="1" ht="15" customHeight="1" thickTop="1">
      <c r="A75" s="305"/>
      <c r="B75" s="1"/>
      <c r="C75" s="1"/>
      <c r="D75" s="1"/>
      <c r="E75" s="1"/>
      <c r="F75" s="1"/>
      <c r="G75" s="1"/>
      <c r="H75" s="1"/>
      <c r="I75" s="1"/>
      <c r="J75" s="1"/>
      <c r="K75" s="1"/>
      <c r="L75" s="1"/>
      <c r="M75" s="1"/>
      <c r="N75" s="1"/>
      <c r="O75" s="1"/>
      <c r="P75" s="1"/>
      <c r="Q75" s="1"/>
      <c r="R75" s="1"/>
      <c r="S75" s="1"/>
      <c r="T75" s="1"/>
      <c r="U75" s="1"/>
      <c r="V75" s="1"/>
      <c r="W75" s="1"/>
      <c r="X75" s="842"/>
      <c r="Y75" s="842"/>
      <c r="Z75" s="841" t="s">
        <v>302</v>
      </c>
      <c r="AA75" s="263">
        <f>SUM(AA67:AA74)</f>
        <v>1157.16451034908</v>
      </c>
      <c r="AB75" s="263">
        <f t="shared" ref="AB75:AX75" si="26">SUM(AB67:AB74)</f>
        <v>1165.634620353648</v>
      </c>
      <c r="AC75" s="263">
        <f t="shared" si="26"/>
        <v>1175.7686371692851</v>
      </c>
      <c r="AD75" s="263">
        <f t="shared" si="26"/>
        <v>1168.8865408699412</v>
      </c>
      <c r="AE75" s="263">
        <f t="shared" si="26"/>
        <v>1230.2246980632008</v>
      </c>
      <c r="AF75" s="263">
        <f t="shared" si="26"/>
        <v>1243.848870889949</v>
      </c>
      <c r="AG75" s="263">
        <f t="shared" si="26"/>
        <v>1256.6980239688055</v>
      </c>
      <c r="AH75" s="263">
        <f t="shared" si="26"/>
        <v>1254.5681857200861</v>
      </c>
      <c r="AI75" s="263">
        <f t="shared" si="26"/>
        <v>1219.6120150479699</v>
      </c>
      <c r="AJ75" s="263">
        <f t="shared" si="26"/>
        <v>1254.5750085271704</v>
      </c>
      <c r="AK75" s="263">
        <f t="shared" si="26"/>
        <v>1275.7771265198955</v>
      </c>
      <c r="AL75" s="263">
        <f t="shared" si="26"/>
        <v>1259.0035830792392</v>
      </c>
      <c r="AM75" s="263">
        <f t="shared" si="26"/>
        <v>1296.0546621617377</v>
      </c>
      <c r="AN75" s="263">
        <f t="shared" si="26"/>
        <v>1301.1029483345069</v>
      </c>
      <c r="AO75" s="263">
        <f t="shared" si="26"/>
        <v>1300.1901627276684</v>
      </c>
      <c r="AP75" s="263">
        <f t="shared" si="26"/>
        <v>1307.6931919873568</v>
      </c>
      <c r="AQ75" s="263">
        <f t="shared" si="26"/>
        <v>1287.0989977120259</v>
      </c>
      <c r="AR75" s="263">
        <f t="shared" si="26"/>
        <v>1321.7134355391754</v>
      </c>
      <c r="AS75" s="263">
        <f t="shared" si="26"/>
        <v>1237.2908457311969</v>
      </c>
      <c r="AT75" s="263">
        <f t="shared" si="26"/>
        <v>1164.685292303579</v>
      </c>
      <c r="AU75" s="263">
        <f t="shared" si="26"/>
        <v>1215.0107544129764</v>
      </c>
      <c r="AV75" s="263">
        <f t="shared" si="26"/>
        <v>1263.8161695643062</v>
      </c>
      <c r="AW75" s="263">
        <f t="shared" si="26"/>
        <v>1298.1575663962433</v>
      </c>
      <c r="AX75" s="263">
        <f t="shared" si="26"/>
        <v>1313.6860054921669</v>
      </c>
      <c r="AY75" s="263">
        <f>SUM(AY67:AY74)</f>
        <v>1266.6013982189068</v>
      </c>
      <c r="AZ75" s="263">
        <f>SUM(AZ67:AZ74)</f>
        <v>1225.2394911103697</v>
      </c>
      <c r="BA75" s="264"/>
      <c r="BB75" s="264"/>
      <c r="BC75" s="264"/>
      <c r="BD75" s="264"/>
      <c r="BE75" s="264"/>
      <c r="BF75" s="264"/>
    </row>
    <row r="76" spans="1:58">
      <c r="X76" s="842"/>
      <c r="Y76" s="842"/>
      <c r="Z76" s="842"/>
      <c r="AA76" s="66"/>
    </row>
    <row r="77" spans="1:58">
      <c r="X77" s="842"/>
      <c r="Y77" s="842"/>
      <c r="Z77" s="842" t="s">
        <v>303</v>
      </c>
    </row>
    <row r="78" spans="1:58">
      <c r="X78" s="842"/>
      <c r="Y78" s="842"/>
      <c r="Z78" s="844" t="s">
        <v>293</v>
      </c>
      <c r="AA78" s="13">
        <v>1990</v>
      </c>
      <c r="AB78" s="13">
        <f t="shared" ref="AB78:BE78" si="27">AA78+1</f>
        <v>1991</v>
      </c>
      <c r="AC78" s="13">
        <f t="shared" si="27"/>
        <v>1992</v>
      </c>
      <c r="AD78" s="13">
        <f t="shared" si="27"/>
        <v>1993</v>
      </c>
      <c r="AE78" s="13">
        <f t="shared" si="27"/>
        <v>1994</v>
      </c>
      <c r="AF78" s="13">
        <f t="shared" si="27"/>
        <v>1995</v>
      </c>
      <c r="AG78" s="13">
        <f t="shared" si="27"/>
        <v>1996</v>
      </c>
      <c r="AH78" s="13">
        <f t="shared" si="27"/>
        <v>1997</v>
      </c>
      <c r="AI78" s="13">
        <f t="shared" si="27"/>
        <v>1998</v>
      </c>
      <c r="AJ78" s="13">
        <f t="shared" si="27"/>
        <v>1999</v>
      </c>
      <c r="AK78" s="13">
        <f t="shared" si="27"/>
        <v>2000</v>
      </c>
      <c r="AL78" s="13">
        <f t="shared" si="27"/>
        <v>2001</v>
      </c>
      <c r="AM78" s="13">
        <f t="shared" si="27"/>
        <v>2002</v>
      </c>
      <c r="AN78" s="13">
        <f t="shared" si="27"/>
        <v>2003</v>
      </c>
      <c r="AO78" s="13">
        <f t="shared" si="27"/>
        <v>2004</v>
      </c>
      <c r="AP78" s="13">
        <f t="shared" si="27"/>
        <v>2005</v>
      </c>
      <c r="AQ78" s="13">
        <f t="shared" si="27"/>
        <v>2006</v>
      </c>
      <c r="AR78" s="13">
        <f t="shared" si="27"/>
        <v>2007</v>
      </c>
      <c r="AS78" s="13">
        <f t="shared" si="27"/>
        <v>2008</v>
      </c>
      <c r="AT78" s="13">
        <f t="shared" si="27"/>
        <v>2009</v>
      </c>
      <c r="AU78" s="13">
        <f t="shared" si="27"/>
        <v>2010</v>
      </c>
      <c r="AV78" s="13">
        <f t="shared" si="27"/>
        <v>2011</v>
      </c>
      <c r="AW78" s="13">
        <f t="shared" si="27"/>
        <v>2012</v>
      </c>
      <c r="AX78" s="13">
        <f t="shared" si="27"/>
        <v>2013</v>
      </c>
      <c r="AY78" s="13">
        <f t="shared" si="27"/>
        <v>2014</v>
      </c>
      <c r="AZ78" s="13">
        <f t="shared" si="27"/>
        <v>2015</v>
      </c>
      <c r="BA78" s="13">
        <f t="shared" si="27"/>
        <v>2016</v>
      </c>
      <c r="BB78" s="13">
        <f t="shared" si="27"/>
        <v>2017</v>
      </c>
      <c r="BC78" s="13">
        <f t="shared" si="27"/>
        <v>2018</v>
      </c>
      <c r="BD78" s="13">
        <f t="shared" si="27"/>
        <v>2019</v>
      </c>
      <c r="BE78" s="13">
        <f t="shared" si="27"/>
        <v>2020</v>
      </c>
      <c r="BF78" s="13" t="s">
        <v>44</v>
      </c>
    </row>
    <row r="79" spans="1:58" s="29" customFormat="1" ht="15" customHeight="1">
      <c r="A79" s="305"/>
      <c r="B79" s="1"/>
      <c r="C79" s="1"/>
      <c r="D79" s="1"/>
      <c r="E79" s="1"/>
      <c r="F79" s="1"/>
      <c r="G79" s="1"/>
      <c r="H79" s="1"/>
      <c r="I79" s="1"/>
      <c r="J79" s="1"/>
      <c r="K79" s="1"/>
      <c r="L79" s="1"/>
      <c r="M79" s="1"/>
      <c r="N79" s="1"/>
      <c r="O79" s="1"/>
      <c r="P79" s="1"/>
      <c r="Q79" s="1"/>
      <c r="R79" s="1"/>
      <c r="S79" s="1"/>
      <c r="T79" s="1"/>
      <c r="U79" s="1"/>
      <c r="V79" s="1"/>
      <c r="W79" s="1"/>
      <c r="X79" s="842"/>
      <c r="Y79" s="842"/>
      <c r="Z79" s="845" t="s">
        <v>294</v>
      </c>
      <c r="AA79" s="265"/>
      <c r="AB79" s="266">
        <f t="shared" ref="AB79:AS79" si="28">AB67/$AA67-1</f>
        <v>8.7821501523204226E-3</v>
      </c>
      <c r="AC79" s="266">
        <f t="shared" si="28"/>
        <v>2.815381047657195E-2</v>
      </c>
      <c r="AD79" s="266">
        <f t="shared" si="28"/>
        <v>-1.8028719992698616E-2</v>
      </c>
      <c r="AE79" s="266">
        <f t="shared" si="28"/>
        <v>9.803181955717899E-2</v>
      </c>
      <c r="AF79" s="266">
        <f t="shared" si="28"/>
        <v>6.8727098396302422E-2</v>
      </c>
      <c r="AG79" s="266">
        <f t="shared" si="28"/>
        <v>7.4749020088312523E-2</v>
      </c>
      <c r="AH79" s="266">
        <f t="shared" si="28"/>
        <v>6.8661340071668464E-2</v>
      </c>
      <c r="AI79" s="266">
        <f t="shared" si="28"/>
        <v>3.4622514496540857E-2</v>
      </c>
      <c r="AJ79" s="266">
        <f t="shared" si="28"/>
        <v>8.8579967849489627E-2</v>
      </c>
      <c r="AK79" s="266">
        <f t="shared" si="28"/>
        <v>0.11417108776350249</v>
      </c>
      <c r="AL79" s="266">
        <f t="shared" si="28"/>
        <v>8.5666208923019127E-2</v>
      </c>
      <c r="AM79" s="266">
        <f t="shared" si="28"/>
        <v>0.17404823885690623</v>
      </c>
      <c r="AN79" s="266">
        <f t="shared" si="28"/>
        <v>0.22145942646822636</v>
      </c>
      <c r="AO79" s="266">
        <f t="shared" si="28"/>
        <v>0.21304142392623637</v>
      </c>
      <c r="AP79" s="266">
        <f t="shared" si="28"/>
        <v>0.26972882690712829</v>
      </c>
      <c r="AQ79" s="266">
        <f t="shared" si="28"/>
        <v>0.23724872039364087</v>
      </c>
      <c r="AR79" s="266">
        <f t="shared" si="28"/>
        <v>0.41376257694443019</v>
      </c>
      <c r="AS79" s="266">
        <f t="shared" si="28"/>
        <v>0.34314714365620769</v>
      </c>
      <c r="AT79" s="266">
        <f t="shared" ref="AT79:AX84" si="29">AT67/$AA67-1</f>
        <v>0.23807407666166536</v>
      </c>
      <c r="AU79" s="266">
        <f t="shared" si="29"/>
        <v>0.30726890701027942</v>
      </c>
      <c r="AV79" s="266">
        <f t="shared" si="29"/>
        <v>0.47007535411468271</v>
      </c>
      <c r="AW79" s="266">
        <f t="shared" si="29"/>
        <v>0.59274240750611651</v>
      </c>
      <c r="AX79" s="266">
        <f t="shared" si="29"/>
        <v>0.59930420889357405</v>
      </c>
      <c r="AY79" s="266">
        <f t="shared" ref="AY79:AZ87" si="30">AY67/$AA67-1</f>
        <v>0.50015532300040477</v>
      </c>
      <c r="AZ79" s="266">
        <f t="shared" si="30"/>
        <v>0.42895979637856341</v>
      </c>
      <c r="BA79" s="260"/>
      <c r="BB79" s="260"/>
      <c r="BC79" s="260"/>
      <c r="BD79" s="260"/>
      <c r="BE79" s="260"/>
      <c r="BF79" s="260"/>
    </row>
    <row r="80" spans="1:58" s="29" customFormat="1" ht="15" customHeight="1">
      <c r="A80" s="305"/>
      <c r="B80" s="1"/>
      <c r="C80" s="1"/>
      <c r="D80" s="1"/>
      <c r="E80" s="1"/>
      <c r="F80" s="1"/>
      <c r="G80" s="1"/>
      <c r="H80" s="1"/>
      <c r="I80" s="1"/>
      <c r="J80" s="1"/>
      <c r="K80" s="1"/>
      <c r="L80" s="1"/>
      <c r="M80" s="1"/>
      <c r="N80" s="1"/>
      <c r="O80" s="1"/>
      <c r="P80" s="1"/>
      <c r="Q80" s="1"/>
      <c r="R80" s="1"/>
      <c r="S80" s="1"/>
      <c r="T80" s="1"/>
      <c r="U80" s="1"/>
      <c r="V80" s="1"/>
      <c r="W80" s="1"/>
      <c r="X80" s="842"/>
      <c r="Y80" s="842"/>
      <c r="Z80" s="845" t="s">
        <v>295</v>
      </c>
      <c r="AA80" s="265"/>
      <c r="AB80" s="266">
        <f t="shared" ref="AB80:AS80" si="31">AB68/$AA68-1</f>
        <v>-1.3178490797520204E-2</v>
      </c>
      <c r="AC80" s="266">
        <f t="shared" si="31"/>
        <v>-3.0585715525859869E-2</v>
      </c>
      <c r="AD80" s="266">
        <f t="shared" si="31"/>
        <v>-3.4463747006120093E-2</v>
      </c>
      <c r="AE80" s="266">
        <f t="shared" si="31"/>
        <v>-8.5068256457458968E-3</v>
      </c>
      <c r="AF80" s="266">
        <f t="shared" si="31"/>
        <v>7.2474383557850075E-3</v>
      </c>
      <c r="AG80" s="266">
        <f t="shared" si="31"/>
        <v>1.7986756638376455E-2</v>
      </c>
      <c r="AH80" s="266">
        <f t="shared" si="31"/>
        <v>1.8622551753642247E-2</v>
      </c>
      <c r="AI80" s="266">
        <f t="shared" si="31"/>
        <v>-4.2678974238188561E-2</v>
      </c>
      <c r="AJ80" s="266">
        <f t="shared" si="31"/>
        <v>-2.5270804049222773E-2</v>
      </c>
      <c r="AK80" s="266">
        <f t="shared" si="31"/>
        <v>-1.1582271705027347E-3</v>
      </c>
      <c r="AL80" s="266">
        <f t="shared" si="31"/>
        <v>-1.5998349536211709E-2</v>
      </c>
      <c r="AM80" s="266">
        <f t="shared" si="31"/>
        <v>1.3340706315411843E-2</v>
      </c>
      <c r="AN80" s="266">
        <f t="shared" si="31"/>
        <v>1.0799621227565392E-2</v>
      </c>
      <c r="AO80" s="266">
        <f t="shared" si="31"/>
        <v>1.6238611174145268E-2</v>
      </c>
      <c r="AP80" s="266">
        <f t="shared" si="31"/>
        <v>-1.4445269732504706E-2</v>
      </c>
      <c r="AQ80" s="266">
        <f t="shared" si="31"/>
        <v>-3.3997061957251606E-3</v>
      </c>
      <c r="AR80" s="266">
        <f t="shared" si="31"/>
        <v>-4.0037666686898454E-2</v>
      </c>
      <c r="AS80" s="266">
        <f t="shared" si="31"/>
        <v>-0.12702224602913004</v>
      </c>
      <c r="AT80" s="266">
        <f t="shared" si="29"/>
        <v>-0.20217883867334552</v>
      </c>
      <c r="AU80" s="266">
        <f t="shared" si="29"/>
        <v>-0.10871839807573835</v>
      </c>
      <c r="AV80" s="266">
        <f t="shared" si="29"/>
        <v>-0.11844860740320706</v>
      </c>
      <c r="AW80" s="266">
        <f t="shared" si="29"/>
        <v>-0.12096163028362183</v>
      </c>
      <c r="AX80" s="266">
        <f t="shared" si="29"/>
        <v>-9.959139664281047E-2</v>
      </c>
      <c r="AY80" s="266">
        <f t="shared" si="30"/>
        <v>-0.1079365583060109</v>
      </c>
      <c r="AZ80" s="266">
        <f t="shared" si="30"/>
        <v>-0.12152916555988968</v>
      </c>
      <c r="BA80" s="260"/>
      <c r="BB80" s="260"/>
      <c r="BC80" s="260"/>
      <c r="BD80" s="260"/>
      <c r="BE80" s="260"/>
      <c r="BF80" s="260"/>
    </row>
    <row r="81" spans="1:58" s="29" customFormat="1" ht="15" customHeight="1">
      <c r="A81" s="305"/>
      <c r="B81" s="1"/>
      <c r="C81" s="1"/>
      <c r="D81" s="1"/>
      <c r="E81" s="1"/>
      <c r="F81" s="1"/>
      <c r="G81" s="1"/>
      <c r="H81" s="1"/>
      <c r="I81" s="1"/>
      <c r="J81" s="1"/>
      <c r="K81" s="1"/>
      <c r="L81" s="1"/>
      <c r="M81" s="1"/>
      <c r="N81" s="1"/>
      <c r="O81" s="1"/>
      <c r="P81" s="1"/>
      <c r="Q81" s="1"/>
      <c r="R81" s="1"/>
      <c r="S81" s="1"/>
      <c r="T81" s="1"/>
      <c r="U81" s="1"/>
      <c r="V81" s="1"/>
      <c r="W81" s="1"/>
      <c r="X81" s="842"/>
      <c r="Y81" s="842"/>
      <c r="Z81" s="845" t="s">
        <v>296</v>
      </c>
      <c r="AA81" s="265"/>
      <c r="AB81" s="266">
        <f t="shared" ref="AB81:AS81" si="32">AB69/$AA69-1</f>
        <v>6.2221029870496602E-2</v>
      </c>
      <c r="AC81" s="266">
        <f t="shared" si="32"/>
        <v>9.3467797092927407E-2</v>
      </c>
      <c r="AD81" s="266">
        <f t="shared" si="32"/>
        <v>0.11164650711133817</v>
      </c>
      <c r="AE81" s="266">
        <f t="shared" si="32"/>
        <v>0.15684649252948057</v>
      </c>
      <c r="AF81" s="266">
        <f t="shared" si="32"/>
        <v>0.20097459521990135</v>
      </c>
      <c r="AG81" s="266">
        <f t="shared" si="32"/>
        <v>0.23329182387816894</v>
      </c>
      <c r="AH81" s="266">
        <f t="shared" si="32"/>
        <v>0.24017359386267811</v>
      </c>
      <c r="AI81" s="266">
        <f t="shared" si="32"/>
        <v>0.23081455620630509</v>
      </c>
      <c r="AJ81" s="266">
        <f t="shared" si="32"/>
        <v>0.24992787718209186</v>
      </c>
      <c r="AK81" s="266">
        <f t="shared" si="32"/>
        <v>0.24373163623965688</v>
      </c>
      <c r="AL81" s="266">
        <f t="shared" si="32"/>
        <v>0.26382368640828657</v>
      </c>
      <c r="AM81" s="266">
        <f t="shared" si="32"/>
        <v>0.24215386618728729</v>
      </c>
      <c r="AN81" s="266">
        <f t="shared" si="32"/>
        <v>0.22088604427395775</v>
      </c>
      <c r="AO81" s="266">
        <f t="shared" si="32"/>
        <v>0.19166065597560622</v>
      </c>
      <c r="AP81" s="266">
        <f t="shared" si="32"/>
        <v>0.16238539420240405</v>
      </c>
      <c r="AQ81" s="266">
        <f t="shared" si="32"/>
        <v>0.14708376873094253</v>
      </c>
      <c r="AR81" s="266">
        <f t="shared" si="32"/>
        <v>0.13239370570550224</v>
      </c>
      <c r="AS81" s="266">
        <f t="shared" si="32"/>
        <v>8.9794383589551163E-2</v>
      </c>
      <c r="AT81" s="266">
        <f t="shared" si="29"/>
        <v>7.2666723140421885E-2</v>
      </c>
      <c r="AU81" s="266">
        <f t="shared" si="29"/>
        <v>7.6180437615237961E-2</v>
      </c>
      <c r="AV81" s="266">
        <f t="shared" si="29"/>
        <v>6.2115157048165504E-2</v>
      </c>
      <c r="AW81" s="266">
        <f t="shared" si="29"/>
        <v>8.6015008079902922E-2</v>
      </c>
      <c r="AX81" s="266">
        <f t="shared" si="29"/>
        <v>7.7858624169454549E-2</v>
      </c>
      <c r="AY81" s="266">
        <f t="shared" si="30"/>
        <v>4.1407499707913242E-2</v>
      </c>
      <c r="AZ81" s="266">
        <f t="shared" si="30"/>
        <v>2.3659598503405377E-2</v>
      </c>
      <c r="BA81" s="260"/>
      <c r="BB81" s="260"/>
      <c r="BC81" s="260"/>
      <c r="BD81" s="260"/>
      <c r="BE81" s="260"/>
      <c r="BF81" s="260"/>
    </row>
    <row r="82" spans="1:58" s="29" customFormat="1" ht="15" customHeight="1">
      <c r="A82" s="305"/>
      <c r="B82" s="1"/>
      <c r="C82" s="1"/>
      <c r="D82" s="1"/>
      <c r="E82" s="1"/>
      <c r="F82" s="1"/>
      <c r="G82" s="1"/>
      <c r="H82" s="1"/>
      <c r="I82" s="1"/>
      <c r="J82" s="1"/>
      <c r="K82" s="1"/>
      <c r="L82" s="1"/>
      <c r="M82" s="1"/>
      <c r="N82" s="1"/>
      <c r="O82" s="1"/>
      <c r="P82" s="1"/>
      <c r="Q82" s="1"/>
      <c r="R82" s="1"/>
      <c r="S82" s="1"/>
      <c r="T82" s="1"/>
      <c r="U82" s="1"/>
      <c r="V82" s="1"/>
      <c r="W82" s="1"/>
      <c r="X82" s="842"/>
      <c r="Y82" s="842"/>
      <c r="Z82" s="845" t="s">
        <v>297</v>
      </c>
      <c r="AA82" s="265"/>
      <c r="AB82" s="266">
        <f t="shared" ref="AB82:AS82" si="33">AB70/$AA70-1</f>
        <v>-2.1724715151950957E-2</v>
      </c>
      <c r="AC82" s="266">
        <f t="shared" si="33"/>
        <v>-2.7786160717307995E-3</v>
      </c>
      <c r="AD82" s="266">
        <f t="shared" si="33"/>
        <v>5.7538260207998349E-2</v>
      </c>
      <c r="AE82" s="266">
        <f t="shared" si="33"/>
        <v>4.0631713358600718E-2</v>
      </c>
      <c r="AF82" s="266">
        <f t="shared" si="33"/>
        <v>9.7504916249495643E-2</v>
      </c>
      <c r="AG82" s="266">
        <f t="shared" si="33"/>
        <v>9.1933143715305699E-2</v>
      </c>
      <c r="AH82" s="266">
        <f t="shared" si="33"/>
        <v>9.4593263509167302E-2</v>
      </c>
      <c r="AI82" s="266">
        <f t="shared" si="33"/>
        <v>0.15256326717242152</v>
      </c>
      <c r="AJ82" s="266">
        <f t="shared" si="33"/>
        <v>0.18955008967503462</v>
      </c>
      <c r="AK82" s="266">
        <f t="shared" si="33"/>
        <v>0.21436115566195491</v>
      </c>
      <c r="AL82" s="266">
        <f t="shared" si="33"/>
        <v>0.19717094573884153</v>
      </c>
      <c r="AM82" s="266">
        <f t="shared" si="33"/>
        <v>0.21340062524428394</v>
      </c>
      <c r="AN82" s="266">
        <f t="shared" si="33"/>
        <v>0.17472737960188178</v>
      </c>
      <c r="AO82" s="266">
        <f t="shared" si="33"/>
        <v>0.21933968138357085</v>
      </c>
      <c r="AP82" s="266">
        <f t="shared" si="33"/>
        <v>0.24999605780654255</v>
      </c>
      <c r="AQ82" s="266">
        <f t="shared" si="33"/>
        <v>0.18308145010533972</v>
      </c>
      <c r="AR82" s="266">
        <f t="shared" si="33"/>
        <v>0.11372196229957443</v>
      </c>
      <c r="AS82" s="266">
        <f t="shared" si="33"/>
        <v>9.4441065843362537E-3</v>
      </c>
      <c r="AT82" s="266">
        <f t="shared" si="29"/>
        <v>4.2863087611133333E-2</v>
      </c>
      <c r="AU82" s="266">
        <f t="shared" si="29"/>
        <v>-3.9236071966871733E-2</v>
      </c>
      <c r="AV82" s="266">
        <f t="shared" si="29"/>
        <v>-4.9153502567074403E-2</v>
      </c>
      <c r="AW82" s="266">
        <f t="shared" si="29"/>
        <v>-0.14241066685976389</v>
      </c>
      <c r="AX82" s="266">
        <f t="shared" si="29"/>
        <v>-0.10724697441536979</v>
      </c>
      <c r="AY82" s="266">
        <f t="shared" si="30"/>
        <v>-0.11181714101131246</v>
      </c>
      <c r="AZ82" s="266">
        <f t="shared" si="30"/>
        <v>-0.15653807123516827</v>
      </c>
      <c r="BA82" s="260"/>
      <c r="BB82" s="260"/>
      <c r="BC82" s="260"/>
      <c r="BD82" s="260"/>
      <c r="BE82" s="260"/>
      <c r="BF82" s="260"/>
    </row>
    <row r="83" spans="1:58" s="29" customFormat="1" ht="15" customHeight="1">
      <c r="A83" s="305"/>
      <c r="B83" s="1"/>
      <c r="C83" s="1"/>
      <c r="D83" s="1"/>
      <c r="E83" s="1"/>
      <c r="F83" s="1"/>
      <c r="G83" s="1"/>
      <c r="H83" s="1"/>
      <c r="I83" s="1"/>
      <c r="J83" s="1"/>
      <c r="K83" s="1"/>
      <c r="L83" s="1"/>
      <c r="M83" s="1"/>
      <c r="N83" s="1"/>
      <c r="O83" s="1"/>
      <c r="P83" s="1"/>
      <c r="Q83" s="1"/>
      <c r="R83" s="1"/>
      <c r="S83" s="1"/>
      <c r="T83" s="1"/>
      <c r="U83" s="1"/>
      <c r="V83" s="1"/>
      <c r="W83" s="1"/>
      <c r="X83" s="842"/>
      <c r="Y83" s="842"/>
      <c r="Z83" s="845" t="s">
        <v>298</v>
      </c>
      <c r="AA83" s="265"/>
      <c r="AB83" s="266">
        <f t="shared" ref="AB83:AS83" si="34">AB71/$AA71-1</f>
        <v>0.12162046209732491</v>
      </c>
      <c r="AC83" s="266">
        <f t="shared" si="34"/>
        <v>8.735836488889781E-2</v>
      </c>
      <c r="AD83" s="266">
        <f t="shared" si="34"/>
        <v>0.10485993336144595</v>
      </c>
      <c r="AE83" s="266">
        <f t="shared" si="34"/>
        <v>0.20609645669292576</v>
      </c>
      <c r="AF83" s="266">
        <f t="shared" si="34"/>
        <v>1.7219751318708165</v>
      </c>
      <c r="AG83" s="266">
        <f t="shared" si="34"/>
        <v>1.9789159369639582</v>
      </c>
      <c r="AH83" s="266">
        <f t="shared" si="34"/>
        <v>2.0294553095356007</v>
      </c>
      <c r="AI83" s="266">
        <f t="shared" si="34"/>
        <v>1.6027542160919928</v>
      </c>
      <c r="AJ83" s="266">
        <f t="shared" si="34"/>
        <v>1.8152320091424725</v>
      </c>
      <c r="AK83" s="266">
        <f t="shared" si="34"/>
        <v>1.6703384565664696</v>
      </c>
      <c r="AL83" s="266">
        <f t="shared" si="34"/>
        <v>1.8614094712910334</v>
      </c>
      <c r="AM83" s="266">
        <f t="shared" si="34"/>
        <v>1.7382152024107649</v>
      </c>
      <c r="AN83" s="266">
        <f t="shared" si="34"/>
        <v>1.640032873492145</v>
      </c>
      <c r="AO83" s="266">
        <f t="shared" si="34"/>
        <v>1.4933851206643411</v>
      </c>
      <c r="AP83" s="266">
        <f t="shared" si="34"/>
        <v>1.6505395562364358</v>
      </c>
      <c r="AQ83" s="266">
        <f t="shared" si="34"/>
        <v>1.8872317391582394</v>
      </c>
      <c r="AR83" s="266">
        <f t="shared" si="34"/>
        <v>2.213637908016147</v>
      </c>
      <c r="AS83" s="266">
        <f t="shared" si="34"/>
        <v>1.9501794386259625</v>
      </c>
      <c r="AT83" s="266">
        <f t="shared" si="29"/>
        <v>1.614401766087759</v>
      </c>
      <c r="AU83" s="266">
        <f t="shared" si="29"/>
        <v>1.4771252077855479</v>
      </c>
      <c r="AV83" s="266">
        <f t="shared" si="29"/>
        <v>1.4924062332814514</v>
      </c>
      <c r="AW83" s="266">
        <f t="shared" si="29"/>
        <v>1.5591767131001699</v>
      </c>
      <c r="AX83" s="266">
        <f t="shared" si="29"/>
        <v>1.2870366442307848</v>
      </c>
      <c r="AY83" s="266">
        <f t="shared" si="30"/>
        <v>1.3438933954283505</v>
      </c>
      <c r="AZ83" s="266">
        <f t="shared" si="30"/>
        <v>1.4140602097096688</v>
      </c>
      <c r="BA83" s="260"/>
      <c r="BB83" s="260"/>
      <c r="BC83" s="260"/>
      <c r="BD83" s="260"/>
      <c r="BE83" s="260"/>
      <c r="BF83" s="260"/>
    </row>
    <row r="84" spans="1:58" s="29" customFormat="1" ht="15" customHeight="1">
      <c r="A84" s="305"/>
      <c r="B84" s="1"/>
      <c r="C84" s="1"/>
      <c r="D84" s="1"/>
      <c r="E84" s="1"/>
      <c r="F84" s="1"/>
      <c r="G84" s="1"/>
      <c r="H84" s="1"/>
      <c r="I84" s="1"/>
      <c r="J84" s="1"/>
      <c r="K84" s="1"/>
      <c r="L84" s="1"/>
      <c r="M84" s="1"/>
      <c r="N84" s="1"/>
      <c r="O84" s="1"/>
      <c r="P84" s="1"/>
      <c r="Q84" s="1"/>
      <c r="R84" s="1"/>
      <c r="S84" s="1"/>
      <c r="T84" s="1"/>
      <c r="U84" s="1"/>
      <c r="V84" s="1"/>
      <c r="W84" s="1"/>
      <c r="X84" s="842"/>
      <c r="Y84" s="842"/>
      <c r="Z84" s="845" t="s">
        <v>299</v>
      </c>
      <c r="AA84" s="265"/>
      <c r="AB84" s="266">
        <f t="shared" ref="AB84:AS84" si="35">AB72/$AA72-1</f>
        <v>1.6812080879921032E-2</v>
      </c>
      <c r="AC84" s="266">
        <f t="shared" si="35"/>
        <v>1.5716070548525751E-2</v>
      </c>
      <c r="AD84" s="266">
        <f t="shared" si="35"/>
        <v>-4.0303363113772805E-3</v>
      </c>
      <c r="AE84" s="266">
        <f t="shared" si="35"/>
        <v>2.0172707943987067E-2</v>
      </c>
      <c r="AF84" s="266">
        <f t="shared" si="35"/>
        <v>2.5306230909883709E-2</v>
      </c>
      <c r="AG84" s="266">
        <f t="shared" si="35"/>
        <v>3.3345852737038495E-2</v>
      </c>
      <c r="AH84" s="266">
        <f t="shared" si="35"/>
        <v>-6.6670163496975743E-3</v>
      </c>
      <c r="AI84" s="266">
        <f t="shared" si="35"/>
        <v>-0.10005298900549287</v>
      </c>
      <c r="AJ84" s="266">
        <f t="shared" si="35"/>
        <v>-9.5613461069987471E-2</v>
      </c>
      <c r="AK84" s="266">
        <f t="shared" si="35"/>
        <v>-8.8575481171818793E-2</v>
      </c>
      <c r="AL84" s="266">
        <f t="shared" si="35"/>
        <v>-0.10878904540014644</v>
      </c>
      <c r="AM84" s="266">
        <f t="shared" si="35"/>
        <v>-0.15013558788339021</v>
      </c>
      <c r="AN84" s="266">
        <f t="shared" si="35"/>
        <v>-0.16222618690456692</v>
      </c>
      <c r="AO84" s="266">
        <f t="shared" si="35"/>
        <v>-0.16249672207524157</v>
      </c>
      <c r="AP84" s="266">
        <f t="shared" si="35"/>
        <v>-0.14559496204788669</v>
      </c>
      <c r="AQ84" s="266">
        <f t="shared" si="35"/>
        <v>-0.14176400369739139</v>
      </c>
      <c r="AR84" s="266">
        <f t="shared" si="35"/>
        <v>-0.15406053501209394</v>
      </c>
      <c r="AS84" s="266">
        <f t="shared" si="35"/>
        <v>-0.2200775591902101</v>
      </c>
      <c r="AT84" s="266">
        <f t="shared" si="29"/>
        <v>-0.30542779840309542</v>
      </c>
      <c r="AU84" s="266">
        <f t="shared" si="29"/>
        <v>-0.28882309789986849</v>
      </c>
      <c r="AV84" s="266">
        <f t="shared" si="29"/>
        <v>-0.29019367726133771</v>
      </c>
      <c r="AW84" s="266">
        <f t="shared" si="29"/>
        <v>-0.28925141553381817</v>
      </c>
      <c r="AX84" s="266">
        <f t="shared" si="29"/>
        <v>-0.26244328433703579</v>
      </c>
      <c r="AY84" s="266">
        <f t="shared" si="30"/>
        <v>-0.27165389146151042</v>
      </c>
      <c r="AZ84" s="266">
        <f t="shared" si="30"/>
        <v>-0.29127795959781277</v>
      </c>
      <c r="BA84" s="260"/>
      <c r="BB84" s="260"/>
      <c r="BC84" s="260"/>
      <c r="BD84" s="260"/>
      <c r="BE84" s="260"/>
      <c r="BF84" s="260"/>
    </row>
    <row r="85" spans="1:58" s="29" customFormat="1" ht="15" customHeight="1">
      <c r="A85" s="305"/>
      <c r="B85" s="1"/>
      <c r="C85" s="1"/>
      <c r="D85" s="1"/>
      <c r="E85" s="1"/>
      <c r="F85" s="1"/>
      <c r="G85" s="1"/>
      <c r="H85" s="1"/>
      <c r="I85" s="1"/>
      <c r="J85" s="1"/>
      <c r="K85" s="1"/>
      <c r="L85" s="1"/>
      <c r="M85" s="1"/>
      <c r="N85" s="1"/>
      <c r="O85" s="1"/>
      <c r="P85" s="1"/>
      <c r="Q85" s="1"/>
      <c r="R85" s="1"/>
      <c r="S85" s="1"/>
      <c r="T85" s="1"/>
      <c r="U85" s="1"/>
      <c r="V85" s="1"/>
      <c r="W85" s="1"/>
      <c r="X85" s="842"/>
      <c r="Y85" s="842"/>
      <c r="Z85" s="845" t="s">
        <v>300</v>
      </c>
      <c r="AA85" s="582"/>
      <c r="AB85" s="266">
        <f>AB73/$AA73-1</f>
        <v>-0.10019550711142888</v>
      </c>
      <c r="AC85" s="266">
        <f t="shared" ref="AC85:AW85" si="36">AC73/$AA73-1</f>
        <v>-0.19030922644437875</v>
      </c>
      <c r="AD85" s="266">
        <f t="shared" si="36"/>
        <v>-0.1401941080631447</v>
      </c>
      <c r="AE85" s="266">
        <f t="shared" si="36"/>
        <v>-0.43742427241193937</v>
      </c>
      <c r="AF85" s="266">
        <f t="shared" si="36"/>
        <v>-0.41018986147803438</v>
      </c>
      <c r="AG85" s="266">
        <f t="shared" si="36"/>
        <v>-0.42580350106661191</v>
      </c>
      <c r="AH85" s="266">
        <f t="shared" si="36"/>
        <v>-0.38986028967899877</v>
      </c>
      <c r="AI85" s="266">
        <f t="shared" si="36"/>
        <v>-0.38094524756483605</v>
      </c>
      <c r="AJ85" s="266">
        <f t="shared" si="36"/>
        <v>-0.39184604627091579</v>
      </c>
      <c r="AK85" s="266">
        <f t="shared" si="36"/>
        <v>-0.27320900378409707</v>
      </c>
      <c r="AL85" s="266">
        <f t="shared" si="36"/>
        <v>-0.39613285976583978</v>
      </c>
      <c r="AM85" s="266">
        <f t="shared" si="36"/>
        <v>-0.32968726693982842</v>
      </c>
      <c r="AN85" s="266">
        <f t="shared" si="36"/>
        <v>-0.2934786824158172</v>
      </c>
      <c r="AO85" s="266">
        <f t="shared" si="36"/>
        <v>-0.33940913274758244</v>
      </c>
      <c r="AP85" s="266">
        <f t="shared" si="36"/>
        <v>-0.32571624015796119</v>
      </c>
      <c r="AQ85" s="266">
        <f t="shared" si="36"/>
        <v>-0.37018676917967841</v>
      </c>
      <c r="AR85" s="266">
        <f t="shared" si="36"/>
        <v>-0.17869406876618421</v>
      </c>
      <c r="AS85" s="266">
        <f t="shared" si="36"/>
        <v>-0.27740612368951612</v>
      </c>
      <c r="AT85" s="266">
        <f t="shared" si="36"/>
        <v>-0.35931770463180102</v>
      </c>
      <c r="AU85" s="266">
        <f t="shared" si="36"/>
        <v>-0.3382302886300893</v>
      </c>
      <c r="AV85" s="266">
        <f t="shared" si="36"/>
        <v>-0.31899660885245551</v>
      </c>
      <c r="AW85" s="266">
        <f t="shared" si="36"/>
        <v>-0.14571274667003209</v>
      </c>
      <c r="AX85" s="266">
        <f>AX73/$AA73-1</f>
        <v>-5.1098127121888326E-2</v>
      </c>
      <c r="AY85" s="266">
        <f t="shared" si="30"/>
        <v>-8.1609820396462474E-2</v>
      </c>
      <c r="AZ85" s="266">
        <f t="shared" si="30"/>
        <v>-8.1609820396462474E-2</v>
      </c>
      <c r="BA85" s="580"/>
      <c r="BB85" s="580"/>
      <c r="BC85" s="580"/>
      <c r="BD85" s="580"/>
      <c r="BE85" s="580"/>
      <c r="BF85" s="580"/>
    </row>
    <row r="86" spans="1:58" s="29" customFormat="1" ht="15" customHeight="1" thickBot="1">
      <c r="A86" s="305"/>
      <c r="B86" s="1"/>
      <c r="C86" s="1"/>
      <c r="D86" s="1"/>
      <c r="E86" s="1"/>
      <c r="F86" s="1"/>
      <c r="G86" s="1"/>
      <c r="H86" s="1"/>
      <c r="I86" s="1"/>
      <c r="J86" s="1"/>
      <c r="K86" s="1"/>
      <c r="L86" s="1"/>
      <c r="M86" s="1"/>
      <c r="N86" s="1"/>
      <c r="O86" s="1"/>
      <c r="P86" s="1"/>
      <c r="Q86" s="1"/>
      <c r="R86" s="1"/>
      <c r="S86" s="1"/>
      <c r="T86" s="1"/>
      <c r="U86" s="1"/>
      <c r="V86" s="1"/>
      <c r="W86" s="1"/>
      <c r="X86" s="842"/>
      <c r="Y86" s="842"/>
      <c r="Z86" s="846" t="s">
        <v>301</v>
      </c>
      <c r="AA86" s="267"/>
      <c r="AB86" s="268">
        <f>AB74/$AA74-1</f>
        <v>1.2423221552009256E-3</v>
      </c>
      <c r="AC86" s="268">
        <f t="shared" ref="AC86:AX86" si="37">AC74/$AA74-1</f>
        <v>8.1021998289530828E-2</v>
      </c>
      <c r="AD86" s="268">
        <f t="shared" si="37"/>
        <v>6.2181790000045867E-2</v>
      </c>
      <c r="AE86" s="268">
        <f t="shared" si="37"/>
        <v>0.25364196532006433</v>
      </c>
      <c r="AF86" s="268">
        <f t="shared" si="37"/>
        <v>0.27284332326030603</v>
      </c>
      <c r="AG86" s="268">
        <f t="shared" si="37"/>
        <v>0.30455872817593255</v>
      </c>
      <c r="AH86" s="268">
        <f t="shared" si="37"/>
        <v>0.34926987534595022</v>
      </c>
      <c r="AI86" s="268">
        <f t="shared" si="37"/>
        <v>0.34799229572134527</v>
      </c>
      <c r="AJ86" s="268">
        <f t="shared" si="37"/>
        <v>0.3326142547074622</v>
      </c>
      <c r="AK86" s="268">
        <f t="shared" si="37"/>
        <v>0.34393927772883393</v>
      </c>
      <c r="AL86" s="268">
        <f t="shared" si="37"/>
        <v>0.24855486443303243</v>
      </c>
      <c r="AM86" s="268">
        <f t="shared" si="37"/>
        <v>0.20133213539339945</v>
      </c>
      <c r="AN86" s="268">
        <f t="shared" si="37"/>
        <v>0.19655450285716358</v>
      </c>
      <c r="AO86" s="268">
        <f t="shared" si="37"/>
        <v>0.15441518332200221</v>
      </c>
      <c r="AP86" s="268">
        <f t="shared" si="37"/>
        <v>0.11226431648355129</v>
      </c>
      <c r="AQ86" s="268">
        <f t="shared" si="37"/>
        <v>4.8429099299317935E-2</v>
      </c>
      <c r="AR86" s="268">
        <f t="shared" si="37"/>
        <v>3.9977067521455689E-2</v>
      </c>
      <c r="AS86" s="268">
        <f t="shared" si="37"/>
        <v>0.16278621812202432</v>
      </c>
      <c r="AT86" s="268">
        <f t="shared" si="37"/>
        <v>-4.3689708853860254E-2</v>
      </c>
      <c r="AU86" s="268">
        <f t="shared" si="37"/>
        <v>-4.2786254545852387E-3</v>
      </c>
      <c r="AV86" s="268">
        <f t="shared" si="37"/>
        <v>-5.0183598615915148E-2</v>
      </c>
      <c r="AW86" s="268">
        <f t="shared" si="37"/>
        <v>-6.2405892204946412E-3</v>
      </c>
      <c r="AX86" s="268">
        <f t="shared" si="37"/>
        <v>-1.5859405698044227E-2</v>
      </c>
      <c r="AY86" s="268">
        <f t="shared" si="30"/>
        <v>-4.3748277239638367E-2</v>
      </c>
      <c r="AZ86" s="268">
        <f t="shared" si="30"/>
        <v>-2.6755949431654047E-2</v>
      </c>
      <c r="BA86" s="262"/>
      <c r="BB86" s="262"/>
      <c r="BC86" s="262"/>
      <c r="BD86" s="262"/>
      <c r="BE86" s="262"/>
      <c r="BF86" s="262"/>
    </row>
    <row r="87" spans="1:58" s="29" customFormat="1" ht="15" customHeight="1" thickTop="1">
      <c r="A87" s="305"/>
      <c r="B87" s="1"/>
      <c r="C87" s="1"/>
      <c r="D87" s="1"/>
      <c r="E87" s="1"/>
      <c r="F87" s="1"/>
      <c r="G87" s="1"/>
      <c r="H87" s="1"/>
      <c r="I87" s="1"/>
      <c r="J87" s="1"/>
      <c r="K87" s="1"/>
      <c r="L87" s="1"/>
      <c r="M87" s="1"/>
      <c r="N87" s="1"/>
      <c r="O87" s="1"/>
      <c r="P87" s="1"/>
      <c r="Q87" s="1"/>
      <c r="R87" s="1"/>
      <c r="S87" s="1"/>
      <c r="T87" s="1"/>
      <c r="U87" s="1"/>
      <c r="V87" s="1"/>
      <c r="W87" s="1"/>
      <c r="X87" s="842"/>
      <c r="Y87" s="842"/>
      <c r="Z87" s="841" t="s">
        <v>302</v>
      </c>
      <c r="AA87" s="269"/>
      <c r="AB87" s="271">
        <f t="shared" ref="AB87:AP87" si="38">AB75/$AA75-1</f>
        <v>7.319711180921562E-3</v>
      </c>
      <c r="AC87" s="271">
        <f t="shared" si="38"/>
        <v>1.6077339612319053E-2</v>
      </c>
      <c r="AD87" s="271">
        <f t="shared" si="38"/>
        <v>1.0129960274468663E-2</v>
      </c>
      <c r="AE87" s="271">
        <f t="shared" si="38"/>
        <v>6.3137252361879614E-2</v>
      </c>
      <c r="AF87" s="271">
        <f t="shared" si="38"/>
        <v>7.4911008560674786E-2</v>
      </c>
      <c r="AG87" s="271">
        <f t="shared" si="38"/>
        <v>8.6015007139909061E-2</v>
      </c>
      <c r="AH87" s="271">
        <f t="shared" si="38"/>
        <v>8.4174440626097802E-2</v>
      </c>
      <c r="AI87" s="271">
        <f t="shared" si="38"/>
        <v>5.3965969523254165E-2</v>
      </c>
      <c r="AJ87" s="271">
        <f t="shared" si="38"/>
        <v>8.4180336768801212E-2</v>
      </c>
      <c r="AK87" s="271">
        <f t="shared" si="38"/>
        <v>0.10250281192518917</v>
      </c>
      <c r="AL87" s="271">
        <f t="shared" si="38"/>
        <v>8.8007428346931871E-2</v>
      </c>
      <c r="AM87" s="271">
        <f t="shared" si="38"/>
        <v>0.1200262802483969</v>
      </c>
      <c r="AN87" s="271">
        <f t="shared" si="38"/>
        <v>0.12438891505755323</v>
      </c>
      <c r="AO87" s="271">
        <f t="shared" si="38"/>
        <v>0.12360010275068145</v>
      </c>
      <c r="AP87" s="271">
        <f t="shared" si="38"/>
        <v>0.13008408077851175</v>
      </c>
      <c r="AQ87" s="271">
        <f t="shared" ref="AQ87:AX87" si="39">AQ75/$AA75-1</f>
        <v>0.1122869619668414</v>
      </c>
      <c r="AR87" s="271">
        <f t="shared" si="39"/>
        <v>0.14220011391505261</v>
      </c>
      <c r="AS87" s="271">
        <f t="shared" si="39"/>
        <v>6.9243685461754412E-2</v>
      </c>
      <c r="AT87" s="271">
        <f t="shared" si="39"/>
        <v>6.4993195757707678E-3</v>
      </c>
      <c r="AU87" s="271">
        <f t="shared" si="39"/>
        <v>4.9989645851172826E-2</v>
      </c>
      <c r="AV87" s="271">
        <f t="shared" si="39"/>
        <v>9.2166375879478624E-2</v>
      </c>
      <c r="AW87" s="271">
        <f t="shared" si="39"/>
        <v>0.12184357088918163</v>
      </c>
      <c r="AX87" s="271">
        <f t="shared" si="39"/>
        <v>0.13526295850178571</v>
      </c>
      <c r="AY87" s="271">
        <f t="shared" si="30"/>
        <v>9.4573318565406961E-2</v>
      </c>
      <c r="AZ87" s="271">
        <f t="shared" si="30"/>
        <v>5.8829129438781047E-2</v>
      </c>
      <c r="BA87" s="272"/>
      <c r="BB87" s="272"/>
      <c r="BC87" s="272"/>
      <c r="BD87" s="272"/>
      <c r="BE87" s="272"/>
      <c r="BF87" s="272"/>
    </row>
    <row r="88" spans="1:58">
      <c r="X88" s="842"/>
      <c r="Y88" s="842"/>
      <c r="Z88" s="842"/>
    </row>
    <row r="89" spans="1:58">
      <c r="X89" s="842"/>
      <c r="Y89" s="842"/>
      <c r="Z89" s="842" t="s">
        <v>304</v>
      </c>
    </row>
    <row r="90" spans="1:58">
      <c r="X90" s="842"/>
      <c r="Y90" s="842"/>
      <c r="Z90" s="844" t="s">
        <v>293</v>
      </c>
      <c r="AA90" s="13">
        <v>1990</v>
      </c>
      <c r="AB90" s="13">
        <f t="shared" ref="AB90:BE90" si="40">AA90+1</f>
        <v>1991</v>
      </c>
      <c r="AC90" s="13">
        <f t="shared" si="40"/>
        <v>1992</v>
      </c>
      <c r="AD90" s="13">
        <f t="shared" si="40"/>
        <v>1993</v>
      </c>
      <c r="AE90" s="13">
        <f t="shared" si="40"/>
        <v>1994</v>
      </c>
      <c r="AF90" s="13">
        <f t="shared" si="40"/>
        <v>1995</v>
      </c>
      <c r="AG90" s="13">
        <f t="shared" si="40"/>
        <v>1996</v>
      </c>
      <c r="AH90" s="13">
        <f t="shared" si="40"/>
        <v>1997</v>
      </c>
      <c r="AI90" s="13">
        <f t="shared" si="40"/>
        <v>1998</v>
      </c>
      <c r="AJ90" s="13">
        <f t="shared" si="40"/>
        <v>1999</v>
      </c>
      <c r="AK90" s="13">
        <f t="shared" si="40"/>
        <v>2000</v>
      </c>
      <c r="AL90" s="13">
        <f t="shared" si="40"/>
        <v>2001</v>
      </c>
      <c r="AM90" s="13">
        <f t="shared" si="40"/>
        <v>2002</v>
      </c>
      <c r="AN90" s="13">
        <f t="shared" si="40"/>
        <v>2003</v>
      </c>
      <c r="AO90" s="13">
        <f t="shared" si="40"/>
        <v>2004</v>
      </c>
      <c r="AP90" s="13">
        <f t="shared" si="40"/>
        <v>2005</v>
      </c>
      <c r="AQ90" s="13">
        <f t="shared" si="40"/>
        <v>2006</v>
      </c>
      <c r="AR90" s="13">
        <f t="shared" si="40"/>
        <v>2007</v>
      </c>
      <c r="AS90" s="13">
        <f t="shared" si="40"/>
        <v>2008</v>
      </c>
      <c r="AT90" s="13">
        <f t="shared" si="40"/>
        <v>2009</v>
      </c>
      <c r="AU90" s="13">
        <f t="shared" si="40"/>
        <v>2010</v>
      </c>
      <c r="AV90" s="13">
        <f t="shared" si="40"/>
        <v>2011</v>
      </c>
      <c r="AW90" s="13">
        <f t="shared" si="40"/>
        <v>2012</v>
      </c>
      <c r="AX90" s="13">
        <f t="shared" si="40"/>
        <v>2013</v>
      </c>
      <c r="AY90" s="13">
        <f t="shared" si="40"/>
        <v>2014</v>
      </c>
      <c r="AZ90" s="13">
        <f t="shared" si="40"/>
        <v>2015</v>
      </c>
      <c r="BA90" s="13">
        <f t="shared" si="40"/>
        <v>2016</v>
      </c>
      <c r="BB90" s="13">
        <f t="shared" si="40"/>
        <v>2017</v>
      </c>
      <c r="BC90" s="13">
        <f t="shared" si="40"/>
        <v>2018</v>
      </c>
      <c r="BD90" s="13">
        <f t="shared" si="40"/>
        <v>2019</v>
      </c>
      <c r="BE90" s="13">
        <f t="shared" si="40"/>
        <v>2020</v>
      </c>
      <c r="BF90" s="13" t="s">
        <v>44</v>
      </c>
    </row>
    <row r="91" spans="1:58" s="29" customFormat="1" ht="15" customHeight="1">
      <c r="A91" s="305"/>
      <c r="B91" s="1"/>
      <c r="C91" s="1"/>
      <c r="D91" s="1"/>
      <c r="E91" s="1"/>
      <c r="F91" s="1"/>
      <c r="G91" s="1"/>
      <c r="H91" s="1"/>
      <c r="I91" s="1"/>
      <c r="J91" s="1"/>
      <c r="K91" s="1"/>
      <c r="L91" s="1"/>
      <c r="M91" s="1"/>
      <c r="N91" s="1"/>
      <c r="O91" s="1"/>
      <c r="P91" s="1"/>
      <c r="Q91" s="1"/>
      <c r="R91" s="1"/>
      <c r="S91" s="1"/>
      <c r="T91" s="1"/>
      <c r="U91" s="1"/>
      <c r="V91" s="1"/>
      <c r="W91" s="1"/>
      <c r="X91" s="842"/>
      <c r="Y91" s="842"/>
      <c r="Z91" s="845" t="s">
        <v>294</v>
      </c>
      <c r="AA91" s="265"/>
      <c r="AB91" s="266">
        <f>AB67/AA67-1</f>
        <v>8.7821501523204226E-3</v>
      </c>
      <c r="AC91" s="266">
        <f t="shared" ref="AC91:AR91" si="41">AC67/AB67-1</f>
        <v>1.9203016549535823E-2</v>
      </c>
      <c r="AD91" s="266">
        <f t="shared" si="41"/>
        <v>-4.4917919866351408E-2</v>
      </c>
      <c r="AE91" s="266">
        <f t="shared" si="41"/>
        <v>0.11819137882425101</v>
      </c>
      <c r="AF91" s="266">
        <f t="shared" si="41"/>
        <v>-2.6688407966806271E-2</v>
      </c>
      <c r="AG91" s="266">
        <f t="shared" si="41"/>
        <v>5.6346673543192782E-3</v>
      </c>
      <c r="AH91" s="266">
        <f t="shared" si="41"/>
        <v>-5.6642805928250883E-3</v>
      </c>
      <c r="AI91" s="266">
        <f t="shared" si="41"/>
        <v>-3.1851835842442555E-2</v>
      </c>
      <c r="AJ91" s="266">
        <f t="shared" si="41"/>
        <v>5.2151826001201051E-2</v>
      </c>
      <c r="AK91" s="266">
        <f t="shared" si="41"/>
        <v>2.350871839444979E-2</v>
      </c>
      <c r="AL91" s="266">
        <f t="shared" si="41"/>
        <v>-2.558393334160336E-2</v>
      </c>
      <c r="AM91" s="266">
        <f t="shared" si="41"/>
        <v>8.1408106108010747E-2</v>
      </c>
      <c r="AN91" s="266">
        <f t="shared" si="41"/>
        <v>4.0382657238582809E-2</v>
      </c>
      <c r="AO91" s="266">
        <f t="shared" si="41"/>
        <v>-6.8917578100241572E-3</v>
      </c>
      <c r="AP91" s="266">
        <f t="shared" si="41"/>
        <v>4.673162998623126E-2</v>
      </c>
      <c r="AQ91" s="266">
        <f t="shared" si="41"/>
        <v>-2.5580348988850088E-2</v>
      </c>
      <c r="AR91" s="266">
        <f t="shared" si="41"/>
        <v>0.1426664288605044</v>
      </c>
      <c r="AS91" s="266">
        <f t="shared" ref="AS91:AZ96" si="42">AS67/AR67-1</f>
        <v>-4.9948580079721694E-2</v>
      </c>
      <c r="AT91" s="266">
        <f t="shared" si="42"/>
        <v>-7.8229006770264009E-2</v>
      </c>
      <c r="AU91" s="266">
        <f t="shared" si="42"/>
        <v>5.5889087456859388E-2</v>
      </c>
      <c r="AV91" s="266">
        <f t="shared" si="42"/>
        <v>0.12453937076859045</v>
      </c>
      <c r="AW91" s="266">
        <f t="shared" si="42"/>
        <v>8.3442697714843916E-2</v>
      </c>
      <c r="AX91" s="266">
        <f t="shared" si="42"/>
        <v>4.1198133210578192E-3</v>
      </c>
      <c r="AY91" s="266">
        <f t="shared" si="42"/>
        <v>-6.1995013420093503E-2</v>
      </c>
      <c r="AZ91" s="266">
        <f t="shared" si="42"/>
        <v>-4.745877012218036E-2</v>
      </c>
      <c r="BA91" s="260"/>
      <c r="BB91" s="260"/>
      <c r="BC91" s="260"/>
      <c r="BD91" s="260"/>
      <c r="BE91" s="260"/>
      <c r="BF91" s="260"/>
    </row>
    <row r="92" spans="1:58" s="29" customFormat="1" ht="15" customHeight="1">
      <c r="A92" s="305"/>
      <c r="B92" s="1"/>
      <c r="C92" s="1"/>
      <c r="D92" s="1"/>
      <c r="E92" s="1"/>
      <c r="F92" s="1"/>
      <c r="G92" s="1"/>
      <c r="H92" s="1"/>
      <c r="I92" s="1"/>
      <c r="J92" s="1"/>
      <c r="K92" s="1"/>
      <c r="L92" s="1"/>
      <c r="M92" s="1"/>
      <c r="N92" s="1"/>
      <c r="O92" s="1"/>
      <c r="P92" s="1"/>
      <c r="Q92" s="1"/>
      <c r="R92" s="1"/>
      <c r="S92" s="1"/>
      <c r="T92" s="1"/>
      <c r="U92" s="1"/>
      <c r="V92" s="1"/>
      <c r="W92" s="1"/>
      <c r="X92" s="842"/>
      <c r="Y92" s="842"/>
      <c r="Z92" s="845" t="s">
        <v>295</v>
      </c>
      <c r="AA92" s="265"/>
      <c r="AB92" s="266">
        <f t="shared" ref="AB92:AR92" si="43">AB68/AA68-1</f>
        <v>-1.3178490797520204E-2</v>
      </c>
      <c r="AC92" s="266">
        <f t="shared" si="43"/>
        <v>-1.7639689210268261E-2</v>
      </c>
      <c r="AD92" s="266">
        <f t="shared" si="43"/>
        <v>-4.0003861531335838E-3</v>
      </c>
      <c r="AE92" s="266">
        <f t="shared" si="43"/>
        <v>2.6883424915313592E-2</v>
      </c>
      <c r="AF92" s="266">
        <f t="shared" si="43"/>
        <v>1.5889432634562883E-2</v>
      </c>
      <c r="AG92" s="266">
        <f t="shared" si="43"/>
        <v>1.0662045763176309E-2</v>
      </c>
      <c r="AH92" s="266">
        <f t="shared" si="43"/>
        <v>6.2456128345433903E-4</v>
      </c>
      <c r="AI92" s="266">
        <f t="shared" si="43"/>
        <v>-6.0180805820855943E-2</v>
      </c>
      <c r="AJ92" s="266">
        <f t="shared" si="43"/>
        <v>1.818425556370995E-2</v>
      </c>
      <c r="AK92" s="266">
        <f t="shared" si="43"/>
        <v>2.4737718926332031E-2</v>
      </c>
      <c r="AL92" s="266">
        <f t="shared" si="43"/>
        <v>-1.4857330529609469E-2</v>
      </c>
      <c r="AM92" s="266">
        <f t="shared" si="43"/>
        <v>2.981606365984768E-2</v>
      </c>
      <c r="AN92" s="266">
        <f t="shared" si="43"/>
        <v>-2.5076315122938286E-3</v>
      </c>
      <c r="AO92" s="266">
        <f t="shared" si="43"/>
        <v>5.3808784969413548E-3</v>
      </c>
      <c r="AP92" s="266">
        <f t="shared" si="43"/>
        <v>-3.0193579115438629E-2</v>
      </c>
      <c r="AQ92" s="266">
        <f t="shared" si="43"/>
        <v>1.1207458294864692E-2</v>
      </c>
      <c r="AR92" s="266">
        <f t="shared" si="43"/>
        <v>-3.6762943698638639E-2</v>
      </c>
      <c r="AS92" s="266">
        <f t="shared" si="42"/>
        <v>-9.0612492098542274E-2</v>
      </c>
      <c r="AT92" s="266">
        <f t="shared" si="42"/>
        <v>-8.6092219764311695E-2</v>
      </c>
      <c r="AU92" s="266">
        <f t="shared" si="42"/>
        <v>0.11714459972733327</v>
      </c>
      <c r="AV92" s="266">
        <f t="shared" si="42"/>
        <v>-1.0917098823156834E-2</v>
      </c>
      <c r="AW92" s="266">
        <f t="shared" si="42"/>
        <v>-2.8506822194587222E-3</v>
      </c>
      <c r="AX92" s="266">
        <f t="shared" si="42"/>
        <v>2.4310922454620965E-2</v>
      </c>
      <c r="AY92" s="266">
        <f t="shared" si="42"/>
        <v>-9.268194053328016E-3</v>
      </c>
      <c r="AZ92" s="266">
        <f t="shared" si="42"/>
        <v>-1.5237265219687712E-2</v>
      </c>
      <c r="BA92" s="260"/>
      <c r="BB92" s="260"/>
      <c r="BC92" s="260"/>
      <c r="BD92" s="260"/>
      <c r="BE92" s="260"/>
      <c r="BF92" s="260"/>
    </row>
    <row r="93" spans="1:58" s="29" customFormat="1" ht="15" customHeight="1">
      <c r="A93" s="305"/>
      <c r="B93" s="1"/>
      <c r="C93" s="1"/>
      <c r="D93" s="1"/>
      <c r="E93" s="1"/>
      <c r="F93" s="1"/>
      <c r="G93" s="1"/>
      <c r="H93" s="1"/>
      <c r="I93" s="1"/>
      <c r="J93" s="1"/>
      <c r="K93" s="1"/>
      <c r="L93" s="1"/>
      <c r="M93" s="1"/>
      <c r="N93" s="1"/>
      <c r="O93" s="1"/>
      <c r="P93" s="1"/>
      <c r="Q93" s="1"/>
      <c r="R93" s="1"/>
      <c r="S93" s="1"/>
      <c r="T93" s="1"/>
      <c r="U93" s="1"/>
      <c r="V93" s="1"/>
      <c r="W93" s="1"/>
      <c r="X93" s="842"/>
      <c r="Y93" s="842"/>
      <c r="Z93" s="845" t="s">
        <v>296</v>
      </c>
      <c r="AA93" s="265"/>
      <c r="AB93" s="266">
        <f t="shared" ref="AB93:AR93" si="44">AB69/AA69-1</f>
        <v>6.2221029870496602E-2</v>
      </c>
      <c r="AC93" s="266">
        <f t="shared" si="44"/>
        <v>2.9416445677262093E-2</v>
      </c>
      <c r="AD93" s="266">
        <f t="shared" si="44"/>
        <v>1.6624824312833075E-2</v>
      </c>
      <c r="AE93" s="266">
        <f t="shared" si="44"/>
        <v>4.0660394405049205E-2</v>
      </c>
      <c r="AF93" s="266">
        <f t="shared" si="44"/>
        <v>3.8145167034161487E-2</v>
      </c>
      <c r="AG93" s="266">
        <f t="shared" si="44"/>
        <v>2.6909169258780397E-2</v>
      </c>
      <c r="AH93" s="266">
        <f t="shared" si="44"/>
        <v>5.5800013032347717E-3</v>
      </c>
      <c r="AI93" s="266">
        <f t="shared" si="44"/>
        <v>-7.5465545329206352E-3</v>
      </c>
      <c r="AJ93" s="266">
        <f t="shared" si="44"/>
        <v>1.5529001407571075E-2</v>
      </c>
      <c r="AK93" s="266">
        <f t="shared" si="44"/>
        <v>-4.9572787802798501E-3</v>
      </c>
      <c r="AL93" s="266">
        <f t="shared" si="44"/>
        <v>1.6154650716593943E-2</v>
      </c>
      <c r="AM93" s="266">
        <f t="shared" si="44"/>
        <v>-1.7146236816136695E-2</v>
      </c>
      <c r="AN93" s="266">
        <f t="shared" si="44"/>
        <v>-1.7121729032337774E-2</v>
      </c>
      <c r="AO93" s="266">
        <f t="shared" si="44"/>
        <v>-2.3937851067608373E-2</v>
      </c>
      <c r="AP93" s="266">
        <f t="shared" si="44"/>
        <v>-2.4566777149518826E-2</v>
      </c>
      <c r="AQ93" s="266">
        <f t="shared" si="44"/>
        <v>-1.3163986357520474E-2</v>
      </c>
      <c r="AR93" s="266">
        <f t="shared" si="44"/>
        <v>-1.2806443108939192E-2</v>
      </c>
      <c r="AS93" s="266">
        <f t="shared" si="42"/>
        <v>-3.761882629805946E-2</v>
      </c>
      <c r="AT93" s="266">
        <f t="shared" si="42"/>
        <v>-1.5716414680643109E-2</v>
      </c>
      <c r="AU93" s="266">
        <f t="shared" si="42"/>
        <v>3.2756814386196709E-3</v>
      </c>
      <c r="AV93" s="266">
        <f t="shared" si="42"/>
        <v>-1.306963040346687E-2</v>
      </c>
      <c r="AW93" s="266">
        <f t="shared" si="42"/>
        <v>2.2502127827795926E-2</v>
      </c>
      <c r="AX93" s="266">
        <f t="shared" si="42"/>
        <v>-7.5103786317549659E-3</v>
      </c>
      <c r="AY93" s="266">
        <f t="shared" si="42"/>
        <v>-3.3818094176895186E-2</v>
      </c>
      <c r="AZ93" s="266">
        <f t="shared" si="42"/>
        <v>-1.7042225266752586E-2</v>
      </c>
      <c r="BA93" s="260"/>
      <c r="BB93" s="260"/>
      <c r="BC93" s="260"/>
      <c r="BD93" s="260"/>
      <c r="BE93" s="260"/>
      <c r="BF93" s="260"/>
    </row>
    <row r="94" spans="1:58" s="29" customFormat="1" ht="15" customHeight="1">
      <c r="A94" s="305"/>
      <c r="B94" s="1"/>
      <c r="C94" s="1"/>
      <c r="D94" s="1"/>
      <c r="E94" s="1"/>
      <c r="F94" s="1"/>
      <c r="G94" s="1"/>
      <c r="H94" s="1"/>
      <c r="I94" s="1"/>
      <c r="J94" s="1"/>
      <c r="K94" s="1"/>
      <c r="L94" s="1"/>
      <c r="M94" s="1"/>
      <c r="N94" s="1"/>
      <c r="O94" s="1"/>
      <c r="P94" s="1"/>
      <c r="Q94" s="1"/>
      <c r="R94" s="1"/>
      <c r="S94" s="1"/>
      <c r="T94" s="1"/>
      <c r="U94" s="1"/>
      <c r="V94" s="1"/>
      <c r="W94" s="1"/>
      <c r="X94" s="842"/>
      <c r="Y94" s="842"/>
      <c r="Z94" s="845" t="s">
        <v>297</v>
      </c>
      <c r="AA94" s="265"/>
      <c r="AB94" s="266">
        <f t="shared" ref="AB94:AR94" si="45">AB70/AA70-1</f>
        <v>-2.1724715151950957E-2</v>
      </c>
      <c r="AC94" s="266">
        <f t="shared" si="45"/>
        <v>1.9366838121810392E-2</v>
      </c>
      <c r="AD94" s="266">
        <f t="shared" si="45"/>
        <v>6.0484940708078305E-2</v>
      </c>
      <c r="AE94" s="266">
        <f t="shared" si="45"/>
        <v>-1.5986699947926453E-2</v>
      </c>
      <c r="AF94" s="266">
        <f t="shared" si="45"/>
        <v>5.4652575124141345E-2</v>
      </c>
      <c r="AG94" s="266">
        <f t="shared" si="45"/>
        <v>-5.0767631667932855E-3</v>
      </c>
      <c r="AH94" s="266">
        <f t="shared" si="45"/>
        <v>2.436156287747071E-3</v>
      </c>
      <c r="AI94" s="266">
        <f t="shared" si="45"/>
        <v>5.2960314662825247E-2</v>
      </c>
      <c r="AJ94" s="266">
        <f t="shared" si="45"/>
        <v>3.2090925987388719E-2</v>
      </c>
      <c r="AK94" s="266">
        <f t="shared" si="45"/>
        <v>2.0857521009223223E-2</v>
      </c>
      <c r="AL94" s="266">
        <f t="shared" si="45"/>
        <v>-1.4155763994067261E-2</v>
      </c>
      <c r="AM94" s="266">
        <f t="shared" si="45"/>
        <v>1.3556693438985912E-2</v>
      </c>
      <c r="AN94" s="266">
        <f t="shared" si="45"/>
        <v>-3.1871786479932274E-2</v>
      </c>
      <c r="AO94" s="266">
        <f t="shared" si="45"/>
        <v>3.7976727670047339E-2</v>
      </c>
      <c r="AP94" s="266">
        <f t="shared" si="45"/>
        <v>2.5141785255595295E-2</v>
      </c>
      <c r="AQ94" s="266">
        <f t="shared" si="45"/>
        <v>-5.3531854987305061E-2</v>
      </c>
      <c r="AR94" s="266">
        <f t="shared" si="45"/>
        <v>-5.8626130770277562E-2</v>
      </c>
      <c r="AS94" s="266">
        <f t="shared" si="42"/>
        <v>-9.3630061402335096E-2</v>
      </c>
      <c r="AT94" s="266">
        <f t="shared" si="42"/>
        <v>3.3106321398890914E-2</v>
      </c>
      <c r="AU94" s="266">
        <f t="shared" si="42"/>
        <v>-7.8724772746600946E-2</v>
      </c>
      <c r="AV94" s="266">
        <f t="shared" si="42"/>
        <v>-1.0322442705052004E-2</v>
      </c>
      <c r="AW94" s="266">
        <f t="shared" si="42"/>
        <v>-9.807804366368611E-2</v>
      </c>
      <c r="AX94" s="266">
        <f t="shared" si="42"/>
        <v>4.1002949880025952E-2</v>
      </c>
      <c r="AY94" s="266">
        <f t="shared" si="42"/>
        <v>-5.1191835423349819E-3</v>
      </c>
      <c r="AZ94" s="266">
        <f t="shared" si="42"/>
        <v>-5.0351039508662043E-2</v>
      </c>
      <c r="BA94" s="260"/>
      <c r="BB94" s="260"/>
      <c r="BC94" s="260"/>
      <c r="BD94" s="260"/>
      <c r="BE94" s="260"/>
      <c r="BF94" s="260"/>
    </row>
    <row r="95" spans="1:58" s="29" customFormat="1" ht="15" customHeight="1">
      <c r="A95" s="305"/>
      <c r="B95" s="1"/>
      <c r="C95" s="1"/>
      <c r="D95" s="1"/>
      <c r="E95" s="1"/>
      <c r="F95" s="1"/>
      <c r="G95" s="1"/>
      <c r="H95" s="1"/>
      <c r="I95" s="1"/>
      <c r="J95" s="1"/>
      <c r="K95" s="1"/>
      <c r="L95" s="1"/>
      <c r="M95" s="1"/>
      <c r="N95" s="1"/>
      <c r="O95" s="1"/>
      <c r="P95" s="1"/>
      <c r="Q95" s="1"/>
      <c r="R95" s="1"/>
      <c r="S95" s="1"/>
      <c r="T95" s="1"/>
      <c r="U95" s="1"/>
      <c r="V95" s="1"/>
      <c r="W95" s="1"/>
      <c r="X95" s="842"/>
      <c r="Y95" s="842"/>
      <c r="Z95" s="845" t="s">
        <v>298</v>
      </c>
      <c r="AA95" s="265"/>
      <c r="AB95" s="266">
        <f t="shared" ref="AB95:AR95" si="46">AB71/AA71-1</f>
        <v>0.12162046209732491</v>
      </c>
      <c r="AC95" s="266">
        <f t="shared" si="46"/>
        <v>-3.0546961620475765E-2</v>
      </c>
      <c r="AD95" s="266">
        <f t="shared" si="46"/>
        <v>1.6095492560391111E-2</v>
      </c>
      <c r="AE95" s="266">
        <f t="shared" si="46"/>
        <v>9.1628377746920231E-2</v>
      </c>
      <c r="AF95" s="266">
        <f t="shared" si="46"/>
        <v>1.2568469683878991</v>
      </c>
      <c r="AG95" s="266">
        <f t="shared" si="46"/>
        <v>9.4394986230658784E-2</v>
      </c>
      <c r="AH95" s="266">
        <f t="shared" si="46"/>
        <v>1.6965692769145946E-2</v>
      </c>
      <c r="AI95" s="266">
        <f t="shared" si="46"/>
        <v>-0.1408507635351185</v>
      </c>
      <c r="AJ95" s="266">
        <f t="shared" si="46"/>
        <v>8.1635750212908365E-2</v>
      </c>
      <c r="AK95" s="266">
        <f t="shared" si="46"/>
        <v>-5.1467712822765854E-2</v>
      </c>
      <c r="AL95" s="266">
        <f t="shared" si="46"/>
        <v>7.1553107530138105E-2</v>
      </c>
      <c r="AM95" s="266">
        <f t="shared" si="46"/>
        <v>-4.3053701372102071E-2</v>
      </c>
      <c r="AN95" s="266">
        <f t="shared" si="46"/>
        <v>-3.5856323064812012E-2</v>
      </c>
      <c r="AO95" s="266">
        <f t="shared" si="46"/>
        <v>-5.5547699538234574E-2</v>
      </c>
      <c r="AP95" s="266">
        <f t="shared" si="46"/>
        <v>6.3028544716037471E-2</v>
      </c>
      <c r="AQ95" s="266">
        <f t="shared" si="46"/>
        <v>8.9299622925789635E-2</v>
      </c>
      <c r="AR95" s="266">
        <f t="shared" si="46"/>
        <v>0.11305160040706319</v>
      </c>
      <c r="AS95" s="266">
        <f t="shared" si="42"/>
        <v>-8.1981379648593866E-2</v>
      </c>
      <c r="AT95" s="266">
        <f t="shared" si="42"/>
        <v>-0.11381601679611431</v>
      </c>
      <c r="AU95" s="266">
        <f t="shared" si="42"/>
        <v>-5.25078280174337E-2</v>
      </c>
      <c r="AV95" s="266">
        <f t="shared" si="42"/>
        <v>6.1688547062035415E-3</v>
      </c>
      <c r="AW95" s="266">
        <f t="shared" si="42"/>
        <v>2.6789565411578176E-2</v>
      </c>
      <c r="AX95" s="266">
        <f t="shared" si="42"/>
        <v>-0.10633891261839301</v>
      </c>
      <c r="AY95" s="266">
        <f t="shared" si="42"/>
        <v>2.4860446089043364E-2</v>
      </c>
      <c r="AZ95" s="266">
        <f t="shared" si="42"/>
        <v>2.9936009213633819E-2</v>
      </c>
      <c r="BA95" s="260"/>
      <c r="BB95" s="260"/>
      <c r="BC95" s="260"/>
      <c r="BD95" s="260"/>
      <c r="BE95" s="260"/>
      <c r="BF95" s="260"/>
    </row>
    <row r="96" spans="1:58" s="29" customFormat="1" ht="15" customHeight="1">
      <c r="A96" s="305"/>
      <c r="B96" s="1"/>
      <c r="C96" s="1"/>
      <c r="D96" s="1"/>
      <c r="E96" s="1"/>
      <c r="F96" s="1"/>
      <c r="G96" s="1"/>
      <c r="H96" s="1"/>
      <c r="I96" s="1"/>
      <c r="J96" s="1"/>
      <c r="K96" s="1"/>
      <c r="L96" s="1"/>
      <c r="M96" s="1"/>
      <c r="N96" s="1"/>
      <c r="O96" s="1"/>
      <c r="P96" s="1"/>
      <c r="Q96" s="1"/>
      <c r="R96" s="1"/>
      <c r="S96" s="1"/>
      <c r="T96" s="1"/>
      <c r="U96" s="1"/>
      <c r="V96" s="1"/>
      <c r="W96" s="1"/>
      <c r="X96" s="842"/>
      <c r="Y96" s="842"/>
      <c r="Z96" s="845" t="s">
        <v>299</v>
      </c>
      <c r="AA96" s="265"/>
      <c r="AB96" s="266">
        <f t="shared" ref="AB96:AR96" si="47">AB72/AA72-1</f>
        <v>1.6812080879921032E-2</v>
      </c>
      <c r="AC96" s="266">
        <f t="shared" si="47"/>
        <v>-1.0778887780785729E-3</v>
      </c>
      <c r="AD96" s="266">
        <f t="shared" si="47"/>
        <v>-1.9440872732513936E-2</v>
      </c>
      <c r="AE96" s="266">
        <f t="shared" si="47"/>
        <v>2.4300985399221098E-2</v>
      </c>
      <c r="AF96" s="266">
        <f t="shared" si="47"/>
        <v>5.0320136246757574E-3</v>
      </c>
      <c r="AG96" s="266">
        <f t="shared" si="47"/>
        <v>7.841190841120893E-3</v>
      </c>
      <c r="AH96" s="266">
        <f t="shared" si="47"/>
        <v>-3.8721662239949217E-2</v>
      </c>
      <c r="AI96" s="266">
        <f t="shared" si="47"/>
        <v>-9.4012757245430678E-2</v>
      </c>
      <c r="AJ96" s="266">
        <f t="shared" si="47"/>
        <v>4.9330992616991587E-3</v>
      </c>
      <c r="AK96" s="266">
        <f t="shared" si="47"/>
        <v>7.7820484883548424E-3</v>
      </c>
      <c r="AL96" s="266">
        <f t="shared" si="47"/>
        <v>-2.2177990399376402E-2</v>
      </c>
      <c r="AM96" s="266">
        <f t="shared" si="47"/>
        <v>-4.6393665012576024E-2</v>
      </c>
      <c r="AN96" s="266">
        <f t="shared" si="47"/>
        <v>-1.4226503485496922E-2</v>
      </c>
      <c r="AO96" s="266">
        <f t="shared" si="47"/>
        <v>-3.2292149318324803E-4</v>
      </c>
      <c r="AP96" s="266">
        <f t="shared" si="47"/>
        <v>2.0181127015091338E-2</v>
      </c>
      <c r="AQ96" s="266">
        <f t="shared" si="47"/>
        <v>4.4837731290507943E-3</v>
      </c>
      <c r="AR96" s="266">
        <f t="shared" si="47"/>
        <v>-1.4327680693512868E-2</v>
      </c>
      <c r="AS96" s="266">
        <f t="shared" si="42"/>
        <v>-7.8039891635815706E-2</v>
      </c>
      <c r="AT96" s="266">
        <f t="shared" si="42"/>
        <v>-0.1094342651870186</v>
      </c>
      <c r="AU96" s="266">
        <f t="shared" si="42"/>
        <v>2.390637066247514E-2</v>
      </c>
      <c r="AV96" s="266">
        <f t="shared" si="42"/>
        <v>-1.9271989253614175E-3</v>
      </c>
      <c r="AW96" s="266">
        <f t="shared" si="42"/>
        <v>1.3274913132415023E-3</v>
      </c>
      <c r="AX96" s="266">
        <f t="shared" si="42"/>
        <v>3.7718163331858179E-2</v>
      </c>
      <c r="AY96" s="266">
        <f t="shared" si="42"/>
        <v>-1.2487998453373894E-2</v>
      </c>
      <c r="AZ96" s="266">
        <f t="shared" si="42"/>
        <v>-2.6943328050012316E-2</v>
      </c>
      <c r="BA96" s="260"/>
      <c r="BB96" s="260"/>
      <c r="BC96" s="260"/>
      <c r="BD96" s="260"/>
      <c r="BE96" s="260"/>
      <c r="BF96" s="260"/>
    </row>
    <row r="97" spans="1:58" s="29" customFormat="1" ht="15" customHeight="1">
      <c r="A97" s="305"/>
      <c r="B97" s="1"/>
      <c r="C97" s="1"/>
      <c r="D97" s="1"/>
      <c r="E97" s="1"/>
      <c r="F97" s="1"/>
      <c r="G97" s="1"/>
      <c r="H97" s="1"/>
      <c r="I97" s="1"/>
      <c r="J97" s="1"/>
      <c r="K97" s="1"/>
      <c r="L97" s="1"/>
      <c r="M97" s="1"/>
      <c r="N97" s="1"/>
      <c r="O97" s="1"/>
      <c r="P97" s="1"/>
      <c r="Q97" s="1"/>
      <c r="R97" s="1"/>
      <c r="S97" s="1"/>
      <c r="T97" s="1"/>
      <c r="U97" s="1"/>
      <c r="V97" s="1"/>
      <c r="W97" s="1"/>
      <c r="X97" s="842"/>
      <c r="Y97" s="842"/>
      <c r="Z97" s="845" t="s">
        <v>300</v>
      </c>
      <c r="AA97" s="582"/>
      <c r="AB97" s="266">
        <f>AB73/AA73-1</f>
        <v>-0.10019550711142888</v>
      </c>
      <c r="AC97" s="266">
        <f t="shared" ref="AC97:AZ97" si="48">AC73/AB73-1</f>
        <v>-0.10014811000072343</v>
      </c>
      <c r="AD97" s="266">
        <f t="shared" si="48"/>
        <v>6.1894145293470482E-2</v>
      </c>
      <c r="AE97" s="266">
        <f t="shared" si="48"/>
        <v>-0.34569449585793666</v>
      </c>
      <c r="AF97" s="266">
        <f t="shared" si="48"/>
        <v>4.8410213235945188E-2</v>
      </c>
      <c r="AG97" s="266">
        <f t="shared" si="48"/>
        <v>-2.6472314680287656E-2</v>
      </c>
      <c r="AH97" s="266">
        <f t="shared" si="48"/>
        <v>6.259740603500763E-2</v>
      </c>
      <c r="AI97" s="266">
        <f t="shared" si="48"/>
        <v>1.4611476623071162E-2</v>
      </c>
      <c r="AJ97" s="266">
        <f t="shared" si="48"/>
        <v>-1.7608779616341774E-2</v>
      </c>
      <c r="AK97" s="266">
        <f t="shared" si="48"/>
        <v>0.195077318431228</v>
      </c>
      <c r="AL97" s="266">
        <f t="shared" si="48"/>
        <v>-0.16913233188324561</v>
      </c>
      <c r="AM97" s="266">
        <f t="shared" si="48"/>
        <v>0.11003346332149477</v>
      </c>
      <c r="AN97" s="266">
        <f t="shared" si="48"/>
        <v>5.401744997250546E-2</v>
      </c>
      <c r="AO97" s="266">
        <f t="shared" si="48"/>
        <v>-6.5009291565066851E-2</v>
      </c>
      <c r="AP97" s="266">
        <f t="shared" si="48"/>
        <v>2.0728249917492558E-2</v>
      </c>
      <c r="AQ97" s="266">
        <f t="shared" si="48"/>
        <v>-6.5952246917729607E-2</v>
      </c>
      <c r="AR97" s="266">
        <f t="shared" si="48"/>
        <v>0.30404680473936385</v>
      </c>
      <c r="AS97" s="266">
        <f t="shared" si="48"/>
        <v>-0.12018914166982897</v>
      </c>
      <c r="AT97" s="266">
        <f t="shared" si="48"/>
        <v>-0.11335770150796176</v>
      </c>
      <c r="AU97" s="266">
        <f t="shared" si="48"/>
        <v>3.2913998332969152E-2</v>
      </c>
      <c r="AV97" s="266">
        <f t="shared" si="48"/>
        <v>2.9064007383805324E-2</v>
      </c>
      <c r="AW97" s="266">
        <f t="shared" si="48"/>
        <v>0.25445374345409144</v>
      </c>
      <c r="AX97" s="266">
        <f t="shared" si="48"/>
        <v>0.11075269960934198</v>
      </c>
      <c r="AY97" s="266">
        <f t="shared" si="48"/>
        <v>-3.2154740281025274E-2</v>
      </c>
      <c r="AZ97" s="266">
        <f t="shared" si="48"/>
        <v>0</v>
      </c>
      <c r="BA97" s="580"/>
      <c r="BB97" s="580"/>
      <c r="BC97" s="580"/>
      <c r="BD97" s="580"/>
      <c r="BE97" s="580"/>
      <c r="BF97" s="580"/>
    </row>
    <row r="98" spans="1:58" s="29" customFormat="1" ht="15" customHeight="1" thickBot="1">
      <c r="A98" s="305"/>
      <c r="B98" s="1"/>
      <c r="C98" s="1"/>
      <c r="D98" s="1"/>
      <c r="E98" s="1"/>
      <c r="F98" s="1"/>
      <c r="G98" s="1"/>
      <c r="H98" s="1"/>
      <c r="I98" s="1"/>
      <c r="J98" s="1"/>
      <c r="K98" s="1"/>
      <c r="L98" s="1"/>
      <c r="M98" s="1"/>
      <c r="N98" s="1"/>
      <c r="O98" s="1"/>
      <c r="P98" s="1"/>
      <c r="Q98" s="1"/>
      <c r="R98" s="1"/>
      <c r="S98" s="1"/>
      <c r="T98" s="1"/>
      <c r="U98" s="1"/>
      <c r="V98" s="1"/>
      <c r="W98" s="1"/>
      <c r="X98" s="842"/>
      <c r="Y98" s="842"/>
      <c r="Z98" s="846" t="s">
        <v>305</v>
      </c>
      <c r="AA98" s="267"/>
      <c r="AB98" s="268">
        <f t="shared" ref="AB98:AR98" si="49">AB74/AA74-1</f>
        <v>1.2423221552009256E-3</v>
      </c>
      <c r="AC98" s="268">
        <f t="shared" si="49"/>
        <v>7.9680687051464139E-2</v>
      </c>
      <c r="AD98" s="268">
        <f t="shared" si="49"/>
        <v>-1.7428145143480012E-2</v>
      </c>
      <c r="AE98" s="268">
        <f t="shared" si="49"/>
        <v>0.18025179599436569</v>
      </c>
      <c r="AF98" s="268">
        <f t="shared" si="49"/>
        <v>1.5316460737128779E-2</v>
      </c>
      <c r="AG98" s="268">
        <f t="shared" si="49"/>
        <v>2.4916974725836205E-2</v>
      </c>
      <c r="AH98" s="268">
        <f t="shared" si="49"/>
        <v>3.4273004506691462E-2</v>
      </c>
      <c r="AI98" s="268">
        <f t="shared" si="49"/>
        <v>-9.468673746808598E-4</v>
      </c>
      <c r="AJ98" s="268">
        <f t="shared" si="49"/>
        <v>-1.1408107496381437E-2</v>
      </c>
      <c r="AK98" s="268">
        <f t="shared" si="49"/>
        <v>8.4983505026798856E-3</v>
      </c>
      <c r="AL98" s="268">
        <f t="shared" si="49"/>
        <v>-7.0973752219664621E-2</v>
      </c>
      <c r="AM98" s="268">
        <f t="shared" si="49"/>
        <v>-3.7821909460964642E-2</v>
      </c>
      <c r="AN98" s="268">
        <f t="shared" si="49"/>
        <v>-3.976945588549774E-3</v>
      </c>
      <c r="AO98" s="268">
        <f t="shared" si="49"/>
        <v>-3.5217216962988185E-2</v>
      </c>
      <c r="AP98" s="268">
        <f t="shared" si="49"/>
        <v>-3.6512744675754938E-2</v>
      </c>
      <c r="AQ98" s="268">
        <f t="shared" si="49"/>
        <v>-5.739212904541402E-2</v>
      </c>
      <c r="AR98" s="268">
        <f t="shared" si="49"/>
        <v>-8.061615023381985E-3</v>
      </c>
      <c r="AS98" s="268">
        <f t="shared" ref="AS98:AZ99" si="50">AS74/AR74-1</f>
        <v>0.11808832563323302</v>
      </c>
      <c r="AT98" s="268">
        <f t="shared" si="50"/>
        <v>-0.17756998127253054</v>
      </c>
      <c r="AU98" s="268">
        <f t="shared" si="50"/>
        <v>4.1211606488141816E-2</v>
      </c>
      <c r="AV98" s="268">
        <f t="shared" si="50"/>
        <v>-4.6102227324674283E-2</v>
      </c>
      <c r="AW98" s="268">
        <f t="shared" si="50"/>
        <v>4.6264740566057005E-2</v>
      </c>
      <c r="AX98" s="268">
        <f t="shared" si="50"/>
        <v>-9.6792205167692824E-3</v>
      </c>
      <c r="AY98" s="268">
        <f t="shared" si="50"/>
        <v>-2.8338300140312356E-2</v>
      </c>
      <c r="AZ98" s="268">
        <f t="shared" si="50"/>
        <v>1.7769722556873813E-2</v>
      </c>
      <c r="BA98" s="262"/>
      <c r="BB98" s="262"/>
      <c r="BC98" s="262"/>
      <c r="BD98" s="262"/>
      <c r="BE98" s="262"/>
      <c r="BF98" s="262"/>
    </row>
    <row r="99" spans="1:58" s="29" customFormat="1" ht="15" customHeight="1" thickTop="1">
      <c r="A99" s="305"/>
      <c r="B99" s="1"/>
      <c r="C99" s="1"/>
      <c r="D99" s="1"/>
      <c r="E99" s="1"/>
      <c r="F99" s="1"/>
      <c r="G99" s="1"/>
      <c r="H99" s="1"/>
      <c r="I99" s="1"/>
      <c r="J99" s="1"/>
      <c r="K99" s="1"/>
      <c r="L99" s="1"/>
      <c r="M99" s="1"/>
      <c r="N99" s="1"/>
      <c r="O99" s="1"/>
      <c r="P99" s="1"/>
      <c r="Q99" s="1"/>
      <c r="R99" s="1"/>
      <c r="S99" s="1"/>
      <c r="T99" s="1"/>
      <c r="U99" s="1"/>
      <c r="V99" s="1"/>
      <c r="W99" s="1"/>
      <c r="X99" s="842"/>
      <c r="Y99" s="842"/>
      <c r="Z99" s="841" t="s">
        <v>302</v>
      </c>
      <c r="AA99" s="269"/>
      <c r="AB99" s="270">
        <f t="shared" ref="AB99:AR99" si="51">AB75/AA75-1</f>
        <v>7.319711180921562E-3</v>
      </c>
      <c r="AC99" s="270">
        <f t="shared" si="51"/>
        <v>8.693990928789086E-3</v>
      </c>
      <c r="AD99" s="270">
        <f t="shared" si="51"/>
        <v>-5.8532742597325882E-3</v>
      </c>
      <c r="AE99" s="270">
        <f t="shared" si="51"/>
        <v>5.2475715177290772E-2</v>
      </c>
      <c r="AF99" s="270">
        <f t="shared" si="51"/>
        <v>1.1074540161807311E-2</v>
      </c>
      <c r="AG99" s="270">
        <f t="shared" si="51"/>
        <v>1.0330156162511317E-2</v>
      </c>
      <c r="AH99" s="270">
        <f t="shared" si="51"/>
        <v>-1.6947892079857141E-3</v>
      </c>
      <c r="AI99" s="270">
        <f t="shared" si="51"/>
        <v>-2.786310945072501E-2</v>
      </c>
      <c r="AJ99" s="270">
        <f t="shared" si="51"/>
        <v>2.8667308166708594E-2</v>
      </c>
      <c r="AK99" s="270">
        <f t="shared" si="51"/>
        <v>1.689984086134122E-2</v>
      </c>
      <c r="AL99" s="270">
        <f t="shared" si="51"/>
        <v>-1.3147706673823034E-2</v>
      </c>
      <c r="AM99" s="270">
        <f t="shared" si="51"/>
        <v>2.9428890894718451E-2</v>
      </c>
      <c r="AN99" s="270">
        <f t="shared" si="51"/>
        <v>3.8951182540010176E-3</v>
      </c>
      <c r="AO99" s="270">
        <f t="shared" si="51"/>
        <v>-7.0154756624518644E-4</v>
      </c>
      <c r="AP99" s="270">
        <f t="shared" si="51"/>
        <v>5.7707168341805115E-3</v>
      </c>
      <c r="AQ99" s="270">
        <f t="shared" si="51"/>
        <v>-1.5748490855131747E-2</v>
      </c>
      <c r="AR99" s="270">
        <f t="shared" si="51"/>
        <v>2.6893376413687609E-2</v>
      </c>
      <c r="AS99" s="270">
        <f t="shared" si="50"/>
        <v>-6.3873595847604769E-2</v>
      </c>
      <c r="AT99" s="270">
        <f t="shared" si="50"/>
        <v>-5.868107218130314E-2</v>
      </c>
      <c r="AU99" s="270">
        <f t="shared" si="50"/>
        <v>4.3209493965413515E-2</v>
      </c>
      <c r="AV99" s="270">
        <f t="shared" si="50"/>
        <v>4.0168710420106279E-2</v>
      </c>
      <c r="AW99" s="270">
        <f t="shared" si="50"/>
        <v>2.7172778493391281E-2</v>
      </c>
      <c r="AX99" s="270">
        <f t="shared" si="50"/>
        <v>1.1961906241498399E-2</v>
      </c>
      <c r="AY99" s="270">
        <f t="shared" si="50"/>
        <v>-3.5841599192205864E-2</v>
      </c>
      <c r="AZ99" s="270">
        <f t="shared" si="50"/>
        <v>-3.265581987095556E-2</v>
      </c>
      <c r="BA99" s="264"/>
      <c r="BB99" s="264"/>
      <c r="BC99" s="264"/>
      <c r="BD99" s="264"/>
      <c r="BE99" s="264"/>
      <c r="BF99" s="264"/>
    </row>
  </sheetData>
  <phoneticPr fontId="9"/>
  <pageMargins left="0.19685039370078741" right="0.19685039370078741" top="0.98425196850393704" bottom="0.98425196850393704" header="0.51181102362204722" footer="0.51181102362204722"/>
  <pageSetup paperSize="9" scale="3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A88"/>
  <sheetViews>
    <sheetView zoomScale="85" zoomScaleNormal="85" zoomScaleSheetLayoutView="70" workbookViewId="0">
      <pane xSplit="26" ySplit="4" topLeftCell="AN14" activePane="bottomRight" state="frozen"/>
      <selection activeCell="AZ17" sqref="AZ17"/>
      <selection pane="topRight" activeCell="AZ17" sqref="AZ17"/>
      <selection pane="bottomLeft" activeCell="AZ17" sqref="AZ17"/>
      <selection pane="bottomRight" activeCell="AZ5" sqref="AZ5"/>
    </sheetView>
  </sheetViews>
  <sheetFormatPr defaultRowHeight="15"/>
  <cols>
    <col min="1" max="1" width="1.625" style="788" customWidth="1"/>
    <col min="2" max="20" width="1.625" style="285" hidden="1" customWidth="1"/>
    <col min="21" max="21" width="15.625" style="243" hidden="1" customWidth="1"/>
    <col min="22" max="22" width="15.625" style="287" hidden="1" customWidth="1"/>
    <col min="23" max="23" width="2.375" style="287" customWidth="1"/>
    <col min="24" max="24" width="28" style="243" customWidth="1"/>
    <col min="25" max="25" width="11.875" style="287" customWidth="1"/>
    <col min="26" max="26" width="10.625" style="287" hidden="1" customWidth="1"/>
    <col min="27" max="52" width="10.625" style="285" customWidth="1"/>
    <col min="53" max="56" width="8.625" style="285" hidden="1" customWidth="1"/>
    <col min="57" max="57" width="0.875" style="285" hidden="1" customWidth="1"/>
    <col min="58" max="58" width="10.5" style="285" customWidth="1"/>
    <col min="59" max="59" width="7.875" style="285" bestFit="1" customWidth="1"/>
    <col min="60" max="60" width="12.25" style="285" bestFit="1" customWidth="1"/>
    <col min="61" max="61" width="7.5" style="285" customWidth="1"/>
    <col min="62" max="66" width="9" style="285"/>
    <col min="67" max="78" width="13.75" style="285" bestFit="1" customWidth="1"/>
    <col min="79" max="79" width="13.375" style="285" bestFit="1" customWidth="1"/>
    <col min="80" max="16384" width="9" style="285"/>
  </cols>
  <sheetData>
    <row r="1" spans="1:61" s="243" customFormat="1" ht="24.95" customHeight="1">
      <c r="A1" s="786" t="s">
        <v>64</v>
      </c>
      <c r="U1" s="767"/>
      <c r="V1" s="284"/>
      <c r="Y1" s="284"/>
      <c r="Z1" s="284"/>
    </row>
    <row r="2" spans="1:61" s="243" customFormat="1">
      <c r="A2" s="647"/>
      <c r="V2" s="284"/>
      <c r="W2" s="284"/>
      <c r="Y2" s="284"/>
      <c r="Z2" s="284"/>
    </row>
    <row r="3" spans="1:61" s="1" customFormat="1" ht="17.25" thickBot="1">
      <c r="A3" s="305"/>
      <c r="V3" s="324"/>
      <c r="W3" s="1153" t="s">
        <v>575</v>
      </c>
      <c r="X3" s="767"/>
      <c r="Y3" s="324"/>
      <c r="Z3" s="324"/>
      <c r="AM3" s="325"/>
      <c r="AN3" s="325"/>
      <c r="AP3" s="326"/>
      <c r="AQ3" s="326"/>
      <c r="AR3" s="325"/>
      <c r="AT3" s="325"/>
      <c r="AW3" s="325"/>
      <c r="AX3" s="325"/>
      <c r="AY3" s="325"/>
      <c r="AZ3" s="325"/>
      <c r="BA3" s="325"/>
      <c r="BB3" s="325"/>
      <c r="BC3" s="325"/>
      <c r="BD3" s="325"/>
      <c r="BE3" s="325"/>
      <c r="BF3" s="325"/>
      <c r="BG3" s="325"/>
      <c r="BH3" s="325"/>
      <c r="BI3" s="325"/>
    </row>
    <row r="4" spans="1:61" s="1" customFormat="1" ht="30" customHeight="1">
      <c r="A4" s="305"/>
      <c r="U4" s="327"/>
      <c r="V4" s="328"/>
      <c r="W4" s="1154" t="s">
        <v>555</v>
      </c>
      <c r="X4" s="1155"/>
      <c r="Y4" s="330" t="s">
        <v>6</v>
      </c>
      <c r="Z4" s="329"/>
      <c r="AA4" s="331">
        <v>1990</v>
      </c>
      <c r="AB4" s="331">
        <v>1991</v>
      </c>
      <c r="AC4" s="331">
        <v>1992</v>
      </c>
      <c r="AD4" s="331">
        <v>1993</v>
      </c>
      <c r="AE4" s="331">
        <v>1994</v>
      </c>
      <c r="AF4" s="331">
        <v>1995</v>
      </c>
      <c r="AG4" s="331">
        <v>1996</v>
      </c>
      <c r="AH4" s="331">
        <v>1997</v>
      </c>
      <c r="AI4" s="331">
        <v>1998</v>
      </c>
      <c r="AJ4" s="332">
        <v>1999</v>
      </c>
      <c r="AK4" s="332">
        <v>2000</v>
      </c>
      <c r="AL4" s="332">
        <f t="shared" ref="AL4:BE4" si="0">AK4+1</f>
        <v>2001</v>
      </c>
      <c r="AM4" s="332">
        <f t="shared" si="0"/>
        <v>2002</v>
      </c>
      <c r="AN4" s="331">
        <f t="shared" si="0"/>
        <v>2003</v>
      </c>
      <c r="AO4" s="331">
        <f t="shared" si="0"/>
        <v>2004</v>
      </c>
      <c r="AP4" s="481">
        <f t="shared" si="0"/>
        <v>2005</v>
      </c>
      <c r="AQ4" s="331">
        <f t="shared" si="0"/>
        <v>2006</v>
      </c>
      <c r="AR4" s="331">
        <f t="shared" si="0"/>
        <v>2007</v>
      </c>
      <c r="AS4" s="331">
        <f t="shared" si="0"/>
        <v>2008</v>
      </c>
      <c r="AT4" s="331">
        <f t="shared" si="0"/>
        <v>2009</v>
      </c>
      <c r="AU4" s="332">
        <f t="shared" si="0"/>
        <v>2010</v>
      </c>
      <c r="AV4" s="332">
        <f t="shared" si="0"/>
        <v>2011</v>
      </c>
      <c r="AW4" s="331">
        <f t="shared" si="0"/>
        <v>2012</v>
      </c>
      <c r="AX4" s="331">
        <f t="shared" si="0"/>
        <v>2013</v>
      </c>
      <c r="AY4" s="806">
        <f t="shared" si="0"/>
        <v>2014</v>
      </c>
      <c r="AZ4" s="806">
        <f t="shared" si="0"/>
        <v>2015</v>
      </c>
      <c r="BA4" s="334">
        <f t="shared" si="0"/>
        <v>2016</v>
      </c>
      <c r="BB4" s="334">
        <f t="shared" si="0"/>
        <v>2017</v>
      </c>
      <c r="BC4" s="334">
        <f t="shared" si="0"/>
        <v>2018</v>
      </c>
      <c r="BD4" s="335">
        <f t="shared" si="0"/>
        <v>2019</v>
      </c>
      <c r="BE4" s="336">
        <f t="shared" si="0"/>
        <v>2020</v>
      </c>
      <c r="BF4" s="2"/>
      <c r="BG4" s="2"/>
      <c r="BH4" s="2"/>
      <c r="BI4" s="2"/>
    </row>
    <row r="5" spans="1:61" s="337" customFormat="1" ht="39.950000000000003" customHeight="1">
      <c r="A5" s="787"/>
      <c r="U5" s="338" t="s">
        <v>179</v>
      </c>
      <c r="V5" s="339"/>
      <c r="W5" s="1156" t="s">
        <v>566</v>
      </c>
      <c r="X5" s="1157"/>
      <c r="Y5" s="340">
        <v>1</v>
      </c>
      <c r="Z5" s="341"/>
      <c r="AA5" s="412">
        <f>SUM(AA6:AA7)</f>
        <v>1162.4655760121682</v>
      </c>
      <c r="AB5" s="412">
        <f t="shared" ref="AB5:BE5" si="1">SUM(AB6:AB7)</f>
        <v>1170.737962640457</v>
      </c>
      <c r="AC5" s="412">
        <f t="shared" si="1"/>
        <v>1180.6394515163088</v>
      </c>
      <c r="AD5" s="412">
        <f t="shared" si="1"/>
        <v>1173.5162632751965</v>
      </c>
      <c r="AE5" s="412">
        <f t="shared" si="1"/>
        <v>1234.8319140508313</v>
      </c>
      <c r="AF5" s="412">
        <f t="shared" si="1"/>
        <v>1248.3569596207087</v>
      </c>
      <c r="AG5" s="412">
        <f t="shared" si="1"/>
        <v>1261.2246042073741</v>
      </c>
      <c r="AH5" s="412">
        <f t="shared" si="1"/>
        <v>1258.9339295363977</v>
      </c>
      <c r="AI5" s="412">
        <f t="shared" si="1"/>
        <v>1223.6139548508627</v>
      </c>
      <c r="AJ5" s="412">
        <f t="shared" si="1"/>
        <v>1258.5624712083015</v>
      </c>
      <c r="AK5" s="412">
        <f t="shared" si="1"/>
        <v>1279.8352941451449</v>
      </c>
      <c r="AL5" s="412">
        <f t="shared" si="1"/>
        <v>1262.6404580726735</v>
      </c>
      <c r="AM5" s="412">
        <f t="shared" si="1"/>
        <v>1299.46068982162</v>
      </c>
      <c r="AN5" s="412">
        <f t="shared" si="1"/>
        <v>1304.3783897382307</v>
      </c>
      <c r="AO5" s="412">
        <f t="shared" si="1"/>
        <v>1303.3876204271705</v>
      </c>
      <c r="AP5" s="412">
        <f t="shared" si="1"/>
        <v>1310.78531695583</v>
      </c>
      <c r="AQ5" s="412">
        <f t="shared" si="1"/>
        <v>1290.124467631086</v>
      </c>
      <c r="AR5" s="412">
        <f t="shared" si="1"/>
        <v>1324.6035965018018</v>
      </c>
      <c r="AS5" s="412">
        <f t="shared" si="1"/>
        <v>1239.9060855676271</v>
      </c>
      <c r="AT5" s="412">
        <f t="shared" si="1"/>
        <v>1167.0955469925334</v>
      </c>
      <c r="AU5" s="412">
        <f t="shared" si="1"/>
        <v>1217.3536997634048</v>
      </c>
      <c r="AV5" s="412">
        <f t="shared" si="1"/>
        <v>1266.0775334117736</v>
      </c>
      <c r="AW5" s="412">
        <f t="shared" si="1"/>
        <v>1300.3386804849911</v>
      </c>
      <c r="AX5" s="412">
        <f t="shared" si="1"/>
        <v>1315.868630256226</v>
      </c>
      <c r="AY5" s="412">
        <f t="shared" si="1"/>
        <v>1268.7122098610484</v>
      </c>
      <c r="AZ5" s="412">
        <f>SUM(AZ6:AZ7)</f>
        <v>1227.3894167026972</v>
      </c>
      <c r="BA5" s="412">
        <f t="shared" si="1"/>
        <v>0</v>
      </c>
      <c r="BB5" s="412">
        <f t="shared" si="1"/>
        <v>0</v>
      </c>
      <c r="BC5" s="412">
        <f t="shared" si="1"/>
        <v>0</v>
      </c>
      <c r="BD5" s="412">
        <f t="shared" si="1"/>
        <v>0</v>
      </c>
      <c r="BE5" s="412">
        <f t="shared" si="1"/>
        <v>0</v>
      </c>
      <c r="BF5" s="2"/>
      <c r="BG5" s="2"/>
      <c r="BH5" s="2"/>
      <c r="BI5" s="4"/>
    </row>
    <row r="6" spans="1:61" s="337" customFormat="1" ht="39.950000000000003" customHeight="1">
      <c r="A6" s="787"/>
      <c r="U6" s="338"/>
      <c r="V6" s="407"/>
      <c r="W6" s="1158"/>
      <c r="X6" s="1159" t="s">
        <v>556</v>
      </c>
      <c r="Y6" s="340">
        <v>1</v>
      </c>
      <c r="Z6" s="409"/>
      <c r="AA6" s="412">
        <v>1066.8439067289078</v>
      </c>
      <c r="AB6" s="412">
        <v>1074.0413040417375</v>
      </c>
      <c r="AC6" s="412">
        <v>1082.4665023980647</v>
      </c>
      <c r="AD6" s="412">
        <v>1077.8291288808055</v>
      </c>
      <c r="AE6" s="412">
        <v>1134.1903728371162</v>
      </c>
      <c r="AF6" s="412">
        <v>1146.6515420578964</v>
      </c>
      <c r="AG6" s="412">
        <v>1158.3742445240523</v>
      </c>
      <c r="AH6" s="412">
        <v>1157.1710074931036</v>
      </c>
      <c r="AI6" s="412">
        <v>1128.1131379557562</v>
      </c>
      <c r="AJ6" s="412">
        <v>1162.8359179256331</v>
      </c>
      <c r="AK6" s="412">
        <v>1182.090864841362</v>
      </c>
      <c r="AL6" s="412">
        <v>1166.9981409992843</v>
      </c>
      <c r="AM6" s="412">
        <v>1206.5081944683475</v>
      </c>
      <c r="AN6" s="412">
        <v>1211.6293088795289</v>
      </c>
      <c r="AO6" s="412">
        <v>1211.6160919220599</v>
      </c>
      <c r="AP6" s="412">
        <v>1219.0191869170546</v>
      </c>
      <c r="AQ6" s="412">
        <v>1199.9203335569189</v>
      </c>
      <c r="AR6" s="412">
        <v>1234.5997143775273</v>
      </c>
      <c r="AS6" s="412">
        <v>1153.2485008776989</v>
      </c>
      <c r="AT6" s="412">
        <v>1089.9935575030358</v>
      </c>
      <c r="AU6" s="412">
        <v>1138.7583317057909</v>
      </c>
      <c r="AV6" s="412">
        <v>1188.3623614179542</v>
      </c>
      <c r="AW6" s="412">
        <v>1220.7458823444163</v>
      </c>
      <c r="AX6" s="412">
        <v>1235.0357796266524</v>
      </c>
      <c r="AY6" s="412">
        <v>1189.3788164098701</v>
      </c>
      <c r="AZ6" s="412">
        <v>1148.9527321328144</v>
      </c>
      <c r="BA6" s="412">
        <v>0</v>
      </c>
      <c r="BB6" s="412">
        <v>0</v>
      </c>
      <c r="BC6" s="412">
        <v>0</v>
      </c>
      <c r="BD6" s="412">
        <v>0</v>
      </c>
      <c r="BE6" s="412">
        <v>0</v>
      </c>
      <c r="BF6" s="2"/>
      <c r="BG6" s="2"/>
      <c r="BH6" s="2"/>
      <c r="BI6" s="4"/>
    </row>
    <row r="7" spans="1:61" s="337" customFormat="1" ht="39.950000000000003" customHeight="1">
      <c r="A7" s="787"/>
      <c r="U7" s="765" t="s">
        <v>173</v>
      </c>
      <c r="V7" s="339"/>
      <c r="W7" s="1160"/>
      <c r="X7" s="1161" t="s">
        <v>567</v>
      </c>
      <c r="Y7" s="340">
        <v>1</v>
      </c>
      <c r="Z7" s="341"/>
      <c r="AA7" s="412">
        <v>95.621669283260502</v>
      </c>
      <c r="AB7" s="412">
        <v>96.696658598719523</v>
      </c>
      <c r="AC7" s="412">
        <v>98.172949118244119</v>
      </c>
      <c r="AD7" s="412">
        <v>95.687134394390966</v>
      </c>
      <c r="AE7" s="412">
        <v>100.641541213715</v>
      </c>
      <c r="AF7" s="412">
        <v>101.70541756281233</v>
      </c>
      <c r="AG7" s="412">
        <v>102.85035968332187</v>
      </c>
      <c r="AH7" s="412">
        <v>101.76292204329401</v>
      </c>
      <c r="AI7" s="412">
        <v>95.500816895106396</v>
      </c>
      <c r="AJ7" s="412">
        <v>95.72655328266849</v>
      </c>
      <c r="AK7" s="412">
        <v>97.744429303782837</v>
      </c>
      <c r="AL7" s="412">
        <v>95.642317073389137</v>
      </c>
      <c r="AM7" s="412">
        <v>92.952495353272525</v>
      </c>
      <c r="AN7" s="412">
        <v>92.749080858701674</v>
      </c>
      <c r="AO7" s="412">
        <v>91.77152850511068</v>
      </c>
      <c r="AP7" s="412">
        <v>91.766130038775358</v>
      </c>
      <c r="AQ7" s="412">
        <v>90.204134074167058</v>
      </c>
      <c r="AR7" s="412">
        <v>90.00388212427444</v>
      </c>
      <c r="AS7" s="412">
        <v>86.657584689928228</v>
      </c>
      <c r="AT7" s="412">
        <v>77.101989489497512</v>
      </c>
      <c r="AU7" s="412">
        <v>78.59536805761401</v>
      </c>
      <c r="AV7" s="412">
        <v>77.715171993819467</v>
      </c>
      <c r="AW7" s="412">
        <v>79.592798140574743</v>
      </c>
      <c r="AX7" s="412">
        <v>80.832850629573699</v>
      </c>
      <c r="AY7" s="412">
        <v>79.33339345117831</v>
      </c>
      <c r="AZ7" s="412">
        <v>78.436684569882843</v>
      </c>
      <c r="BA7" s="412">
        <v>0</v>
      </c>
      <c r="BB7" s="412">
        <v>0</v>
      </c>
      <c r="BC7" s="412">
        <v>0</v>
      </c>
      <c r="BD7" s="412">
        <v>0</v>
      </c>
      <c r="BE7" s="412">
        <v>0</v>
      </c>
      <c r="BF7" s="2"/>
      <c r="BG7" s="2"/>
      <c r="BH7" s="2"/>
      <c r="BI7" s="4"/>
    </row>
    <row r="8" spans="1:61" s="337" customFormat="1" ht="39.950000000000003" customHeight="1">
      <c r="A8" s="787"/>
      <c r="U8" s="338" t="s">
        <v>175</v>
      </c>
      <c r="V8" s="339"/>
      <c r="W8" s="1162" t="s">
        <v>576</v>
      </c>
      <c r="X8" s="1157"/>
      <c r="Y8" s="340">
        <v>25</v>
      </c>
      <c r="Z8" s="343"/>
      <c r="AA8" s="412">
        <v>44.223073323296369</v>
      </c>
      <c r="AB8" s="412">
        <v>42.988350832101631</v>
      </c>
      <c r="AC8" s="412">
        <v>43.812137881198339</v>
      </c>
      <c r="AD8" s="412">
        <v>39.723473603979485</v>
      </c>
      <c r="AE8" s="412">
        <v>43.113896280320951</v>
      </c>
      <c r="AF8" s="412">
        <v>41.637892280118201</v>
      </c>
      <c r="AG8" s="412">
        <v>40.409829399552066</v>
      </c>
      <c r="AH8" s="412">
        <v>39.684955984360492</v>
      </c>
      <c r="AI8" s="412">
        <v>37.827735454899319</v>
      </c>
      <c r="AJ8" s="412">
        <v>37.688157267659662</v>
      </c>
      <c r="AK8" s="412">
        <v>37.666021553680501</v>
      </c>
      <c r="AL8" s="412">
        <v>36.606104684965111</v>
      </c>
      <c r="AM8" s="412">
        <v>35.936377644160594</v>
      </c>
      <c r="AN8" s="412">
        <v>34.463261213469814</v>
      </c>
      <c r="AO8" s="412">
        <v>35.484027628193815</v>
      </c>
      <c r="AP8" s="412">
        <v>35.279252985202831</v>
      </c>
      <c r="AQ8" s="412">
        <v>34.762493622358683</v>
      </c>
      <c r="AR8" s="412">
        <v>35.013482091455025</v>
      </c>
      <c r="AS8" s="412">
        <v>34.719405731624086</v>
      </c>
      <c r="AT8" s="412">
        <v>33.802460609003063</v>
      </c>
      <c r="AU8" s="412">
        <v>34.854999916909648</v>
      </c>
      <c r="AV8" s="412">
        <v>33.84016285956875</v>
      </c>
      <c r="AW8" s="412">
        <v>32.982010003703401</v>
      </c>
      <c r="AX8" s="412">
        <v>32.675282066541257</v>
      </c>
      <c r="AY8" s="412">
        <v>32.068178296097408</v>
      </c>
      <c r="AZ8" s="412">
        <v>31.294941784488813</v>
      </c>
      <c r="BA8" s="412">
        <v>0</v>
      </c>
      <c r="BB8" s="412">
        <v>0</v>
      </c>
      <c r="BC8" s="412">
        <v>0</v>
      </c>
      <c r="BD8" s="412">
        <v>0</v>
      </c>
      <c r="BE8" s="412">
        <v>0</v>
      </c>
      <c r="BF8" s="2"/>
      <c r="BG8" s="2"/>
      <c r="BH8" s="2"/>
      <c r="BI8" s="4"/>
    </row>
    <row r="9" spans="1:61" s="337" customFormat="1" ht="39.950000000000003" customHeight="1">
      <c r="A9" s="787"/>
      <c r="U9" s="338" t="s">
        <v>174</v>
      </c>
      <c r="V9" s="339"/>
      <c r="W9" s="1162" t="s">
        <v>568</v>
      </c>
      <c r="X9" s="1157"/>
      <c r="Y9" s="340">
        <v>298</v>
      </c>
      <c r="Z9" s="343"/>
      <c r="AA9" s="412">
        <v>31.517576813302053</v>
      </c>
      <c r="AB9" s="412">
        <v>31.218758095360016</v>
      </c>
      <c r="AC9" s="412">
        <v>31.358845562432361</v>
      </c>
      <c r="AD9" s="412">
        <v>31.251043631963309</v>
      </c>
      <c r="AE9" s="412">
        <v>32.558778255496613</v>
      </c>
      <c r="AF9" s="412">
        <v>32.860592013466572</v>
      </c>
      <c r="AG9" s="412">
        <v>33.981849482462167</v>
      </c>
      <c r="AH9" s="412">
        <v>34.780090179224281</v>
      </c>
      <c r="AI9" s="412">
        <v>33.186153448374533</v>
      </c>
      <c r="AJ9" s="412">
        <v>27.033247874722683</v>
      </c>
      <c r="AK9" s="412">
        <v>29.56141086241707</v>
      </c>
      <c r="AL9" s="412">
        <v>25.990566574759466</v>
      </c>
      <c r="AM9" s="412">
        <v>25.443313240112847</v>
      </c>
      <c r="AN9" s="412">
        <v>25.24332478919013</v>
      </c>
      <c r="AO9" s="412">
        <v>25.234540943896121</v>
      </c>
      <c r="AP9" s="412">
        <v>24.829113977274179</v>
      </c>
      <c r="AQ9" s="412">
        <v>24.796045911438778</v>
      </c>
      <c r="AR9" s="412">
        <v>24.191008911983133</v>
      </c>
      <c r="AS9" s="412">
        <v>23.263998945465094</v>
      </c>
      <c r="AT9" s="412">
        <v>22.689783010007122</v>
      </c>
      <c r="AU9" s="412">
        <v>22.318197339644598</v>
      </c>
      <c r="AV9" s="412">
        <v>21.785967483916647</v>
      </c>
      <c r="AW9" s="412">
        <v>21.351005295374986</v>
      </c>
      <c r="AX9" s="412">
        <v>21.400063839232487</v>
      </c>
      <c r="AY9" s="412">
        <v>20.945098743964458</v>
      </c>
      <c r="AZ9" s="412">
        <v>20.829588710856935</v>
      </c>
      <c r="BA9" s="412">
        <v>0</v>
      </c>
      <c r="BB9" s="412">
        <v>0</v>
      </c>
      <c r="BC9" s="412">
        <v>0</v>
      </c>
      <c r="BD9" s="412">
        <v>0</v>
      </c>
      <c r="BE9" s="412">
        <v>0</v>
      </c>
      <c r="BF9" s="2"/>
      <c r="BG9" s="2"/>
      <c r="BH9" s="2"/>
      <c r="BI9" s="4"/>
    </row>
    <row r="10" spans="1:61" s="337" customFormat="1" ht="39.75" customHeight="1">
      <c r="A10" s="787"/>
      <c r="U10" s="766"/>
      <c r="V10" s="407"/>
      <c r="W10" s="1163" t="s">
        <v>557</v>
      </c>
      <c r="X10" s="1164"/>
      <c r="Y10" s="340"/>
      <c r="Z10" s="713"/>
      <c r="AA10" s="412">
        <f>SUM(AA11:AA14)</f>
        <v>35.35428892405767</v>
      </c>
      <c r="AB10" s="412">
        <f t="shared" ref="AB10:AX10" si="2">SUM(AB11:AB14)</f>
        <v>39.095187235868003</v>
      </c>
      <c r="AC10" s="412">
        <f t="shared" si="2"/>
        <v>41.052951673445413</v>
      </c>
      <c r="AD10" s="412">
        <f t="shared" si="2"/>
        <v>44.817405684401898</v>
      </c>
      <c r="AE10" s="412">
        <f t="shared" si="2"/>
        <v>49.591402497918821</v>
      </c>
      <c r="AF10" s="412">
        <f t="shared" si="2"/>
        <v>59.471728426964553</v>
      </c>
      <c r="AG10" s="412">
        <f t="shared" si="2"/>
        <v>60.071026195534181</v>
      </c>
      <c r="AH10" s="412">
        <f t="shared" si="2"/>
        <v>59.102675143276009</v>
      </c>
      <c r="AI10" s="412">
        <f t="shared" si="2"/>
        <v>53.722814545016718</v>
      </c>
      <c r="AJ10" s="412">
        <f t="shared" si="2"/>
        <v>46.978226472088487</v>
      </c>
      <c r="AK10" s="412">
        <f t="shared" si="2"/>
        <v>42.042239535271378</v>
      </c>
      <c r="AL10" s="412">
        <f t="shared" si="2"/>
        <v>35.70181953185422</v>
      </c>
      <c r="AM10" s="412">
        <f t="shared" si="2"/>
        <v>31.542795140045861</v>
      </c>
      <c r="AN10" s="412">
        <f t="shared" si="2"/>
        <v>30.904977594184089</v>
      </c>
      <c r="AO10" s="412">
        <f t="shared" si="2"/>
        <v>27.382300047036967</v>
      </c>
      <c r="AP10" s="412">
        <f t="shared" si="2"/>
        <v>27.929939069748098</v>
      </c>
      <c r="AQ10" s="412">
        <f t="shared" si="2"/>
        <v>30.256053975030742</v>
      </c>
      <c r="AR10" s="412">
        <f t="shared" si="2"/>
        <v>30.944288022153078</v>
      </c>
      <c r="AS10" s="412">
        <f t="shared" si="2"/>
        <v>30.6865424321864</v>
      </c>
      <c r="AT10" s="412">
        <f t="shared" si="2"/>
        <v>28.784987061418974</v>
      </c>
      <c r="AU10" s="412">
        <f t="shared" si="2"/>
        <v>31.518384115143341</v>
      </c>
      <c r="AV10" s="412">
        <f t="shared" si="2"/>
        <v>33.874966333940357</v>
      </c>
      <c r="AW10" s="412">
        <f t="shared" si="2"/>
        <v>36.531328182697976</v>
      </c>
      <c r="AX10" s="412">
        <f t="shared" si="2"/>
        <v>39.093669123187425</v>
      </c>
      <c r="AY10" s="412">
        <f>SUM(AY11:AY14)</f>
        <v>42.315150933356414</v>
      </c>
      <c r="AZ10" s="412">
        <f>SUM(AZ11:AZ14)</f>
        <v>45.203796658728741</v>
      </c>
      <c r="BA10" s="412"/>
      <c r="BB10" s="412"/>
      <c r="BC10" s="412"/>
      <c r="BD10" s="412"/>
      <c r="BE10" s="412"/>
      <c r="BF10" s="2"/>
      <c r="BG10" s="2"/>
      <c r="BH10" s="2"/>
      <c r="BI10" s="4"/>
    </row>
    <row r="11" spans="1:61" s="337" customFormat="1" ht="39.950000000000003" customHeight="1">
      <c r="A11" s="787"/>
      <c r="U11" s="344" t="s">
        <v>177</v>
      </c>
      <c r="V11" s="714"/>
      <c r="W11" s="1165"/>
      <c r="X11" s="1166" t="s">
        <v>577</v>
      </c>
      <c r="Y11" s="345" t="s">
        <v>79</v>
      </c>
      <c r="Z11" s="341"/>
      <c r="AA11" s="412">
        <v>15.9323098610065</v>
      </c>
      <c r="AB11" s="412">
        <v>17.349612944863189</v>
      </c>
      <c r="AC11" s="412">
        <v>17.76722403564693</v>
      </c>
      <c r="AD11" s="412">
        <v>18.129158284890007</v>
      </c>
      <c r="AE11" s="412">
        <v>21.051895213035113</v>
      </c>
      <c r="AF11" s="412">
        <v>25.213191034391045</v>
      </c>
      <c r="AG11" s="412">
        <v>24.598107256849218</v>
      </c>
      <c r="AH11" s="412">
        <v>24.436792431397134</v>
      </c>
      <c r="AI11" s="412">
        <v>23.742102500183375</v>
      </c>
      <c r="AJ11" s="412">
        <v>24.368275903524488</v>
      </c>
      <c r="AK11" s="412">
        <v>22.851998107079659</v>
      </c>
      <c r="AL11" s="412">
        <v>19.462521407101939</v>
      </c>
      <c r="AM11" s="412">
        <v>16.236391797572242</v>
      </c>
      <c r="AN11" s="412">
        <v>16.228364874053739</v>
      </c>
      <c r="AO11" s="412">
        <v>12.420918895123924</v>
      </c>
      <c r="AP11" s="412">
        <v>12.781828283938269</v>
      </c>
      <c r="AQ11" s="412">
        <v>14.6270621674769</v>
      </c>
      <c r="AR11" s="412">
        <v>16.707189370320666</v>
      </c>
      <c r="AS11" s="412">
        <v>19.284929277060357</v>
      </c>
      <c r="AT11" s="412">
        <v>20.937326092711235</v>
      </c>
      <c r="AU11" s="412">
        <v>23.305227292766361</v>
      </c>
      <c r="AV11" s="412">
        <v>26.071497147355043</v>
      </c>
      <c r="AW11" s="412">
        <v>29.348604344244389</v>
      </c>
      <c r="AX11" s="412">
        <v>32.094559399421307</v>
      </c>
      <c r="AY11" s="412">
        <v>35.765791138699278</v>
      </c>
      <c r="AZ11" s="412">
        <v>39.202804796617855</v>
      </c>
      <c r="BA11" s="412">
        <v>0</v>
      </c>
      <c r="BB11" s="412">
        <v>0</v>
      </c>
      <c r="BC11" s="412">
        <v>0</v>
      </c>
      <c r="BD11" s="412">
        <v>0</v>
      </c>
      <c r="BE11" s="412">
        <v>0</v>
      </c>
      <c r="BF11" s="2"/>
      <c r="BG11" s="2"/>
      <c r="BH11" s="2"/>
      <c r="BI11" s="4"/>
    </row>
    <row r="12" spans="1:61" s="337" customFormat="1" ht="39.950000000000003" customHeight="1">
      <c r="A12" s="787"/>
      <c r="U12" s="344" t="s">
        <v>53</v>
      </c>
      <c r="V12" s="714"/>
      <c r="W12" s="1165"/>
      <c r="X12" s="1166" t="s">
        <v>578</v>
      </c>
      <c r="Y12" s="345" t="s">
        <v>80</v>
      </c>
      <c r="Z12" s="341"/>
      <c r="AA12" s="412">
        <v>6.5392993330603124</v>
      </c>
      <c r="AB12" s="412">
        <v>7.5069220881606293</v>
      </c>
      <c r="AC12" s="412">
        <v>7.6172931076973525</v>
      </c>
      <c r="AD12" s="412">
        <v>10.942797023893531</v>
      </c>
      <c r="AE12" s="412">
        <v>13.443461837094947</v>
      </c>
      <c r="AF12" s="412">
        <v>17.609918599177117</v>
      </c>
      <c r="AG12" s="412">
        <v>18.258177043160494</v>
      </c>
      <c r="AH12" s="412">
        <v>19.984282883097684</v>
      </c>
      <c r="AI12" s="412">
        <v>16.568476128945992</v>
      </c>
      <c r="AJ12" s="412">
        <v>13.118064707488832</v>
      </c>
      <c r="AK12" s="412">
        <v>11.873109881357884</v>
      </c>
      <c r="AL12" s="412">
        <v>9.8784684342627678</v>
      </c>
      <c r="AM12" s="412">
        <v>9.1994397103048353</v>
      </c>
      <c r="AN12" s="412">
        <v>8.8542056268787857</v>
      </c>
      <c r="AO12" s="412">
        <v>9.216640483583598</v>
      </c>
      <c r="AP12" s="412">
        <v>8.6233516588427417</v>
      </c>
      <c r="AQ12" s="412">
        <v>8.9987757459274516</v>
      </c>
      <c r="AR12" s="412">
        <v>7.9168495857216747</v>
      </c>
      <c r="AS12" s="412">
        <v>5.7434047787878875</v>
      </c>
      <c r="AT12" s="412">
        <v>4.0468721450282388</v>
      </c>
      <c r="AU12" s="412">
        <v>4.2495437036642674</v>
      </c>
      <c r="AV12" s="412">
        <v>3.7554464923644928</v>
      </c>
      <c r="AW12" s="412">
        <v>3.4363283067771979</v>
      </c>
      <c r="AX12" s="412">
        <v>3.2800593072681292</v>
      </c>
      <c r="AY12" s="412">
        <v>3.361425307453592</v>
      </c>
      <c r="AZ12" s="412">
        <v>3.3081046771154901</v>
      </c>
      <c r="BA12" s="412">
        <v>0</v>
      </c>
      <c r="BB12" s="412">
        <v>0</v>
      </c>
      <c r="BC12" s="412">
        <v>0</v>
      </c>
      <c r="BD12" s="412">
        <v>0</v>
      </c>
      <c r="BE12" s="412">
        <v>0</v>
      </c>
      <c r="BF12" s="2"/>
      <c r="BG12" s="2"/>
      <c r="BH12" s="2"/>
      <c r="BI12" s="4"/>
    </row>
    <row r="13" spans="1:61" s="337" customFormat="1" ht="39.950000000000003" customHeight="1">
      <c r="A13" s="787"/>
      <c r="U13" s="338" t="s">
        <v>178</v>
      </c>
      <c r="V13" s="407"/>
      <c r="W13" s="1165"/>
      <c r="X13" s="1167" t="s">
        <v>569</v>
      </c>
      <c r="Y13" s="340">
        <v>22800</v>
      </c>
      <c r="Z13" s="341"/>
      <c r="AA13" s="412">
        <v>12.850069876123966</v>
      </c>
      <c r="AB13" s="412">
        <v>14.206042348977288</v>
      </c>
      <c r="AC13" s="412">
        <v>15.635824676234234</v>
      </c>
      <c r="AD13" s="412">
        <v>15.701970570462503</v>
      </c>
      <c r="AE13" s="412">
        <v>15.019955788766001</v>
      </c>
      <c r="AF13" s="412">
        <v>16.447524694550538</v>
      </c>
      <c r="AG13" s="412">
        <v>17.022187764473411</v>
      </c>
      <c r="AH13" s="412">
        <v>14.510540478356033</v>
      </c>
      <c r="AI13" s="412">
        <v>13.224101247799888</v>
      </c>
      <c r="AJ13" s="412">
        <v>9.1766166900014632</v>
      </c>
      <c r="AK13" s="412">
        <v>7.0313589307549007</v>
      </c>
      <c r="AL13" s="412">
        <v>6.0660167800018465</v>
      </c>
      <c r="AM13" s="412">
        <v>5.7354807991064209</v>
      </c>
      <c r="AN13" s="412">
        <v>5.4063108216924833</v>
      </c>
      <c r="AO13" s="412">
        <v>5.2587023289238077</v>
      </c>
      <c r="AP13" s="412">
        <v>5.0530064154062853</v>
      </c>
      <c r="AQ13" s="412">
        <v>5.2289023176758471</v>
      </c>
      <c r="AR13" s="412">
        <v>4.733451609827128</v>
      </c>
      <c r="AS13" s="412">
        <v>4.1771687224711584</v>
      </c>
      <c r="AT13" s="412">
        <v>2.4466334261602305</v>
      </c>
      <c r="AU13" s="412">
        <v>2.4238716471637818</v>
      </c>
      <c r="AV13" s="412">
        <v>2.247642725314186</v>
      </c>
      <c r="AW13" s="412">
        <v>2.2345432822934996</v>
      </c>
      <c r="AX13" s="412">
        <v>2.1018130508240449</v>
      </c>
      <c r="AY13" s="412">
        <v>2.0650671486339114</v>
      </c>
      <c r="AZ13" s="412">
        <v>2.1218561027988936</v>
      </c>
      <c r="BA13" s="412">
        <v>0</v>
      </c>
      <c r="BB13" s="412">
        <v>0</v>
      </c>
      <c r="BC13" s="412">
        <v>0</v>
      </c>
      <c r="BD13" s="412">
        <v>0</v>
      </c>
      <c r="BE13" s="412">
        <v>0</v>
      </c>
      <c r="BF13" s="2"/>
      <c r="BG13" s="2"/>
      <c r="BH13" s="2"/>
      <c r="BI13" s="4"/>
    </row>
    <row r="14" spans="1:61" s="337" customFormat="1" ht="39.950000000000003" customHeight="1" thickBot="1">
      <c r="A14" s="787"/>
      <c r="U14" s="425" t="s">
        <v>176</v>
      </c>
      <c r="V14" s="715"/>
      <c r="W14" s="1168"/>
      <c r="X14" s="1169" t="s">
        <v>570</v>
      </c>
      <c r="Y14" s="340">
        <v>17200</v>
      </c>
      <c r="Z14" s="420"/>
      <c r="AA14" s="707">
        <v>3.260985386689496E-2</v>
      </c>
      <c r="AB14" s="707">
        <v>3.260985386689496E-2</v>
      </c>
      <c r="AC14" s="707">
        <v>3.260985386689496E-2</v>
      </c>
      <c r="AD14" s="707">
        <v>4.3479805155859939E-2</v>
      </c>
      <c r="AE14" s="421">
        <v>7.6089659022754899E-2</v>
      </c>
      <c r="AF14" s="421">
        <v>0.20109409884585214</v>
      </c>
      <c r="AG14" s="421">
        <v>0.19255413105106323</v>
      </c>
      <c r="AH14" s="421">
        <v>0.17105935042516235</v>
      </c>
      <c r="AI14" s="421">
        <v>0.18813466808746665</v>
      </c>
      <c r="AJ14" s="421">
        <v>0.3152691710736984</v>
      </c>
      <c r="AK14" s="421">
        <v>0.28577261607893389</v>
      </c>
      <c r="AL14" s="421">
        <v>0.29481291048766206</v>
      </c>
      <c r="AM14" s="421">
        <v>0.37148283306236585</v>
      </c>
      <c r="AN14" s="421">
        <v>0.4160962715590813</v>
      </c>
      <c r="AO14" s="421">
        <v>0.48603833940564012</v>
      </c>
      <c r="AP14" s="421">
        <v>1.4717527115608</v>
      </c>
      <c r="AQ14" s="421">
        <v>1.4013137439505405</v>
      </c>
      <c r="AR14" s="421">
        <v>1.58679745628361</v>
      </c>
      <c r="AS14" s="421">
        <v>1.481039653866997</v>
      </c>
      <c r="AT14" s="421">
        <v>1.3541553975192695</v>
      </c>
      <c r="AU14" s="421">
        <v>1.5397414715489333</v>
      </c>
      <c r="AV14" s="421">
        <v>1.80037996890664</v>
      </c>
      <c r="AW14" s="421">
        <v>1.5118522493828876</v>
      </c>
      <c r="AX14" s="421">
        <v>1.6172373656739449</v>
      </c>
      <c r="AY14" s="421">
        <v>1.1228673385696302</v>
      </c>
      <c r="AZ14" s="421">
        <v>0.57103108219650822</v>
      </c>
      <c r="BA14" s="421">
        <v>0</v>
      </c>
      <c r="BB14" s="421">
        <v>0</v>
      </c>
      <c r="BC14" s="421">
        <v>0</v>
      </c>
      <c r="BD14" s="421">
        <v>0</v>
      </c>
      <c r="BE14" s="421">
        <v>0</v>
      </c>
      <c r="BF14" s="2"/>
      <c r="BG14" s="2"/>
      <c r="BH14" s="2"/>
      <c r="BI14" s="4"/>
    </row>
    <row r="15" spans="1:61" s="337" customFormat="1" ht="39.950000000000003" customHeight="1" thickTop="1" thickBot="1">
      <c r="A15" s="787"/>
      <c r="U15" s="346" t="s">
        <v>54</v>
      </c>
      <c r="V15" s="347"/>
      <c r="W15" s="1170" t="s">
        <v>559</v>
      </c>
      <c r="X15" s="1171"/>
      <c r="Y15" s="413"/>
      <c r="Z15" s="414"/>
      <c r="AA15" s="415">
        <f>SUM(AA5,AA8:AA10)</f>
        <v>1273.5605150728243</v>
      </c>
      <c r="AB15" s="415">
        <f t="shared" ref="AB15:AY15" si="3">SUM(AB5,AB8:AB10)</f>
        <v>1284.0402588037866</v>
      </c>
      <c r="AC15" s="415">
        <f t="shared" si="3"/>
        <v>1296.8633866333851</v>
      </c>
      <c r="AD15" s="415">
        <f t="shared" si="3"/>
        <v>1289.3081861955411</v>
      </c>
      <c r="AE15" s="415">
        <f t="shared" si="3"/>
        <v>1360.0959910845677</v>
      </c>
      <c r="AF15" s="415">
        <f t="shared" si="3"/>
        <v>1382.3271723412581</v>
      </c>
      <c r="AG15" s="415">
        <f t="shared" si="3"/>
        <v>1395.6873092849225</v>
      </c>
      <c r="AH15" s="415">
        <f t="shared" si="3"/>
        <v>1392.5016508432584</v>
      </c>
      <c r="AI15" s="415">
        <f t="shared" si="3"/>
        <v>1348.3506582991533</v>
      </c>
      <c r="AJ15" s="415">
        <f t="shared" si="3"/>
        <v>1370.2621028227722</v>
      </c>
      <c r="AK15" s="415">
        <f t="shared" si="3"/>
        <v>1389.1049660965139</v>
      </c>
      <c r="AL15" s="415">
        <f t="shared" si="3"/>
        <v>1360.9389488642523</v>
      </c>
      <c r="AM15" s="415">
        <f t="shared" si="3"/>
        <v>1392.3831758459394</v>
      </c>
      <c r="AN15" s="415">
        <f t="shared" si="3"/>
        <v>1394.9899533350749</v>
      </c>
      <c r="AO15" s="415">
        <f t="shared" si="3"/>
        <v>1391.4884890462974</v>
      </c>
      <c r="AP15" s="415">
        <f t="shared" si="3"/>
        <v>1398.8236229880551</v>
      </c>
      <c r="AQ15" s="415">
        <f t="shared" si="3"/>
        <v>1379.9390611399142</v>
      </c>
      <c r="AR15" s="415">
        <f t="shared" si="3"/>
        <v>1414.752375527393</v>
      </c>
      <c r="AS15" s="415">
        <f t="shared" si="3"/>
        <v>1328.5760326769027</v>
      </c>
      <c r="AT15" s="415">
        <f t="shared" si="3"/>
        <v>1252.3727776729625</v>
      </c>
      <c r="AU15" s="415">
        <f t="shared" si="3"/>
        <v>1306.0452811351024</v>
      </c>
      <c r="AV15" s="415">
        <f t="shared" si="3"/>
        <v>1355.5786300891994</v>
      </c>
      <c r="AW15" s="415">
        <f t="shared" si="3"/>
        <v>1391.2030239667674</v>
      </c>
      <c r="AX15" s="415">
        <f t="shared" si="3"/>
        <v>1409.0376452851872</v>
      </c>
      <c r="AY15" s="415">
        <f t="shared" si="3"/>
        <v>1364.0406378344667</v>
      </c>
      <c r="AZ15" s="415">
        <f>SUM(AZ5,AZ8:AZ10)</f>
        <v>1324.7177438567719</v>
      </c>
      <c r="BA15" s="415">
        <f>SUM(BA5,BA8:BA14)</f>
        <v>0</v>
      </c>
      <c r="BB15" s="415">
        <f>SUM(BB5,BB8:BB14)</f>
        <v>0</v>
      </c>
      <c r="BC15" s="415">
        <f>SUM(BC5,BC8:BC14)</f>
        <v>0</v>
      </c>
      <c r="BD15" s="415">
        <f>SUM(BD5,BD8:BD14)</f>
        <v>0</v>
      </c>
      <c r="BE15" s="415">
        <f>SUM(BE5,BE8:BE14)</f>
        <v>0</v>
      </c>
      <c r="BF15" s="2"/>
      <c r="BG15" s="2"/>
      <c r="BH15" s="2"/>
      <c r="BI15" s="4"/>
    </row>
    <row r="16" spans="1:61" s="337" customFormat="1" ht="14.25" customHeight="1">
      <c r="A16" s="787"/>
      <c r="U16" s="348"/>
      <c r="V16" s="349"/>
      <c r="W16" s="1172" t="s">
        <v>571</v>
      </c>
      <c r="X16" s="1173"/>
      <c r="Y16" s="349"/>
      <c r="Z16" s="350"/>
      <c r="AA16" s="351"/>
      <c r="AB16" s="351"/>
      <c r="AC16" s="351"/>
      <c r="AD16" s="351"/>
      <c r="AE16" s="351"/>
      <c r="AF16" s="351"/>
      <c r="AG16" s="351"/>
      <c r="AH16" s="351"/>
      <c r="AI16" s="351"/>
      <c r="AJ16" s="351"/>
      <c r="AK16" s="351"/>
      <c r="AL16" s="351"/>
      <c r="AM16" s="351"/>
      <c r="AN16" s="351"/>
      <c r="AO16" s="351"/>
      <c r="AP16" s="351"/>
      <c r="AQ16" s="4"/>
      <c r="AR16" s="4"/>
      <c r="AS16" s="4"/>
      <c r="AT16" s="4"/>
      <c r="AU16" s="4"/>
      <c r="AV16" s="4"/>
      <c r="AW16" s="4"/>
      <c r="AX16" s="4"/>
      <c r="AY16" s="4"/>
      <c r="AZ16" s="4"/>
      <c r="BA16" s="4"/>
      <c r="BB16" s="4"/>
      <c r="BC16" s="4"/>
      <c r="BD16" s="4"/>
      <c r="BE16" s="4"/>
      <c r="BF16" s="4"/>
      <c r="BG16" s="4"/>
      <c r="BH16" s="4"/>
      <c r="BI16" s="4"/>
    </row>
    <row r="17" spans="1:79" s="337" customFormat="1" ht="15.75">
      <c r="A17" s="787"/>
      <c r="U17" s="348"/>
      <c r="V17" s="349"/>
      <c r="W17" s="1174"/>
      <c r="X17" s="1173"/>
      <c r="Y17" s="353"/>
      <c r="Z17" s="350"/>
      <c r="AA17" s="342"/>
      <c r="AB17" s="342"/>
      <c r="AC17" s="342"/>
      <c r="AD17" s="342"/>
      <c r="AE17" s="342"/>
      <c r="AF17" s="342"/>
      <c r="AG17" s="342"/>
      <c r="AH17" s="342"/>
      <c r="AI17" s="342"/>
      <c r="AJ17" s="342"/>
      <c r="AK17" s="342"/>
      <c r="AL17" s="342"/>
      <c r="AM17" s="342"/>
      <c r="AN17" s="342"/>
      <c r="AO17" s="342"/>
      <c r="AP17" s="342"/>
      <c r="AQ17" s="4"/>
      <c r="AR17" s="4"/>
      <c r="AS17" s="4"/>
      <c r="AT17" s="4"/>
      <c r="AU17" s="4"/>
      <c r="AV17" s="4"/>
      <c r="AW17" s="4"/>
      <c r="AX17" s="4"/>
      <c r="AY17" s="4"/>
      <c r="AZ17" s="4"/>
      <c r="BA17" s="4"/>
      <c r="BB17" s="4"/>
      <c r="BC17" s="4"/>
      <c r="BD17" s="4"/>
      <c r="BE17" s="4"/>
      <c r="BF17" s="4"/>
      <c r="BG17" s="4"/>
      <c r="BH17" s="4"/>
      <c r="BI17" s="4"/>
    </row>
    <row r="18" spans="1:79" s="337" customFormat="1" ht="21.75" customHeight="1" thickBot="1">
      <c r="A18" s="787"/>
      <c r="U18" s="1"/>
      <c r="V18" s="354"/>
      <c r="W18" s="767" t="s">
        <v>560</v>
      </c>
      <c r="X18" s="1173"/>
      <c r="Y18" s="354"/>
      <c r="Z18" s="354"/>
      <c r="AA18" s="408"/>
      <c r="BF18" s="67"/>
      <c r="BH18" s="4"/>
    </row>
    <row r="19" spans="1:79" s="337" customFormat="1" ht="14.25">
      <c r="A19" s="787"/>
      <c r="U19" s="327"/>
      <c r="V19" s="328"/>
      <c r="W19" s="1175" t="s">
        <v>561</v>
      </c>
      <c r="X19" s="1176"/>
      <c r="Y19" s="328" t="s">
        <v>6</v>
      </c>
      <c r="Z19" s="329"/>
      <c r="AA19" s="334">
        <v>1990</v>
      </c>
      <c r="AB19" s="334">
        <f t="shared" ref="AB19:BE19" si="4">AA19+1</f>
        <v>1991</v>
      </c>
      <c r="AC19" s="334">
        <f t="shared" si="4"/>
        <v>1992</v>
      </c>
      <c r="AD19" s="334">
        <f t="shared" si="4"/>
        <v>1993</v>
      </c>
      <c r="AE19" s="334">
        <f t="shared" si="4"/>
        <v>1994</v>
      </c>
      <c r="AF19" s="334">
        <f t="shared" si="4"/>
        <v>1995</v>
      </c>
      <c r="AG19" s="334">
        <f t="shared" si="4"/>
        <v>1996</v>
      </c>
      <c r="AH19" s="334">
        <f t="shared" si="4"/>
        <v>1997</v>
      </c>
      <c r="AI19" s="334">
        <f t="shared" si="4"/>
        <v>1998</v>
      </c>
      <c r="AJ19" s="335">
        <f t="shared" si="4"/>
        <v>1999</v>
      </c>
      <c r="AK19" s="335">
        <f t="shared" si="4"/>
        <v>2000</v>
      </c>
      <c r="AL19" s="335">
        <f t="shared" si="4"/>
        <v>2001</v>
      </c>
      <c r="AM19" s="335">
        <f t="shared" si="4"/>
        <v>2002</v>
      </c>
      <c r="AN19" s="334">
        <f t="shared" si="4"/>
        <v>2003</v>
      </c>
      <c r="AO19" s="334">
        <f t="shared" si="4"/>
        <v>2004</v>
      </c>
      <c r="AP19" s="334">
        <f t="shared" si="4"/>
        <v>2005</v>
      </c>
      <c r="AQ19" s="334">
        <f t="shared" si="4"/>
        <v>2006</v>
      </c>
      <c r="AR19" s="333">
        <f t="shared" si="4"/>
        <v>2007</v>
      </c>
      <c r="AS19" s="355">
        <f t="shared" si="4"/>
        <v>2008</v>
      </c>
      <c r="AT19" s="334">
        <f t="shared" si="4"/>
        <v>2009</v>
      </c>
      <c r="AU19" s="355">
        <f t="shared" si="4"/>
        <v>2010</v>
      </c>
      <c r="AV19" s="335">
        <f t="shared" si="4"/>
        <v>2011</v>
      </c>
      <c r="AW19" s="334">
        <f t="shared" si="4"/>
        <v>2012</v>
      </c>
      <c r="AX19" s="334">
        <f t="shared" si="4"/>
        <v>2013</v>
      </c>
      <c r="AY19" s="333">
        <f t="shared" si="4"/>
        <v>2014</v>
      </c>
      <c r="AZ19" s="333">
        <f t="shared" si="4"/>
        <v>2015</v>
      </c>
      <c r="BA19" s="334">
        <f t="shared" si="4"/>
        <v>2016</v>
      </c>
      <c r="BB19" s="334">
        <f t="shared" si="4"/>
        <v>2017</v>
      </c>
      <c r="BC19" s="334">
        <f t="shared" si="4"/>
        <v>2018</v>
      </c>
      <c r="BD19" s="335">
        <f t="shared" si="4"/>
        <v>2019</v>
      </c>
      <c r="BE19" s="336">
        <f t="shared" si="4"/>
        <v>2020</v>
      </c>
      <c r="BG19" s="649" t="s">
        <v>142</v>
      </c>
      <c r="BH19" s="650"/>
    </row>
    <row r="20" spans="1:79" s="337" customFormat="1" ht="18.75">
      <c r="A20" s="787"/>
      <c r="U20" s="338" t="s">
        <v>180</v>
      </c>
      <c r="V20" s="339"/>
      <c r="W20" s="1156" t="s">
        <v>566</v>
      </c>
      <c r="X20" s="1157"/>
      <c r="Y20" s="339">
        <v>1</v>
      </c>
      <c r="Z20" s="482"/>
      <c r="AA20" s="356">
        <f t="shared" ref="AA20:AP20" si="5">AA5/AA$15</f>
        <v>0.91276822911371158</v>
      </c>
      <c r="AB20" s="356">
        <f t="shared" si="5"/>
        <v>0.91176110298217428</v>
      </c>
      <c r="AC20" s="356">
        <f t="shared" si="5"/>
        <v>0.91038074147594694</v>
      </c>
      <c r="AD20" s="356">
        <f t="shared" si="5"/>
        <v>0.91019065560886525</v>
      </c>
      <c r="AE20" s="356">
        <f t="shared" si="5"/>
        <v>0.90790056153768361</v>
      </c>
      <c r="AF20" s="356">
        <f t="shared" si="5"/>
        <v>0.90308357138517137</v>
      </c>
      <c r="AG20" s="356">
        <f t="shared" si="5"/>
        <v>0.90365843109482735</v>
      </c>
      <c r="AH20" s="356">
        <f t="shared" si="5"/>
        <v>0.90408074473306654</v>
      </c>
      <c r="AI20" s="356">
        <f t="shared" si="5"/>
        <v>0.90748941851251297</v>
      </c>
      <c r="AJ20" s="356">
        <f t="shared" si="5"/>
        <v>0.91848301767642349</v>
      </c>
      <c r="AK20" s="356">
        <f t="shared" si="5"/>
        <v>0.92133807407051127</v>
      </c>
      <c r="AL20" s="356">
        <f t="shared" si="5"/>
        <v>0.92777156471742384</v>
      </c>
      <c r="AM20" s="356">
        <f t="shared" si="5"/>
        <v>0.93326371099832883</v>
      </c>
      <c r="AN20" s="356">
        <f t="shared" si="5"/>
        <v>0.93504500632408538</v>
      </c>
      <c r="AO20" s="356">
        <f t="shared" si="5"/>
        <v>0.93668588039883127</v>
      </c>
      <c r="AP20" s="356">
        <f t="shared" si="5"/>
        <v>0.93706261133611346</v>
      </c>
      <c r="AQ20" s="356">
        <f t="shared" ref="AQ20:BE20" si="6">AQ5/AQ$15</f>
        <v>0.93491408712306767</v>
      </c>
      <c r="AR20" s="356">
        <f t="shared" si="6"/>
        <v>0.9362794644596476</v>
      </c>
      <c r="AS20" s="356">
        <f t="shared" si="6"/>
        <v>0.93325941088172604</v>
      </c>
      <c r="AT20" s="356">
        <f t="shared" si="6"/>
        <v>0.93190747020317466</v>
      </c>
      <c r="AU20" s="356">
        <f t="shared" si="6"/>
        <v>0.93209149586711537</v>
      </c>
      <c r="AV20" s="356">
        <f t="shared" si="6"/>
        <v>0.93397572468995294</v>
      </c>
      <c r="AW20" s="356">
        <f t="shared" si="6"/>
        <v>0.93468649656705538</v>
      </c>
      <c r="AX20" s="356">
        <f t="shared" si="6"/>
        <v>0.9338775544140242</v>
      </c>
      <c r="AY20" s="356">
        <f t="shared" si="6"/>
        <v>0.93011320533326602</v>
      </c>
      <c r="AZ20" s="356">
        <f t="shared" si="6"/>
        <v>0.92652900770339663</v>
      </c>
      <c r="BA20" s="356" t="e">
        <f t="shared" si="6"/>
        <v>#DIV/0!</v>
      </c>
      <c r="BB20" s="356" t="e">
        <f t="shared" si="6"/>
        <v>#DIV/0!</v>
      </c>
      <c r="BC20" s="356" t="e">
        <f t="shared" si="6"/>
        <v>#DIV/0!</v>
      </c>
      <c r="BD20" s="356" t="e">
        <f t="shared" si="6"/>
        <v>#DIV/0!</v>
      </c>
      <c r="BE20" s="356" t="e">
        <f t="shared" si="6"/>
        <v>#DIV/0!</v>
      </c>
      <c r="BF20" s="2"/>
      <c r="BI20" s="2"/>
    </row>
    <row r="21" spans="1:79" s="337" customFormat="1" ht="14.25">
      <c r="A21" s="787"/>
      <c r="U21" s="338"/>
      <c r="V21" s="339"/>
      <c r="W21" s="1158"/>
      <c r="X21" s="1159" t="s">
        <v>556</v>
      </c>
      <c r="Y21" s="339">
        <v>1</v>
      </c>
      <c r="Z21" s="482"/>
      <c r="AA21" s="356">
        <f t="shared" ref="AA21:AP21" si="7">AA6/AA$15</f>
        <v>0.83768607310183751</v>
      </c>
      <c r="AB21" s="356">
        <f t="shared" si="7"/>
        <v>0.83645454001755026</v>
      </c>
      <c r="AC21" s="356">
        <f t="shared" si="7"/>
        <v>0.8346804401719693</v>
      </c>
      <c r="AD21" s="356">
        <f t="shared" si="7"/>
        <v>0.83597478122064606</v>
      </c>
      <c r="AE21" s="356">
        <f t="shared" si="7"/>
        <v>0.83390465104796774</v>
      </c>
      <c r="AF21" s="356">
        <f t="shared" si="7"/>
        <v>0.82950806798929078</v>
      </c>
      <c r="AG21" s="356">
        <f t="shared" si="7"/>
        <v>0.82996688213604441</v>
      </c>
      <c r="AH21" s="356">
        <f t="shared" si="7"/>
        <v>0.83100153367312313</v>
      </c>
      <c r="AI21" s="356">
        <f t="shared" si="7"/>
        <v>0.83666153979469193</v>
      </c>
      <c r="AJ21" s="356">
        <f t="shared" si="7"/>
        <v>0.84862298645650613</v>
      </c>
      <c r="AK21" s="356">
        <f t="shared" si="7"/>
        <v>0.85097303205467867</v>
      </c>
      <c r="AL21" s="356">
        <f t="shared" si="7"/>
        <v>0.85749485086982191</v>
      </c>
      <c r="AM21" s="356">
        <f t="shared" si="7"/>
        <v>0.86650586950344044</v>
      </c>
      <c r="AN21" s="356">
        <f t="shared" si="7"/>
        <v>0.86855773117420942</v>
      </c>
      <c r="AO21" s="356">
        <f t="shared" si="7"/>
        <v>0.870733823139623</v>
      </c>
      <c r="AP21" s="356">
        <f t="shared" si="7"/>
        <v>0.87146025194590537</v>
      </c>
      <c r="AQ21" s="356">
        <f t="shared" ref="AQ21:BE21" si="8">AQ6/AQ$15</f>
        <v>0.86954588600869898</v>
      </c>
      <c r="AR21" s="356">
        <f t="shared" si="8"/>
        <v>0.87266134747947799</v>
      </c>
      <c r="AS21" s="356">
        <f t="shared" si="8"/>
        <v>0.8680334979053157</v>
      </c>
      <c r="AT21" s="356">
        <f t="shared" si="8"/>
        <v>0.87034274214132634</v>
      </c>
      <c r="AU21" s="356">
        <f t="shared" si="8"/>
        <v>0.87191336177569578</v>
      </c>
      <c r="AV21" s="356">
        <f t="shared" si="8"/>
        <v>0.87664583598500512</v>
      </c>
      <c r="AW21" s="356">
        <f t="shared" si="8"/>
        <v>0.87747500638956133</v>
      </c>
      <c r="AX21" s="356">
        <f t="shared" si="8"/>
        <v>0.87651013708486325</v>
      </c>
      <c r="AY21" s="356">
        <f t="shared" si="8"/>
        <v>0.87195262620482672</v>
      </c>
      <c r="AZ21" s="356">
        <f t="shared" si="8"/>
        <v>0.86731889676948326</v>
      </c>
      <c r="BA21" s="356" t="e">
        <f t="shared" si="8"/>
        <v>#DIV/0!</v>
      </c>
      <c r="BB21" s="356" t="e">
        <f t="shared" si="8"/>
        <v>#DIV/0!</v>
      </c>
      <c r="BC21" s="356" t="e">
        <f t="shared" si="8"/>
        <v>#DIV/0!</v>
      </c>
      <c r="BD21" s="356" t="e">
        <f t="shared" si="8"/>
        <v>#DIV/0!</v>
      </c>
      <c r="BE21" s="356" t="e">
        <f t="shared" si="8"/>
        <v>#DIV/0!</v>
      </c>
      <c r="BF21" s="2"/>
      <c r="BG21" s="651"/>
      <c r="BH21" s="653"/>
      <c r="BI21" s="2"/>
    </row>
    <row r="22" spans="1:79" s="337" customFormat="1" ht="15.75">
      <c r="A22" s="787"/>
      <c r="U22" s="765" t="s">
        <v>173</v>
      </c>
      <c r="V22" s="339"/>
      <c r="W22" s="1160"/>
      <c r="X22" s="1161" t="s">
        <v>567</v>
      </c>
      <c r="Y22" s="339">
        <v>1</v>
      </c>
      <c r="Z22" s="482"/>
      <c r="AA22" s="356">
        <f t="shared" ref="AA22:AP22" si="9">AA7/AA$15</f>
        <v>7.5082156011874082E-2</v>
      </c>
      <c r="AB22" s="356">
        <f t="shared" si="9"/>
        <v>7.5306562964624055E-2</v>
      </c>
      <c r="AC22" s="356">
        <f t="shared" si="9"/>
        <v>7.570030130397766E-2</v>
      </c>
      <c r="AD22" s="356">
        <f t="shared" si="9"/>
        <v>7.4215874388219166E-2</v>
      </c>
      <c r="AE22" s="356">
        <f t="shared" si="9"/>
        <v>7.3995910489715822E-2</v>
      </c>
      <c r="AF22" s="356">
        <f t="shared" si="9"/>
        <v>7.3575503395880648E-2</v>
      </c>
      <c r="AG22" s="356">
        <f t="shared" si="9"/>
        <v>7.3691548958782924E-2</v>
      </c>
      <c r="AH22" s="356">
        <f t="shared" si="9"/>
        <v>7.3079211059943347E-2</v>
      </c>
      <c r="AI22" s="356">
        <f t="shared" si="9"/>
        <v>7.0827878717820897E-2</v>
      </c>
      <c r="AJ22" s="356">
        <f t="shared" si="9"/>
        <v>6.9860031219917365E-2</v>
      </c>
      <c r="AK22" s="356">
        <f t="shared" si="9"/>
        <v>7.0365042015832546E-2</v>
      </c>
      <c r="AL22" s="356">
        <f t="shared" si="9"/>
        <v>7.0276713847601868E-2</v>
      </c>
      <c r="AM22" s="356">
        <f t="shared" si="9"/>
        <v>6.6757841494888392E-2</v>
      </c>
      <c r="AN22" s="356">
        <f t="shared" si="9"/>
        <v>6.6487275149875902E-2</v>
      </c>
      <c r="AO22" s="356">
        <f t="shared" si="9"/>
        <v>6.5952057259208316E-2</v>
      </c>
      <c r="AP22" s="356">
        <f t="shared" si="9"/>
        <v>6.5602359390208101E-2</v>
      </c>
      <c r="AQ22" s="356">
        <f t="shared" ref="AQ22:BE22" si="10">AQ7/AQ$15</f>
        <v>6.536820111436871E-2</v>
      </c>
      <c r="AR22" s="356">
        <f t="shared" si="10"/>
        <v>6.3618116980169545E-2</v>
      </c>
      <c r="AS22" s="356">
        <f t="shared" si="10"/>
        <v>6.5225912976410394E-2</v>
      </c>
      <c r="AT22" s="356">
        <f t="shared" si="10"/>
        <v>6.1564728061848283E-2</v>
      </c>
      <c r="AU22" s="356">
        <f t="shared" si="10"/>
        <v>6.0178134091419609E-2</v>
      </c>
      <c r="AV22" s="356">
        <f t="shared" si="10"/>
        <v>5.7329888704947846E-2</v>
      </c>
      <c r="AW22" s="356">
        <f t="shared" si="10"/>
        <v>5.7211490177494058E-2</v>
      </c>
      <c r="AX22" s="356">
        <f t="shared" si="10"/>
        <v>5.7367417329161029E-2</v>
      </c>
      <c r="AY22" s="356">
        <f t="shared" si="10"/>
        <v>5.8160579128439298E-2</v>
      </c>
      <c r="AZ22" s="356">
        <f t="shared" si="10"/>
        <v>5.9210110933913325E-2</v>
      </c>
      <c r="BA22" s="356" t="e">
        <f t="shared" si="10"/>
        <v>#DIV/0!</v>
      </c>
      <c r="BB22" s="356" t="e">
        <f t="shared" si="10"/>
        <v>#DIV/0!</v>
      </c>
      <c r="BC22" s="356" t="e">
        <f t="shared" si="10"/>
        <v>#DIV/0!</v>
      </c>
      <c r="BD22" s="356" t="e">
        <f t="shared" si="10"/>
        <v>#DIV/0!</v>
      </c>
      <c r="BE22" s="356" t="e">
        <f t="shared" si="10"/>
        <v>#DIV/0!</v>
      </c>
      <c r="BF22" s="2"/>
      <c r="BG22" s="694" t="s">
        <v>181</v>
      </c>
      <c r="BH22" s="652">
        <f>AZ20</f>
        <v>0.92652900770339663</v>
      </c>
      <c r="BI22" s="2"/>
    </row>
    <row r="23" spans="1:79" s="337" customFormat="1" ht="18.75">
      <c r="A23" s="787"/>
      <c r="U23" s="338" t="s">
        <v>182</v>
      </c>
      <c r="V23" s="339"/>
      <c r="W23" s="1162" t="s">
        <v>572</v>
      </c>
      <c r="X23" s="1157"/>
      <c r="Y23" s="339">
        <v>25</v>
      </c>
      <c r="Z23" s="482"/>
      <c r="AA23" s="356">
        <f t="shared" ref="AA23:AP23" si="11">AA8/AA$15</f>
        <v>3.4723967019947712E-2</v>
      </c>
      <c r="AB23" s="356">
        <f t="shared" si="11"/>
        <v>3.3478974305797569E-2</v>
      </c>
      <c r="AC23" s="356">
        <f t="shared" si="11"/>
        <v>3.3783155830263062E-2</v>
      </c>
      <c r="AD23" s="356">
        <f t="shared" si="11"/>
        <v>3.0809913432097668E-2</v>
      </c>
      <c r="AE23" s="356">
        <f t="shared" si="11"/>
        <v>3.1699156944019126E-2</v>
      </c>
      <c r="AF23" s="356">
        <f t="shared" si="11"/>
        <v>3.0121589963102428E-2</v>
      </c>
      <c r="AG23" s="356">
        <f t="shared" si="11"/>
        <v>2.8953354473256591E-2</v>
      </c>
      <c r="AH23" s="356">
        <f t="shared" si="11"/>
        <v>2.849903693854039E-2</v>
      </c>
      <c r="AI23" s="356">
        <f t="shared" si="11"/>
        <v>2.8054820325905627E-2</v>
      </c>
      <c r="AJ23" s="356">
        <f t="shared" si="11"/>
        <v>2.7504341826298174E-2</v>
      </c>
      <c r="AK23" s="356">
        <f t="shared" si="11"/>
        <v>2.7115317037217687E-2</v>
      </c>
      <c r="AL23" s="356">
        <f t="shared" si="11"/>
        <v>2.6897683188150424E-2</v>
      </c>
      <c r="AM23" s="356">
        <f t="shared" si="11"/>
        <v>2.5809258735353165E-2</v>
      </c>
      <c r="AN23" s="356">
        <f t="shared" si="11"/>
        <v>2.470502467137968E-2</v>
      </c>
      <c r="AO23" s="356">
        <f t="shared" si="11"/>
        <v>2.5500769792579429E-2</v>
      </c>
      <c r="AP23" s="356">
        <f t="shared" si="11"/>
        <v>2.5220658562973158E-2</v>
      </c>
      <c r="AQ23" s="356">
        <f t="shared" ref="AQ23:BE23" si="12">AQ8/AQ$15</f>
        <v>2.5191325183332901E-2</v>
      </c>
      <c r="AR23" s="356">
        <f t="shared" si="12"/>
        <v>2.4748841349994312E-2</v>
      </c>
      <c r="AS23" s="356">
        <f t="shared" si="12"/>
        <v>2.6132795472509868E-2</v>
      </c>
      <c r="AT23" s="356">
        <f t="shared" si="12"/>
        <v>2.6990734078244271E-2</v>
      </c>
      <c r="AU23" s="356">
        <f t="shared" si="12"/>
        <v>2.6687436048631236E-2</v>
      </c>
      <c r="AV23" s="356">
        <f t="shared" si="12"/>
        <v>2.4963629632714122E-2</v>
      </c>
      <c r="AW23" s="356">
        <f t="shared" si="12"/>
        <v>2.3707546228343493E-2</v>
      </c>
      <c r="AX23" s="356">
        <f t="shared" si="12"/>
        <v>2.3189786430388683E-2</v>
      </c>
      <c r="AY23" s="356">
        <f t="shared" si="12"/>
        <v>2.3509694217767906E-2</v>
      </c>
      <c r="AZ23" s="356">
        <f t="shared" si="12"/>
        <v>2.3623856424974717E-2</v>
      </c>
      <c r="BA23" s="356" t="e">
        <f t="shared" si="12"/>
        <v>#DIV/0!</v>
      </c>
      <c r="BB23" s="356" t="e">
        <f t="shared" si="12"/>
        <v>#DIV/0!</v>
      </c>
      <c r="BC23" s="356" t="e">
        <f t="shared" si="12"/>
        <v>#DIV/0!</v>
      </c>
      <c r="BD23" s="356" t="e">
        <f t="shared" si="12"/>
        <v>#DIV/0!</v>
      </c>
      <c r="BE23" s="356" t="e">
        <f t="shared" si="12"/>
        <v>#DIV/0!</v>
      </c>
      <c r="BF23" s="360"/>
      <c r="BG23" s="694" t="s">
        <v>183</v>
      </c>
      <c r="BH23" s="652">
        <f>AZ23</f>
        <v>2.3623856424974717E-2</v>
      </c>
      <c r="BI23" s="360"/>
      <c r="BL23" s="352"/>
      <c r="BM23" s="352"/>
      <c r="BN23" s="361"/>
      <c r="BO23" s="352"/>
      <c r="BP23" s="352"/>
      <c r="BQ23" s="352"/>
      <c r="BR23" s="352"/>
      <c r="BS23" s="352"/>
      <c r="BT23" s="352"/>
      <c r="BU23" s="352"/>
      <c r="BV23" s="352"/>
      <c r="BW23" s="352"/>
      <c r="BX23" s="352"/>
      <c r="BY23" s="352"/>
      <c r="BZ23" s="352"/>
      <c r="CA23" s="2"/>
    </row>
    <row r="24" spans="1:79" s="337" customFormat="1" ht="18.75">
      <c r="A24" s="787"/>
      <c r="U24" s="338" t="s">
        <v>184</v>
      </c>
      <c r="V24" s="339"/>
      <c r="W24" s="1162" t="s">
        <v>568</v>
      </c>
      <c r="X24" s="1157"/>
      <c r="Y24" s="339">
        <v>298</v>
      </c>
      <c r="Z24" s="482"/>
      <c r="AA24" s="356">
        <f t="shared" ref="AA24:AP24" si="13">AA9/AA$15</f>
        <v>2.4747608331355832E-2</v>
      </c>
      <c r="AB24" s="356">
        <f t="shared" si="13"/>
        <v>2.4312912216976318E-2</v>
      </c>
      <c r="AC24" s="356">
        <f t="shared" si="13"/>
        <v>2.4180531184428682E-2</v>
      </c>
      <c r="AD24" s="356">
        <f t="shared" si="13"/>
        <v>2.4238614139399921E-2</v>
      </c>
      <c r="AE24" s="356">
        <f t="shared" si="13"/>
        <v>2.3938588503252329E-2</v>
      </c>
      <c r="AF24" s="356">
        <f t="shared" si="13"/>
        <v>2.3771935234268987E-2</v>
      </c>
      <c r="AG24" s="356">
        <f t="shared" si="13"/>
        <v>2.4347752721111074E-2</v>
      </c>
      <c r="AH24" s="356">
        <f t="shared" si="13"/>
        <v>2.4976695832398095E-2</v>
      </c>
      <c r="AI24" s="356">
        <f t="shared" si="13"/>
        <v>2.4612405715169421E-2</v>
      </c>
      <c r="AJ24" s="356">
        <f t="shared" si="13"/>
        <v>1.9728523338004865E-2</v>
      </c>
      <c r="AK24" s="356">
        <f t="shared" si="13"/>
        <v>2.1280905031595118E-2</v>
      </c>
      <c r="AL24" s="356">
        <f t="shared" si="13"/>
        <v>1.9097525716674828E-2</v>
      </c>
      <c r="AM24" s="356">
        <f t="shared" si="13"/>
        <v>1.8273212202994923E-2</v>
      </c>
      <c r="AN24" s="356">
        <f t="shared" si="13"/>
        <v>1.8095703649219554E-2</v>
      </c>
      <c r="AO24" s="356">
        <f t="shared" si="13"/>
        <v>1.8134926118714388E-2</v>
      </c>
      <c r="AP24" s="356">
        <f t="shared" si="13"/>
        <v>1.7749996189109399E-2</v>
      </c>
      <c r="AQ24" s="356">
        <f t="shared" ref="AQ24:BE24" si="14">AQ9/AQ$15</f>
        <v>1.7968942694437336E-2</v>
      </c>
      <c r="AR24" s="356">
        <f t="shared" si="14"/>
        <v>1.7099111710602487E-2</v>
      </c>
      <c r="AS24" s="356">
        <f t="shared" si="14"/>
        <v>1.7510476158892653E-2</v>
      </c>
      <c r="AT24" s="356">
        <f t="shared" si="14"/>
        <v>1.8117435490866446E-2</v>
      </c>
      <c r="AU24" s="356">
        <f t="shared" si="14"/>
        <v>1.7088379447493227E-2</v>
      </c>
      <c r="AV24" s="356">
        <f t="shared" si="14"/>
        <v>1.6071341787442527E-2</v>
      </c>
      <c r="AW24" s="356">
        <f t="shared" si="14"/>
        <v>1.5347152735836068E-2</v>
      </c>
      <c r="AX24" s="356">
        <f t="shared" si="14"/>
        <v>1.518771617695221E-2</v>
      </c>
      <c r="AY24" s="356">
        <f t="shared" si="14"/>
        <v>1.5355186761309859E-2</v>
      </c>
      <c r="AZ24" s="356">
        <f t="shared" si="14"/>
        <v>1.5723793847747407E-2</v>
      </c>
      <c r="BA24" s="356" t="e">
        <f t="shared" si="14"/>
        <v>#DIV/0!</v>
      </c>
      <c r="BB24" s="356" t="e">
        <f t="shared" si="14"/>
        <v>#DIV/0!</v>
      </c>
      <c r="BC24" s="356" t="e">
        <f t="shared" si="14"/>
        <v>#DIV/0!</v>
      </c>
      <c r="BD24" s="356" t="e">
        <f t="shared" si="14"/>
        <v>#DIV/0!</v>
      </c>
      <c r="BE24" s="356" t="e">
        <f t="shared" si="14"/>
        <v>#DIV/0!</v>
      </c>
      <c r="BF24" s="360"/>
      <c r="BG24" s="694" t="s">
        <v>185</v>
      </c>
      <c r="BH24" s="652">
        <f>AZ24</f>
        <v>1.5723793847747407E-2</v>
      </c>
      <c r="BI24" s="360"/>
      <c r="BL24" s="295"/>
      <c r="BM24" s="362"/>
      <c r="BN24" s="350"/>
      <c r="BO24" s="363"/>
      <c r="BP24" s="363"/>
      <c r="BQ24" s="363"/>
      <c r="BR24" s="363"/>
      <c r="BS24" s="363"/>
      <c r="BT24" s="363"/>
      <c r="BU24" s="363"/>
      <c r="BV24" s="363"/>
      <c r="BW24" s="363"/>
      <c r="BX24" s="363"/>
      <c r="BY24" s="363"/>
      <c r="BZ24" s="363"/>
      <c r="CA24" s="4"/>
    </row>
    <row r="25" spans="1:79" s="337" customFormat="1" ht="15.75">
      <c r="A25" s="787"/>
      <c r="U25" s="338"/>
      <c r="V25" s="339"/>
      <c r="W25" s="1163" t="s">
        <v>557</v>
      </c>
      <c r="X25" s="1164"/>
      <c r="Y25" s="339"/>
      <c r="Z25" s="482"/>
      <c r="AA25" s="356">
        <f>AA10/AA$15</f>
        <v>2.7760195534984888E-2</v>
      </c>
      <c r="AB25" s="356">
        <f t="shared" ref="AB25:AZ25" si="15">AB10/AB$15</f>
        <v>3.0447010495051864E-2</v>
      </c>
      <c r="AC25" s="356">
        <f t="shared" si="15"/>
        <v>3.1655571509361165E-2</v>
      </c>
      <c r="AD25" s="356">
        <f t="shared" si="15"/>
        <v>3.4760816819637198E-2</v>
      </c>
      <c r="AE25" s="356">
        <f t="shared" si="15"/>
        <v>3.6461693015044948E-2</v>
      </c>
      <c r="AF25" s="356">
        <f t="shared" si="15"/>
        <v>4.3022903417457119E-2</v>
      </c>
      <c r="AG25" s="356">
        <f t="shared" si="15"/>
        <v>4.3040461710805014E-2</v>
      </c>
      <c r="AH25" s="356">
        <f t="shared" si="15"/>
        <v>4.2443522495994999E-2</v>
      </c>
      <c r="AI25" s="356">
        <f t="shared" si="15"/>
        <v>3.9843355446411953E-2</v>
      </c>
      <c r="AJ25" s="356">
        <f t="shared" si="15"/>
        <v>3.4284117159273569E-2</v>
      </c>
      <c r="AK25" s="356">
        <f t="shared" si="15"/>
        <v>3.0265703860675938E-2</v>
      </c>
      <c r="AL25" s="356">
        <f t="shared" si="15"/>
        <v>2.623322637775085E-2</v>
      </c>
      <c r="AM25" s="356">
        <f t="shared" si="15"/>
        <v>2.2653818063323054E-2</v>
      </c>
      <c r="AN25" s="356">
        <f t="shared" si="15"/>
        <v>2.2154265355315252E-2</v>
      </c>
      <c r="AO25" s="356">
        <f t="shared" si="15"/>
        <v>1.9678423689874956E-2</v>
      </c>
      <c r="AP25" s="356">
        <f t="shared" si="15"/>
        <v>1.9966733911803973E-2</v>
      </c>
      <c r="AQ25" s="356">
        <f t="shared" si="15"/>
        <v>2.1925644999162056E-2</v>
      </c>
      <c r="AR25" s="356">
        <f t="shared" si="15"/>
        <v>2.1872582479755605E-2</v>
      </c>
      <c r="AS25" s="356">
        <f t="shared" si="15"/>
        <v>2.3097317486871358E-2</v>
      </c>
      <c r="AT25" s="356">
        <f t="shared" si="15"/>
        <v>2.2984360227714662E-2</v>
      </c>
      <c r="AU25" s="356">
        <f t="shared" si="15"/>
        <v>2.4132688636760182E-2</v>
      </c>
      <c r="AV25" s="356">
        <f t="shared" si="15"/>
        <v>2.4989303889890419E-2</v>
      </c>
      <c r="AW25" s="356">
        <f t="shared" si="15"/>
        <v>2.625880446876503E-2</v>
      </c>
      <c r="AX25" s="356">
        <f t="shared" si="15"/>
        <v>2.7744942978634841E-2</v>
      </c>
      <c r="AY25" s="356">
        <f t="shared" si="15"/>
        <v>3.1021913687656257E-2</v>
      </c>
      <c r="AZ25" s="356">
        <f t="shared" si="15"/>
        <v>3.4123342023881099E-2</v>
      </c>
      <c r="BA25" s="356"/>
      <c r="BB25" s="356"/>
      <c r="BC25" s="356"/>
      <c r="BD25" s="356"/>
      <c r="BE25" s="356"/>
      <c r="BF25" s="360"/>
      <c r="BG25" s="694" t="s">
        <v>186</v>
      </c>
      <c r="BH25" s="652">
        <f>AZ26</f>
        <v>2.9593326562142322E-2</v>
      </c>
      <c r="BI25" s="360"/>
      <c r="BL25" s="295"/>
      <c r="BM25" s="362"/>
      <c r="BN25" s="350"/>
      <c r="BO25" s="363"/>
      <c r="BP25" s="363"/>
      <c r="BQ25" s="363"/>
      <c r="BR25" s="363"/>
      <c r="BS25" s="363"/>
      <c r="BT25" s="363"/>
      <c r="BU25" s="363"/>
      <c r="BV25" s="363"/>
      <c r="BW25" s="363"/>
      <c r="BX25" s="363"/>
      <c r="BY25" s="363"/>
      <c r="BZ25" s="363"/>
      <c r="CA25" s="4"/>
    </row>
    <row r="26" spans="1:79" s="337" customFormat="1" ht="28.5">
      <c r="A26" s="787"/>
      <c r="U26" s="344" t="s">
        <v>177</v>
      </c>
      <c r="V26" s="345"/>
      <c r="W26" s="1165"/>
      <c r="X26" s="1166" t="s">
        <v>562</v>
      </c>
      <c r="Y26" s="345" t="s">
        <v>79</v>
      </c>
      <c r="Z26" s="482"/>
      <c r="AA26" s="356">
        <f t="shared" ref="AA26:BE26" si="16">AA11/AA$15</f>
        <v>1.2510053250273281E-2</v>
      </c>
      <c r="AB26" s="356">
        <f t="shared" si="16"/>
        <v>1.3511735964592035E-2</v>
      </c>
      <c r="AC26" s="356">
        <f t="shared" si="16"/>
        <v>1.3700150855341873E-2</v>
      </c>
      <c r="AD26" s="356">
        <f t="shared" si="16"/>
        <v>1.406115192550284E-2</v>
      </c>
      <c r="AE26" s="356">
        <f t="shared" si="16"/>
        <v>1.5478242235129237E-2</v>
      </c>
      <c r="AF26" s="356">
        <f t="shared" si="16"/>
        <v>1.8239669695335057E-2</v>
      </c>
      <c r="AG26" s="356">
        <f t="shared" si="16"/>
        <v>1.7624368361887598E-2</v>
      </c>
      <c r="AH26" s="356">
        <f t="shared" si="16"/>
        <v>1.7548842700903747E-2</v>
      </c>
      <c r="AI26" s="356">
        <f t="shared" si="16"/>
        <v>1.7608255207241356E-2</v>
      </c>
      <c r="AJ26" s="356">
        <f t="shared" si="16"/>
        <v>1.7783660405790443E-2</v>
      </c>
      <c r="AK26" s="356">
        <f t="shared" si="16"/>
        <v>1.645087928185545E-2</v>
      </c>
      <c r="AL26" s="356">
        <f t="shared" si="16"/>
        <v>1.4300804178867865E-2</v>
      </c>
      <c r="AM26" s="356">
        <f t="shared" si="16"/>
        <v>1.1660864680950959E-2</v>
      </c>
      <c r="AN26" s="356">
        <f t="shared" si="16"/>
        <v>1.1633320250985138E-2</v>
      </c>
      <c r="AO26" s="356">
        <f t="shared" si="16"/>
        <v>8.9263540395055734E-3</v>
      </c>
      <c r="AP26" s="356">
        <f t="shared" si="16"/>
        <v>9.137555352857674E-3</v>
      </c>
      <c r="AQ26" s="356">
        <f t="shared" si="16"/>
        <v>1.0599788482974061E-2</v>
      </c>
      <c r="AR26" s="356">
        <f t="shared" si="16"/>
        <v>1.1809267585850521E-2</v>
      </c>
      <c r="AS26" s="356">
        <f t="shared" si="16"/>
        <v>1.4515487862748666E-2</v>
      </c>
      <c r="AT26" s="356">
        <f t="shared" si="16"/>
        <v>1.6718126156985737E-2</v>
      </c>
      <c r="AU26" s="356">
        <f t="shared" si="16"/>
        <v>1.7844118905671828E-2</v>
      </c>
      <c r="AV26" s="356">
        <f t="shared" si="16"/>
        <v>1.9232744282520517E-2</v>
      </c>
      <c r="AW26" s="356">
        <f t="shared" si="16"/>
        <v>2.1095845709537115E-2</v>
      </c>
      <c r="AX26" s="356">
        <f t="shared" si="16"/>
        <v>2.2777645087633847E-2</v>
      </c>
      <c r="AY26" s="356">
        <f t="shared" si="16"/>
        <v>2.6220473310443731E-2</v>
      </c>
      <c r="AZ26" s="356">
        <f t="shared" si="16"/>
        <v>2.9593326562142322E-2</v>
      </c>
      <c r="BA26" s="356" t="e">
        <f t="shared" si="16"/>
        <v>#DIV/0!</v>
      </c>
      <c r="BB26" s="356" t="e">
        <f t="shared" si="16"/>
        <v>#DIV/0!</v>
      </c>
      <c r="BC26" s="356" t="e">
        <f t="shared" si="16"/>
        <v>#DIV/0!</v>
      </c>
      <c r="BD26" s="356" t="e">
        <f t="shared" si="16"/>
        <v>#DIV/0!</v>
      </c>
      <c r="BE26" s="356" t="e">
        <f t="shared" si="16"/>
        <v>#DIV/0!</v>
      </c>
      <c r="BF26" s="360"/>
      <c r="BG26" s="694" t="s">
        <v>188</v>
      </c>
      <c r="BH26" s="652">
        <f>AZ27</f>
        <v>2.4972147406165952E-3</v>
      </c>
      <c r="BI26" s="360"/>
      <c r="BL26" s="295"/>
      <c r="BM26" s="362"/>
      <c r="BN26" s="363"/>
      <c r="BO26" s="363"/>
      <c r="BP26" s="363"/>
      <c r="BQ26" s="363"/>
      <c r="BR26" s="363"/>
      <c r="BS26" s="363"/>
      <c r="BT26" s="363"/>
      <c r="BU26" s="363"/>
      <c r="BV26" s="363"/>
      <c r="BW26" s="363"/>
      <c r="BX26" s="363"/>
      <c r="BY26" s="363"/>
      <c r="BZ26" s="363"/>
      <c r="CA26" s="4"/>
    </row>
    <row r="27" spans="1:79" s="337" customFormat="1" ht="28.5">
      <c r="A27" s="787"/>
      <c r="U27" s="344" t="s">
        <v>187</v>
      </c>
      <c r="V27" s="345"/>
      <c r="W27" s="1165"/>
      <c r="X27" s="1166" t="s">
        <v>563</v>
      </c>
      <c r="Y27" s="345" t="s">
        <v>80</v>
      </c>
      <c r="Z27" s="482"/>
      <c r="AA27" s="356">
        <f t="shared" ref="AA27:BE27" si="17">AA12/AA$15</f>
        <v>5.134659292327687E-3</v>
      </c>
      <c r="AB27" s="356">
        <f t="shared" si="17"/>
        <v>5.8463292226943776E-3</v>
      </c>
      <c r="AC27" s="356">
        <f t="shared" si="17"/>
        <v>5.8736280060088641E-3</v>
      </c>
      <c r="AD27" s="356">
        <f t="shared" si="17"/>
        <v>8.4873400642737455E-3</v>
      </c>
      <c r="AE27" s="356">
        <f t="shared" si="17"/>
        <v>9.8842007661347955E-3</v>
      </c>
      <c r="AF27" s="356">
        <f t="shared" si="17"/>
        <v>1.2739327527904312E-2</v>
      </c>
      <c r="AG27" s="356">
        <f t="shared" si="17"/>
        <v>1.3081853594065445E-2</v>
      </c>
      <c r="AH27" s="356">
        <f t="shared" si="17"/>
        <v>1.4351353099650391E-2</v>
      </c>
      <c r="AI27" s="356">
        <f t="shared" si="17"/>
        <v>1.2287957903952021E-2</v>
      </c>
      <c r="AJ27" s="356">
        <f t="shared" si="17"/>
        <v>9.5733981699306359E-3</v>
      </c>
      <c r="AK27" s="356">
        <f t="shared" si="17"/>
        <v>8.547309361885148E-3</v>
      </c>
      <c r="AL27" s="356">
        <f t="shared" si="17"/>
        <v>7.2585683894980518E-3</v>
      </c>
      <c r="AM27" s="356">
        <f t="shared" si="17"/>
        <v>6.6069741935194928E-3</v>
      </c>
      <c r="AN27" s="356">
        <f t="shared" si="17"/>
        <v>6.3471465193785633E-3</v>
      </c>
      <c r="AO27" s="356">
        <f t="shared" si="17"/>
        <v>6.6235837063233823E-3</v>
      </c>
      <c r="AP27" s="356">
        <f t="shared" si="17"/>
        <v>6.1647169215102524E-3</v>
      </c>
      <c r="AQ27" s="356">
        <f t="shared" si="17"/>
        <v>6.5211399541758837E-3</v>
      </c>
      <c r="AR27" s="356">
        <f t="shared" si="17"/>
        <v>5.5959259886525529E-3</v>
      </c>
      <c r="AS27" s="356">
        <f t="shared" si="17"/>
        <v>4.322977863160527E-3</v>
      </c>
      <c r="AT27" s="356">
        <f t="shared" si="17"/>
        <v>3.2313638695882097E-3</v>
      </c>
      <c r="AU27" s="356">
        <f t="shared" si="17"/>
        <v>3.2537491349235066E-3</v>
      </c>
      <c r="AV27" s="356">
        <f t="shared" si="17"/>
        <v>2.7703641891414135E-3</v>
      </c>
      <c r="AW27" s="356">
        <f t="shared" si="17"/>
        <v>2.4700408549854359E-3</v>
      </c>
      <c r="AX27" s="356">
        <f t="shared" si="17"/>
        <v>2.327872018354946E-3</v>
      </c>
      <c r="AY27" s="356">
        <f t="shared" si="17"/>
        <v>2.4643146356622832E-3</v>
      </c>
      <c r="AZ27" s="356">
        <f t="shared" si="17"/>
        <v>2.4972147406165952E-3</v>
      </c>
      <c r="BA27" s="356" t="e">
        <f t="shared" si="17"/>
        <v>#DIV/0!</v>
      </c>
      <c r="BB27" s="356" t="e">
        <f t="shared" si="17"/>
        <v>#DIV/0!</v>
      </c>
      <c r="BC27" s="356" t="e">
        <f t="shared" si="17"/>
        <v>#DIV/0!</v>
      </c>
      <c r="BD27" s="356" t="e">
        <f t="shared" si="17"/>
        <v>#DIV/0!</v>
      </c>
      <c r="BE27" s="356" t="e">
        <f t="shared" si="17"/>
        <v>#DIV/0!</v>
      </c>
      <c r="BF27" s="360"/>
      <c r="BG27" s="694" t="s">
        <v>190</v>
      </c>
      <c r="BH27" s="652">
        <f>AZ28</f>
        <v>1.6017420410036479E-3</v>
      </c>
      <c r="BI27" s="360"/>
      <c r="BL27" s="295"/>
      <c r="BM27" s="362"/>
      <c r="BN27" s="363"/>
      <c r="BO27" s="363"/>
      <c r="BP27" s="363"/>
      <c r="BQ27" s="363"/>
      <c r="BR27" s="363"/>
      <c r="BS27" s="363"/>
      <c r="BT27" s="363"/>
      <c r="BU27" s="363"/>
      <c r="BV27" s="363"/>
      <c r="BW27" s="363"/>
      <c r="BX27" s="363"/>
      <c r="BY27" s="363"/>
      <c r="BZ27" s="363"/>
      <c r="CA27" s="4"/>
    </row>
    <row r="28" spans="1:79" s="337" customFormat="1" ht="18.75" customHeight="1">
      <c r="A28" s="787"/>
      <c r="U28" s="338" t="s">
        <v>189</v>
      </c>
      <c r="V28" s="427"/>
      <c r="W28" s="1165"/>
      <c r="X28" s="1167" t="s">
        <v>569</v>
      </c>
      <c r="Y28" s="340">
        <v>22800</v>
      </c>
      <c r="Z28" s="482"/>
      <c r="AA28" s="356">
        <f t="shared" ref="AA28:BE28" si="18">AA13/AA$15</f>
        <v>1.0089877727866884E-2</v>
      </c>
      <c r="AB28" s="356">
        <f t="shared" si="18"/>
        <v>1.1063549021595049E-2</v>
      </c>
      <c r="AC28" s="356">
        <f t="shared" si="18"/>
        <v>1.2056647475278274E-2</v>
      </c>
      <c r="AD28" s="356">
        <f t="shared" si="18"/>
        <v>1.2178601469052556E-2</v>
      </c>
      <c r="AE28" s="356">
        <f t="shared" si="18"/>
        <v>1.1043305683732506E-2</v>
      </c>
      <c r="AF28" s="356">
        <f t="shared" si="18"/>
        <v>1.189843115555143E-2</v>
      </c>
      <c r="AG28" s="356">
        <f t="shared" si="18"/>
        <v>1.2196276093672223E-2</v>
      </c>
      <c r="AH28" s="356">
        <f t="shared" si="18"/>
        <v>1.0420483501451415E-2</v>
      </c>
      <c r="AI28" s="356">
        <f t="shared" si="18"/>
        <v>9.8076128538262686E-3</v>
      </c>
      <c r="AJ28" s="356">
        <f t="shared" si="18"/>
        <v>6.6969791188834721E-3</v>
      </c>
      <c r="AK28" s="356">
        <f t="shared" si="18"/>
        <v>5.061790939034313E-3</v>
      </c>
      <c r="AL28" s="356">
        <f t="shared" si="18"/>
        <v>4.4572291689235098E-3</v>
      </c>
      <c r="AM28" s="356">
        <f t="shared" si="18"/>
        <v>4.1191827785636969E-3</v>
      </c>
      <c r="AN28" s="356">
        <f t="shared" si="18"/>
        <v>3.8755195395976405E-3</v>
      </c>
      <c r="AO28" s="356">
        <f t="shared" si="18"/>
        <v>3.7791921171608346E-3</v>
      </c>
      <c r="AP28" s="356">
        <f t="shared" si="18"/>
        <v>3.6123256230206186E-3</v>
      </c>
      <c r="AQ28" s="356">
        <f t="shared" si="18"/>
        <v>3.7892269774264186E-3</v>
      </c>
      <c r="AR28" s="356">
        <f t="shared" si="18"/>
        <v>3.3457809944037638E-3</v>
      </c>
      <c r="AS28" s="356">
        <f t="shared" si="18"/>
        <v>3.144094594311417E-3</v>
      </c>
      <c r="AT28" s="356">
        <f t="shared" si="18"/>
        <v>1.9535983772390256E-3</v>
      </c>
      <c r="AU28" s="356">
        <f t="shared" si="18"/>
        <v>1.8558863786538554E-3</v>
      </c>
      <c r="AV28" s="356">
        <f t="shared" si="18"/>
        <v>1.6580688684700549E-3</v>
      </c>
      <c r="AW28" s="356">
        <f t="shared" si="18"/>
        <v>1.6061949577439085E-3</v>
      </c>
      <c r="AX28" s="356">
        <f t="shared" si="18"/>
        <v>1.4916656470158687E-3</v>
      </c>
      <c r="AY28" s="356">
        <f t="shared" si="18"/>
        <v>1.5139337431415425E-3</v>
      </c>
      <c r="AZ28" s="356">
        <f t="shared" si="18"/>
        <v>1.6017420410036479E-3</v>
      </c>
      <c r="BA28" s="356" t="e">
        <f t="shared" si="18"/>
        <v>#DIV/0!</v>
      </c>
      <c r="BB28" s="356" t="e">
        <f t="shared" si="18"/>
        <v>#DIV/0!</v>
      </c>
      <c r="BC28" s="356" t="e">
        <f t="shared" si="18"/>
        <v>#DIV/0!</v>
      </c>
      <c r="BD28" s="356" t="e">
        <f t="shared" si="18"/>
        <v>#DIV/0!</v>
      </c>
      <c r="BE28" s="356" t="e">
        <f t="shared" si="18"/>
        <v>#DIV/0!</v>
      </c>
      <c r="BF28" s="360"/>
      <c r="BG28" s="694" t="s">
        <v>192</v>
      </c>
      <c r="BH28" s="758">
        <f>AZ29</f>
        <v>4.3105868011853848E-4</v>
      </c>
      <c r="BI28" s="360"/>
      <c r="BL28" s="367"/>
      <c r="BM28" s="368"/>
      <c r="BN28" s="350"/>
      <c r="BO28" s="369"/>
      <c r="BP28" s="369"/>
      <c r="BQ28" s="369"/>
      <c r="BR28" s="369"/>
      <c r="BS28" s="369"/>
      <c r="BT28" s="363"/>
      <c r="BU28" s="363"/>
      <c r="BV28" s="363"/>
      <c r="BW28" s="363"/>
      <c r="BX28" s="363"/>
      <c r="BY28" s="363"/>
      <c r="BZ28" s="363"/>
      <c r="CA28" s="4"/>
    </row>
    <row r="29" spans="1:79" s="337" customFormat="1" ht="18.75" customHeight="1" thickBot="1">
      <c r="A29" s="787"/>
      <c r="U29" s="425" t="s">
        <v>191</v>
      </c>
      <c r="V29" s="426"/>
      <c r="W29" s="1168"/>
      <c r="X29" s="1169" t="s">
        <v>570</v>
      </c>
      <c r="Y29" s="340">
        <v>17200</v>
      </c>
      <c r="Z29" s="483"/>
      <c r="AA29" s="364">
        <f t="shared" ref="AA29:BE29" si="19">AA14/AA$15</f>
        <v>2.5605264517038105E-5</v>
      </c>
      <c r="AB29" s="364">
        <f t="shared" si="19"/>
        <v>2.5396286170399625E-5</v>
      </c>
      <c r="AC29" s="364">
        <f t="shared" si="19"/>
        <v>2.5145172732148044E-5</v>
      </c>
      <c r="AD29" s="364">
        <f t="shared" si="19"/>
        <v>3.3723360808061788E-5</v>
      </c>
      <c r="AE29" s="364">
        <f t="shared" si="19"/>
        <v>5.5944330048410394E-5</v>
      </c>
      <c r="AF29" s="364">
        <f t="shared" si="19"/>
        <v>1.4547503866632204E-4</v>
      </c>
      <c r="AG29" s="364">
        <f t="shared" si="19"/>
        <v>1.3796366117975088E-4</v>
      </c>
      <c r="AH29" s="364">
        <f t="shared" si="19"/>
        <v>1.2284319398944612E-4</v>
      </c>
      <c r="AI29" s="364">
        <f t="shared" si="19"/>
        <v>1.3952948139231444E-4</v>
      </c>
      <c r="AJ29" s="364">
        <f t="shared" si="19"/>
        <v>2.300794646690122E-4</v>
      </c>
      <c r="AK29" s="364">
        <f t="shared" si="19"/>
        <v>2.0572427790102555E-4</v>
      </c>
      <c r="AL29" s="364">
        <f t="shared" si="19"/>
        <v>2.1662464046142039E-4</v>
      </c>
      <c r="AM29" s="364">
        <f t="shared" si="19"/>
        <v>2.6679641028890791E-4</v>
      </c>
      <c r="AN29" s="364">
        <f t="shared" si="19"/>
        <v>2.9827904535390979E-4</v>
      </c>
      <c r="AO29" s="364">
        <f t="shared" si="19"/>
        <v>3.4929382688516709E-4</v>
      </c>
      <c r="AP29" s="364">
        <f t="shared" si="19"/>
        <v>1.0521360144154269E-3</v>
      </c>
      <c r="AQ29" s="364">
        <f t="shared" si="19"/>
        <v>1.0154895845856915E-3</v>
      </c>
      <c r="AR29" s="364">
        <f t="shared" si="19"/>
        <v>1.1216079108487672E-3</v>
      </c>
      <c r="AS29" s="364">
        <f t="shared" si="19"/>
        <v>1.114757166650749E-3</v>
      </c>
      <c r="AT29" s="364">
        <f t="shared" si="19"/>
        <v>1.0812718239016897E-3</v>
      </c>
      <c r="AU29" s="364">
        <f t="shared" si="19"/>
        <v>1.1789342175109903E-3</v>
      </c>
      <c r="AV29" s="364">
        <f t="shared" si="19"/>
        <v>1.3281265497584393E-3</v>
      </c>
      <c r="AW29" s="364">
        <f t="shared" si="19"/>
        <v>1.086722946498571E-3</v>
      </c>
      <c r="AX29" s="364">
        <f t="shared" si="19"/>
        <v>1.1477602256301806E-3</v>
      </c>
      <c r="AY29" s="364">
        <f t="shared" si="19"/>
        <v>8.231919984086983E-4</v>
      </c>
      <c r="AZ29" s="364">
        <f>AZ14/AZ$15</f>
        <v>4.3105868011853848E-4</v>
      </c>
      <c r="BA29" s="364" t="e">
        <f t="shared" si="19"/>
        <v>#DIV/0!</v>
      </c>
      <c r="BB29" s="364" t="e">
        <f t="shared" si="19"/>
        <v>#DIV/0!</v>
      </c>
      <c r="BC29" s="364" t="e">
        <f t="shared" si="19"/>
        <v>#DIV/0!</v>
      </c>
      <c r="BD29" s="364" t="e">
        <f t="shared" si="19"/>
        <v>#DIV/0!</v>
      </c>
      <c r="BE29" s="364" t="e">
        <f t="shared" si="19"/>
        <v>#DIV/0!</v>
      </c>
      <c r="BF29" s="360"/>
      <c r="BI29" s="360"/>
      <c r="BL29" s="367"/>
      <c r="BM29" s="368"/>
      <c r="BN29" s="350"/>
      <c r="BO29" s="369"/>
      <c r="BP29" s="369"/>
      <c r="BQ29" s="369"/>
      <c r="BR29" s="369"/>
      <c r="BS29" s="369"/>
      <c r="BT29" s="363"/>
      <c r="BU29" s="363"/>
      <c r="BV29" s="363"/>
      <c r="BW29" s="363"/>
      <c r="BX29" s="363"/>
      <c r="BY29" s="363"/>
      <c r="BZ29" s="363"/>
      <c r="CA29" s="4"/>
    </row>
    <row r="30" spans="1:79" s="337" customFormat="1" ht="23.25" customHeight="1" thickTop="1" thickBot="1">
      <c r="A30" s="787"/>
      <c r="U30" s="370" t="s">
        <v>5</v>
      </c>
      <c r="V30" s="371"/>
      <c r="W30" s="1177" t="s">
        <v>315</v>
      </c>
      <c r="X30" s="1178"/>
      <c r="Y30" s="371"/>
      <c r="Z30" s="484"/>
      <c r="AA30" s="423">
        <f>AA15/AA$15</f>
        <v>1</v>
      </c>
      <c r="AB30" s="423">
        <f t="shared" ref="AB30:BE30" si="20">AB15/AB$15</f>
        <v>1</v>
      </c>
      <c r="AC30" s="423">
        <f t="shared" si="20"/>
        <v>1</v>
      </c>
      <c r="AD30" s="423">
        <f t="shared" si="20"/>
        <v>1</v>
      </c>
      <c r="AE30" s="423">
        <f t="shared" si="20"/>
        <v>1</v>
      </c>
      <c r="AF30" s="423">
        <f t="shared" si="20"/>
        <v>1</v>
      </c>
      <c r="AG30" s="423">
        <f t="shared" si="20"/>
        <v>1</v>
      </c>
      <c r="AH30" s="423">
        <f t="shared" si="20"/>
        <v>1</v>
      </c>
      <c r="AI30" s="423">
        <f t="shared" si="20"/>
        <v>1</v>
      </c>
      <c r="AJ30" s="423">
        <f t="shared" si="20"/>
        <v>1</v>
      </c>
      <c r="AK30" s="423">
        <f t="shared" si="20"/>
        <v>1</v>
      </c>
      <c r="AL30" s="423">
        <f t="shared" si="20"/>
        <v>1</v>
      </c>
      <c r="AM30" s="423">
        <f t="shared" si="20"/>
        <v>1</v>
      </c>
      <c r="AN30" s="423">
        <f t="shared" si="20"/>
        <v>1</v>
      </c>
      <c r="AO30" s="423">
        <f t="shared" si="20"/>
        <v>1</v>
      </c>
      <c r="AP30" s="423">
        <f t="shared" si="20"/>
        <v>1</v>
      </c>
      <c r="AQ30" s="423">
        <f t="shared" si="20"/>
        <v>1</v>
      </c>
      <c r="AR30" s="423">
        <f t="shared" si="20"/>
        <v>1</v>
      </c>
      <c r="AS30" s="423">
        <f t="shared" si="20"/>
        <v>1</v>
      </c>
      <c r="AT30" s="423">
        <f t="shared" si="20"/>
        <v>1</v>
      </c>
      <c r="AU30" s="423">
        <f t="shared" si="20"/>
        <v>1</v>
      </c>
      <c r="AV30" s="423">
        <f t="shared" si="20"/>
        <v>1</v>
      </c>
      <c r="AW30" s="423">
        <f t="shared" si="20"/>
        <v>1</v>
      </c>
      <c r="AX30" s="423">
        <f t="shared" si="20"/>
        <v>1</v>
      </c>
      <c r="AY30" s="423">
        <f t="shared" si="20"/>
        <v>1</v>
      </c>
      <c r="AZ30" s="423">
        <f>AZ15/AZ$15</f>
        <v>1</v>
      </c>
      <c r="BA30" s="423" t="e">
        <f t="shared" si="20"/>
        <v>#DIV/0!</v>
      </c>
      <c r="BB30" s="423" t="e">
        <f t="shared" si="20"/>
        <v>#DIV/0!</v>
      </c>
      <c r="BC30" s="423" t="e">
        <f t="shared" si="20"/>
        <v>#DIV/0!</v>
      </c>
      <c r="BD30" s="423" t="e">
        <f t="shared" si="20"/>
        <v>#DIV/0!</v>
      </c>
      <c r="BE30" s="423" t="e">
        <f t="shared" si="20"/>
        <v>#DIV/0!</v>
      </c>
      <c r="BF30" s="689">
        <f>AZ19</f>
        <v>2015</v>
      </c>
      <c r="BG30" s="687">
        <f>ROUNDDOWN(AY15/100,0)</f>
        <v>13</v>
      </c>
      <c r="BH30" s="686">
        <f>MOD(AZ15,100)</f>
        <v>24.717743856771904</v>
      </c>
      <c r="BI30" s="360"/>
      <c r="BL30" s="367"/>
      <c r="BM30" s="368"/>
      <c r="BN30" s="350"/>
      <c r="BO30" s="369"/>
      <c r="BP30" s="369"/>
      <c r="BQ30" s="369"/>
      <c r="BR30" s="369"/>
      <c r="BS30" s="369"/>
      <c r="BT30" s="363"/>
      <c r="BU30" s="363"/>
      <c r="BV30" s="363"/>
      <c r="BW30" s="363"/>
      <c r="BX30" s="363"/>
      <c r="BY30" s="363"/>
      <c r="BZ30" s="363"/>
      <c r="CA30" s="4"/>
    </row>
    <row r="31" spans="1:79" s="337" customFormat="1" ht="15.75">
      <c r="A31" s="787"/>
      <c r="U31" s="348"/>
      <c r="V31" s="349"/>
      <c r="W31" s="1174"/>
      <c r="X31" s="1173"/>
      <c r="Y31" s="353"/>
      <c r="Z31" s="350"/>
      <c r="AA31" s="342"/>
      <c r="AB31" s="342"/>
      <c r="AC31" s="342"/>
      <c r="AD31" s="342"/>
      <c r="AE31" s="342"/>
      <c r="AF31" s="342"/>
      <c r="AG31" s="342"/>
      <c r="AH31" s="342"/>
      <c r="AI31" s="342"/>
      <c r="AJ31" s="342"/>
      <c r="AK31" s="342"/>
      <c r="AL31" s="342"/>
      <c r="AM31" s="342"/>
      <c r="AN31" s="342"/>
      <c r="AO31" s="342"/>
      <c r="AP31" s="342"/>
      <c r="AQ31" s="4"/>
      <c r="AR31" s="4"/>
      <c r="AS31" s="4"/>
      <c r="AT31" s="4"/>
      <c r="AU31" s="4"/>
      <c r="AV31" s="4"/>
      <c r="AW31" s="4"/>
      <c r="AX31" s="4"/>
      <c r="AY31" s="4"/>
      <c r="AZ31" s="4"/>
      <c r="BA31" s="4"/>
      <c r="BB31" s="4"/>
      <c r="BC31" s="4"/>
      <c r="BD31" s="4"/>
      <c r="BE31" s="4"/>
      <c r="BF31" s="4"/>
      <c r="BG31" s="4"/>
      <c r="BH31" s="688"/>
      <c r="BI31" s="4"/>
    </row>
    <row r="32" spans="1:79" s="337" customFormat="1" ht="21.75" customHeight="1" thickBot="1">
      <c r="A32" s="787"/>
      <c r="U32" s="1"/>
      <c r="V32" s="354"/>
      <c r="W32" s="767" t="s">
        <v>98</v>
      </c>
      <c r="X32" s="1173"/>
      <c r="Y32" s="354"/>
      <c r="Z32" s="354"/>
      <c r="AA32" s="408"/>
      <c r="BF32" s="67"/>
      <c r="BH32" s="4"/>
    </row>
    <row r="33" spans="1:79" s="337" customFormat="1" ht="14.25">
      <c r="A33" s="787"/>
      <c r="U33" s="327"/>
      <c r="V33" s="328"/>
      <c r="W33" s="1175" t="s">
        <v>561</v>
      </c>
      <c r="X33" s="1176"/>
      <c r="Y33" s="328" t="s">
        <v>6</v>
      </c>
      <c r="Z33" s="329"/>
      <c r="AA33" s="334">
        <v>1990</v>
      </c>
      <c r="AB33" s="334">
        <f t="shared" ref="AB33:BE33" si="21">AA33+1</f>
        <v>1991</v>
      </c>
      <c r="AC33" s="334">
        <f t="shared" si="21"/>
        <v>1992</v>
      </c>
      <c r="AD33" s="334">
        <f t="shared" si="21"/>
        <v>1993</v>
      </c>
      <c r="AE33" s="334">
        <f t="shared" si="21"/>
        <v>1994</v>
      </c>
      <c r="AF33" s="334">
        <f t="shared" si="21"/>
        <v>1995</v>
      </c>
      <c r="AG33" s="334">
        <f t="shared" si="21"/>
        <v>1996</v>
      </c>
      <c r="AH33" s="334">
        <f t="shared" si="21"/>
        <v>1997</v>
      </c>
      <c r="AI33" s="334">
        <f t="shared" si="21"/>
        <v>1998</v>
      </c>
      <c r="AJ33" s="335">
        <f t="shared" si="21"/>
        <v>1999</v>
      </c>
      <c r="AK33" s="335">
        <f t="shared" si="21"/>
        <v>2000</v>
      </c>
      <c r="AL33" s="335">
        <f t="shared" si="21"/>
        <v>2001</v>
      </c>
      <c r="AM33" s="335">
        <f t="shared" si="21"/>
        <v>2002</v>
      </c>
      <c r="AN33" s="334">
        <f t="shared" si="21"/>
        <v>2003</v>
      </c>
      <c r="AO33" s="334">
        <f t="shared" si="21"/>
        <v>2004</v>
      </c>
      <c r="AP33" s="334">
        <f t="shared" si="21"/>
        <v>2005</v>
      </c>
      <c r="AQ33" s="334">
        <f t="shared" si="21"/>
        <v>2006</v>
      </c>
      <c r="AR33" s="333">
        <f t="shared" si="21"/>
        <v>2007</v>
      </c>
      <c r="AS33" s="355">
        <f t="shared" si="21"/>
        <v>2008</v>
      </c>
      <c r="AT33" s="334">
        <f t="shared" si="21"/>
        <v>2009</v>
      </c>
      <c r="AU33" s="355">
        <f t="shared" si="21"/>
        <v>2010</v>
      </c>
      <c r="AV33" s="335">
        <f t="shared" si="21"/>
        <v>2011</v>
      </c>
      <c r="AW33" s="334">
        <f t="shared" si="21"/>
        <v>2012</v>
      </c>
      <c r="AX33" s="334">
        <f t="shared" si="21"/>
        <v>2013</v>
      </c>
      <c r="AY33" s="333">
        <f t="shared" si="21"/>
        <v>2014</v>
      </c>
      <c r="AZ33" s="333">
        <f t="shared" si="21"/>
        <v>2015</v>
      </c>
      <c r="BA33" s="334">
        <f t="shared" si="21"/>
        <v>2016</v>
      </c>
      <c r="BB33" s="334">
        <f t="shared" si="21"/>
        <v>2017</v>
      </c>
      <c r="BC33" s="334">
        <f t="shared" si="21"/>
        <v>2018</v>
      </c>
      <c r="BD33" s="335">
        <f t="shared" si="21"/>
        <v>2019</v>
      </c>
      <c r="BE33" s="336">
        <f t="shared" si="21"/>
        <v>2020</v>
      </c>
      <c r="BH33" s="4"/>
    </row>
    <row r="34" spans="1:79" s="337" customFormat="1" ht="18.75">
      <c r="A34" s="787"/>
      <c r="U34" s="338" t="s">
        <v>172</v>
      </c>
      <c r="V34" s="339"/>
      <c r="W34" s="1156" t="s">
        <v>566</v>
      </c>
      <c r="X34" s="1157"/>
      <c r="Y34" s="339">
        <v>1</v>
      </c>
      <c r="Z34" s="482"/>
      <c r="AA34" s="356">
        <f t="shared" ref="AA34:AX34" si="22">AA5/$AA5-1</f>
        <v>0</v>
      </c>
      <c r="AB34" s="356">
        <f t="shared" si="22"/>
        <v>7.1162422346020549E-3</v>
      </c>
      <c r="AC34" s="356">
        <f>AC5/$AA5-1</f>
        <v>1.5633904245565766E-2</v>
      </c>
      <c r="AD34" s="356">
        <f t="shared" si="22"/>
        <v>9.5062490374446806E-3</v>
      </c>
      <c r="AE34" s="356">
        <f t="shared" si="22"/>
        <v>6.2252456788368216E-2</v>
      </c>
      <c r="AF34" s="356">
        <f t="shared" si="22"/>
        <v>7.3887249120262455E-2</v>
      </c>
      <c r="AG34" s="356">
        <f t="shared" si="22"/>
        <v>8.4956518483754406E-2</v>
      </c>
      <c r="AH34" s="356">
        <f t="shared" si="22"/>
        <v>8.2985987297072183E-2</v>
      </c>
      <c r="AI34" s="356">
        <f t="shared" si="22"/>
        <v>5.2602313651698651E-2</v>
      </c>
      <c r="AJ34" s="356">
        <f t="shared" si="22"/>
        <v>8.2666443789065402E-2</v>
      </c>
      <c r="AK34" s="356">
        <f t="shared" si="22"/>
        <v>0.10096618820800951</v>
      </c>
      <c r="AL34" s="356">
        <f t="shared" si="22"/>
        <v>8.6174493359325588E-2</v>
      </c>
      <c r="AM34" s="356">
        <f t="shared" si="22"/>
        <v>0.11784874893191488</v>
      </c>
      <c r="AN34" s="356">
        <f t="shared" si="22"/>
        <v>0.12207915370095823</v>
      </c>
      <c r="AO34" s="356">
        <f t="shared" si="22"/>
        <v>0.12122685378644471</v>
      </c>
      <c r="AP34" s="356">
        <f t="shared" si="22"/>
        <v>0.12759065214857546</v>
      </c>
      <c r="AQ34" s="356">
        <f t="shared" si="22"/>
        <v>0.10981735223235667</v>
      </c>
      <c r="AR34" s="356">
        <f t="shared" si="22"/>
        <v>0.13947769623066786</v>
      </c>
      <c r="AS34" s="356">
        <f t="shared" si="22"/>
        <v>6.6617464769252122E-2</v>
      </c>
      <c r="AT34" s="356">
        <f t="shared" si="22"/>
        <v>3.98288867722707E-3</v>
      </c>
      <c r="AU34" s="356">
        <f t="shared" si="22"/>
        <v>4.7216988514644953E-2</v>
      </c>
      <c r="AV34" s="356">
        <f t="shared" si="22"/>
        <v>8.9131204861175872E-2</v>
      </c>
      <c r="AW34" s="356">
        <f t="shared" si="22"/>
        <v>0.11860403208307968</v>
      </c>
      <c r="AX34" s="356">
        <f t="shared" si="22"/>
        <v>0.13196352426220326</v>
      </c>
      <c r="AY34" s="356">
        <f t="shared" ref="AY34:AZ38" si="23">AY5/$AA5-1</f>
        <v>9.1397660318990992E-2</v>
      </c>
      <c r="AZ34" s="356">
        <f t="shared" si="23"/>
        <v>5.5850118945672156E-2</v>
      </c>
      <c r="BA34" s="6"/>
      <c r="BB34" s="6"/>
      <c r="BC34" s="6"/>
      <c r="BD34" s="358"/>
      <c r="BE34" s="359"/>
      <c r="BF34" s="2"/>
      <c r="BG34" s="2"/>
      <c r="BH34" s="4"/>
      <c r="BI34" s="2"/>
    </row>
    <row r="35" spans="1:79" s="337" customFormat="1" ht="14.25">
      <c r="A35" s="787"/>
      <c r="U35" s="338"/>
      <c r="V35" s="339"/>
      <c r="W35" s="1158"/>
      <c r="X35" s="1159" t="s">
        <v>556</v>
      </c>
      <c r="Y35" s="339">
        <v>1</v>
      </c>
      <c r="Z35" s="482"/>
      <c r="AA35" s="356">
        <f t="shared" ref="AA35:AX35" si="24">AA6/$AA6-1</f>
        <v>0</v>
      </c>
      <c r="AB35" s="356">
        <f t="shared" si="24"/>
        <v>6.7464389752178722E-3</v>
      </c>
      <c r="AC35" s="356">
        <f>AC6/$AA6-1</f>
        <v>1.4643750196837946E-2</v>
      </c>
      <c r="AD35" s="356">
        <f t="shared" si="24"/>
        <v>1.0296934802374036E-2</v>
      </c>
      <c r="AE35" s="356">
        <f t="shared" si="24"/>
        <v>6.3126822662091353E-2</v>
      </c>
      <c r="AF35" s="356">
        <f t="shared" si="24"/>
        <v>7.4807227960545841E-2</v>
      </c>
      <c r="AG35" s="356">
        <f t="shared" si="24"/>
        <v>8.5795435693858169E-2</v>
      </c>
      <c r="AH35" s="356">
        <f t="shared" si="24"/>
        <v>8.4667588383338321E-2</v>
      </c>
      <c r="AI35" s="356">
        <f t="shared" si="24"/>
        <v>5.7430361499376748E-2</v>
      </c>
      <c r="AJ35" s="356">
        <f t="shared" si="24"/>
        <v>8.9977559595433521E-2</v>
      </c>
      <c r="AK35" s="356">
        <f t="shared" si="24"/>
        <v>0.10802607334171066</v>
      </c>
      <c r="AL35" s="356">
        <f t="shared" si="24"/>
        <v>9.3878995454417913E-2</v>
      </c>
      <c r="AM35" s="356">
        <f t="shared" si="24"/>
        <v>0.13091351683084529</v>
      </c>
      <c r="AN35" s="356">
        <f t="shared" si="24"/>
        <v>0.13571376396998258</v>
      </c>
      <c r="AO35" s="356">
        <f t="shared" si="24"/>
        <v>0.13570137513091662</v>
      </c>
      <c r="AP35" s="356">
        <f t="shared" si="24"/>
        <v>0.14264062364543806</v>
      </c>
      <c r="AQ35" s="356">
        <f t="shared" si="24"/>
        <v>0.12473842329572093</v>
      </c>
      <c r="AR35" s="356">
        <f t="shared" si="24"/>
        <v>0.15724494144882195</v>
      </c>
      <c r="AS35" s="356">
        <f t="shared" si="24"/>
        <v>8.09908493677578E-2</v>
      </c>
      <c r="AT35" s="356">
        <f t="shared" si="24"/>
        <v>2.1699192007486934E-2</v>
      </c>
      <c r="AU35" s="356">
        <f t="shared" si="24"/>
        <v>6.7408572634944042E-2</v>
      </c>
      <c r="AV35" s="356">
        <f t="shared" si="24"/>
        <v>0.11390462458715156</v>
      </c>
      <c r="AW35" s="356">
        <f t="shared" si="24"/>
        <v>0.14425913167315496</v>
      </c>
      <c r="AX35" s="356">
        <f t="shared" si="24"/>
        <v>0.15765368470205199</v>
      </c>
      <c r="AY35" s="356">
        <f t="shared" si="23"/>
        <v>0.11485739282766438</v>
      </c>
      <c r="AZ35" s="356">
        <f t="shared" si="23"/>
        <v>7.6964235241933077E-2</v>
      </c>
      <c r="BA35" s="6"/>
      <c r="BB35" s="6"/>
      <c r="BC35" s="6"/>
      <c r="BD35" s="358"/>
      <c r="BE35" s="359"/>
      <c r="BF35" s="2"/>
      <c r="BG35" s="2"/>
      <c r="BH35" s="4"/>
      <c r="BI35" s="2"/>
    </row>
    <row r="36" spans="1:79" s="337" customFormat="1" ht="15.75">
      <c r="A36" s="787"/>
      <c r="U36" s="765" t="s">
        <v>173</v>
      </c>
      <c r="V36" s="339"/>
      <c r="W36" s="1160"/>
      <c r="X36" s="1161" t="s">
        <v>567</v>
      </c>
      <c r="Y36" s="339">
        <v>1</v>
      </c>
      <c r="Z36" s="482"/>
      <c r="AA36" s="356">
        <f>AA7/$AA7-1</f>
        <v>0</v>
      </c>
      <c r="AB36" s="356">
        <f t="shared" ref="AB36:AX36" si="25">AB7/$AA7-1</f>
        <v>1.1242109905805764E-2</v>
      </c>
      <c r="AC36" s="356">
        <f>AC7/$AA7-1</f>
        <v>2.6680979887790279E-2</v>
      </c>
      <c r="AD36" s="356">
        <f t="shared" si="25"/>
        <v>6.8462631557442144E-4</v>
      </c>
      <c r="AE36" s="356">
        <f t="shared" si="25"/>
        <v>5.2497221268791083E-2</v>
      </c>
      <c r="AF36" s="356">
        <f t="shared" si="25"/>
        <v>6.3623113099290363E-2</v>
      </c>
      <c r="AG36" s="356">
        <f t="shared" si="25"/>
        <v>7.5596781087849285E-2</v>
      </c>
      <c r="AH36" s="356">
        <f t="shared" si="25"/>
        <v>6.4224488090050436E-2</v>
      </c>
      <c r="AI36" s="356">
        <f t="shared" si="25"/>
        <v>-1.2638598453672545E-3</v>
      </c>
      <c r="AJ36" s="356">
        <f t="shared" si="25"/>
        <v>1.0968643425088853E-3</v>
      </c>
      <c r="AK36" s="356">
        <f t="shared" si="25"/>
        <v>2.2199570834034121E-2</v>
      </c>
      <c r="AL36" s="356">
        <f t="shared" si="25"/>
        <v>2.1593212378956395E-4</v>
      </c>
      <c r="AM36" s="356">
        <f t="shared" si="25"/>
        <v>-2.7913902256622047E-2</v>
      </c>
      <c r="AN36" s="356">
        <f t="shared" si="25"/>
        <v>-3.0041186752861937E-2</v>
      </c>
      <c r="AO36" s="356">
        <f t="shared" si="25"/>
        <v>-4.0264312545564618E-2</v>
      </c>
      <c r="AP36" s="356">
        <f t="shared" si="25"/>
        <v>-4.0320769061914841E-2</v>
      </c>
      <c r="AQ36" s="356">
        <f t="shared" si="25"/>
        <v>-5.6655936355231917E-2</v>
      </c>
      <c r="AR36" s="356">
        <f t="shared" si="25"/>
        <v>-5.8750147336839142E-2</v>
      </c>
      <c r="AS36" s="356">
        <f t="shared" si="25"/>
        <v>-9.3745326352522973E-2</v>
      </c>
      <c r="AT36" s="356">
        <f t="shared" si="25"/>
        <v>-0.19367660000686726</v>
      </c>
      <c r="AU36" s="356">
        <f t="shared" si="25"/>
        <v>-0.17805902525304595</v>
      </c>
      <c r="AV36" s="356">
        <f t="shared" si="25"/>
        <v>-0.18726401059153797</v>
      </c>
      <c r="AW36" s="356">
        <f t="shared" si="25"/>
        <v>-0.16762802054002379</v>
      </c>
      <c r="AX36" s="356">
        <f t="shared" si="25"/>
        <v>-0.15465969967411697</v>
      </c>
      <c r="AY36" s="356">
        <f t="shared" si="23"/>
        <v>-0.17034084380844006</v>
      </c>
      <c r="AZ36" s="356">
        <f t="shared" si="23"/>
        <v>-0.17971851822070273</v>
      </c>
      <c r="BA36" s="6"/>
      <c r="BB36" s="6"/>
      <c r="BC36" s="6"/>
      <c r="BD36" s="358"/>
      <c r="BE36" s="359"/>
      <c r="BF36" s="2"/>
      <c r="BG36" s="2"/>
      <c r="BH36" s="4"/>
      <c r="BI36" s="2"/>
    </row>
    <row r="37" spans="1:79" s="337" customFormat="1" ht="18.75">
      <c r="A37" s="787"/>
      <c r="U37" s="338" t="s">
        <v>175</v>
      </c>
      <c r="V37" s="339"/>
      <c r="W37" s="1162" t="s">
        <v>576</v>
      </c>
      <c r="X37" s="1157"/>
      <c r="Y37" s="339">
        <v>25</v>
      </c>
      <c r="Z37" s="482"/>
      <c r="AA37" s="356">
        <f t="shared" ref="AA37:AX37" si="26">AA8/$AA8-1</f>
        <v>0</v>
      </c>
      <c r="AB37" s="356">
        <f t="shared" si="26"/>
        <v>-2.7920322998996494E-2</v>
      </c>
      <c r="AC37" s="356">
        <f t="shared" si="26"/>
        <v>-9.2923311569472755E-3</v>
      </c>
      <c r="AD37" s="356">
        <f t="shared" si="26"/>
        <v>-0.10174778415833274</v>
      </c>
      <c r="AE37" s="356">
        <f t="shared" si="26"/>
        <v>-2.5081410214678912E-2</v>
      </c>
      <c r="AF37" s="356">
        <f t="shared" si="26"/>
        <v>-5.8457742732600071E-2</v>
      </c>
      <c r="AG37" s="356">
        <f t="shared" si="26"/>
        <v>-8.6227474419682926E-2</v>
      </c>
      <c r="AH37" s="356">
        <f t="shared" si="26"/>
        <v>-0.10261876884402854</v>
      </c>
      <c r="AI37" s="356">
        <f t="shared" si="26"/>
        <v>-0.14461540973517184</v>
      </c>
      <c r="AJ37" s="356">
        <f t="shared" si="26"/>
        <v>-0.14777163965658091</v>
      </c>
      <c r="AK37" s="356">
        <f t="shared" si="26"/>
        <v>-0.14827218636931916</v>
      </c>
      <c r="AL37" s="356">
        <f t="shared" si="26"/>
        <v>-0.1722396944836192</v>
      </c>
      <c r="AM37" s="356">
        <f t="shared" si="26"/>
        <v>-0.18738398434127845</v>
      </c>
      <c r="AN37" s="356">
        <f t="shared" si="26"/>
        <v>-0.22069502131786856</v>
      </c>
      <c r="AO37" s="356">
        <f t="shared" si="26"/>
        <v>-0.19761280793885694</v>
      </c>
      <c r="AP37" s="356">
        <f t="shared" si="26"/>
        <v>-0.20224330119955736</v>
      </c>
      <c r="AQ37" s="356">
        <f t="shared" si="26"/>
        <v>-0.21392858953459315</v>
      </c>
      <c r="AR37" s="356">
        <f t="shared" si="26"/>
        <v>-0.20825308011756394</v>
      </c>
      <c r="AS37" s="356">
        <f t="shared" si="26"/>
        <v>-0.21490292007059186</v>
      </c>
      <c r="AT37" s="356">
        <f t="shared" si="26"/>
        <v>-0.23563746097229765</v>
      </c>
      <c r="AU37" s="356">
        <f t="shared" si="26"/>
        <v>-0.21183677891178343</v>
      </c>
      <c r="AV37" s="356">
        <f t="shared" si="26"/>
        <v>-0.23478491392541867</v>
      </c>
      <c r="AW37" s="356">
        <f t="shared" si="26"/>
        <v>-0.25419000704483519</v>
      </c>
      <c r="AX37" s="356">
        <f t="shared" si="26"/>
        <v>-0.26112593243653703</v>
      </c>
      <c r="AY37" s="356">
        <f t="shared" si="23"/>
        <v>-0.27485414544438402</v>
      </c>
      <c r="AZ37" s="356">
        <f t="shared" si="23"/>
        <v>-0.29233905667965232</v>
      </c>
      <c r="BA37" s="6"/>
      <c r="BB37" s="6"/>
      <c r="BC37" s="6"/>
      <c r="BD37" s="358"/>
      <c r="BE37" s="359"/>
      <c r="BF37" s="360"/>
      <c r="BG37" s="360"/>
      <c r="BH37" s="4"/>
      <c r="BI37" s="360"/>
      <c r="BL37" s="352"/>
      <c r="BM37" s="352"/>
      <c r="BN37" s="361"/>
      <c r="BO37" s="352"/>
      <c r="BP37" s="352"/>
      <c r="BQ37" s="352"/>
      <c r="BR37" s="352"/>
      <c r="BS37" s="352"/>
      <c r="BT37" s="352"/>
      <c r="BU37" s="352"/>
      <c r="BV37" s="352"/>
      <c r="BW37" s="352"/>
      <c r="BX37" s="352"/>
      <c r="BY37" s="352"/>
      <c r="BZ37" s="352"/>
      <c r="CA37" s="2"/>
    </row>
    <row r="38" spans="1:79" s="337" customFormat="1" ht="18.75">
      <c r="A38" s="787"/>
      <c r="U38" s="338" t="s">
        <v>174</v>
      </c>
      <c r="V38" s="339"/>
      <c r="W38" s="1162" t="s">
        <v>568</v>
      </c>
      <c r="X38" s="1157"/>
      <c r="Y38" s="339">
        <v>298</v>
      </c>
      <c r="Z38" s="482"/>
      <c r="AA38" s="356">
        <f t="shared" ref="AA38:AX38" si="27">AA9/$AA9-1</f>
        <v>0</v>
      </c>
      <c r="AB38" s="356">
        <f>AB9/$AA9-1</f>
        <v>-9.4810181541595817E-3</v>
      </c>
      <c r="AC38" s="356">
        <f t="shared" si="27"/>
        <v>-5.0362771164151887E-3</v>
      </c>
      <c r="AD38" s="356">
        <f t="shared" si="27"/>
        <v>-8.4566520744149276E-3</v>
      </c>
      <c r="AE38" s="356">
        <f t="shared" si="27"/>
        <v>3.3035580379869645E-2</v>
      </c>
      <c r="AF38" s="356">
        <f t="shared" si="27"/>
        <v>4.2611626144992698E-2</v>
      </c>
      <c r="AG38" s="356">
        <f t="shared" si="27"/>
        <v>7.8187250363741967E-2</v>
      </c>
      <c r="AH38" s="356">
        <f t="shared" si="27"/>
        <v>0.10351409263624856</v>
      </c>
      <c r="AI38" s="356">
        <f t="shared" si="27"/>
        <v>5.2941145982017712E-2</v>
      </c>
      <c r="AJ38" s="356">
        <f t="shared" si="27"/>
        <v>-0.14228025730349769</v>
      </c>
      <c r="AK38" s="356">
        <f t="shared" si="27"/>
        <v>-6.2065873987475428E-2</v>
      </c>
      <c r="AL38" s="356">
        <f t="shared" si="27"/>
        <v>-0.17536279109534536</v>
      </c>
      <c r="AM38" s="356">
        <f t="shared" si="27"/>
        <v>-0.19272622413743279</v>
      </c>
      <c r="AN38" s="356">
        <f t="shared" si="27"/>
        <v>-0.19907152320999066</v>
      </c>
      <c r="AO38" s="356">
        <f t="shared" si="27"/>
        <v>-0.19935021993042834</v>
      </c>
      <c r="AP38" s="356">
        <f t="shared" si="27"/>
        <v>-0.21221373951581823</v>
      </c>
      <c r="AQ38" s="356">
        <f t="shared" si="27"/>
        <v>-0.21326293393933893</v>
      </c>
      <c r="AR38" s="356">
        <f t="shared" si="27"/>
        <v>-0.23245974602421615</v>
      </c>
      <c r="AS38" s="356">
        <f t="shared" si="27"/>
        <v>-0.26187222186299297</v>
      </c>
      <c r="AT38" s="356">
        <f t="shared" si="27"/>
        <v>-0.28009113313461154</v>
      </c>
      <c r="AU38" s="356">
        <f t="shared" si="27"/>
        <v>-0.29188092498833351</v>
      </c>
      <c r="AV38" s="356">
        <f t="shared" si="27"/>
        <v>-0.30876768817068967</v>
      </c>
      <c r="AW38" s="356">
        <f t="shared" si="27"/>
        <v>-0.32256831095074057</v>
      </c>
      <c r="AX38" s="356">
        <f t="shared" si="27"/>
        <v>-0.32101176540321619</v>
      </c>
      <c r="AY38" s="356">
        <f t="shared" si="23"/>
        <v>-0.33544704695937988</v>
      </c>
      <c r="AZ38" s="356">
        <f t="shared" si="23"/>
        <v>-0.33911198712250723</v>
      </c>
      <c r="BA38" s="6"/>
      <c r="BB38" s="6"/>
      <c r="BC38" s="6"/>
      <c r="BD38" s="358"/>
      <c r="BE38" s="359"/>
      <c r="BF38" s="360"/>
      <c r="BG38" s="360"/>
      <c r="BH38" s="4"/>
      <c r="BI38" s="360"/>
      <c r="BL38" s="295"/>
      <c r="BM38" s="362"/>
      <c r="BN38" s="350"/>
      <c r="BO38" s="363"/>
      <c r="BP38" s="363"/>
      <c r="BQ38" s="363"/>
      <c r="BR38" s="363"/>
      <c r="BS38" s="363"/>
      <c r="BT38" s="363"/>
      <c r="BU38" s="363"/>
      <c r="BV38" s="363"/>
      <c r="BW38" s="363"/>
      <c r="BX38" s="363"/>
      <c r="BY38" s="363"/>
      <c r="BZ38" s="363"/>
      <c r="CA38" s="4"/>
    </row>
    <row r="39" spans="1:79" s="337" customFormat="1" ht="15.75">
      <c r="A39" s="787"/>
      <c r="U39" s="338"/>
      <c r="V39" s="339"/>
      <c r="W39" s="1163" t="s">
        <v>557</v>
      </c>
      <c r="X39" s="1164"/>
      <c r="Y39" s="339"/>
      <c r="Z39" s="482"/>
      <c r="AA39" s="356">
        <f>AA10/$AA10-1</f>
        <v>0</v>
      </c>
      <c r="AB39" s="356">
        <f>AB10/$AA10-1</f>
        <v>0.10581172541317185</v>
      </c>
      <c r="AC39" s="356">
        <f>AC10/$AA10-1</f>
        <v>0.16118731058708846</v>
      </c>
      <c r="AD39" s="356">
        <f t="shared" ref="AD39:AZ39" si="28">AD10/$AA10-1</f>
        <v>0.26766531157425777</v>
      </c>
      <c r="AE39" s="356">
        <f t="shared" si="28"/>
        <v>0.40269834317536413</v>
      </c>
      <c r="AF39" s="356">
        <f t="shared" si="28"/>
        <v>0.68216446255536467</v>
      </c>
      <c r="AG39" s="356">
        <f t="shared" si="28"/>
        <v>0.69911566668952063</v>
      </c>
      <c r="AH39" s="356">
        <f t="shared" si="28"/>
        <v>0.67172574932084639</v>
      </c>
      <c r="AI39" s="356">
        <f t="shared" si="28"/>
        <v>0.5195557930868111</v>
      </c>
      <c r="AJ39" s="356">
        <f t="shared" si="28"/>
        <v>0.32878436822755708</v>
      </c>
      <c r="AK39" s="356">
        <f t="shared" si="28"/>
        <v>0.18916942794634273</v>
      </c>
      <c r="AL39" s="356">
        <f t="shared" si="28"/>
        <v>9.8299419497041018E-3</v>
      </c>
      <c r="AM39" s="356">
        <f t="shared" si="28"/>
        <v>-0.10780852620735892</v>
      </c>
      <c r="AN39" s="356">
        <f t="shared" si="28"/>
        <v>-0.12584926653258022</v>
      </c>
      <c r="AO39" s="356">
        <f t="shared" si="28"/>
        <v>-0.22548859331168647</v>
      </c>
      <c r="AP39" s="356">
        <f t="shared" si="28"/>
        <v>-0.20999856255792193</v>
      </c>
      <c r="AQ39" s="356">
        <f t="shared" si="28"/>
        <v>-0.14420414337785514</v>
      </c>
      <c r="AR39" s="356">
        <f t="shared" si="28"/>
        <v>-0.124737366699057</v>
      </c>
      <c r="AS39" s="356">
        <f t="shared" si="28"/>
        <v>-0.1320277294191311</v>
      </c>
      <c r="AT39" s="356">
        <f t="shared" si="28"/>
        <v>-0.18581343487772595</v>
      </c>
      <c r="AU39" s="356">
        <f t="shared" si="28"/>
        <v>-0.10849899476564207</v>
      </c>
      <c r="AV39" s="356">
        <f t="shared" si="28"/>
        <v>-4.1842804229352604E-2</v>
      </c>
      <c r="AW39" s="356">
        <f t="shared" si="28"/>
        <v>3.3292686530017157E-2</v>
      </c>
      <c r="AX39" s="356">
        <f t="shared" si="28"/>
        <v>0.10576878542691337</v>
      </c>
      <c r="AY39" s="356">
        <f t="shared" si="28"/>
        <v>0.19688875723822186</v>
      </c>
      <c r="AZ39" s="356">
        <f t="shared" si="28"/>
        <v>0.27859442331956341</v>
      </c>
      <c r="BA39" s="6"/>
      <c r="BB39" s="6"/>
      <c r="BC39" s="6"/>
      <c r="BD39" s="358"/>
      <c r="BE39" s="359"/>
      <c r="BF39" s="360"/>
      <c r="BG39" s="360"/>
      <c r="BH39" s="4"/>
      <c r="BI39" s="360"/>
      <c r="BL39" s="295"/>
      <c r="BM39" s="362"/>
      <c r="BN39" s="350"/>
      <c r="BO39" s="363"/>
      <c r="BP39" s="363"/>
      <c r="BQ39" s="363"/>
      <c r="BR39" s="363"/>
      <c r="BS39" s="363"/>
      <c r="BT39" s="363"/>
      <c r="BU39" s="363"/>
      <c r="BV39" s="363"/>
      <c r="BW39" s="363"/>
      <c r="BX39" s="363"/>
      <c r="BY39" s="363"/>
      <c r="BZ39" s="363"/>
      <c r="CA39" s="4"/>
    </row>
    <row r="40" spans="1:79" s="337" customFormat="1" ht="28.5">
      <c r="A40" s="787"/>
      <c r="U40" s="344" t="s">
        <v>52</v>
      </c>
      <c r="V40" s="345"/>
      <c r="W40" s="1165"/>
      <c r="X40" s="1166" t="s">
        <v>574</v>
      </c>
      <c r="Y40" s="345" t="s">
        <v>79</v>
      </c>
      <c r="Z40" s="482"/>
      <c r="AA40" s="356">
        <f t="shared" ref="AA40:AX40" si="29">AA11/$AA11-1</f>
        <v>0</v>
      </c>
      <c r="AB40" s="356">
        <f>AB11/$AA11-1</f>
        <v>8.8957790566543293E-2</v>
      </c>
      <c r="AC40" s="356">
        <f t="shared" si="29"/>
        <v>0.11516937535412164</v>
      </c>
      <c r="AD40" s="356">
        <f t="shared" si="29"/>
        <v>0.13788637322829</v>
      </c>
      <c r="AE40" s="356">
        <f t="shared" si="29"/>
        <v>0.32133352895417455</v>
      </c>
      <c r="AF40" s="356">
        <f t="shared" si="29"/>
        <v>0.5825194999564387</v>
      </c>
      <c r="AG40" s="356">
        <f t="shared" si="29"/>
        <v>0.54391343574429252</v>
      </c>
      <c r="AH40" s="356">
        <f t="shared" si="29"/>
        <v>0.53378842393750525</v>
      </c>
      <c r="AI40" s="356">
        <f t="shared" si="29"/>
        <v>0.49018583666207349</v>
      </c>
      <c r="AJ40" s="356">
        <f t="shared" si="29"/>
        <v>0.52948794720372439</v>
      </c>
      <c r="AK40" s="356">
        <f t="shared" si="29"/>
        <v>0.4343179555532457</v>
      </c>
      <c r="AL40" s="356">
        <f t="shared" si="29"/>
        <v>0.22157562694254707</v>
      </c>
      <c r="AM40" s="356">
        <f t="shared" si="29"/>
        <v>1.9085866344463076E-2</v>
      </c>
      <c r="AN40" s="356">
        <f t="shared" si="29"/>
        <v>1.8582052171343788E-2</v>
      </c>
      <c r="AO40" s="356">
        <f t="shared" si="29"/>
        <v>-0.22039434310002493</v>
      </c>
      <c r="AP40" s="356">
        <f t="shared" si="29"/>
        <v>-0.19774167114204011</v>
      </c>
      <c r="AQ40" s="356">
        <f t="shared" si="29"/>
        <v>-8.1924573706925297E-2</v>
      </c>
      <c r="AR40" s="356">
        <f t="shared" si="29"/>
        <v>4.8635729286852669E-2</v>
      </c>
      <c r="AS40" s="356">
        <f t="shared" si="29"/>
        <v>0.21042896135601907</v>
      </c>
      <c r="AT40" s="356">
        <f t="shared" si="29"/>
        <v>0.31414253647892276</v>
      </c>
      <c r="AU40" s="356">
        <f t="shared" si="29"/>
        <v>0.46276512922992374</v>
      </c>
      <c r="AV40" s="356">
        <f t="shared" si="29"/>
        <v>0.63639154490484007</v>
      </c>
      <c r="AW40" s="356">
        <f t="shared" si="29"/>
        <v>0.84208094119946608</v>
      </c>
      <c r="AX40" s="356">
        <f t="shared" si="29"/>
        <v>1.0144322875599521</v>
      </c>
      <c r="AY40" s="356">
        <f t="shared" ref="AY40:AZ44" si="30">AY11/$AA11-1</f>
        <v>1.2448591227963872</v>
      </c>
      <c r="AZ40" s="356">
        <f t="shared" si="30"/>
        <v>1.4605851341471006</v>
      </c>
      <c r="BA40" s="6"/>
      <c r="BB40" s="6"/>
      <c r="BC40" s="6"/>
      <c r="BD40" s="358"/>
      <c r="BE40" s="359"/>
      <c r="BF40" s="360"/>
      <c r="BG40" s="360"/>
      <c r="BH40" s="4"/>
      <c r="BI40" s="360"/>
      <c r="BL40" s="295"/>
      <c r="BM40" s="362"/>
      <c r="BN40" s="363"/>
      <c r="BO40" s="363"/>
      <c r="BP40" s="363"/>
      <c r="BQ40" s="363"/>
      <c r="BR40" s="363"/>
      <c r="BS40" s="363"/>
      <c r="BT40" s="363"/>
      <c r="BU40" s="363"/>
      <c r="BV40" s="363"/>
      <c r="BW40" s="363"/>
      <c r="BX40" s="363"/>
      <c r="BY40" s="363"/>
      <c r="BZ40" s="363"/>
      <c r="CA40" s="4"/>
    </row>
    <row r="41" spans="1:79" s="337" customFormat="1" ht="28.5">
      <c r="A41" s="787"/>
      <c r="U41" s="344" t="s">
        <v>53</v>
      </c>
      <c r="V41" s="345"/>
      <c r="W41" s="1165"/>
      <c r="X41" s="1166" t="s">
        <v>563</v>
      </c>
      <c r="Y41" s="345" t="s">
        <v>80</v>
      </c>
      <c r="Z41" s="482"/>
      <c r="AA41" s="356">
        <f t="shared" ref="AA41:AX41" si="31">AA12/$AA12-1</f>
        <v>0</v>
      </c>
      <c r="AB41" s="356">
        <f t="shared" si="31"/>
        <v>0.14797040261001193</v>
      </c>
      <c r="AC41" s="356">
        <f t="shared" si="31"/>
        <v>0.16484851353830776</v>
      </c>
      <c r="AD41" s="356">
        <f t="shared" si="31"/>
        <v>0.6733898337656361</v>
      </c>
      <c r="AE41" s="356">
        <f t="shared" si="31"/>
        <v>1.0557954533645075</v>
      </c>
      <c r="AF41" s="356">
        <f t="shared" si="31"/>
        <v>1.6929366132771735</v>
      </c>
      <c r="AG41" s="356">
        <f t="shared" si="31"/>
        <v>1.7920693201569486</v>
      </c>
      <c r="AH41" s="356">
        <f t="shared" si="31"/>
        <v>2.056028156115203</v>
      </c>
      <c r="AI41" s="356">
        <f t="shared" si="31"/>
        <v>1.5336775830373477</v>
      </c>
      <c r="AJ41" s="356">
        <f t="shared" si="31"/>
        <v>1.0060352094862339</v>
      </c>
      <c r="AK41" s="356">
        <f t="shared" si="31"/>
        <v>0.81565474780023761</v>
      </c>
      <c r="AL41" s="356">
        <f t="shared" si="31"/>
        <v>0.51063102193851773</v>
      </c>
      <c r="AM41" s="356">
        <f t="shared" si="31"/>
        <v>0.40679287516260709</v>
      </c>
      <c r="AN41" s="356">
        <f t="shared" si="31"/>
        <v>0.35399913292164986</v>
      </c>
      <c r="AO41" s="356">
        <f t="shared" si="31"/>
        <v>0.40942324462616742</v>
      </c>
      <c r="AP41" s="356">
        <f t="shared" si="31"/>
        <v>0.31869657888976288</v>
      </c>
      <c r="AQ41" s="356">
        <f t="shared" si="31"/>
        <v>0.37610702425455944</v>
      </c>
      <c r="AR41" s="356">
        <f t="shared" si="31"/>
        <v>0.21065716409355528</v>
      </c>
      <c r="AS41" s="356">
        <f t="shared" si="31"/>
        <v>-0.1217094544439451</v>
      </c>
      <c r="AT41" s="356">
        <f t="shared" si="31"/>
        <v>-0.38114590892502365</v>
      </c>
      <c r="AU41" s="356">
        <f t="shared" si="31"/>
        <v>-0.35015305352667914</v>
      </c>
      <c r="AV41" s="356">
        <f t="shared" si="31"/>
        <v>-0.42571118080215031</v>
      </c>
      <c r="AW41" s="356">
        <f t="shared" si="31"/>
        <v>-0.4745112386269924</v>
      </c>
      <c r="AX41" s="356">
        <f t="shared" si="31"/>
        <v>-0.49840814126899713</v>
      </c>
      <c r="AY41" s="356">
        <f t="shared" si="30"/>
        <v>-0.4859655237894599</v>
      </c>
      <c r="AZ41" s="356">
        <f t="shared" si="30"/>
        <v>-0.49411939894066026</v>
      </c>
      <c r="BA41" s="6"/>
      <c r="BB41" s="6"/>
      <c r="BC41" s="6"/>
      <c r="BD41" s="358"/>
      <c r="BE41" s="359"/>
      <c r="BF41" s="360"/>
      <c r="BG41" s="360"/>
      <c r="BH41" s="4"/>
      <c r="BI41" s="360"/>
      <c r="BL41" s="295"/>
      <c r="BM41" s="362"/>
      <c r="BN41" s="363"/>
      <c r="BO41" s="363"/>
      <c r="BP41" s="363"/>
      <c r="BQ41" s="363"/>
      <c r="BR41" s="363"/>
      <c r="BS41" s="363"/>
      <c r="BT41" s="363"/>
      <c r="BU41" s="363"/>
      <c r="BV41" s="363"/>
      <c r="BW41" s="363"/>
      <c r="BX41" s="363"/>
      <c r="BY41" s="363"/>
      <c r="BZ41" s="363"/>
      <c r="CA41" s="4"/>
    </row>
    <row r="42" spans="1:79" s="337" customFormat="1" ht="18.75" customHeight="1" thickBot="1">
      <c r="A42" s="787"/>
      <c r="U42" s="338" t="s">
        <v>178</v>
      </c>
      <c r="V42" s="427"/>
      <c r="W42" s="1165"/>
      <c r="X42" s="1167" t="s">
        <v>569</v>
      </c>
      <c r="Y42" s="340">
        <v>22800</v>
      </c>
      <c r="Z42" s="482"/>
      <c r="AA42" s="356">
        <f t="shared" ref="AA42:AX42" si="32">AA13/$AA13-1</f>
        <v>0</v>
      </c>
      <c r="AB42" s="356">
        <f t="shared" si="32"/>
        <v>0.10552257582449287</v>
      </c>
      <c r="AC42" s="356">
        <f t="shared" si="32"/>
        <v>0.21678907795562519</v>
      </c>
      <c r="AD42" s="356">
        <f t="shared" si="32"/>
        <v>0.2219365903711934</v>
      </c>
      <c r="AE42" s="356">
        <f t="shared" si="32"/>
        <v>0.16886179869525741</v>
      </c>
      <c r="AF42" s="356">
        <f t="shared" si="32"/>
        <v>0.27995605106481269</v>
      </c>
      <c r="AG42" s="356">
        <f t="shared" si="32"/>
        <v>0.32467666935426065</v>
      </c>
      <c r="AH42" s="356">
        <f t="shared" si="32"/>
        <v>0.12921879944927772</v>
      </c>
      <c r="AI42" s="356">
        <f t="shared" si="32"/>
        <v>2.9107341460523184E-2</v>
      </c>
      <c r="AJ42" s="356">
        <f t="shared" si="32"/>
        <v>-0.28587028876379506</v>
      </c>
      <c r="AK42" s="356">
        <f t="shared" si="32"/>
        <v>-0.45281551006819842</v>
      </c>
      <c r="AL42" s="356">
        <f t="shared" si="32"/>
        <v>-0.52793900434169694</v>
      </c>
      <c r="AM42" s="356">
        <f t="shared" si="32"/>
        <v>-0.55366150889473265</v>
      </c>
      <c r="AN42" s="356">
        <f t="shared" si="32"/>
        <v>-0.57927771025294872</v>
      </c>
      <c r="AO42" s="356">
        <f t="shared" si="32"/>
        <v>-0.59076469002750531</v>
      </c>
      <c r="AP42" s="356">
        <f t="shared" si="32"/>
        <v>-0.60677206706906639</v>
      </c>
      <c r="AQ42" s="356">
        <f t="shared" si="32"/>
        <v>-0.59308374444006773</v>
      </c>
      <c r="AR42" s="356">
        <f t="shared" si="32"/>
        <v>-0.63164001009659065</v>
      </c>
      <c r="AS42" s="356">
        <f t="shared" si="32"/>
        <v>-0.67493027176198206</v>
      </c>
      <c r="AT42" s="356">
        <f t="shared" si="32"/>
        <v>-0.80960154693740694</v>
      </c>
      <c r="AU42" s="356">
        <f t="shared" si="32"/>
        <v>-0.81137288197417123</v>
      </c>
      <c r="AV42" s="356">
        <f t="shared" si="32"/>
        <v>-0.82508712038286958</v>
      </c>
      <c r="AW42" s="356">
        <f t="shared" si="32"/>
        <v>-0.82610652674773499</v>
      </c>
      <c r="AX42" s="356">
        <f t="shared" si="32"/>
        <v>-0.83643567147215969</v>
      </c>
      <c r="AY42" s="356">
        <f t="shared" si="30"/>
        <v>-0.83929525920548476</v>
      </c>
      <c r="AZ42" s="356">
        <f t="shared" si="30"/>
        <v>-0.83487590937218159</v>
      </c>
      <c r="BA42" s="7"/>
      <c r="BB42" s="7"/>
      <c r="BC42" s="7"/>
      <c r="BD42" s="365"/>
      <c r="BE42" s="366"/>
      <c r="BF42" s="360"/>
      <c r="BG42" s="360"/>
      <c r="BH42" s="4"/>
      <c r="BI42" s="360"/>
      <c r="BL42" s="367"/>
      <c r="BM42" s="368"/>
      <c r="BN42" s="350"/>
      <c r="BO42" s="369"/>
      <c r="BP42" s="369"/>
      <c r="BQ42" s="369"/>
      <c r="BR42" s="369"/>
      <c r="BS42" s="369"/>
      <c r="BT42" s="363"/>
      <c r="BU42" s="363"/>
      <c r="BV42" s="363"/>
      <c r="BW42" s="363"/>
      <c r="BX42" s="363"/>
      <c r="BY42" s="363"/>
      <c r="BZ42" s="363"/>
      <c r="CA42" s="4"/>
    </row>
    <row r="43" spans="1:79" s="337" customFormat="1" ht="18.75" customHeight="1" thickTop="1" thickBot="1">
      <c r="A43" s="787"/>
      <c r="U43" s="425" t="s">
        <v>176</v>
      </c>
      <c r="V43" s="426"/>
      <c r="W43" s="1168"/>
      <c r="X43" s="1169" t="s">
        <v>570</v>
      </c>
      <c r="Y43" s="340">
        <v>17200</v>
      </c>
      <c r="Z43" s="483"/>
      <c r="AA43" s="364">
        <f t="shared" ref="AA43:AX43" si="33">AA14/$AA14-1</f>
        <v>0</v>
      </c>
      <c r="AB43" s="364">
        <f t="shared" si="33"/>
        <v>0</v>
      </c>
      <c r="AC43" s="364">
        <f t="shared" si="33"/>
        <v>0</v>
      </c>
      <c r="AD43" s="364">
        <f t="shared" si="33"/>
        <v>0.33333333333333304</v>
      </c>
      <c r="AE43" s="364">
        <f t="shared" si="33"/>
        <v>1.333333333333333</v>
      </c>
      <c r="AF43" s="364">
        <f t="shared" si="33"/>
        <v>5.1666666666666634</v>
      </c>
      <c r="AG43" s="364">
        <f t="shared" si="33"/>
        <v>4.9047836226749038</v>
      </c>
      <c r="AH43" s="364">
        <f t="shared" si="33"/>
        <v>4.2456337622174773</v>
      </c>
      <c r="AI43" s="364">
        <f t="shared" si="33"/>
        <v>4.7692582387944453</v>
      </c>
      <c r="AJ43" s="364">
        <f t="shared" si="33"/>
        <v>8.6679111890702156</v>
      </c>
      <c r="AK43" s="364">
        <f t="shared" si="33"/>
        <v>7.7633822968169142</v>
      </c>
      <c r="AL43" s="364">
        <f t="shared" si="33"/>
        <v>8.0406081453481075</v>
      </c>
      <c r="AM43" s="364">
        <f t="shared" si="33"/>
        <v>10.391735595586024</v>
      </c>
      <c r="AN43" s="364">
        <f t="shared" si="33"/>
        <v>11.759832449954523</v>
      </c>
      <c r="AO43" s="364">
        <f t="shared" si="33"/>
        <v>13.90464634982799</v>
      </c>
      <c r="AP43" s="364">
        <f t="shared" si="33"/>
        <v>44.132146791215817</v>
      </c>
      <c r="AQ43" s="364">
        <f t="shared" si="33"/>
        <v>41.972095173144382</v>
      </c>
      <c r="AR43" s="364">
        <f t="shared" si="33"/>
        <v>47.660060322886125</v>
      </c>
      <c r="AS43" s="364">
        <f t="shared" si="33"/>
        <v>44.416936239954346</v>
      </c>
      <c r="AT43" s="364">
        <f t="shared" si="33"/>
        <v>40.525957247357923</v>
      </c>
      <c r="AU43" s="364">
        <f t="shared" si="33"/>
        <v>46.217061377636405</v>
      </c>
      <c r="AV43" s="364">
        <f t="shared" si="33"/>
        <v>54.209691409698678</v>
      </c>
      <c r="AW43" s="364">
        <f t="shared" si="33"/>
        <v>45.361822274760257</v>
      </c>
      <c r="AX43" s="364">
        <f t="shared" si="33"/>
        <v>48.593517722437277</v>
      </c>
      <c r="AY43" s="364">
        <f t="shared" si="30"/>
        <v>33.433375358040117</v>
      </c>
      <c r="AZ43" s="364">
        <f>AZ14/$AA14-1</f>
        <v>16.5109978881632</v>
      </c>
      <c r="BA43" s="7"/>
      <c r="BB43" s="7"/>
      <c r="BC43" s="7"/>
      <c r="BD43" s="365"/>
      <c r="BE43" s="366"/>
      <c r="BF43" s="360"/>
      <c r="BG43" s="360"/>
      <c r="BH43" s="4"/>
      <c r="BI43" s="360"/>
      <c r="BL43" s="367"/>
      <c r="BM43" s="368"/>
      <c r="BN43" s="350"/>
      <c r="BO43" s="369"/>
      <c r="BP43" s="369"/>
      <c r="BQ43" s="369"/>
      <c r="BR43" s="369"/>
      <c r="BS43" s="369"/>
      <c r="BT43" s="363"/>
      <c r="BU43" s="363"/>
      <c r="BV43" s="363"/>
      <c r="BW43" s="363"/>
      <c r="BX43" s="363"/>
      <c r="BY43" s="363"/>
      <c r="BZ43" s="363"/>
      <c r="CA43" s="4"/>
    </row>
    <row r="44" spans="1:79" s="337" customFormat="1" ht="23.25" customHeight="1" thickTop="1" thickBot="1">
      <c r="A44" s="787"/>
      <c r="U44" s="370" t="s">
        <v>5</v>
      </c>
      <c r="V44" s="371"/>
      <c r="W44" s="1177" t="s">
        <v>315</v>
      </c>
      <c r="X44" s="1178"/>
      <c r="Y44" s="371"/>
      <c r="Z44" s="484"/>
      <c r="AA44" s="423">
        <f t="shared" ref="AA44:AX44" si="34">AA15/$AA15-1</f>
        <v>0</v>
      </c>
      <c r="AB44" s="423">
        <f t="shared" si="34"/>
        <v>8.2286971109206686E-3</v>
      </c>
      <c r="AC44" s="423">
        <f t="shared" si="34"/>
        <v>1.829741993785694E-2</v>
      </c>
      <c r="AD44" s="423">
        <f t="shared" si="34"/>
        <v>1.2365074871857562E-2</v>
      </c>
      <c r="AE44" s="423">
        <f t="shared" si="34"/>
        <v>6.7947675031990951E-2</v>
      </c>
      <c r="AF44" s="423">
        <f t="shared" si="34"/>
        <v>8.5403603504631498E-2</v>
      </c>
      <c r="AG44" s="423">
        <f t="shared" si="34"/>
        <v>9.589398600750032E-2</v>
      </c>
      <c r="AH44" s="423">
        <f t="shared" si="34"/>
        <v>9.3392606289802282E-2</v>
      </c>
      <c r="AI44" s="423">
        <f t="shared" si="34"/>
        <v>5.8725237113724793E-2</v>
      </c>
      <c r="AJ44" s="423">
        <f t="shared" si="34"/>
        <v>7.5930108232366456E-2</v>
      </c>
      <c r="AK44" s="423">
        <f t="shared" si="34"/>
        <v>9.0725528670369204E-2</v>
      </c>
      <c r="AL44" s="423">
        <f t="shared" si="34"/>
        <v>6.8609565668288353E-2</v>
      </c>
      <c r="AM44" s="423">
        <f t="shared" si="34"/>
        <v>9.3299579695528267E-2</v>
      </c>
      <c r="AN44" s="423">
        <f t="shared" si="34"/>
        <v>9.5346421960410099E-2</v>
      </c>
      <c r="AO44" s="423">
        <f t="shared" si="34"/>
        <v>9.259707142124296E-2</v>
      </c>
      <c r="AP44" s="423">
        <f t="shared" si="34"/>
        <v>9.8356620225516389E-2</v>
      </c>
      <c r="AQ44" s="423">
        <f t="shared" si="34"/>
        <v>8.3528458057610999E-2</v>
      </c>
      <c r="AR44" s="423">
        <f t="shared" si="34"/>
        <v>0.11086388026602356</v>
      </c>
      <c r="AS44" s="423">
        <f t="shared" si="34"/>
        <v>4.3198196672211253E-2</v>
      </c>
      <c r="AT44" s="423">
        <f t="shared" si="34"/>
        <v>-1.6636616123930525E-2</v>
      </c>
      <c r="AU44" s="423">
        <f t="shared" si="34"/>
        <v>2.5507045545001494E-2</v>
      </c>
      <c r="AV44" s="423">
        <f t="shared" si="34"/>
        <v>6.4400642172614209E-2</v>
      </c>
      <c r="AW44" s="423">
        <f t="shared" si="34"/>
        <v>9.2372924177235527E-2</v>
      </c>
      <c r="AX44" s="423">
        <f t="shared" si="34"/>
        <v>0.10637667280742935</v>
      </c>
      <c r="AY44" s="423">
        <f t="shared" si="30"/>
        <v>7.104501253830775E-2</v>
      </c>
      <c r="AZ44" s="423">
        <f t="shared" si="30"/>
        <v>4.0168667431576655E-2</v>
      </c>
      <c r="BA44" s="373"/>
      <c r="BB44" s="373"/>
      <c r="BC44" s="373"/>
      <c r="BD44" s="374"/>
      <c r="BE44" s="375"/>
      <c r="BF44" s="360"/>
      <c r="BG44" s="360"/>
      <c r="BH44" s="360"/>
      <c r="BI44" s="360"/>
      <c r="BL44" s="367"/>
      <c r="BM44" s="368"/>
      <c r="BN44" s="350"/>
      <c r="BO44" s="369"/>
      <c r="BP44" s="369"/>
      <c r="BQ44" s="369"/>
      <c r="BR44" s="369"/>
      <c r="BS44" s="369"/>
      <c r="BT44" s="363"/>
      <c r="BU44" s="363"/>
      <c r="BV44" s="363"/>
      <c r="BW44" s="363"/>
      <c r="BX44" s="363"/>
      <c r="BY44" s="363"/>
      <c r="BZ44" s="363"/>
      <c r="CA44" s="4"/>
    </row>
    <row r="45" spans="1:79" s="337" customFormat="1" ht="15.75">
      <c r="A45" s="787"/>
      <c r="U45" s="348"/>
      <c r="V45" s="349"/>
      <c r="W45" s="1174"/>
      <c r="X45" s="1173"/>
      <c r="Y45" s="353"/>
      <c r="Z45" s="350"/>
      <c r="AA45" s="342"/>
      <c r="AB45" s="342"/>
      <c r="AC45" s="342"/>
      <c r="AD45" s="342"/>
      <c r="AE45" s="342"/>
      <c r="AF45" s="342"/>
      <c r="AG45" s="342"/>
      <c r="AH45" s="342"/>
      <c r="AI45" s="342"/>
      <c r="AJ45" s="342"/>
      <c r="AK45" s="342"/>
      <c r="AL45" s="342"/>
      <c r="AM45" s="342"/>
      <c r="AN45" s="342"/>
      <c r="AO45" s="342"/>
      <c r="AP45" s="342"/>
      <c r="AQ45" s="4"/>
      <c r="AR45" s="4"/>
      <c r="AS45" s="4"/>
      <c r="AT45" s="4"/>
      <c r="AU45" s="4"/>
      <c r="AV45" s="4"/>
      <c r="AW45" s="4"/>
      <c r="AX45" s="4"/>
      <c r="AY45" s="4"/>
      <c r="AZ45" s="4"/>
      <c r="BA45" s="4"/>
      <c r="BB45" s="4"/>
      <c r="BC45" s="4"/>
      <c r="BD45" s="4"/>
      <c r="BE45" s="4"/>
      <c r="BF45" s="4"/>
      <c r="BG45" s="4"/>
      <c r="BH45" s="4"/>
      <c r="BI45" s="4"/>
    </row>
    <row r="46" spans="1:79" s="337" customFormat="1" ht="21.75" customHeight="1" thickBot="1">
      <c r="A46" s="787"/>
      <c r="U46" s="1" t="s">
        <v>55</v>
      </c>
      <c r="V46" s="354"/>
      <c r="W46" s="767" t="s">
        <v>97</v>
      </c>
      <c r="X46" s="1173"/>
      <c r="Y46" s="354"/>
      <c r="Z46" s="354"/>
      <c r="BF46" s="67"/>
      <c r="BH46" s="4"/>
    </row>
    <row r="47" spans="1:79" s="337" customFormat="1" ht="14.25">
      <c r="A47" s="787"/>
      <c r="U47" s="327"/>
      <c r="V47" s="328"/>
      <c r="W47" s="1175" t="s">
        <v>561</v>
      </c>
      <c r="X47" s="1176"/>
      <c r="Y47" s="328" t="s">
        <v>6</v>
      </c>
      <c r="Z47" s="329"/>
      <c r="AA47" s="334">
        <v>1990</v>
      </c>
      <c r="AB47" s="334">
        <f t="shared" ref="AB47:BE47" si="35">AA47+1</f>
        <v>1991</v>
      </c>
      <c r="AC47" s="334">
        <f t="shared" si="35"/>
        <v>1992</v>
      </c>
      <c r="AD47" s="334">
        <f t="shared" si="35"/>
        <v>1993</v>
      </c>
      <c r="AE47" s="334">
        <f t="shared" si="35"/>
        <v>1994</v>
      </c>
      <c r="AF47" s="334">
        <f t="shared" si="35"/>
        <v>1995</v>
      </c>
      <c r="AG47" s="334">
        <f t="shared" si="35"/>
        <v>1996</v>
      </c>
      <c r="AH47" s="334">
        <f t="shared" si="35"/>
        <v>1997</v>
      </c>
      <c r="AI47" s="334">
        <f t="shared" si="35"/>
        <v>1998</v>
      </c>
      <c r="AJ47" s="335">
        <f t="shared" si="35"/>
        <v>1999</v>
      </c>
      <c r="AK47" s="335">
        <f t="shared" si="35"/>
        <v>2000</v>
      </c>
      <c r="AL47" s="335">
        <f t="shared" si="35"/>
        <v>2001</v>
      </c>
      <c r="AM47" s="335">
        <f t="shared" si="35"/>
        <v>2002</v>
      </c>
      <c r="AN47" s="334">
        <f t="shared" si="35"/>
        <v>2003</v>
      </c>
      <c r="AO47" s="334">
        <f t="shared" si="35"/>
        <v>2004</v>
      </c>
      <c r="AP47" s="334">
        <f t="shared" si="35"/>
        <v>2005</v>
      </c>
      <c r="AQ47" s="334">
        <f t="shared" si="35"/>
        <v>2006</v>
      </c>
      <c r="AR47" s="333">
        <f t="shared" si="35"/>
        <v>2007</v>
      </c>
      <c r="AS47" s="355">
        <f t="shared" si="35"/>
        <v>2008</v>
      </c>
      <c r="AT47" s="334">
        <f t="shared" si="35"/>
        <v>2009</v>
      </c>
      <c r="AU47" s="355">
        <f t="shared" si="35"/>
        <v>2010</v>
      </c>
      <c r="AV47" s="335">
        <f t="shared" si="35"/>
        <v>2011</v>
      </c>
      <c r="AW47" s="334">
        <f t="shared" si="35"/>
        <v>2012</v>
      </c>
      <c r="AX47" s="334">
        <f t="shared" si="35"/>
        <v>2013</v>
      </c>
      <c r="AY47" s="333">
        <f t="shared" si="35"/>
        <v>2014</v>
      </c>
      <c r="AZ47" s="333">
        <f t="shared" si="35"/>
        <v>2015</v>
      </c>
      <c r="BA47" s="334">
        <f t="shared" si="35"/>
        <v>2016</v>
      </c>
      <c r="BB47" s="334">
        <f t="shared" si="35"/>
        <v>2017</v>
      </c>
      <c r="BC47" s="334">
        <f t="shared" si="35"/>
        <v>2018</v>
      </c>
      <c r="BD47" s="335">
        <f t="shared" si="35"/>
        <v>2019</v>
      </c>
      <c r="BE47" s="336">
        <f t="shared" si="35"/>
        <v>2020</v>
      </c>
      <c r="BH47" s="4"/>
    </row>
    <row r="48" spans="1:79" s="337" customFormat="1" ht="18.75">
      <c r="A48" s="787"/>
      <c r="U48" s="338" t="s">
        <v>172</v>
      </c>
      <c r="V48" s="339"/>
      <c r="W48" s="1156" t="s">
        <v>566</v>
      </c>
      <c r="X48" s="1157"/>
      <c r="Y48" s="339">
        <v>1</v>
      </c>
      <c r="Z48" s="485"/>
      <c r="AA48" s="485"/>
      <c r="AB48" s="485"/>
      <c r="AC48" s="485"/>
      <c r="AD48" s="485"/>
      <c r="AE48" s="485"/>
      <c r="AF48" s="485"/>
      <c r="AG48" s="485"/>
      <c r="AH48" s="485"/>
      <c r="AI48" s="485"/>
      <c r="AJ48" s="485"/>
      <c r="AK48" s="485"/>
      <c r="AL48" s="485"/>
      <c r="AM48" s="485"/>
      <c r="AN48" s="485"/>
      <c r="AO48" s="485"/>
      <c r="AP48" s="356">
        <f t="shared" ref="AP48:AP58" si="36">AP5/$AP5-1</f>
        <v>0</v>
      </c>
      <c r="AQ48" s="356">
        <f t="shared" ref="AQ48:AX48" si="37">AQ5/$AP5-1</f>
        <v>-1.5762191609474896E-2</v>
      </c>
      <c r="AR48" s="356">
        <f t="shared" si="37"/>
        <v>1.0541985302416457E-2</v>
      </c>
      <c r="AS48" s="356">
        <f t="shared" si="37"/>
        <v>-5.4073867376553286E-2</v>
      </c>
      <c r="AT48" s="356">
        <f t="shared" si="37"/>
        <v>-0.10962113177846844</v>
      </c>
      <c r="AU48" s="356">
        <f t="shared" si="37"/>
        <v>-7.1279114881612315E-2</v>
      </c>
      <c r="AV48" s="356">
        <f t="shared" si="37"/>
        <v>-3.4107632245901076E-2</v>
      </c>
      <c r="AW48" s="356">
        <f t="shared" si="37"/>
        <v>-7.9697539602443523E-3</v>
      </c>
      <c r="AX48" s="356">
        <f t="shared" si="37"/>
        <v>3.8780670142091189E-3</v>
      </c>
      <c r="AY48" s="356">
        <f t="shared" ref="AY48:AZ52" si="38">AY5/$AP5-1</f>
        <v>-3.2097633800546532E-2</v>
      </c>
      <c r="AZ48" s="356">
        <f>AZ5/$AP5-1</f>
        <v>-6.3622852021879228E-2</v>
      </c>
      <c r="BA48" s="6"/>
      <c r="BB48" s="6"/>
      <c r="BC48" s="6"/>
      <c r="BD48" s="358"/>
      <c r="BE48" s="359"/>
      <c r="BF48" s="2"/>
      <c r="BG48" s="2"/>
      <c r="BH48" s="4"/>
      <c r="BI48" s="2"/>
    </row>
    <row r="49" spans="1:79" s="337" customFormat="1" ht="14.25">
      <c r="A49" s="787"/>
      <c r="U49" s="338"/>
      <c r="V49" s="339"/>
      <c r="W49" s="1158"/>
      <c r="X49" s="1159" t="s">
        <v>556</v>
      </c>
      <c r="Y49" s="339">
        <v>1</v>
      </c>
      <c r="Z49" s="482"/>
      <c r="AA49" s="485"/>
      <c r="AB49" s="485"/>
      <c r="AC49" s="485"/>
      <c r="AD49" s="485"/>
      <c r="AE49" s="485"/>
      <c r="AF49" s="485"/>
      <c r="AG49" s="485"/>
      <c r="AH49" s="485"/>
      <c r="AI49" s="485"/>
      <c r="AJ49" s="485"/>
      <c r="AK49" s="485"/>
      <c r="AL49" s="485"/>
      <c r="AM49" s="485"/>
      <c r="AN49" s="485"/>
      <c r="AO49" s="485"/>
      <c r="AP49" s="356">
        <f t="shared" si="36"/>
        <v>0</v>
      </c>
      <c r="AQ49" s="356">
        <f t="shared" ref="AQ49:AX52" si="39">AQ6/$AP6-1</f>
        <v>-1.5667393561242804E-2</v>
      </c>
      <c r="AR49" s="356">
        <f t="shared" si="39"/>
        <v>1.2781199531302301E-2</v>
      </c>
      <c r="AS49" s="356">
        <f t="shared" si="39"/>
        <v>-5.395377426805914E-2</v>
      </c>
      <c r="AT49" s="356">
        <f t="shared" si="39"/>
        <v>-0.10584380524832382</v>
      </c>
      <c r="AU49" s="356">
        <f t="shared" si="39"/>
        <v>-6.5840518404182369E-2</v>
      </c>
      <c r="AV49" s="356">
        <f t="shared" si="39"/>
        <v>-2.5148763717684153E-2</v>
      </c>
      <c r="AW49" s="356">
        <f t="shared" si="39"/>
        <v>1.4164628792501244E-3</v>
      </c>
      <c r="AX49" s="356">
        <f t="shared" si="39"/>
        <v>1.3138917649117898E-2</v>
      </c>
      <c r="AY49" s="356">
        <f t="shared" si="38"/>
        <v>-2.4314933534513306E-2</v>
      </c>
      <c r="AZ49" s="356">
        <f t="shared" si="38"/>
        <v>-5.7477729256617316E-2</v>
      </c>
      <c r="BA49" s="6"/>
      <c r="BB49" s="6"/>
      <c r="BC49" s="6"/>
      <c r="BD49" s="358"/>
      <c r="BE49" s="359"/>
      <c r="BF49" s="2"/>
      <c r="BG49" s="2"/>
      <c r="BH49" s="4"/>
      <c r="BI49" s="2"/>
    </row>
    <row r="50" spans="1:79" s="337" customFormat="1" ht="15.75">
      <c r="A50" s="787"/>
      <c r="U50" s="765" t="s">
        <v>173</v>
      </c>
      <c r="V50" s="339"/>
      <c r="W50" s="1160"/>
      <c r="X50" s="1161" t="s">
        <v>567</v>
      </c>
      <c r="Y50" s="339">
        <v>1</v>
      </c>
      <c r="Z50" s="482"/>
      <c r="AA50" s="485"/>
      <c r="AB50" s="485"/>
      <c r="AC50" s="485"/>
      <c r="AD50" s="485"/>
      <c r="AE50" s="485"/>
      <c r="AF50" s="485"/>
      <c r="AG50" s="485"/>
      <c r="AH50" s="485"/>
      <c r="AI50" s="485"/>
      <c r="AJ50" s="485"/>
      <c r="AK50" s="485"/>
      <c r="AL50" s="485"/>
      <c r="AM50" s="485"/>
      <c r="AN50" s="485"/>
      <c r="AO50" s="485"/>
      <c r="AP50" s="356">
        <f t="shared" si="36"/>
        <v>0</v>
      </c>
      <c r="AQ50" s="356">
        <f t="shared" si="39"/>
        <v>-1.702148672879944E-2</v>
      </c>
      <c r="AR50" s="356">
        <f t="shared" si="39"/>
        <v>-1.9203685649120117E-2</v>
      </c>
      <c r="AS50" s="356">
        <f t="shared" si="39"/>
        <v>-5.5669181501808329E-2</v>
      </c>
      <c r="AT50" s="356">
        <f t="shared" si="39"/>
        <v>-0.15979905160086383</v>
      </c>
      <c r="AU50" s="356">
        <f t="shared" si="39"/>
        <v>-0.14352530694708499</v>
      </c>
      <c r="AV50" s="356">
        <f t="shared" si="39"/>
        <v>-0.15311703826911649</v>
      </c>
      <c r="AW50" s="356">
        <f t="shared" si="39"/>
        <v>-0.13265604524301977</v>
      </c>
      <c r="AX50" s="356">
        <f t="shared" si="39"/>
        <v>-0.11914286245460992</v>
      </c>
      <c r="AY50" s="356">
        <f t="shared" si="38"/>
        <v>-0.13548284734622296</v>
      </c>
      <c r="AZ50" s="356">
        <f t="shared" si="38"/>
        <v>-0.14525452324577948</v>
      </c>
      <c r="BA50" s="6"/>
      <c r="BB50" s="6"/>
      <c r="BC50" s="6"/>
      <c r="BD50" s="358"/>
      <c r="BE50" s="359"/>
      <c r="BF50" s="2"/>
      <c r="BG50" s="2"/>
      <c r="BH50" s="4"/>
      <c r="BI50" s="2"/>
    </row>
    <row r="51" spans="1:79" s="337" customFormat="1" ht="18.75">
      <c r="A51" s="787"/>
      <c r="U51" s="338" t="s">
        <v>175</v>
      </c>
      <c r="V51" s="339"/>
      <c r="W51" s="1162" t="s">
        <v>572</v>
      </c>
      <c r="X51" s="1157"/>
      <c r="Y51" s="339">
        <v>25</v>
      </c>
      <c r="Z51" s="485"/>
      <c r="AA51" s="485"/>
      <c r="AB51" s="485"/>
      <c r="AC51" s="485"/>
      <c r="AD51" s="485"/>
      <c r="AE51" s="485"/>
      <c r="AF51" s="485"/>
      <c r="AG51" s="485"/>
      <c r="AH51" s="485"/>
      <c r="AI51" s="485"/>
      <c r="AJ51" s="485"/>
      <c r="AK51" s="485"/>
      <c r="AL51" s="485"/>
      <c r="AM51" s="485"/>
      <c r="AN51" s="485"/>
      <c r="AO51" s="485"/>
      <c r="AP51" s="356">
        <f t="shared" si="36"/>
        <v>0</v>
      </c>
      <c r="AQ51" s="356">
        <f t="shared" si="39"/>
        <v>-1.4647684378716663E-2</v>
      </c>
      <c r="AR51" s="356">
        <f t="shared" si="39"/>
        <v>-7.5333481085689824E-3</v>
      </c>
      <c r="AS51" s="356">
        <f t="shared" si="39"/>
        <v>-1.5869022334842553E-2</v>
      </c>
      <c r="AT51" s="356">
        <f t="shared" si="39"/>
        <v>-4.1860080677421863E-2</v>
      </c>
      <c r="AU51" s="356">
        <f t="shared" si="39"/>
        <v>-1.2025568355178207E-2</v>
      </c>
      <c r="AV51" s="356">
        <f t="shared" si="39"/>
        <v>-4.0791400153446511E-2</v>
      </c>
      <c r="AW51" s="356">
        <f t="shared" si="39"/>
        <v>-6.5115975739706289E-2</v>
      </c>
      <c r="AX51" s="356">
        <f t="shared" si="39"/>
        <v>-7.3810262358836143E-2</v>
      </c>
      <c r="AY51" s="356">
        <f t="shared" si="38"/>
        <v>-9.1018783488761579E-2</v>
      </c>
      <c r="AZ51" s="356">
        <f t="shared" si="38"/>
        <v>-0.11293638225234404</v>
      </c>
      <c r="BA51" s="6"/>
      <c r="BB51" s="6"/>
      <c r="BC51" s="6"/>
      <c r="BD51" s="358"/>
      <c r="BE51" s="359"/>
      <c r="BF51" s="360"/>
      <c r="BG51" s="360"/>
      <c r="BH51" s="4"/>
      <c r="BI51" s="360"/>
      <c r="BL51" s="352"/>
      <c r="BM51" s="352"/>
      <c r="BN51" s="361"/>
      <c r="BO51" s="352"/>
      <c r="BP51" s="352"/>
      <c r="BQ51" s="352"/>
      <c r="BR51" s="352"/>
      <c r="BS51" s="352"/>
      <c r="BT51" s="352"/>
      <c r="BU51" s="352"/>
      <c r="BV51" s="352"/>
      <c r="BW51" s="352"/>
      <c r="BX51" s="352"/>
      <c r="BY51" s="352"/>
      <c r="BZ51" s="352"/>
      <c r="CA51" s="2"/>
    </row>
    <row r="52" spans="1:79" s="337" customFormat="1" ht="18.75">
      <c r="A52" s="787"/>
      <c r="U52" s="338" t="s">
        <v>174</v>
      </c>
      <c r="V52" s="339"/>
      <c r="W52" s="1162" t="s">
        <v>568</v>
      </c>
      <c r="X52" s="1157"/>
      <c r="Y52" s="339">
        <v>298</v>
      </c>
      <c r="Z52" s="485"/>
      <c r="AA52" s="485"/>
      <c r="AB52" s="485"/>
      <c r="AC52" s="485"/>
      <c r="AD52" s="485"/>
      <c r="AE52" s="485"/>
      <c r="AF52" s="485"/>
      <c r="AG52" s="485"/>
      <c r="AH52" s="485"/>
      <c r="AI52" s="485"/>
      <c r="AJ52" s="485"/>
      <c r="AK52" s="485"/>
      <c r="AL52" s="485"/>
      <c r="AM52" s="485"/>
      <c r="AN52" s="485"/>
      <c r="AO52" s="485"/>
      <c r="AP52" s="356">
        <f t="shared" si="36"/>
        <v>0</v>
      </c>
      <c r="AQ52" s="356">
        <f t="shared" si="39"/>
        <v>-1.3318262530700453E-3</v>
      </c>
      <c r="AR52" s="356">
        <f t="shared" si="39"/>
        <v>-2.5699872571977256E-2</v>
      </c>
      <c r="AS52" s="356">
        <f t="shared" si="39"/>
        <v>-6.3035476547476432E-2</v>
      </c>
      <c r="AT52" s="356">
        <f t="shared" si="39"/>
        <v>-8.6162195285146459E-2</v>
      </c>
      <c r="AU52" s="356">
        <f t="shared" si="39"/>
        <v>-0.1011279194226502</v>
      </c>
      <c r="AV52" s="356">
        <f t="shared" si="39"/>
        <v>-0.12256363622732946</v>
      </c>
      <c r="AW52" s="356">
        <f t="shared" si="39"/>
        <v>-0.14008186861128713</v>
      </c>
      <c r="AX52" s="356">
        <f t="shared" si="39"/>
        <v>-0.13810602106785863</v>
      </c>
      <c r="AY52" s="356">
        <f t="shared" si="38"/>
        <v>-0.1564298765096781</v>
      </c>
      <c r="AZ52" s="356">
        <f t="shared" si="38"/>
        <v>-0.16108207768017679</v>
      </c>
      <c r="BA52" s="6"/>
      <c r="BB52" s="6"/>
      <c r="BC52" s="6"/>
      <c r="BD52" s="358"/>
      <c r="BE52" s="359"/>
      <c r="BF52" s="360"/>
      <c r="BG52" s="360"/>
      <c r="BH52" s="4"/>
      <c r="BI52" s="360"/>
      <c r="BL52" s="295"/>
      <c r="BM52" s="362"/>
      <c r="BN52" s="350"/>
      <c r="BO52" s="363"/>
      <c r="BP52" s="363"/>
      <c r="BQ52" s="363"/>
      <c r="BR52" s="363"/>
      <c r="BS52" s="363"/>
      <c r="BT52" s="363"/>
      <c r="BU52" s="363"/>
      <c r="BV52" s="363"/>
      <c r="BW52" s="363"/>
      <c r="BX52" s="363"/>
      <c r="BY52" s="363"/>
      <c r="BZ52" s="363"/>
      <c r="CA52" s="4"/>
    </row>
    <row r="53" spans="1:79" s="337" customFormat="1" ht="15.75">
      <c r="A53" s="787"/>
      <c r="U53" s="338"/>
      <c r="V53" s="339"/>
      <c r="W53" s="1163" t="s">
        <v>557</v>
      </c>
      <c r="X53" s="1164"/>
      <c r="Y53" s="339"/>
      <c r="Z53" s="485"/>
      <c r="AA53" s="485"/>
      <c r="AB53" s="485"/>
      <c r="AC53" s="485"/>
      <c r="AD53" s="485"/>
      <c r="AE53" s="485"/>
      <c r="AF53" s="485"/>
      <c r="AG53" s="485"/>
      <c r="AH53" s="485"/>
      <c r="AI53" s="485"/>
      <c r="AJ53" s="485"/>
      <c r="AK53" s="485"/>
      <c r="AL53" s="485"/>
      <c r="AM53" s="485"/>
      <c r="AN53" s="485"/>
      <c r="AO53" s="485"/>
      <c r="AP53" s="356">
        <f t="shared" si="36"/>
        <v>0</v>
      </c>
      <c r="AQ53" s="356">
        <f t="shared" ref="AQ53:AZ53" si="40">AQ10/$AP10-1</f>
        <v>8.3283923372469593E-2</v>
      </c>
      <c r="AR53" s="356">
        <f t="shared" si="40"/>
        <v>0.10792536800303765</v>
      </c>
      <c r="AS53" s="356">
        <f t="shared" si="40"/>
        <v>9.8697077553745016E-2</v>
      </c>
      <c r="AT53" s="356">
        <f t="shared" si="40"/>
        <v>3.061402996746998E-2</v>
      </c>
      <c r="AU53" s="356">
        <f t="shared" si="40"/>
        <v>0.12848023178403611</v>
      </c>
      <c r="AV53" s="356">
        <f t="shared" si="40"/>
        <v>0.21285500298966031</v>
      </c>
      <c r="AW53" s="356">
        <f t="shared" si="40"/>
        <v>0.3079630460872127</v>
      </c>
      <c r="AX53" s="356">
        <f t="shared" si="40"/>
        <v>0.39970477649667191</v>
      </c>
      <c r="AY53" s="356">
        <f t="shared" si="40"/>
        <v>0.51504630309736132</v>
      </c>
      <c r="AZ53" s="356">
        <f t="shared" si="40"/>
        <v>0.61847100868510552</v>
      </c>
      <c r="BA53" s="6"/>
      <c r="BB53" s="6"/>
      <c r="BC53" s="6"/>
      <c r="BD53" s="358"/>
      <c r="BE53" s="359"/>
      <c r="BF53" s="360"/>
      <c r="BG53" s="360"/>
      <c r="BH53" s="4"/>
      <c r="BI53" s="360"/>
      <c r="BL53" s="295"/>
      <c r="BM53" s="362"/>
      <c r="BN53" s="350"/>
      <c r="BO53" s="363"/>
      <c r="BP53" s="363"/>
      <c r="BQ53" s="363"/>
      <c r="BR53" s="363"/>
      <c r="BS53" s="363"/>
      <c r="BT53" s="363"/>
      <c r="BU53" s="363"/>
      <c r="BV53" s="363"/>
      <c r="BW53" s="363"/>
      <c r="BX53" s="363"/>
      <c r="BY53" s="363"/>
      <c r="BZ53" s="363"/>
      <c r="CA53" s="4"/>
    </row>
    <row r="54" spans="1:79" s="337" customFormat="1" ht="28.5">
      <c r="A54" s="787"/>
      <c r="U54" s="344" t="s">
        <v>52</v>
      </c>
      <c r="V54" s="345"/>
      <c r="W54" s="1165"/>
      <c r="X54" s="1166" t="s">
        <v>562</v>
      </c>
      <c r="Y54" s="345" t="s">
        <v>79</v>
      </c>
      <c r="Z54" s="485"/>
      <c r="AA54" s="485"/>
      <c r="AB54" s="485"/>
      <c r="AC54" s="485"/>
      <c r="AD54" s="485"/>
      <c r="AE54" s="485"/>
      <c r="AF54" s="485"/>
      <c r="AG54" s="485"/>
      <c r="AH54" s="485"/>
      <c r="AI54" s="485"/>
      <c r="AJ54" s="485"/>
      <c r="AK54" s="485"/>
      <c r="AL54" s="485"/>
      <c r="AM54" s="485"/>
      <c r="AN54" s="485"/>
      <c r="AO54" s="485"/>
      <c r="AP54" s="356">
        <f t="shared" si="36"/>
        <v>0</v>
      </c>
      <c r="AQ54" s="356">
        <f t="shared" ref="AQ54:AZ54" si="41">AQ11/$AP11-1</f>
        <v>0.14436384549598147</v>
      </c>
      <c r="AR54" s="356">
        <f t="shared" si="41"/>
        <v>0.30710482093669111</v>
      </c>
      <c r="AS54" s="356">
        <f t="shared" si="41"/>
        <v>0.50877705823148389</v>
      </c>
      <c r="AT54" s="356">
        <f t="shared" si="41"/>
        <v>0.63805408957192911</v>
      </c>
      <c r="AU54" s="356">
        <f t="shared" si="41"/>
        <v>0.82330937132459092</v>
      </c>
      <c r="AV54" s="356">
        <f t="shared" si="41"/>
        <v>1.0397314506342306</v>
      </c>
      <c r="AW54" s="356">
        <f t="shared" si="41"/>
        <v>1.296119435521133</v>
      </c>
      <c r="AX54" s="356">
        <f t="shared" si="41"/>
        <v>1.5109521647815862</v>
      </c>
      <c r="AY54" s="356">
        <f t="shared" si="41"/>
        <v>1.7981749045747084</v>
      </c>
      <c r="AZ54" s="356">
        <f t="shared" si="41"/>
        <v>2.06707334238564</v>
      </c>
      <c r="BA54" s="6"/>
      <c r="BB54" s="6"/>
      <c r="BC54" s="6"/>
      <c r="BD54" s="358"/>
      <c r="BE54" s="359"/>
      <c r="BF54" s="360"/>
      <c r="BG54" s="360"/>
      <c r="BH54" s="4"/>
      <c r="BI54" s="360"/>
      <c r="BL54" s="295"/>
      <c r="BM54" s="362"/>
      <c r="BN54" s="363"/>
      <c r="BO54" s="363"/>
      <c r="BP54" s="363"/>
      <c r="BQ54" s="363"/>
      <c r="BR54" s="363"/>
      <c r="BS54" s="363"/>
      <c r="BT54" s="363"/>
      <c r="BU54" s="363"/>
      <c r="BV54" s="363"/>
      <c r="BW54" s="363"/>
      <c r="BX54" s="363"/>
      <c r="BY54" s="363"/>
      <c r="BZ54" s="363"/>
      <c r="CA54" s="4"/>
    </row>
    <row r="55" spans="1:79" s="337" customFormat="1" ht="28.5">
      <c r="A55" s="787"/>
      <c r="U55" s="344" t="s">
        <v>53</v>
      </c>
      <c r="V55" s="345"/>
      <c r="W55" s="1165"/>
      <c r="X55" s="1166" t="s">
        <v>565</v>
      </c>
      <c r="Y55" s="345" t="s">
        <v>80</v>
      </c>
      <c r="Z55" s="485"/>
      <c r="AA55" s="485"/>
      <c r="AB55" s="485"/>
      <c r="AC55" s="485"/>
      <c r="AD55" s="485"/>
      <c r="AE55" s="485"/>
      <c r="AF55" s="485"/>
      <c r="AG55" s="485"/>
      <c r="AH55" s="485"/>
      <c r="AI55" s="485"/>
      <c r="AJ55" s="485"/>
      <c r="AK55" s="485"/>
      <c r="AL55" s="485"/>
      <c r="AM55" s="485"/>
      <c r="AN55" s="485"/>
      <c r="AO55" s="485"/>
      <c r="AP55" s="356">
        <f t="shared" si="36"/>
        <v>0</v>
      </c>
      <c r="AQ55" s="356">
        <f t="shared" ref="AQ55:AZ55" si="42">AQ12/$AP12-1</f>
        <v>4.3535750591793931E-2</v>
      </c>
      <c r="AR55" s="356">
        <f t="shared" si="42"/>
        <v>-8.1928941445475023E-2</v>
      </c>
      <c r="AS55" s="356">
        <f t="shared" si="42"/>
        <v>-0.33397071046054783</v>
      </c>
      <c r="AT55" s="356">
        <f t="shared" si="42"/>
        <v>-0.53070774507051344</v>
      </c>
      <c r="AU55" s="356">
        <f t="shared" si="42"/>
        <v>-0.50720510170699007</v>
      </c>
      <c r="AV55" s="356">
        <f t="shared" si="42"/>
        <v>-0.56450268515797997</v>
      </c>
      <c r="AW55" s="356">
        <f t="shared" si="42"/>
        <v>-0.60150896742643623</v>
      </c>
      <c r="AX55" s="356">
        <f t="shared" si="42"/>
        <v>-0.61963057555415579</v>
      </c>
      <c r="AY55" s="356">
        <f t="shared" si="42"/>
        <v>-0.61019503315666745</v>
      </c>
      <c r="AZ55" s="356">
        <f t="shared" si="42"/>
        <v>-0.61637831692469336</v>
      </c>
      <c r="BA55" s="6"/>
      <c r="BB55" s="6"/>
      <c r="BC55" s="6"/>
      <c r="BD55" s="358"/>
      <c r="BE55" s="359"/>
      <c r="BF55" s="360"/>
      <c r="BG55" s="360"/>
      <c r="BH55" s="4"/>
      <c r="BI55" s="360"/>
      <c r="BL55" s="295"/>
      <c r="BM55" s="362"/>
      <c r="BN55" s="363"/>
      <c r="BO55" s="363"/>
      <c r="BP55" s="363"/>
      <c r="BQ55" s="363"/>
      <c r="BR55" s="363"/>
      <c r="BS55" s="363"/>
      <c r="BT55" s="363"/>
      <c r="BU55" s="363"/>
      <c r="BV55" s="363"/>
      <c r="BW55" s="363"/>
      <c r="BX55" s="363"/>
      <c r="BY55" s="363"/>
      <c r="BZ55" s="363"/>
      <c r="CA55" s="4"/>
    </row>
    <row r="56" spans="1:79" s="337" customFormat="1" ht="18.75" customHeight="1" thickBot="1">
      <c r="A56" s="787"/>
      <c r="U56" s="338" t="s">
        <v>178</v>
      </c>
      <c r="V56" s="427"/>
      <c r="W56" s="1165"/>
      <c r="X56" s="1167" t="s">
        <v>569</v>
      </c>
      <c r="Y56" s="340">
        <v>22800</v>
      </c>
      <c r="Z56" s="485"/>
      <c r="AA56" s="485"/>
      <c r="AB56" s="485"/>
      <c r="AC56" s="485"/>
      <c r="AD56" s="485"/>
      <c r="AE56" s="485"/>
      <c r="AF56" s="485"/>
      <c r="AG56" s="485"/>
      <c r="AH56" s="485"/>
      <c r="AI56" s="485"/>
      <c r="AJ56" s="485"/>
      <c r="AK56" s="485"/>
      <c r="AL56" s="485"/>
      <c r="AM56" s="485"/>
      <c r="AN56" s="485"/>
      <c r="AO56" s="485"/>
      <c r="AP56" s="356">
        <f t="shared" si="36"/>
        <v>0</v>
      </c>
      <c r="AQ56" s="356">
        <f t="shared" ref="AQ56:AZ56" si="43">AQ13/$AP13-1</f>
        <v>3.4810148218546999E-2</v>
      </c>
      <c r="AR56" s="356">
        <f t="shared" si="43"/>
        <v>-6.3240530351367785E-2</v>
      </c>
      <c r="AS56" s="356">
        <f t="shared" si="43"/>
        <v>-0.1733300179997308</v>
      </c>
      <c r="AT56" s="356">
        <f t="shared" si="43"/>
        <v>-0.51580638831159886</v>
      </c>
      <c r="AU56" s="356">
        <f t="shared" si="43"/>
        <v>-0.52031098955790833</v>
      </c>
      <c r="AV56" s="356">
        <f t="shared" si="43"/>
        <v>-0.55518704301239941</v>
      </c>
      <c r="AW56" s="356">
        <f t="shared" si="43"/>
        <v>-0.55777944878903707</v>
      </c>
      <c r="AX56" s="356">
        <f t="shared" si="43"/>
        <v>-0.58404702507090533</v>
      </c>
      <c r="AY56" s="356">
        <f t="shared" si="43"/>
        <v>-0.59131911205620935</v>
      </c>
      <c r="AZ56" s="356">
        <f t="shared" si="43"/>
        <v>-0.58008046529893698</v>
      </c>
      <c r="BA56" s="7"/>
      <c r="BB56" s="7"/>
      <c r="BC56" s="7"/>
      <c r="BD56" s="365"/>
      <c r="BE56" s="366"/>
      <c r="BF56" s="360"/>
      <c r="BG56" s="360"/>
      <c r="BH56" s="4"/>
      <c r="BI56" s="360"/>
      <c r="BL56" s="367"/>
      <c r="BM56" s="368"/>
      <c r="BN56" s="350"/>
      <c r="BO56" s="369"/>
      <c r="BP56" s="369"/>
      <c r="BQ56" s="369"/>
      <c r="BR56" s="369"/>
      <c r="BS56" s="369"/>
      <c r="BT56" s="363"/>
      <c r="BU56" s="363"/>
      <c r="BV56" s="363"/>
      <c r="BW56" s="363"/>
      <c r="BX56" s="363"/>
      <c r="BY56" s="363"/>
      <c r="BZ56" s="363"/>
      <c r="CA56" s="4"/>
    </row>
    <row r="57" spans="1:79" s="337" customFormat="1" ht="18.75" customHeight="1" thickTop="1" thickBot="1">
      <c r="A57" s="787"/>
      <c r="U57" s="425" t="s">
        <v>176</v>
      </c>
      <c r="V57" s="426"/>
      <c r="W57" s="1168"/>
      <c r="X57" s="1169" t="s">
        <v>570</v>
      </c>
      <c r="Y57" s="340">
        <v>17200</v>
      </c>
      <c r="Z57" s="486"/>
      <c r="AA57" s="486"/>
      <c r="AB57" s="486"/>
      <c r="AC57" s="486"/>
      <c r="AD57" s="486"/>
      <c r="AE57" s="486"/>
      <c r="AF57" s="486"/>
      <c r="AG57" s="486"/>
      <c r="AH57" s="486"/>
      <c r="AI57" s="486"/>
      <c r="AJ57" s="486"/>
      <c r="AK57" s="486"/>
      <c r="AL57" s="486"/>
      <c r="AM57" s="486"/>
      <c r="AN57" s="486"/>
      <c r="AO57" s="486"/>
      <c r="AP57" s="364">
        <f t="shared" si="36"/>
        <v>0</v>
      </c>
      <c r="AQ57" s="364">
        <f t="shared" ref="AQ57:AZ57" si="44">AQ14/$AP14-1</f>
        <v>-4.7860599852782792E-2</v>
      </c>
      <c r="AR57" s="364">
        <f t="shared" si="44"/>
        <v>7.8168529141559695E-2</v>
      </c>
      <c r="AS57" s="364">
        <f t="shared" si="44"/>
        <v>6.3101241351533055E-3</v>
      </c>
      <c r="AT57" s="364">
        <f t="shared" si="44"/>
        <v>-7.9902902925055974E-2</v>
      </c>
      <c r="AU57" s="364">
        <f t="shared" si="44"/>
        <v>4.6195776949533141E-2</v>
      </c>
      <c r="AV57" s="364">
        <f t="shared" si="44"/>
        <v>0.22328972439760575</v>
      </c>
      <c r="AW57" s="364">
        <f t="shared" si="44"/>
        <v>2.7246111053236488E-2</v>
      </c>
      <c r="AX57" s="364">
        <f t="shared" si="44"/>
        <v>9.8851290009758452E-2</v>
      </c>
      <c r="AY57" s="364">
        <f t="shared" si="44"/>
        <v>-0.23705434360720523</v>
      </c>
      <c r="AZ57" s="364">
        <f t="shared" si="44"/>
        <v>-0.61200609469852629</v>
      </c>
      <c r="BA57" s="7"/>
      <c r="BB57" s="7"/>
      <c r="BC57" s="7"/>
      <c r="BD57" s="365"/>
      <c r="BE57" s="366"/>
      <c r="BF57" s="360"/>
      <c r="BG57" s="360"/>
      <c r="BH57" s="4"/>
      <c r="BI57" s="360"/>
      <c r="BL57" s="367"/>
      <c r="BM57" s="368"/>
      <c r="BN57" s="350"/>
      <c r="BO57" s="369"/>
      <c r="BP57" s="369"/>
      <c r="BQ57" s="369"/>
      <c r="BR57" s="369"/>
      <c r="BS57" s="369"/>
      <c r="BT57" s="363"/>
      <c r="BU57" s="363"/>
      <c r="BV57" s="363"/>
      <c r="BW57" s="363"/>
      <c r="BX57" s="363"/>
      <c r="BY57" s="363"/>
      <c r="BZ57" s="363"/>
      <c r="CA57" s="4"/>
    </row>
    <row r="58" spans="1:79" s="337" customFormat="1" ht="23.25" customHeight="1" thickTop="1" thickBot="1">
      <c r="A58" s="787"/>
      <c r="U58" s="370" t="s">
        <v>5</v>
      </c>
      <c r="V58" s="371"/>
      <c r="W58" s="1177" t="s">
        <v>315</v>
      </c>
      <c r="X58" s="1178"/>
      <c r="Y58" s="371"/>
      <c r="Z58" s="487"/>
      <c r="AA58" s="487"/>
      <c r="AB58" s="487"/>
      <c r="AC58" s="487"/>
      <c r="AD58" s="487"/>
      <c r="AE58" s="487"/>
      <c r="AF58" s="487"/>
      <c r="AG58" s="487"/>
      <c r="AH58" s="487"/>
      <c r="AI58" s="487"/>
      <c r="AJ58" s="487"/>
      <c r="AK58" s="487"/>
      <c r="AL58" s="487"/>
      <c r="AM58" s="487"/>
      <c r="AN58" s="487"/>
      <c r="AO58" s="487"/>
      <c r="AP58" s="423">
        <f t="shared" si="36"/>
        <v>0</v>
      </c>
      <c r="AQ58" s="423">
        <f t="shared" ref="AQ58:AZ58" si="45">AQ15/$AP15-1</f>
        <v>-1.3500316650215893E-2</v>
      </c>
      <c r="AR58" s="423">
        <f t="shared" si="45"/>
        <v>1.138724874070407E-2</v>
      </c>
      <c r="AS58" s="423">
        <f t="shared" si="45"/>
        <v>-5.0219047746059009E-2</v>
      </c>
      <c r="AT58" s="423">
        <f t="shared" si="45"/>
        <v>-0.10469571925176391</v>
      </c>
      <c r="AU58" s="423">
        <f t="shared" si="45"/>
        <v>-6.6325975861607933E-2</v>
      </c>
      <c r="AV58" s="423">
        <f t="shared" si="45"/>
        <v>-3.091525778387938E-2</v>
      </c>
      <c r="AW58" s="423">
        <f t="shared" si="45"/>
        <v>-5.447862686940641E-3</v>
      </c>
      <c r="AX58" s="423">
        <f t="shared" si="45"/>
        <v>7.3018657458141512E-3</v>
      </c>
      <c r="AY58" s="423">
        <f t="shared" si="45"/>
        <v>-2.4865883433744074E-2</v>
      </c>
      <c r="AZ58" s="423">
        <f t="shared" si="45"/>
        <v>-5.297728599477336E-2</v>
      </c>
      <c r="BA58" s="373"/>
      <c r="BB58" s="373"/>
      <c r="BC58" s="373"/>
      <c r="BD58" s="374"/>
      <c r="BE58" s="375"/>
      <c r="BF58" s="360"/>
      <c r="BG58" s="360"/>
      <c r="BH58" s="360"/>
      <c r="BI58" s="360"/>
      <c r="BL58" s="367"/>
      <c r="BM58" s="368"/>
      <c r="BN58" s="350"/>
      <c r="BO58" s="369"/>
      <c r="BP58" s="369"/>
      <c r="BQ58" s="369"/>
      <c r="BR58" s="369"/>
      <c r="BS58" s="369"/>
      <c r="BT58" s="363"/>
      <c r="BU58" s="363"/>
      <c r="BV58" s="363"/>
      <c r="BW58" s="363"/>
      <c r="BX58" s="363"/>
      <c r="BY58" s="363"/>
      <c r="BZ58" s="363"/>
      <c r="CA58" s="4"/>
    </row>
    <row r="59" spans="1:79" s="337" customFormat="1" ht="15.75">
      <c r="A59" s="787"/>
      <c r="U59" s="1"/>
      <c r="V59" s="354"/>
      <c r="W59" s="1179"/>
      <c r="X59" s="1173"/>
      <c r="Y59" s="349"/>
      <c r="Z59" s="376"/>
      <c r="AA59" s="360"/>
      <c r="AB59" s="360"/>
      <c r="AC59" s="360"/>
      <c r="AD59" s="360"/>
      <c r="AE59" s="360"/>
      <c r="AF59" s="360"/>
      <c r="AG59" s="360"/>
      <c r="AH59" s="360"/>
      <c r="AI59" s="360"/>
      <c r="AJ59" s="360"/>
      <c r="AK59" s="360"/>
      <c r="BF59" s="360"/>
      <c r="BG59" s="360"/>
      <c r="BH59" s="360"/>
      <c r="BI59" s="360"/>
      <c r="BL59" s="295"/>
      <c r="BM59" s="362"/>
      <c r="BN59" s="350"/>
      <c r="BO59" s="369"/>
      <c r="BP59" s="369"/>
      <c r="BQ59" s="369"/>
      <c r="BR59" s="369"/>
      <c r="BS59" s="369"/>
      <c r="BT59" s="363"/>
      <c r="BU59" s="363"/>
      <c r="BV59" s="363"/>
      <c r="BW59" s="363"/>
      <c r="BX59" s="363"/>
      <c r="BY59" s="363"/>
      <c r="BZ59" s="363"/>
      <c r="CA59" s="4"/>
    </row>
    <row r="60" spans="1:79" s="337" customFormat="1" ht="21.75" customHeight="1" thickBot="1">
      <c r="A60" s="787"/>
      <c r="U60" s="1"/>
      <c r="V60" s="354"/>
      <c r="W60" s="903" t="s">
        <v>564</v>
      </c>
      <c r="X60" s="1173"/>
      <c r="Y60" s="354"/>
      <c r="Z60" s="354"/>
      <c r="BL60" s="4"/>
      <c r="BM60" s="4"/>
      <c r="BN60" s="4"/>
      <c r="BO60" s="4"/>
      <c r="BP60" s="4"/>
      <c r="BQ60" s="4"/>
      <c r="BR60" s="4"/>
      <c r="BS60" s="4"/>
      <c r="BT60" s="4"/>
      <c r="BU60" s="4"/>
      <c r="BV60" s="4"/>
      <c r="BW60" s="4"/>
      <c r="BX60" s="4"/>
      <c r="BY60" s="4"/>
      <c r="BZ60" s="4"/>
      <c r="CA60" s="4"/>
    </row>
    <row r="61" spans="1:79" s="337" customFormat="1" ht="14.25">
      <c r="A61" s="787"/>
      <c r="U61" s="327"/>
      <c r="V61" s="328"/>
      <c r="W61" s="1175" t="s">
        <v>561</v>
      </c>
      <c r="X61" s="1176"/>
      <c r="Y61" s="328" t="s">
        <v>6</v>
      </c>
      <c r="Z61" s="329"/>
      <c r="AA61" s="334">
        <v>1990</v>
      </c>
      <c r="AB61" s="334">
        <f t="shared" ref="AB61:AZ61" si="46">AA61+1</f>
        <v>1991</v>
      </c>
      <c r="AC61" s="334">
        <f t="shared" si="46"/>
        <v>1992</v>
      </c>
      <c r="AD61" s="334">
        <f t="shared" si="46"/>
        <v>1993</v>
      </c>
      <c r="AE61" s="334">
        <f t="shared" si="46"/>
        <v>1994</v>
      </c>
      <c r="AF61" s="334">
        <f t="shared" si="46"/>
        <v>1995</v>
      </c>
      <c r="AG61" s="334">
        <f t="shared" si="46"/>
        <v>1996</v>
      </c>
      <c r="AH61" s="334">
        <f t="shared" si="46"/>
        <v>1997</v>
      </c>
      <c r="AI61" s="334">
        <f t="shared" si="46"/>
        <v>1998</v>
      </c>
      <c r="AJ61" s="335">
        <f t="shared" si="46"/>
        <v>1999</v>
      </c>
      <c r="AK61" s="335">
        <f t="shared" si="46"/>
        <v>2000</v>
      </c>
      <c r="AL61" s="335">
        <f t="shared" si="46"/>
        <v>2001</v>
      </c>
      <c r="AM61" s="335">
        <f t="shared" si="46"/>
        <v>2002</v>
      </c>
      <c r="AN61" s="334">
        <f t="shared" si="46"/>
        <v>2003</v>
      </c>
      <c r="AO61" s="334">
        <f t="shared" si="46"/>
        <v>2004</v>
      </c>
      <c r="AP61" s="334">
        <f t="shared" si="46"/>
        <v>2005</v>
      </c>
      <c r="AQ61" s="334">
        <f t="shared" si="46"/>
        <v>2006</v>
      </c>
      <c r="AR61" s="334">
        <f t="shared" si="46"/>
        <v>2007</v>
      </c>
      <c r="AS61" s="355">
        <f t="shared" si="46"/>
        <v>2008</v>
      </c>
      <c r="AT61" s="334">
        <f t="shared" si="46"/>
        <v>2009</v>
      </c>
      <c r="AU61" s="355">
        <f t="shared" si="46"/>
        <v>2010</v>
      </c>
      <c r="AV61" s="335">
        <f t="shared" si="46"/>
        <v>2011</v>
      </c>
      <c r="AW61" s="334">
        <f t="shared" si="46"/>
        <v>2012</v>
      </c>
      <c r="AX61" s="334">
        <f t="shared" si="46"/>
        <v>2013</v>
      </c>
      <c r="AY61" s="334">
        <f t="shared" si="46"/>
        <v>2014</v>
      </c>
      <c r="AZ61" s="334">
        <f t="shared" si="46"/>
        <v>2015</v>
      </c>
      <c r="BL61" s="4"/>
      <c r="BM61" s="4"/>
      <c r="BN61" s="4"/>
      <c r="BO61" s="4"/>
      <c r="BP61" s="4"/>
      <c r="BQ61" s="4"/>
      <c r="BR61" s="4"/>
      <c r="BS61" s="4"/>
      <c r="BT61" s="4"/>
      <c r="BU61" s="4"/>
      <c r="BV61" s="4"/>
      <c r="BW61" s="4"/>
      <c r="BX61" s="4"/>
      <c r="BY61" s="4"/>
      <c r="BZ61" s="4"/>
      <c r="CA61" s="4"/>
    </row>
    <row r="62" spans="1:79" s="337" customFormat="1" ht="18.75">
      <c r="A62" s="787"/>
      <c r="U62" s="338" t="s">
        <v>172</v>
      </c>
      <c r="V62" s="339"/>
      <c r="W62" s="1156" t="s">
        <v>566</v>
      </c>
      <c r="X62" s="1157"/>
      <c r="Y62" s="339">
        <v>1</v>
      </c>
      <c r="Z62" s="485"/>
      <c r="AA62" s="485"/>
      <c r="AB62" s="769"/>
      <c r="AC62" s="769"/>
      <c r="AD62" s="769"/>
      <c r="AE62" s="769"/>
      <c r="AF62" s="769"/>
      <c r="AG62" s="769"/>
      <c r="AH62" s="769"/>
      <c r="AI62" s="769"/>
      <c r="AJ62" s="769"/>
      <c r="AK62" s="769"/>
      <c r="AL62" s="769"/>
      <c r="AM62" s="769"/>
      <c r="AN62" s="769"/>
      <c r="AO62" s="769"/>
      <c r="AP62" s="769"/>
      <c r="AQ62" s="769"/>
      <c r="AR62" s="769"/>
      <c r="AS62" s="769"/>
      <c r="AT62" s="769"/>
      <c r="AU62" s="769"/>
      <c r="AV62" s="769"/>
      <c r="AW62" s="769"/>
      <c r="AX62" s="356">
        <f>AX5/$AX5-1</f>
        <v>0</v>
      </c>
      <c r="AY62" s="356">
        <f>AY5/$AX5-1</f>
        <v>-3.5836723599068754E-2</v>
      </c>
      <c r="AZ62" s="356">
        <f>AZ5/$AX5-1</f>
        <v>-6.7240157200419093E-2</v>
      </c>
      <c r="BL62" s="4"/>
      <c r="BM62" s="4"/>
      <c r="BN62" s="4"/>
      <c r="BO62" s="363"/>
      <c r="BP62" s="363"/>
      <c r="BQ62" s="363"/>
      <c r="BR62" s="363"/>
      <c r="BS62" s="363"/>
      <c r="BT62" s="363"/>
      <c r="BU62" s="363"/>
      <c r="BV62" s="363"/>
      <c r="BW62" s="363"/>
      <c r="BX62" s="363"/>
      <c r="BY62" s="363"/>
      <c r="BZ62" s="363"/>
      <c r="CA62" s="4"/>
    </row>
    <row r="63" spans="1:79" s="337" customFormat="1" ht="15.75">
      <c r="A63" s="787"/>
      <c r="U63" s="338"/>
      <c r="V63" s="339"/>
      <c r="W63" s="1158"/>
      <c r="X63" s="1159" t="s">
        <v>556</v>
      </c>
      <c r="Y63" s="339">
        <v>1</v>
      </c>
      <c r="Z63" s="485"/>
      <c r="AA63" s="485"/>
      <c r="AB63" s="769"/>
      <c r="AC63" s="769"/>
      <c r="AD63" s="769"/>
      <c r="AE63" s="769"/>
      <c r="AF63" s="769"/>
      <c r="AG63" s="769"/>
      <c r="AH63" s="769"/>
      <c r="AI63" s="769"/>
      <c r="AJ63" s="769"/>
      <c r="AK63" s="769"/>
      <c r="AL63" s="769"/>
      <c r="AM63" s="769"/>
      <c r="AN63" s="769"/>
      <c r="AO63" s="769"/>
      <c r="AP63" s="769"/>
      <c r="AQ63" s="769"/>
      <c r="AR63" s="769"/>
      <c r="AS63" s="769"/>
      <c r="AT63" s="769"/>
      <c r="AU63" s="769"/>
      <c r="AV63" s="769"/>
      <c r="AW63" s="769"/>
      <c r="AX63" s="356">
        <f t="shared" ref="AX63:AZ72" si="47">AX6/$AX6-1</f>
        <v>0</v>
      </c>
      <c r="AY63" s="356">
        <f t="shared" si="47"/>
        <v>-3.6968129968335206E-2</v>
      </c>
      <c r="AZ63" s="356">
        <f t="shared" si="47"/>
        <v>-6.970085313630392E-2</v>
      </c>
      <c r="BL63" s="4"/>
      <c r="BM63" s="4"/>
      <c r="BN63" s="4"/>
      <c r="BO63" s="363"/>
      <c r="BP63" s="363"/>
      <c r="BQ63" s="363"/>
      <c r="BR63" s="363"/>
      <c r="BS63" s="363"/>
      <c r="BT63" s="363"/>
      <c r="BU63" s="363"/>
      <c r="BV63" s="363"/>
      <c r="BW63" s="363"/>
      <c r="BX63" s="363"/>
      <c r="BY63" s="363"/>
      <c r="BZ63" s="363"/>
      <c r="CA63" s="4"/>
    </row>
    <row r="64" spans="1:79" s="337" customFormat="1" ht="15.75">
      <c r="A64" s="787"/>
      <c r="U64" s="765" t="s">
        <v>173</v>
      </c>
      <c r="V64" s="339"/>
      <c r="W64" s="1160"/>
      <c r="X64" s="1161" t="s">
        <v>567</v>
      </c>
      <c r="Y64" s="339">
        <v>1</v>
      </c>
      <c r="Z64" s="485"/>
      <c r="AA64" s="485"/>
      <c r="AB64" s="769"/>
      <c r="AC64" s="769"/>
      <c r="AD64" s="769"/>
      <c r="AE64" s="769"/>
      <c r="AF64" s="769"/>
      <c r="AG64" s="769"/>
      <c r="AH64" s="769"/>
      <c r="AI64" s="769"/>
      <c r="AJ64" s="769"/>
      <c r="AK64" s="769"/>
      <c r="AL64" s="769"/>
      <c r="AM64" s="769"/>
      <c r="AN64" s="769"/>
      <c r="AO64" s="769"/>
      <c r="AP64" s="769"/>
      <c r="AQ64" s="769"/>
      <c r="AR64" s="769"/>
      <c r="AS64" s="769"/>
      <c r="AT64" s="769"/>
      <c r="AU64" s="769"/>
      <c r="AV64" s="769"/>
      <c r="AW64" s="769"/>
      <c r="AX64" s="356">
        <f t="shared" si="47"/>
        <v>0</v>
      </c>
      <c r="AY64" s="356">
        <f t="shared" si="47"/>
        <v>-1.855009648573247E-2</v>
      </c>
      <c r="AZ64" s="356">
        <f t="shared" si="47"/>
        <v>-2.9643468478819046E-2</v>
      </c>
      <c r="BL64" s="4"/>
      <c r="BM64" s="4"/>
      <c r="BN64" s="4"/>
      <c r="BO64" s="363"/>
      <c r="BP64" s="363"/>
      <c r="BQ64" s="363"/>
      <c r="BR64" s="363"/>
      <c r="BS64" s="363"/>
      <c r="BT64" s="363"/>
      <c r="BU64" s="363"/>
      <c r="BV64" s="363"/>
      <c r="BW64" s="363"/>
      <c r="BX64" s="363"/>
      <c r="BY64" s="363"/>
      <c r="BZ64" s="363"/>
      <c r="CA64" s="4"/>
    </row>
    <row r="65" spans="1:79" s="337" customFormat="1" ht="18.75">
      <c r="A65" s="787"/>
      <c r="U65" s="338" t="s">
        <v>175</v>
      </c>
      <c r="V65" s="339"/>
      <c r="W65" s="1162" t="s">
        <v>572</v>
      </c>
      <c r="X65" s="1157"/>
      <c r="Y65" s="339">
        <v>25</v>
      </c>
      <c r="Z65" s="485"/>
      <c r="AA65" s="485"/>
      <c r="AB65" s="769"/>
      <c r="AC65" s="769"/>
      <c r="AD65" s="769"/>
      <c r="AE65" s="769"/>
      <c r="AF65" s="769"/>
      <c r="AG65" s="769"/>
      <c r="AH65" s="769"/>
      <c r="AI65" s="769"/>
      <c r="AJ65" s="769"/>
      <c r="AK65" s="769"/>
      <c r="AL65" s="769"/>
      <c r="AM65" s="769"/>
      <c r="AN65" s="769"/>
      <c r="AO65" s="769"/>
      <c r="AP65" s="769"/>
      <c r="AQ65" s="769"/>
      <c r="AR65" s="769"/>
      <c r="AS65" s="769"/>
      <c r="AT65" s="769"/>
      <c r="AU65" s="769"/>
      <c r="AV65" s="769"/>
      <c r="AW65" s="769"/>
      <c r="AX65" s="356">
        <f t="shared" si="47"/>
        <v>0</v>
      </c>
      <c r="AY65" s="356">
        <f t="shared" si="47"/>
        <v>-1.8579909094817215E-2</v>
      </c>
      <c r="AZ65" s="356">
        <f t="shared" si="47"/>
        <v>-4.2244173416512987E-2</v>
      </c>
      <c r="BL65" s="4"/>
      <c r="BM65" s="4"/>
      <c r="BN65" s="4"/>
      <c r="BO65" s="363"/>
      <c r="BP65" s="363"/>
      <c r="BQ65" s="363"/>
      <c r="BR65" s="363"/>
      <c r="BS65" s="363"/>
      <c r="BT65" s="363"/>
      <c r="BU65" s="363"/>
      <c r="BV65" s="363"/>
      <c r="BW65" s="363"/>
      <c r="BX65" s="363"/>
      <c r="BY65" s="363"/>
      <c r="BZ65" s="363"/>
      <c r="CA65" s="4"/>
    </row>
    <row r="66" spans="1:79" s="337" customFormat="1" ht="18.75">
      <c r="A66" s="787"/>
      <c r="U66" s="338" t="s">
        <v>174</v>
      </c>
      <c r="V66" s="339"/>
      <c r="W66" s="1162" t="s">
        <v>568</v>
      </c>
      <c r="X66" s="1157"/>
      <c r="Y66" s="339">
        <v>298</v>
      </c>
      <c r="Z66" s="485"/>
      <c r="AA66" s="485"/>
      <c r="AB66" s="769"/>
      <c r="AC66" s="769"/>
      <c r="AD66" s="769"/>
      <c r="AE66" s="769"/>
      <c r="AF66" s="769"/>
      <c r="AG66" s="769"/>
      <c r="AH66" s="769"/>
      <c r="AI66" s="769"/>
      <c r="AJ66" s="769"/>
      <c r="AK66" s="769"/>
      <c r="AL66" s="769"/>
      <c r="AM66" s="769"/>
      <c r="AN66" s="769"/>
      <c r="AO66" s="769"/>
      <c r="AP66" s="769"/>
      <c r="AQ66" s="769"/>
      <c r="AR66" s="769"/>
      <c r="AS66" s="769"/>
      <c r="AT66" s="769"/>
      <c r="AU66" s="769"/>
      <c r="AV66" s="769"/>
      <c r="AW66" s="769"/>
      <c r="AX66" s="356">
        <f t="shared" si="47"/>
        <v>0</v>
      </c>
      <c r="AY66" s="356">
        <f t="shared" si="47"/>
        <v>-2.1259987759192911E-2</v>
      </c>
      <c r="AZ66" s="356">
        <f t="shared" si="47"/>
        <v>-2.6657636755723413E-2</v>
      </c>
      <c r="BL66" s="4"/>
      <c r="BM66" s="4"/>
      <c r="BN66" s="4"/>
      <c r="BO66" s="363"/>
      <c r="BP66" s="363"/>
      <c r="BQ66" s="363"/>
      <c r="BR66" s="363"/>
      <c r="BS66" s="363"/>
      <c r="BT66" s="363"/>
      <c r="BU66" s="363"/>
      <c r="BV66" s="363"/>
      <c r="BW66" s="363"/>
      <c r="BX66" s="363"/>
      <c r="BY66" s="363"/>
      <c r="BZ66" s="363"/>
      <c r="CA66" s="4"/>
    </row>
    <row r="67" spans="1:79" s="337" customFormat="1" ht="15.75">
      <c r="A67" s="787"/>
      <c r="U67" s="338"/>
      <c r="V67" s="339"/>
      <c r="W67" s="1163" t="s">
        <v>557</v>
      </c>
      <c r="X67" s="1164"/>
      <c r="Y67" s="339"/>
      <c r="Z67" s="485"/>
      <c r="AA67" s="485"/>
      <c r="AB67" s="769"/>
      <c r="AC67" s="769"/>
      <c r="AD67" s="769"/>
      <c r="AE67" s="769"/>
      <c r="AF67" s="769"/>
      <c r="AG67" s="769"/>
      <c r="AH67" s="769"/>
      <c r="AI67" s="769"/>
      <c r="AJ67" s="769"/>
      <c r="AK67" s="769"/>
      <c r="AL67" s="769"/>
      <c r="AM67" s="769"/>
      <c r="AN67" s="769"/>
      <c r="AO67" s="769"/>
      <c r="AP67" s="769"/>
      <c r="AQ67" s="769"/>
      <c r="AR67" s="769"/>
      <c r="AS67" s="769"/>
      <c r="AT67" s="769"/>
      <c r="AU67" s="769"/>
      <c r="AV67" s="769"/>
      <c r="AW67" s="769"/>
      <c r="AX67" s="356">
        <f t="shared" si="47"/>
        <v>0</v>
      </c>
      <c r="AY67" s="356">
        <f t="shared" si="47"/>
        <v>8.240418160848062E-2</v>
      </c>
      <c r="AZ67" s="356">
        <f t="shared" si="47"/>
        <v>0.15629455286705873</v>
      </c>
      <c r="BL67" s="4"/>
      <c r="BM67" s="4"/>
      <c r="BN67" s="4"/>
      <c r="BO67" s="363"/>
      <c r="BP67" s="363"/>
      <c r="BQ67" s="363"/>
      <c r="BR67" s="363"/>
      <c r="BS67" s="363"/>
      <c r="BT67" s="363"/>
      <c r="BU67" s="363"/>
      <c r="BV67" s="363"/>
      <c r="BW67" s="363"/>
      <c r="BX67" s="363"/>
      <c r="BY67" s="363"/>
      <c r="BZ67" s="363"/>
      <c r="CA67" s="4"/>
    </row>
    <row r="68" spans="1:79" s="337" customFormat="1" ht="28.5">
      <c r="A68" s="787"/>
      <c r="U68" s="344" t="s">
        <v>52</v>
      </c>
      <c r="V68" s="345"/>
      <c r="W68" s="1165"/>
      <c r="X68" s="1166" t="s">
        <v>562</v>
      </c>
      <c r="Y68" s="345" t="s">
        <v>79</v>
      </c>
      <c r="Z68" s="485"/>
      <c r="AA68" s="485"/>
      <c r="AB68" s="769"/>
      <c r="AC68" s="769"/>
      <c r="AD68" s="769"/>
      <c r="AE68" s="769"/>
      <c r="AF68" s="769"/>
      <c r="AG68" s="769"/>
      <c r="AH68" s="769"/>
      <c r="AI68" s="769"/>
      <c r="AJ68" s="769"/>
      <c r="AK68" s="769"/>
      <c r="AL68" s="769"/>
      <c r="AM68" s="769"/>
      <c r="AN68" s="769"/>
      <c r="AO68" s="769"/>
      <c r="AP68" s="769"/>
      <c r="AQ68" s="769"/>
      <c r="AR68" s="769"/>
      <c r="AS68" s="769"/>
      <c r="AT68" s="769"/>
      <c r="AU68" s="769"/>
      <c r="AV68" s="769"/>
      <c r="AW68" s="769"/>
      <c r="AX68" s="356">
        <f t="shared" si="47"/>
        <v>0</v>
      </c>
      <c r="AY68" s="356">
        <f t="shared" si="47"/>
        <v>0.1143879775256913</v>
      </c>
      <c r="AZ68" s="356">
        <f t="shared" si="47"/>
        <v>0.22147820472415392</v>
      </c>
      <c r="BL68" s="4"/>
      <c r="BM68" s="4"/>
      <c r="BN68" s="4"/>
      <c r="BO68" s="369"/>
      <c r="BP68" s="369"/>
      <c r="BQ68" s="369"/>
      <c r="BR68" s="369"/>
      <c r="BS68" s="369"/>
      <c r="BT68" s="363"/>
      <c r="BU68" s="363"/>
      <c r="BV68" s="363"/>
      <c r="BW68" s="363"/>
      <c r="BX68" s="363"/>
      <c r="BY68" s="363"/>
      <c r="BZ68" s="363"/>
      <c r="CA68" s="4"/>
    </row>
    <row r="69" spans="1:79" s="337" customFormat="1" ht="28.5">
      <c r="A69" s="787"/>
      <c r="U69" s="344" t="s">
        <v>53</v>
      </c>
      <c r="V69" s="345"/>
      <c r="W69" s="1165"/>
      <c r="X69" s="1166" t="s">
        <v>565</v>
      </c>
      <c r="Y69" s="345" t="s">
        <v>80</v>
      </c>
      <c r="Z69" s="485"/>
      <c r="AA69" s="485"/>
      <c r="AB69" s="769"/>
      <c r="AC69" s="769"/>
      <c r="AD69" s="769"/>
      <c r="AE69" s="769"/>
      <c r="AF69" s="769"/>
      <c r="AG69" s="769"/>
      <c r="AH69" s="769"/>
      <c r="AI69" s="769"/>
      <c r="AJ69" s="769"/>
      <c r="AK69" s="769"/>
      <c r="AL69" s="769"/>
      <c r="AM69" s="769"/>
      <c r="AN69" s="769"/>
      <c r="AO69" s="769"/>
      <c r="AP69" s="769"/>
      <c r="AQ69" s="769"/>
      <c r="AR69" s="769"/>
      <c r="AS69" s="769"/>
      <c r="AT69" s="769"/>
      <c r="AU69" s="769"/>
      <c r="AV69" s="769"/>
      <c r="AW69" s="769"/>
      <c r="AX69" s="356">
        <f t="shared" si="47"/>
        <v>0</v>
      </c>
      <c r="AY69" s="356">
        <f t="shared" si="47"/>
        <v>2.4806258839639828E-2</v>
      </c>
      <c r="AZ69" s="356">
        <f t="shared" si="47"/>
        <v>8.5502630349445496E-3</v>
      </c>
      <c r="BL69" s="4"/>
      <c r="BM69" s="4"/>
      <c r="BN69" s="4"/>
      <c r="BO69" s="369"/>
      <c r="BP69" s="369"/>
      <c r="BQ69" s="369"/>
      <c r="BR69" s="369"/>
      <c r="BS69" s="369"/>
      <c r="BT69" s="363"/>
      <c r="BU69" s="363"/>
      <c r="BV69" s="363"/>
      <c r="BW69" s="363"/>
      <c r="BX69" s="363"/>
      <c r="BY69" s="363"/>
      <c r="BZ69" s="363"/>
      <c r="CA69" s="4"/>
    </row>
    <row r="70" spans="1:79" s="337" customFormat="1" ht="18.75" customHeight="1" thickBot="1">
      <c r="A70" s="787"/>
      <c r="U70" s="338" t="s">
        <v>178</v>
      </c>
      <c r="V70" s="427"/>
      <c r="W70" s="1165"/>
      <c r="X70" s="1167" t="s">
        <v>569</v>
      </c>
      <c r="Y70" s="340">
        <v>22800</v>
      </c>
      <c r="Z70" s="485"/>
      <c r="AA70" s="485"/>
      <c r="AB70" s="485"/>
      <c r="AC70" s="485"/>
      <c r="AD70" s="485"/>
      <c r="AE70" s="485"/>
      <c r="AF70" s="485"/>
      <c r="AG70" s="485"/>
      <c r="AH70" s="485"/>
      <c r="AI70" s="485"/>
      <c r="AJ70" s="485"/>
      <c r="AK70" s="485"/>
      <c r="AL70" s="485"/>
      <c r="AM70" s="485"/>
      <c r="AN70" s="485"/>
      <c r="AO70" s="485"/>
      <c r="AP70" s="485"/>
      <c r="AQ70" s="485"/>
      <c r="AR70" s="485"/>
      <c r="AS70" s="485"/>
      <c r="AT70" s="485"/>
      <c r="AU70" s="485"/>
      <c r="AV70" s="485"/>
      <c r="AW70" s="485"/>
      <c r="AX70" s="356">
        <f t="shared" si="47"/>
        <v>0</v>
      </c>
      <c r="AY70" s="356">
        <f t="shared" si="47"/>
        <v>-1.7482954621357405E-2</v>
      </c>
      <c r="AZ70" s="356">
        <f t="shared" si="47"/>
        <v>9.5360774199162446E-3</v>
      </c>
      <c r="BA70" s="7"/>
      <c r="BB70" s="7"/>
      <c r="BC70" s="7"/>
      <c r="BD70" s="365"/>
      <c r="BE70" s="366"/>
      <c r="BF70" s="360"/>
      <c r="BG70" s="360"/>
      <c r="BH70" s="4"/>
      <c r="BI70" s="360"/>
      <c r="BL70" s="367"/>
      <c r="BM70" s="368"/>
      <c r="BN70" s="350"/>
      <c r="BO70" s="369"/>
      <c r="BP70" s="369"/>
      <c r="BQ70" s="369"/>
      <c r="BR70" s="369"/>
      <c r="BS70" s="369"/>
      <c r="BT70" s="363"/>
      <c r="BU70" s="363"/>
      <c r="BV70" s="363"/>
      <c r="BW70" s="363"/>
      <c r="BX70" s="363"/>
      <c r="BY70" s="363"/>
      <c r="BZ70" s="363"/>
      <c r="CA70" s="4"/>
    </row>
    <row r="71" spans="1:79" s="337" customFormat="1" ht="18.75" customHeight="1" thickTop="1" thickBot="1">
      <c r="A71" s="787"/>
      <c r="U71" s="425" t="s">
        <v>176</v>
      </c>
      <c r="V71" s="426"/>
      <c r="W71" s="1168"/>
      <c r="X71" s="1169" t="s">
        <v>570</v>
      </c>
      <c r="Y71" s="340">
        <v>17200</v>
      </c>
      <c r="Z71" s="486"/>
      <c r="AA71" s="486"/>
      <c r="AB71" s="770"/>
      <c r="AC71" s="770"/>
      <c r="AD71" s="770"/>
      <c r="AE71" s="770"/>
      <c r="AF71" s="770"/>
      <c r="AG71" s="770"/>
      <c r="AH71" s="770"/>
      <c r="AI71" s="770"/>
      <c r="AJ71" s="770"/>
      <c r="AK71" s="770"/>
      <c r="AL71" s="770"/>
      <c r="AM71" s="770"/>
      <c r="AN71" s="770"/>
      <c r="AO71" s="770"/>
      <c r="AP71" s="770"/>
      <c r="AQ71" s="770"/>
      <c r="AR71" s="770"/>
      <c r="AS71" s="770"/>
      <c r="AT71" s="770"/>
      <c r="AU71" s="770"/>
      <c r="AV71" s="770"/>
      <c r="AW71" s="770"/>
      <c r="AX71" s="364">
        <f t="shared" si="47"/>
        <v>0</v>
      </c>
      <c r="AY71" s="364">
        <f t="shared" si="47"/>
        <v>-0.30568798223277382</v>
      </c>
      <c r="AZ71" s="364">
        <f t="shared" si="47"/>
        <v>-0.64690954196538453</v>
      </c>
      <c r="BA71" s="7"/>
      <c r="BB71" s="7"/>
      <c r="BC71" s="7"/>
      <c r="BD71" s="365"/>
      <c r="BE71" s="366"/>
      <c r="BF71" s="360"/>
      <c r="BG71" s="360"/>
      <c r="BH71" s="4"/>
      <c r="BI71" s="360"/>
      <c r="BL71" s="367"/>
      <c r="BM71" s="368"/>
      <c r="BN71" s="350"/>
      <c r="BO71" s="369"/>
      <c r="BP71" s="369"/>
      <c r="BQ71" s="369"/>
      <c r="BR71" s="369"/>
      <c r="BS71" s="369"/>
      <c r="BT71" s="363"/>
      <c r="BU71" s="363"/>
      <c r="BV71" s="363"/>
      <c r="BW71" s="363"/>
      <c r="BX71" s="363"/>
      <c r="BY71" s="363"/>
      <c r="BZ71" s="363"/>
      <c r="CA71" s="4"/>
    </row>
    <row r="72" spans="1:79" s="337" customFormat="1" ht="21.75" customHeight="1" thickTop="1" thickBot="1">
      <c r="A72" s="787"/>
      <c r="U72" s="370" t="s">
        <v>5</v>
      </c>
      <c r="V72" s="371"/>
      <c r="W72" s="1177" t="s">
        <v>315</v>
      </c>
      <c r="X72" s="1178"/>
      <c r="Y72" s="371"/>
      <c r="Z72" s="487"/>
      <c r="AA72" s="487"/>
      <c r="AB72" s="771"/>
      <c r="AC72" s="771"/>
      <c r="AD72" s="771"/>
      <c r="AE72" s="771"/>
      <c r="AF72" s="771"/>
      <c r="AG72" s="771"/>
      <c r="AH72" s="771"/>
      <c r="AI72" s="771"/>
      <c r="AJ72" s="771"/>
      <c r="AK72" s="771"/>
      <c r="AL72" s="771"/>
      <c r="AM72" s="771"/>
      <c r="AN72" s="771"/>
      <c r="AO72" s="771"/>
      <c r="AP72" s="771"/>
      <c r="AQ72" s="771"/>
      <c r="AR72" s="771"/>
      <c r="AS72" s="771"/>
      <c r="AT72" s="771"/>
      <c r="AU72" s="771"/>
      <c r="AV72" s="771"/>
      <c r="AW72" s="771"/>
      <c r="AX72" s="768">
        <f t="shared" si="47"/>
        <v>0</v>
      </c>
      <c r="AY72" s="768">
        <f t="shared" si="47"/>
        <v>-3.193456725679833E-2</v>
      </c>
      <c r="AZ72" s="768">
        <f t="shared" si="47"/>
        <v>-5.9842192088025437E-2</v>
      </c>
      <c r="BL72" s="4"/>
      <c r="BM72" s="4"/>
      <c r="BN72" s="4"/>
      <c r="BO72" s="363"/>
      <c r="BP72" s="363"/>
      <c r="BQ72" s="363"/>
      <c r="BR72" s="363"/>
      <c r="BS72" s="363"/>
      <c r="BT72" s="363"/>
      <c r="BU72" s="363"/>
      <c r="BV72" s="363"/>
      <c r="BW72" s="363"/>
      <c r="BX72" s="363"/>
      <c r="BY72" s="363"/>
      <c r="BZ72" s="363"/>
      <c r="CA72" s="4"/>
    </row>
    <row r="73" spans="1:79" s="337" customFormat="1" ht="15.75">
      <c r="A73" s="787"/>
      <c r="U73" s="1"/>
      <c r="V73" s="354"/>
      <c r="W73" s="1179"/>
      <c r="X73" s="1173"/>
      <c r="Y73" s="349"/>
      <c r="Z73" s="376"/>
      <c r="AA73" s="360"/>
      <c r="AB73" s="360"/>
      <c r="AC73" s="360"/>
      <c r="AD73" s="360"/>
      <c r="AE73" s="360"/>
      <c r="AF73" s="360"/>
      <c r="AG73" s="360"/>
      <c r="AH73" s="360"/>
      <c r="AI73" s="360"/>
      <c r="AJ73" s="360"/>
      <c r="AK73" s="360"/>
      <c r="BF73" s="360"/>
      <c r="BG73" s="360"/>
      <c r="BH73" s="360"/>
      <c r="BI73" s="360"/>
      <c r="BL73" s="295"/>
      <c r="BM73" s="362"/>
      <c r="BN73" s="350"/>
      <c r="BO73" s="369"/>
      <c r="BP73" s="369"/>
      <c r="BQ73" s="369"/>
      <c r="BR73" s="369"/>
      <c r="BS73" s="369"/>
      <c r="BT73" s="363"/>
      <c r="BU73" s="363"/>
      <c r="BV73" s="363"/>
      <c r="BW73" s="363"/>
      <c r="BX73" s="363"/>
      <c r="BY73" s="363"/>
      <c r="BZ73" s="363"/>
      <c r="CA73" s="4"/>
    </row>
    <row r="74" spans="1:79" s="337" customFormat="1" ht="21.75" customHeight="1" thickBot="1">
      <c r="A74" s="787"/>
      <c r="U74" s="1"/>
      <c r="V74" s="354"/>
      <c r="W74" s="903" t="s">
        <v>96</v>
      </c>
      <c r="X74" s="1173"/>
      <c r="Y74" s="354"/>
      <c r="Z74" s="354"/>
      <c r="BL74" s="4"/>
      <c r="BM74" s="4"/>
      <c r="BN74" s="4"/>
      <c r="BO74" s="4"/>
      <c r="BP74" s="4"/>
      <c r="BQ74" s="4"/>
      <c r="BR74" s="4"/>
      <c r="BS74" s="4"/>
      <c r="BT74" s="4"/>
      <c r="BU74" s="4"/>
      <c r="BV74" s="4"/>
      <c r="BW74" s="4"/>
      <c r="BX74" s="4"/>
      <c r="BY74" s="4"/>
      <c r="BZ74" s="4"/>
      <c r="CA74" s="4"/>
    </row>
    <row r="75" spans="1:79" s="337" customFormat="1" ht="14.25">
      <c r="A75" s="787"/>
      <c r="U75" s="327"/>
      <c r="V75" s="328"/>
      <c r="W75" s="1175" t="s">
        <v>561</v>
      </c>
      <c r="X75" s="1176"/>
      <c r="Y75" s="328" t="s">
        <v>6</v>
      </c>
      <c r="Z75" s="329"/>
      <c r="AA75" s="334">
        <v>1990</v>
      </c>
      <c r="AB75" s="334">
        <f t="shared" ref="AB75:AP75" si="48">AA75+1</f>
        <v>1991</v>
      </c>
      <c r="AC75" s="334">
        <f t="shared" si="48"/>
        <v>1992</v>
      </c>
      <c r="AD75" s="334">
        <f t="shared" si="48"/>
        <v>1993</v>
      </c>
      <c r="AE75" s="334">
        <f t="shared" si="48"/>
        <v>1994</v>
      </c>
      <c r="AF75" s="334">
        <f t="shared" si="48"/>
        <v>1995</v>
      </c>
      <c r="AG75" s="334">
        <f t="shared" si="48"/>
        <v>1996</v>
      </c>
      <c r="AH75" s="334">
        <f t="shared" si="48"/>
        <v>1997</v>
      </c>
      <c r="AI75" s="334">
        <f t="shared" si="48"/>
        <v>1998</v>
      </c>
      <c r="AJ75" s="335">
        <f t="shared" si="48"/>
        <v>1999</v>
      </c>
      <c r="AK75" s="335">
        <f t="shared" si="48"/>
        <v>2000</v>
      </c>
      <c r="AL75" s="335">
        <f t="shared" si="48"/>
        <v>2001</v>
      </c>
      <c r="AM75" s="335">
        <f t="shared" si="48"/>
        <v>2002</v>
      </c>
      <c r="AN75" s="334">
        <f t="shared" si="48"/>
        <v>2003</v>
      </c>
      <c r="AO75" s="334">
        <f t="shared" si="48"/>
        <v>2004</v>
      </c>
      <c r="AP75" s="334">
        <f t="shared" si="48"/>
        <v>2005</v>
      </c>
      <c r="AQ75" s="334">
        <f t="shared" ref="AQ75:AZ75" si="49">AP75+1</f>
        <v>2006</v>
      </c>
      <c r="AR75" s="334">
        <f t="shared" si="49"/>
        <v>2007</v>
      </c>
      <c r="AS75" s="355">
        <f t="shared" si="49"/>
        <v>2008</v>
      </c>
      <c r="AT75" s="334">
        <f t="shared" si="49"/>
        <v>2009</v>
      </c>
      <c r="AU75" s="355">
        <f t="shared" si="49"/>
        <v>2010</v>
      </c>
      <c r="AV75" s="335">
        <f t="shared" si="49"/>
        <v>2011</v>
      </c>
      <c r="AW75" s="334">
        <f t="shared" si="49"/>
        <v>2012</v>
      </c>
      <c r="AX75" s="334">
        <f t="shared" si="49"/>
        <v>2013</v>
      </c>
      <c r="AY75" s="334">
        <f t="shared" si="49"/>
        <v>2014</v>
      </c>
      <c r="AZ75" s="334">
        <f t="shared" si="49"/>
        <v>2015</v>
      </c>
      <c r="BL75" s="4"/>
      <c r="BM75" s="4"/>
      <c r="BN75" s="4"/>
      <c r="BO75" s="4"/>
      <c r="BP75" s="4"/>
      <c r="BQ75" s="4"/>
      <c r="BR75" s="4"/>
      <c r="BS75" s="4"/>
      <c r="BT75" s="4"/>
      <c r="BU75" s="4"/>
      <c r="BV75" s="4"/>
      <c r="BW75" s="4"/>
      <c r="BX75" s="4"/>
      <c r="BY75" s="4"/>
      <c r="BZ75" s="4"/>
      <c r="CA75" s="4"/>
    </row>
    <row r="76" spans="1:79" s="337" customFormat="1" ht="18.75">
      <c r="A76" s="787"/>
      <c r="U76" s="338" t="s">
        <v>172</v>
      </c>
      <c r="V76" s="339"/>
      <c r="W76" s="1156" t="s">
        <v>566</v>
      </c>
      <c r="X76" s="1157"/>
      <c r="Y76" s="339">
        <v>1</v>
      </c>
      <c r="Z76" s="485"/>
      <c r="AA76" s="485"/>
      <c r="AB76" s="357">
        <f t="shared" ref="AB76:AZ76" si="50">AB5/AA5-1</f>
        <v>7.1162422346020549E-3</v>
      </c>
      <c r="AC76" s="357">
        <f t="shared" si="50"/>
        <v>8.457476559075694E-3</v>
      </c>
      <c r="AD76" s="357">
        <f t="shared" si="50"/>
        <v>-6.0333306937726539E-3</v>
      </c>
      <c r="AE76" s="357">
        <f t="shared" si="50"/>
        <v>5.2249510888334294E-2</v>
      </c>
      <c r="AF76" s="357">
        <f t="shared" si="50"/>
        <v>1.0952944620218785E-2</v>
      </c>
      <c r="AG76" s="357">
        <f t="shared" si="50"/>
        <v>1.0307664396387972E-2</v>
      </c>
      <c r="AH76" s="357">
        <f t="shared" si="50"/>
        <v>-1.8162305614201069E-3</v>
      </c>
      <c r="AI76" s="357">
        <f t="shared" si="50"/>
        <v>-2.8055463322480767E-2</v>
      </c>
      <c r="AJ76" s="357">
        <f t="shared" si="50"/>
        <v>2.8561717704256306E-2</v>
      </c>
      <c r="AK76" s="357">
        <f t="shared" si="50"/>
        <v>1.6902476772901132E-2</v>
      </c>
      <c r="AL76" s="357">
        <f t="shared" si="50"/>
        <v>-1.3435194474736289E-2</v>
      </c>
      <c r="AM76" s="357">
        <f t="shared" si="50"/>
        <v>2.9161295690738331E-2</v>
      </c>
      <c r="AN76" s="357">
        <f t="shared" si="50"/>
        <v>3.7844160697817486E-3</v>
      </c>
      <c r="AO76" s="357">
        <f t="shared" si="50"/>
        <v>-7.5957200675413894E-4</v>
      </c>
      <c r="AP76" s="357">
        <f t="shared" si="50"/>
        <v>5.6757455822964431E-3</v>
      </c>
      <c r="AQ76" s="357">
        <f t="shared" si="50"/>
        <v>-1.5762191609474896E-2</v>
      </c>
      <c r="AR76" s="357">
        <f t="shared" si="50"/>
        <v>2.6725428232537984E-2</v>
      </c>
      <c r="AS76" s="357">
        <f t="shared" si="50"/>
        <v>-6.3941779380529917E-2</v>
      </c>
      <c r="AT76" s="357">
        <f t="shared" si="50"/>
        <v>-5.8722623771752192E-2</v>
      </c>
      <c r="AU76" s="357">
        <f t="shared" si="50"/>
        <v>4.3062586349832843E-2</v>
      </c>
      <c r="AV76" s="357">
        <f t="shared" si="50"/>
        <v>4.0024385400757589E-2</v>
      </c>
      <c r="AW76" s="357">
        <f t="shared" si="50"/>
        <v>2.7060860151978172E-2</v>
      </c>
      <c r="AX76" s="357">
        <f t="shared" si="50"/>
        <v>1.1943003776095251E-2</v>
      </c>
      <c r="AY76" s="357">
        <f t="shared" si="50"/>
        <v>-3.5836723599068754E-2</v>
      </c>
      <c r="AZ76" s="357">
        <f t="shared" si="50"/>
        <v>-3.2570659316723205E-2</v>
      </c>
      <c r="BL76" s="4"/>
      <c r="BM76" s="4"/>
      <c r="BN76" s="4"/>
      <c r="BO76" s="363"/>
      <c r="BP76" s="363"/>
      <c r="BQ76" s="363"/>
      <c r="BR76" s="363"/>
      <c r="BS76" s="363"/>
      <c r="BT76" s="363"/>
      <c r="BU76" s="363"/>
      <c r="BV76" s="363"/>
      <c r="BW76" s="363"/>
      <c r="BX76" s="363"/>
      <c r="BY76" s="363"/>
      <c r="BZ76" s="363"/>
      <c r="CA76" s="4"/>
    </row>
    <row r="77" spans="1:79" s="337" customFormat="1" ht="15.75">
      <c r="A77" s="787"/>
      <c r="U77" s="338"/>
      <c r="V77" s="339"/>
      <c r="W77" s="1158"/>
      <c r="X77" s="1159" t="s">
        <v>556</v>
      </c>
      <c r="Y77" s="339">
        <v>1</v>
      </c>
      <c r="Z77" s="485"/>
      <c r="AA77" s="485"/>
      <c r="AB77" s="357">
        <f t="shared" ref="AB77:AB86" si="51">AB6/AA6-1</f>
        <v>6.7464389752178722E-3</v>
      </c>
      <c r="AC77" s="357">
        <f t="shared" ref="AC77:AQ77" si="52">AC6/AB6-1</f>
        <v>7.8443895263824448E-3</v>
      </c>
      <c r="AD77" s="357">
        <f t="shared" si="52"/>
        <v>-4.2840803913891667E-3</v>
      </c>
      <c r="AE77" s="357">
        <f t="shared" si="52"/>
        <v>5.2291446246990114E-2</v>
      </c>
      <c r="AF77" s="357">
        <f t="shared" si="52"/>
        <v>1.0986840938888687E-2</v>
      </c>
      <c r="AG77" s="357">
        <f t="shared" si="52"/>
        <v>1.0223421882045391E-2</v>
      </c>
      <c r="AH77" s="357">
        <f t="shared" si="52"/>
        <v>-1.0387290952269534E-3</v>
      </c>
      <c r="AI77" s="357">
        <f t="shared" si="52"/>
        <v>-2.5111128216302681E-2</v>
      </c>
      <c r="AJ77" s="357">
        <f t="shared" si="52"/>
        <v>3.0779519182621895E-2</v>
      </c>
      <c r="AK77" s="357">
        <f t="shared" si="52"/>
        <v>1.6558610392838125E-2</v>
      </c>
      <c r="AL77" s="357">
        <f t="shared" si="52"/>
        <v>-1.2767820385874651E-2</v>
      </c>
      <c r="AM77" s="357">
        <f t="shared" si="52"/>
        <v>3.3856140880594188E-2</v>
      </c>
      <c r="AN77" s="357">
        <f t="shared" si="52"/>
        <v>4.2445749101920338E-3</v>
      </c>
      <c r="AO77" s="357">
        <f t="shared" si="52"/>
        <v>-1.0908416767541063E-5</v>
      </c>
      <c r="AP77" s="357">
        <f t="shared" si="52"/>
        <v>6.1100995970189143E-3</v>
      </c>
      <c r="AQ77" s="357">
        <f t="shared" si="52"/>
        <v>-1.5667393561242804E-2</v>
      </c>
      <c r="AR77" s="357">
        <f t="shared" ref="AR77:AZ77" si="53">AR6/AQ6-1</f>
        <v>2.890140274380415E-2</v>
      </c>
      <c r="AS77" s="357">
        <f t="shared" si="53"/>
        <v>-6.5892784967024665E-2</v>
      </c>
      <c r="AT77" s="357">
        <f t="shared" si="53"/>
        <v>-5.4849361023683874E-2</v>
      </c>
      <c r="AU77" s="357">
        <f t="shared" si="53"/>
        <v>4.4738589386221328E-2</v>
      </c>
      <c r="AV77" s="357">
        <f t="shared" si="53"/>
        <v>4.3559751293199778E-2</v>
      </c>
      <c r="AW77" s="357">
        <f t="shared" si="53"/>
        <v>2.7250544091468987E-2</v>
      </c>
      <c r="AX77" s="357">
        <f t="shared" si="53"/>
        <v>1.1705873834112479E-2</v>
      </c>
      <c r="AY77" s="357">
        <f t="shared" si="53"/>
        <v>-3.6968129968335206E-2</v>
      </c>
      <c r="AZ77" s="357">
        <f t="shared" si="53"/>
        <v>-3.3989241879287424E-2</v>
      </c>
      <c r="BL77" s="4"/>
      <c r="BM77" s="4"/>
      <c r="BN77" s="4"/>
      <c r="BO77" s="363"/>
      <c r="BP77" s="363"/>
      <c r="BQ77" s="363"/>
      <c r="BR77" s="363"/>
      <c r="BS77" s="363"/>
      <c r="BT77" s="363"/>
      <c r="BU77" s="363"/>
      <c r="BV77" s="363"/>
      <c r="BW77" s="363"/>
      <c r="BX77" s="363"/>
      <c r="BY77" s="363"/>
      <c r="BZ77" s="363"/>
      <c r="CA77" s="4"/>
    </row>
    <row r="78" spans="1:79" s="337" customFormat="1" ht="15.75">
      <c r="A78" s="787"/>
      <c r="U78" s="765" t="s">
        <v>173</v>
      </c>
      <c r="V78" s="339"/>
      <c r="W78" s="1160"/>
      <c r="X78" s="1161" t="s">
        <v>567</v>
      </c>
      <c r="Y78" s="339">
        <v>1</v>
      </c>
      <c r="Z78" s="485"/>
      <c r="AA78" s="485"/>
      <c r="AB78" s="357">
        <f t="shared" si="51"/>
        <v>1.1242109905805764E-2</v>
      </c>
      <c r="AC78" s="357">
        <f t="shared" ref="AC78:AQ78" si="54">AC7/AB7-1</f>
        <v>1.5267234058738754E-2</v>
      </c>
      <c r="AD78" s="357">
        <f t="shared" si="54"/>
        <v>-2.5320770601065634E-2</v>
      </c>
      <c r="AE78" s="357">
        <f t="shared" si="54"/>
        <v>5.1777146955865438E-2</v>
      </c>
      <c r="AF78" s="357">
        <f t="shared" si="54"/>
        <v>1.0570946512416413E-2</v>
      </c>
      <c r="AG78" s="357">
        <f t="shared" si="54"/>
        <v>1.1257434932632204E-2</v>
      </c>
      <c r="AH78" s="357">
        <f t="shared" si="54"/>
        <v>-1.057300765282787E-2</v>
      </c>
      <c r="AI78" s="357">
        <f t="shared" si="54"/>
        <v>-6.153621596600245E-2</v>
      </c>
      <c r="AJ78" s="357">
        <f t="shared" si="54"/>
        <v>2.3637115880383863E-3</v>
      </c>
      <c r="AK78" s="357">
        <f t="shared" si="54"/>
        <v>2.1079585046333005E-2</v>
      </c>
      <c r="AL78" s="357">
        <f t="shared" si="54"/>
        <v>-2.1506210076284615E-2</v>
      </c>
      <c r="AM78" s="357">
        <f t="shared" si="54"/>
        <v>-2.8123761556849702E-2</v>
      </c>
      <c r="AN78" s="357">
        <f t="shared" si="54"/>
        <v>-2.1883704552283501E-3</v>
      </c>
      <c r="AO78" s="357">
        <f t="shared" si="54"/>
        <v>-1.0539752464827634E-2</v>
      </c>
      <c r="AP78" s="357">
        <f t="shared" si="54"/>
        <v>-5.8825067243195583E-5</v>
      </c>
      <c r="AQ78" s="357">
        <f t="shared" si="54"/>
        <v>-1.702148672879944E-2</v>
      </c>
      <c r="AR78" s="357">
        <f t="shared" ref="AR78:AZ78" si="55">AR7/AQ7-1</f>
        <v>-2.2199863891821936E-3</v>
      </c>
      <c r="AS78" s="357">
        <f t="shared" si="55"/>
        <v>-3.7179478877652827E-2</v>
      </c>
      <c r="AT78" s="357">
        <f t="shared" si="55"/>
        <v>-0.11026842295018768</v>
      </c>
      <c r="AU78" s="357">
        <f t="shared" si="55"/>
        <v>1.9368872035655071E-2</v>
      </c>
      <c r="AV78" s="357">
        <f t="shared" si="55"/>
        <v>-1.1199083171788415E-2</v>
      </c>
      <c r="AW78" s="357">
        <f t="shared" si="55"/>
        <v>2.4160355032149861E-2</v>
      </c>
      <c r="AX78" s="357">
        <f t="shared" si="55"/>
        <v>1.5579958463186605E-2</v>
      </c>
      <c r="AY78" s="357">
        <f t="shared" si="55"/>
        <v>-1.855009648573247E-2</v>
      </c>
      <c r="AZ78" s="357">
        <f t="shared" si="55"/>
        <v>-1.1303044560261988E-2</v>
      </c>
      <c r="BL78" s="4"/>
      <c r="BM78" s="4"/>
      <c r="BN78" s="4"/>
      <c r="BO78" s="363"/>
      <c r="BP78" s="363"/>
      <c r="BQ78" s="363"/>
      <c r="BR78" s="363"/>
      <c r="BS78" s="363"/>
      <c r="BT78" s="363"/>
      <c r="BU78" s="363"/>
      <c r="BV78" s="363"/>
      <c r="BW78" s="363"/>
      <c r="BX78" s="363"/>
      <c r="BY78" s="363"/>
      <c r="BZ78" s="363"/>
      <c r="CA78" s="4"/>
    </row>
    <row r="79" spans="1:79" s="337" customFormat="1" ht="18.75">
      <c r="A79" s="787"/>
      <c r="U79" s="338" t="s">
        <v>175</v>
      </c>
      <c r="V79" s="339"/>
      <c r="W79" s="1162" t="s">
        <v>573</v>
      </c>
      <c r="X79" s="1157"/>
      <c r="Y79" s="339">
        <v>25</v>
      </c>
      <c r="Z79" s="485"/>
      <c r="AA79" s="485"/>
      <c r="AB79" s="357">
        <f t="shared" si="51"/>
        <v>-2.7920322998996494E-2</v>
      </c>
      <c r="AC79" s="357">
        <f t="shared" ref="AC79:AQ79" si="56">AC8/AB8-1</f>
        <v>1.9163029824385447E-2</v>
      </c>
      <c r="AD79" s="357">
        <f t="shared" si="56"/>
        <v>-9.3322637856790736E-2</v>
      </c>
      <c r="AE79" s="357">
        <f t="shared" si="56"/>
        <v>8.5350609318360693E-2</v>
      </c>
      <c r="AF79" s="357">
        <f t="shared" si="56"/>
        <v>-3.4234994457609802E-2</v>
      </c>
      <c r="AG79" s="357">
        <f t="shared" si="56"/>
        <v>-2.9493877170927996E-2</v>
      </c>
      <c r="AH79" s="357">
        <f t="shared" si="56"/>
        <v>-1.7938046904984239E-2</v>
      </c>
      <c r="AI79" s="357">
        <f t="shared" si="56"/>
        <v>-4.6799107707038656E-2</v>
      </c>
      <c r="AJ79" s="357">
        <f t="shared" si="56"/>
        <v>-3.6898372466961371E-3</v>
      </c>
      <c r="AK79" s="357">
        <f t="shared" si="56"/>
        <v>-5.8733871815364047E-4</v>
      </c>
      <c r="AL79" s="357">
        <f t="shared" si="56"/>
        <v>-2.8139867843616773E-2</v>
      </c>
      <c r="AM79" s="357">
        <f t="shared" si="56"/>
        <v>-1.8295501435299899E-2</v>
      </c>
      <c r="AN79" s="357">
        <f t="shared" si="56"/>
        <v>-4.0992346120064527E-2</v>
      </c>
      <c r="AO79" s="357">
        <f t="shared" si="56"/>
        <v>2.96189733293446E-2</v>
      </c>
      <c r="AP79" s="357">
        <f t="shared" si="56"/>
        <v>-5.7708962786479079E-3</v>
      </c>
      <c r="AQ79" s="357">
        <f t="shared" si="56"/>
        <v>-1.4647684378716663E-2</v>
      </c>
      <c r="AR79" s="357">
        <f t="shared" ref="AR79:AZ79" si="57">AR8/AQ8-1</f>
        <v>7.2200939271775955E-3</v>
      </c>
      <c r="AS79" s="357">
        <f t="shared" si="57"/>
        <v>-8.3989464133504832E-3</v>
      </c>
      <c r="AT79" s="357">
        <f t="shared" si="57"/>
        <v>-2.6410161789889863E-2</v>
      </c>
      <c r="AU79" s="357">
        <f t="shared" si="57"/>
        <v>3.1137949396093711E-2</v>
      </c>
      <c r="AV79" s="357">
        <f t="shared" si="57"/>
        <v>-2.9115967859995817E-2</v>
      </c>
      <c r="AW79" s="357">
        <f t="shared" si="57"/>
        <v>-2.5359004902740789E-2</v>
      </c>
      <c r="AX79" s="357">
        <f t="shared" si="57"/>
        <v>-9.2998558040490176E-3</v>
      </c>
      <c r="AY79" s="357">
        <f t="shared" si="57"/>
        <v>-1.8579909094817215E-2</v>
      </c>
      <c r="AZ79" s="357">
        <f t="shared" si="57"/>
        <v>-2.4112268070515697E-2</v>
      </c>
      <c r="BL79" s="4"/>
      <c r="BM79" s="4"/>
      <c r="BN79" s="4"/>
      <c r="BO79" s="363"/>
      <c r="BP79" s="363"/>
      <c r="BQ79" s="363"/>
      <c r="BR79" s="363"/>
      <c r="BS79" s="363"/>
      <c r="BT79" s="363"/>
      <c r="BU79" s="363"/>
      <c r="BV79" s="363"/>
      <c r="BW79" s="363"/>
      <c r="BX79" s="363"/>
      <c r="BY79" s="363"/>
      <c r="BZ79" s="363"/>
      <c r="CA79" s="4"/>
    </row>
    <row r="80" spans="1:79" s="337" customFormat="1" ht="18.75">
      <c r="A80" s="787"/>
      <c r="U80" s="338" t="s">
        <v>174</v>
      </c>
      <c r="V80" s="339"/>
      <c r="W80" s="1162" t="s">
        <v>568</v>
      </c>
      <c r="X80" s="1157"/>
      <c r="Y80" s="339">
        <v>298</v>
      </c>
      <c r="Z80" s="485"/>
      <c r="AA80" s="485"/>
      <c r="AB80" s="357">
        <f t="shared" si="51"/>
        <v>-9.4810181541595817E-3</v>
      </c>
      <c r="AC80" s="357">
        <f t="shared" ref="AC80:AQ80" si="58">AC9/AB9-1</f>
        <v>4.4872850689459121E-3</v>
      </c>
      <c r="AD80" s="357">
        <f t="shared" si="58"/>
        <v>-3.4376881079511978E-3</v>
      </c>
      <c r="AE80" s="357">
        <f t="shared" si="58"/>
        <v>4.1846110451036589E-2</v>
      </c>
      <c r="AF80" s="357">
        <f t="shared" si="58"/>
        <v>9.2698121410317302E-3</v>
      </c>
      <c r="AG80" s="357">
        <f t="shared" si="58"/>
        <v>3.4121645420633007E-2</v>
      </c>
      <c r="AH80" s="357">
        <f t="shared" si="58"/>
        <v>2.3490207534880625E-2</v>
      </c>
      <c r="AI80" s="357">
        <f t="shared" si="58"/>
        <v>-4.582899936820406E-2</v>
      </c>
      <c r="AJ80" s="357">
        <f t="shared" si="58"/>
        <v>-0.18540580737154466</v>
      </c>
      <c r="AK80" s="357">
        <f t="shared" si="58"/>
        <v>9.3520504802470761E-2</v>
      </c>
      <c r="AL80" s="357">
        <f t="shared" si="58"/>
        <v>-0.12079410905916543</v>
      </c>
      <c r="AM80" s="357">
        <f t="shared" si="58"/>
        <v>-2.105584474553468E-2</v>
      </c>
      <c r="AN80" s="357">
        <f t="shared" si="58"/>
        <v>-7.8601575602749163E-3</v>
      </c>
      <c r="AO80" s="357">
        <f t="shared" si="58"/>
        <v>-3.4796705138340212E-4</v>
      </c>
      <c r="AP80" s="357">
        <f t="shared" si="58"/>
        <v>-1.6066349989220186E-2</v>
      </c>
      <c r="AQ80" s="357">
        <f t="shared" si="58"/>
        <v>-1.3318262530700453E-3</v>
      </c>
      <c r="AR80" s="357">
        <f t="shared" ref="AR80:AZ80" si="59">AR9/AQ9-1</f>
        <v>-2.440054360346755E-2</v>
      </c>
      <c r="AS80" s="357">
        <f t="shared" si="59"/>
        <v>-3.8320434252696267E-2</v>
      </c>
      <c r="AT80" s="357">
        <f t="shared" si="59"/>
        <v>-2.468259806940476E-2</v>
      </c>
      <c r="AU80" s="357">
        <f t="shared" si="59"/>
        <v>-1.6376783779670334E-2</v>
      </c>
      <c r="AV80" s="357">
        <f t="shared" si="59"/>
        <v>-2.3847349659487649E-2</v>
      </c>
      <c r="AW80" s="357">
        <f t="shared" si="59"/>
        <v>-1.9965245466503578E-2</v>
      </c>
      <c r="AX80" s="357">
        <f t="shared" si="59"/>
        <v>2.2977158770189909E-3</v>
      </c>
      <c r="AY80" s="357">
        <f t="shared" si="59"/>
        <v>-2.1259987759192911E-2</v>
      </c>
      <c r="AZ80" s="357">
        <f t="shared" si="59"/>
        <v>-5.514895609685655E-3</v>
      </c>
      <c r="BL80" s="4"/>
      <c r="BM80" s="4"/>
      <c r="BN80" s="4"/>
      <c r="BO80" s="363"/>
      <c r="BP80" s="363"/>
      <c r="BQ80" s="363"/>
      <c r="BR80" s="363"/>
      <c r="BS80" s="363"/>
      <c r="BT80" s="363"/>
      <c r="BU80" s="363"/>
      <c r="BV80" s="363"/>
      <c r="BW80" s="363"/>
      <c r="BX80" s="363"/>
      <c r="BY80" s="363"/>
      <c r="BZ80" s="363"/>
      <c r="CA80" s="4"/>
    </row>
    <row r="81" spans="1:79" s="337" customFormat="1" ht="15.75">
      <c r="A81" s="787"/>
      <c r="U81" s="338"/>
      <c r="V81" s="339"/>
      <c r="W81" s="1163" t="s">
        <v>557</v>
      </c>
      <c r="X81" s="1164"/>
      <c r="Y81" s="339"/>
      <c r="Z81" s="485"/>
      <c r="AA81" s="485"/>
      <c r="AB81" s="357">
        <f t="shared" si="51"/>
        <v>0.10581172541317185</v>
      </c>
      <c r="AC81" s="357">
        <f t="shared" ref="AC81:AY81" si="60">AC10/AB10-1</f>
        <v>5.0076865619440136E-2</v>
      </c>
      <c r="AD81" s="357">
        <f t="shared" si="60"/>
        <v>9.1697523746909315E-2</v>
      </c>
      <c r="AE81" s="357">
        <f t="shared" si="60"/>
        <v>0.10652104334496215</v>
      </c>
      <c r="AF81" s="357">
        <f t="shared" si="60"/>
        <v>0.19923465422177511</v>
      </c>
      <c r="AG81" s="357">
        <f t="shared" si="60"/>
        <v>1.0077019525430497E-2</v>
      </c>
      <c r="AH81" s="357">
        <f t="shared" si="60"/>
        <v>-1.6120101712698287E-2</v>
      </c>
      <c r="AI81" s="357">
        <f t="shared" si="60"/>
        <v>-9.1025669907791817E-2</v>
      </c>
      <c r="AJ81" s="357">
        <f t="shared" si="60"/>
        <v>-0.12554420556794621</v>
      </c>
      <c r="AK81" s="357">
        <f t="shared" si="60"/>
        <v>-0.10506967392116773</v>
      </c>
      <c r="AL81" s="357">
        <f t="shared" si="60"/>
        <v>-0.15081071021675374</v>
      </c>
      <c r="AM81" s="357">
        <f t="shared" si="60"/>
        <v>-0.11649334533489408</v>
      </c>
      <c r="AN81" s="357">
        <f t="shared" si="60"/>
        <v>-2.0220704697537006E-2</v>
      </c>
      <c r="AO81" s="357">
        <f t="shared" si="60"/>
        <v>-0.11398414823022052</v>
      </c>
      <c r="AP81" s="357">
        <f t="shared" si="60"/>
        <v>1.9999745155461879E-2</v>
      </c>
      <c r="AQ81" s="357">
        <f t="shared" si="60"/>
        <v>8.3283923372469593E-2</v>
      </c>
      <c r="AR81" s="357">
        <f t="shared" si="60"/>
        <v>2.2746986361483534E-2</v>
      </c>
      <c r="AS81" s="357">
        <f t="shared" si="60"/>
        <v>-8.3293430368202026E-3</v>
      </c>
      <c r="AT81" s="357">
        <f t="shared" si="60"/>
        <v>-6.1967078075662485E-2</v>
      </c>
      <c r="AU81" s="357">
        <f t="shared" si="60"/>
        <v>9.4959120457204893E-2</v>
      </c>
      <c r="AV81" s="357">
        <f t="shared" si="60"/>
        <v>7.476849733755131E-2</v>
      </c>
      <c r="AW81" s="357">
        <f t="shared" si="60"/>
        <v>7.8416663874175674E-2</v>
      </c>
      <c r="AX81" s="357">
        <f t="shared" si="60"/>
        <v>7.0140919259076506E-2</v>
      </c>
      <c r="AY81" s="357">
        <f t="shared" si="60"/>
        <v>8.240418160848062E-2</v>
      </c>
      <c r="AZ81" s="357">
        <f t="shared" ref="AZ81:AZ86" si="61">AZ10/AY10-1</f>
        <v>6.8265046009684749E-2</v>
      </c>
      <c r="BL81" s="4"/>
      <c r="BM81" s="4"/>
      <c r="BN81" s="4"/>
      <c r="BO81" s="363"/>
      <c r="BP81" s="363"/>
      <c r="BQ81" s="363"/>
      <c r="BR81" s="363"/>
      <c r="BS81" s="363"/>
      <c r="BT81" s="363"/>
      <c r="BU81" s="363"/>
      <c r="BV81" s="363"/>
      <c r="BW81" s="363"/>
      <c r="BX81" s="363"/>
      <c r="BY81" s="363"/>
      <c r="BZ81" s="363"/>
      <c r="CA81" s="4"/>
    </row>
    <row r="82" spans="1:79" s="337" customFormat="1" ht="28.5">
      <c r="A82" s="787"/>
      <c r="U82" s="344" t="s">
        <v>52</v>
      </c>
      <c r="V82" s="345"/>
      <c r="W82" s="1165"/>
      <c r="X82" s="1166" t="s">
        <v>574</v>
      </c>
      <c r="Y82" s="345" t="s">
        <v>79</v>
      </c>
      <c r="Z82" s="485"/>
      <c r="AA82" s="485"/>
      <c r="AB82" s="357">
        <f t="shared" si="51"/>
        <v>8.8957790566543293E-2</v>
      </c>
      <c r="AC82" s="357">
        <f t="shared" ref="AC82:AY82" si="62">AC11/AB11-1</f>
        <v>2.4070340480269126E-2</v>
      </c>
      <c r="AD82" s="357">
        <f t="shared" si="62"/>
        <v>2.0370894660691974E-2</v>
      </c>
      <c r="AE82" s="357">
        <f t="shared" si="62"/>
        <v>0.16121746427582906</v>
      </c>
      <c r="AF82" s="357">
        <f t="shared" si="62"/>
        <v>0.19766846543960104</v>
      </c>
      <c r="AG82" s="357">
        <f t="shared" si="62"/>
        <v>-2.4395316590543614E-2</v>
      </c>
      <c r="AH82" s="357">
        <f t="shared" si="62"/>
        <v>-6.55801780875509E-3</v>
      </c>
      <c r="AI82" s="357">
        <f t="shared" si="62"/>
        <v>-2.8428032572769268E-2</v>
      </c>
      <c r="AJ82" s="357">
        <f t="shared" si="62"/>
        <v>2.6373965967684487E-2</v>
      </c>
      <c r="AK82" s="357">
        <f t="shared" si="62"/>
        <v>-6.2223433551387375E-2</v>
      </c>
      <c r="AL82" s="357">
        <f t="shared" si="62"/>
        <v>-0.14832299058031362</v>
      </c>
      <c r="AM82" s="357">
        <f t="shared" si="62"/>
        <v>-0.16576113351646571</v>
      </c>
      <c r="AN82" s="357">
        <f t="shared" si="62"/>
        <v>-4.9437853056144565E-4</v>
      </c>
      <c r="AO82" s="357">
        <f t="shared" si="62"/>
        <v>-0.23461673486385815</v>
      </c>
      <c r="AP82" s="357">
        <f t="shared" si="62"/>
        <v>2.9056577203481204E-2</v>
      </c>
      <c r="AQ82" s="357">
        <f t="shared" si="62"/>
        <v>0.14436384549598147</v>
      </c>
      <c r="AR82" s="357">
        <f t="shared" si="62"/>
        <v>0.14221086770718072</v>
      </c>
      <c r="AS82" s="357">
        <f t="shared" si="62"/>
        <v>0.15428926132356491</v>
      </c>
      <c r="AT82" s="357">
        <f t="shared" si="62"/>
        <v>8.5683322552622565E-2</v>
      </c>
      <c r="AU82" s="357">
        <f t="shared" si="62"/>
        <v>0.1130947280263952</v>
      </c>
      <c r="AV82" s="357">
        <f t="shared" si="62"/>
        <v>0.11869739864958517</v>
      </c>
      <c r="AW82" s="357">
        <f t="shared" si="62"/>
        <v>0.12569693172460594</v>
      </c>
      <c r="AX82" s="357">
        <f t="shared" si="62"/>
        <v>9.3563394802977484E-2</v>
      </c>
      <c r="AY82" s="357">
        <f t="shared" si="62"/>
        <v>0.1143879775256913</v>
      </c>
      <c r="AZ82" s="357">
        <f t="shared" si="61"/>
        <v>9.6097794805932946E-2</v>
      </c>
      <c r="BL82" s="4"/>
      <c r="BM82" s="4"/>
      <c r="BN82" s="4"/>
      <c r="BO82" s="369"/>
      <c r="BP82" s="369"/>
      <c r="BQ82" s="369"/>
      <c r="BR82" s="369"/>
      <c r="BS82" s="369"/>
      <c r="BT82" s="363"/>
      <c r="BU82" s="363"/>
      <c r="BV82" s="363"/>
      <c r="BW82" s="363"/>
      <c r="BX82" s="363"/>
      <c r="BY82" s="363"/>
      <c r="BZ82" s="363"/>
      <c r="CA82" s="4"/>
    </row>
    <row r="83" spans="1:79" s="337" customFormat="1" ht="28.5">
      <c r="A83" s="787"/>
      <c r="U83" s="344" t="s">
        <v>53</v>
      </c>
      <c r="V83" s="345"/>
      <c r="W83" s="1165"/>
      <c r="X83" s="1166" t="s">
        <v>558</v>
      </c>
      <c r="Y83" s="345" t="s">
        <v>80</v>
      </c>
      <c r="Z83" s="485"/>
      <c r="AA83" s="485"/>
      <c r="AB83" s="357">
        <f t="shared" si="51"/>
        <v>0.14797040261001193</v>
      </c>
      <c r="AC83" s="357">
        <f t="shared" ref="AC83:AY83" si="63">AC12/AB12-1</f>
        <v>1.4702566276902251E-2</v>
      </c>
      <c r="AD83" s="357">
        <f t="shared" si="63"/>
        <v>0.43657292284521954</v>
      </c>
      <c r="AE83" s="357">
        <f t="shared" si="63"/>
        <v>0.22852153866522684</v>
      </c>
      <c r="AF83" s="357">
        <f t="shared" si="63"/>
        <v>0.30992439392251936</v>
      </c>
      <c r="AG83" s="357">
        <f t="shared" si="63"/>
        <v>3.6812120415688376E-2</v>
      </c>
      <c r="AH83" s="357">
        <f t="shared" si="63"/>
        <v>9.4538783135734272E-2</v>
      </c>
      <c r="AI83" s="357">
        <f t="shared" si="63"/>
        <v>-0.17092465985060268</v>
      </c>
      <c r="AJ83" s="357">
        <f t="shared" si="63"/>
        <v>-0.20825158539650557</v>
      </c>
      <c r="AK83" s="357">
        <f t="shared" si="63"/>
        <v>-9.4903848539505176E-2</v>
      </c>
      <c r="AL83" s="357">
        <f t="shared" si="63"/>
        <v>-0.16799654572614775</v>
      </c>
      <c r="AM83" s="357">
        <f t="shared" si="63"/>
        <v>-6.8738259222732245E-2</v>
      </c>
      <c r="AN83" s="357">
        <f t="shared" si="63"/>
        <v>-3.7527729328921233E-2</v>
      </c>
      <c r="AO83" s="357">
        <f t="shared" si="63"/>
        <v>4.0933638993493116E-2</v>
      </c>
      <c r="AP83" s="357">
        <f t="shared" si="63"/>
        <v>-6.437148392601455E-2</v>
      </c>
      <c r="AQ83" s="357">
        <f t="shared" si="63"/>
        <v>4.3535750591793931E-2</v>
      </c>
      <c r="AR83" s="357">
        <f t="shared" si="63"/>
        <v>-0.12023037252544277</v>
      </c>
      <c r="AS83" s="357">
        <f t="shared" si="63"/>
        <v>-0.27453405340094794</v>
      </c>
      <c r="AT83" s="357">
        <f t="shared" si="63"/>
        <v>-0.2953879622111002</v>
      </c>
      <c r="AU83" s="357">
        <f t="shared" si="63"/>
        <v>5.0081038237153042E-2</v>
      </c>
      <c r="AV83" s="357">
        <f t="shared" si="63"/>
        <v>-0.11627065062861408</v>
      </c>
      <c r="AW83" s="357">
        <f t="shared" si="63"/>
        <v>-8.49747656466735E-2</v>
      </c>
      <c r="AX83" s="357">
        <f t="shared" si="63"/>
        <v>-4.5475573216002596E-2</v>
      </c>
      <c r="AY83" s="357">
        <f t="shared" si="63"/>
        <v>2.4806258839639828E-2</v>
      </c>
      <c r="AZ83" s="357">
        <f t="shared" si="61"/>
        <v>-1.5862506365936335E-2</v>
      </c>
      <c r="BL83" s="4"/>
      <c r="BM83" s="4"/>
      <c r="BN83" s="4"/>
      <c r="BO83" s="369"/>
      <c r="BP83" s="369"/>
      <c r="BQ83" s="369"/>
      <c r="BR83" s="369"/>
      <c r="BS83" s="369"/>
      <c r="BT83" s="363"/>
      <c r="BU83" s="363"/>
      <c r="BV83" s="363"/>
      <c r="BW83" s="363"/>
      <c r="BX83" s="363"/>
      <c r="BY83" s="363"/>
      <c r="BZ83" s="363"/>
      <c r="CA83" s="4"/>
    </row>
    <row r="84" spans="1:79" s="337" customFormat="1" ht="18.75" customHeight="1" thickBot="1">
      <c r="A84" s="787"/>
      <c r="U84" s="338" t="s">
        <v>178</v>
      </c>
      <c r="V84" s="427"/>
      <c r="W84" s="1165"/>
      <c r="X84" s="1167" t="s">
        <v>569</v>
      </c>
      <c r="Y84" s="340">
        <v>22800</v>
      </c>
      <c r="Z84" s="485"/>
      <c r="AA84" s="485"/>
      <c r="AB84" s="356">
        <f t="shared" si="51"/>
        <v>0.10552257582449287</v>
      </c>
      <c r="AC84" s="356">
        <f t="shared" ref="AC84:AY84" si="64">AC13/AB13-1</f>
        <v>0.10064606961838862</v>
      </c>
      <c r="AD84" s="356">
        <f t="shared" si="64"/>
        <v>4.2304064926494966E-3</v>
      </c>
      <c r="AE84" s="356">
        <f t="shared" si="64"/>
        <v>-4.3434980255246614E-2</v>
      </c>
      <c r="AF84" s="356">
        <f t="shared" si="64"/>
        <v>9.5044814103399045E-2</v>
      </c>
      <c r="AG84" s="356">
        <f t="shared" si="64"/>
        <v>3.493918267915852E-2</v>
      </c>
      <c r="AH84" s="356">
        <f t="shared" si="64"/>
        <v>-0.14755137946247876</v>
      </c>
      <c r="AI84" s="356">
        <f t="shared" si="64"/>
        <v>-8.8655500632454087E-2</v>
      </c>
      <c r="AJ84" s="356">
        <f t="shared" si="64"/>
        <v>-0.30606878168539509</v>
      </c>
      <c r="AK84" s="356">
        <f t="shared" si="64"/>
        <v>-0.2337743671460053</v>
      </c>
      <c r="AL84" s="356">
        <f t="shared" si="64"/>
        <v>-0.13729097892168241</v>
      </c>
      <c r="AM84" s="356">
        <f t="shared" si="64"/>
        <v>-5.4489790068685706E-2</v>
      </c>
      <c r="AN84" s="356">
        <f t="shared" si="64"/>
        <v>-5.7391871569899E-2</v>
      </c>
      <c r="AO84" s="356">
        <f t="shared" si="64"/>
        <v>-2.7302997855100375E-2</v>
      </c>
      <c r="AP84" s="356">
        <f t="shared" si="64"/>
        <v>-3.9115336950364732E-2</v>
      </c>
      <c r="AQ84" s="356">
        <f t="shared" si="64"/>
        <v>3.4810148218546999E-2</v>
      </c>
      <c r="AR84" s="356">
        <f t="shared" si="64"/>
        <v>-9.4752335719466618E-2</v>
      </c>
      <c r="AS84" s="356">
        <f t="shared" si="64"/>
        <v>-0.11752161703756925</v>
      </c>
      <c r="AT84" s="356">
        <f t="shared" si="64"/>
        <v>-0.41428427034835358</v>
      </c>
      <c r="AU84" s="356">
        <f t="shared" si="64"/>
        <v>-9.3033058214083697E-3</v>
      </c>
      <c r="AV84" s="356">
        <f t="shared" si="64"/>
        <v>-7.2705550252961881E-2</v>
      </c>
      <c r="AW84" s="356">
        <f t="shared" si="64"/>
        <v>-5.8280806256053586E-3</v>
      </c>
      <c r="AX84" s="356">
        <f t="shared" si="64"/>
        <v>-5.9399266293567843E-2</v>
      </c>
      <c r="AY84" s="356">
        <f t="shared" si="64"/>
        <v>-1.7482954621357405E-2</v>
      </c>
      <c r="AZ84" s="356">
        <f t="shared" si="61"/>
        <v>2.7499809971094358E-2</v>
      </c>
      <c r="BA84" s="7"/>
      <c r="BB84" s="7"/>
      <c r="BC84" s="7"/>
      <c r="BD84" s="365"/>
      <c r="BE84" s="366"/>
      <c r="BF84" s="360"/>
      <c r="BG84" s="360"/>
      <c r="BH84" s="4"/>
      <c r="BI84" s="360"/>
      <c r="BL84" s="367"/>
      <c r="BM84" s="368"/>
      <c r="BN84" s="350"/>
      <c r="BO84" s="369"/>
      <c r="BP84" s="369"/>
      <c r="BQ84" s="369"/>
      <c r="BR84" s="369"/>
      <c r="BS84" s="369"/>
      <c r="BT84" s="363"/>
      <c r="BU84" s="363"/>
      <c r="BV84" s="363"/>
      <c r="BW84" s="363"/>
      <c r="BX84" s="363"/>
      <c r="BY84" s="363"/>
      <c r="BZ84" s="363"/>
      <c r="CA84" s="4"/>
    </row>
    <row r="85" spans="1:79" s="337" customFormat="1" ht="18.75" customHeight="1" thickTop="1" thickBot="1">
      <c r="A85" s="787"/>
      <c r="U85" s="425" t="s">
        <v>176</v>
      </c>
      <c r="V85" s="426"/>
      <c r="W85" s="1168"/>
      <c r="X85" s="1169" t="s">
        <v>570</v>
      </c>
      <c r="Y85" s="340">
        <v>17200</v>
      </c>
      <c r="Z85" s="486"/>
      <c r="AA85" s="486"/>
      <c r="AB85" s="422">
        <f t="shared" si="51"/>
        <v>0</v>
      </c>
      <c r="AC85" s="422">
        <f t="shared" ref="AC85:AY85" si="65">AC14/AB14-1</f>
        <v>0</v>
      </c>
      <c r="AD85" s="422">
        <f t="shared" si="65"/>
        <v>0.33333333333333304</v>
      </c>
      <c r="AE85" s="422">
        <f t="shared" si="65"/>
        <v>0.75000000000000022</v>
      </c>
      <c r="AF85" s="422">
        <f t="shared" si="65"/>
        <v>1.6428571428571415</v>
      </c>
      <c r="AG85" s="422">
        <f t="shared" si="65"/>
        <v>-4.2467520647312407E-2</v>
      </c>
      <c r="AH85" s="422">
        <f t="shared" si="65"/>
        <v>-0.11162980772508435</v>
      </c>
      <c r="AI85" s="422">
        <f t="shared" si="65"/>
        <v>9.9821013115413804E-2</v>
      </c>
      <c r="AJ85" s="422">
        <f t="shared" si="65"/>
        <v>0.67576329380784306</v>
      </c>
      <c r="AK85" s="422">
        <f t="shared" si="65"/>
        <v>-9.3559909122447271E-2</v>
      </c>
      <c r="AL85" s="422">
        <f t="shared" si="65"/>
        <v>3.1634572034120678E-2</v>
      </c>
      <c r="AM85" s="422">
        <f t="shared" si="65"/>
        <v>0.26006297501653153</v>
      </c>
      <c r="AN85" s="422">
        <f t="shared" si="65"/>
        <v>0.12009555900319513</v>
      </c>
      <c r="AO85" s="422">
        <f t="shared" si="65"/>
        <v>0.16809107081034669</v>
      </c>
      <c r="AP85" s="422">
        <f t="shared" si="65"/>
        <v>2.0280588839155298</v>
      </c>
      <c r="AQ85" s="422">
        <f t="shared" si="65"/>
        <v>-4.7860599852782792E-2</v>
      </c>
      <c r="AR85" s="422">
        <f t="shared" si="65"/>
        <v>0.13236415694472492</v>
      </c>
      <c r="AS85" s="422">
        <f t="shared" si="65"/>
        <v>-6.6648583281892271E-2</v>
      </c>
      <c r="AT85" s="422">
        <f t="shared" si="65"/>
        <v>-8.5672423433385103E-2</v>
      </c>
      <c r="AU85" s="422">
        <f t="shared" si="65"/>
        <v>0.13704931824637412</v>
      </c>
      <c r="AV85" s="422">
        <f t="shared" si="65"/>
        <v>0.1692741945149483</v>
      </c>
      <c r="AW85" s="422">
        <f t="shared" si="65"/>
        <v>-0.16025934775256001</v>
      </c>
      <c r="AX85" s="422">
        <f t="shared" si="65"/>
        <v>6.9705962559551526E-2</v>
      </c>
      <c r="AY85" s="422">
        <f t="shared" si="65"/>
        <v>-0.30568798223277382</v>
      </c>
      <c r="AZ85" s="422">
        <f t="shared" si="61"/>
        <v>-0.49145276331225485</v>
      </c>
      <c r="BA85" s="7"/>
      <c r="BB85" s="7"/>
      <c r="BC85" s="7"/>
      <c r="BD85" s="365"/>
      <c r="BE85" s="366"/>
      <c r="BF85" s="360"/>
      <c r="BG85" s="360"/>
      <c r="BH85" s="4"/>
      <c r="BI85" s="360"/>
      <c r="BL85" s="367"/>
      <c r="BM85" s="368"/>
      <c r="BN85" s="350"/>
      <c r="BO85" s="369"/>
      <c r="BP85" s="369"/>
      <c r="BQ85" s="369"/>
      <c r="BR85" s="369"/>
      <c r="BS85" s="369"/>
      <c r="BT85" s="363"/>
      <c r="BU85" s="363"/>
      <c r="BV85" s="363"/>
      <c r="BW85" s="363"/>
      <c r="BX85" s="363"/>
      <c r="BY85" s="363"/>
      <c r="BZ85" s="363"/>
      <c r="CA85" s="4"/>
    </row>
    <row r="86" spans="1:79" s="337" customFormat="1" ht="21.75" customHeight="1" thickTop="1" thickBot="1">
      <c r="A86" s="787"/>
      <c r="U86" s="370" t="s">
        <v>5</v>
      </c>
      <c r="V86" s="371"/>
      <c r="W86" s="1177" t="s">
        <v>315</v>
      </c>
      <c r="X86" s="1178"/>
      <c r="Y86" s="371"/>
      <c r="Z86" s="487"/>
      <c r="AA86" s="487"/>
      <c r="AB86" s="372">
        <f t="shared" si="51"/>
        <v>8.2286971109206686E-3</v>
      </c>
      <c r="AC86" s="372">
        <f t="shared" ref="AC86:AY86" si="66">AC15/AB15-1</f>
        <v>9.9865465601089998E-3</v>
      </c>
      <c r="AD86" s="372">
        <f t="shared" si="66"/>
        <v>-5.8257488920687717E-3</v>
      </c>
      <c r="AE86" s="372">
        <f t="shared" si="66"/>
        <v>5.4903711654779475E-2</v>
      </c>
      <c r="AF86" s="372">
        <f t="shared" si="66"/>
        <v>1.6345303127437871E-2</v>
      </c>
      <c r="AG86" s="372">
        <f t="shared" si="66"/>
        <v>9.6649600839693317E-3</v>
      </c>
      <c r="AH86" s="372">
        <f t="shared" si="66"/>
        <v>-2.2825015463501241E-3</v>
      </c>
      <c r="AI86" s="372">
        <f t="shared" si="66"/>
        <v>-3.170624071962036E-2</v>
      </c>
      <c r="AJ86" s="372">
        <f t="shared" si="66"/>
        <v>1.625055351050797E-2</v>
      </c>
      <c r="AK86" s="372">
        <f t="shared" si="66"/>
        <v>1.3751283958685523E-2</v>
      </c>
      <c r="AL86" s="372">
        <f t="shared" si="66"/>
        <v>-2.0276377897784137E-2</v>
      </c>
      <c r="AM86" s="372">
        <f t="shared" si="66"/>
        <v>2.310480349462285E-2</v>
      </c>
      <c r="AN86" s="372">
        <f t="shared" si="66"/>
        <v>1.8721696256864817E-3</v>
      </c>
      <c r="AO86" s="372">
        <f t="shared" si="66"/>
        <v>-2.5100283198501439E-3</v>
      </c>
      <c r="AP86" s="372">
        <f t="shared" si="66"/>
        <v>5.271429838981323E-3</v>
      </c>
      <c r="AQ86" s="372">
        <f t="shared" si="66"/>
        <v>-1.3500316650215893E-2</v>
      </c>
      <c r="AR86" s="372">
        <f t="shared" si="66"/>
        <v>2.5228153451008817E-2</v>
      </c>
      <c r="AS86" s="372">
        <f t="shared" si="66"/>
        <v>-6.0912668775951251E-2</v>
      </c>
      <c r="AT86" s="372">
        <f t="shared" si="66"/>
        <v>-5.735708994418709E-2</v>
      </c>
      <c r="AU86" s="372">
        <f t="shared" si="66"/>
        <v>4.2856651325389628E-2</v>
      </c>
      <c r="AV86" s="372">
        <f t="shared" si="66"/>
        <v>3.7926211035383739E-2</v>
      </c>
      <c r="AW86" s="372">
        <f t="shared" si="66"/>
        <v>2.6279843224751964E-2</v>
      </c>
      <c r="AX86" s="372">
        <f t="shared" si="66"/>
        <v>1.2819567677165855E-2</v>
      </c>
      <c r="AY86" s="372">
        <f t="shared" si="66"/>
        <v>-3.193456725679833E-2</v>
      </c>
      <c r="AZ86" s="372">
        <f t="shared" si="61"/>
        <v>-2.8828242272989191E-2</v>
      </c>
      <c r="BL86" s="4"/>
      <c r="BM86" s="4"/>
      <c r="BN86" s="4"/>
      <c r="BO86" s="363"/>
      <c r="BP86" s="363"/>
      <c r="BQ86" s="363"/>
      <c r="BR86" s="363"/>
      <c r="BS86" s="363"/>
      <c r="BT86" s="363"/>
      <c r="BU86" s="363"/>
      <c r="BV86" s="363"/>
      <c r="BW86" s="363"/>
      <c r="BX86" s="363"/>
      <c r="BY86" s="363"/>
      <c r="BZ86" s="363"/>
      <c r="CA86" s="4"/>
    </row>
    <row r="87" spans="1:79" s="337" customFormat="1" ht="14.25">
      <c r="A87" s="787"/>
      <c r="U87" s="1"/>
      <c r="V87" s="354"/>
      <c r="W87" s="354"/>
      <c r="X87" s="1"/>
      <c r="Y87" s="354"/>
      <c r="Z87" s="354"/>
      <c r="BL87" s="4"/>
      <c r="BM87" s="4"/>
      <c r="BN87" s="4"/>
      <c r="BO87" s="4"/>
      <c r="BP87" s="4"/>
      <c r="BQ87" s="4"/>
      <c r="BR87" s="4"/>
      <c r="BS87" s="4"/>
      <c r="BT87" s="4"/>
      <c r="BU87" s="4"/>
      <c r="BV87" s="4"/>
      <c r="BW87" s="4"/>
      <c r="BX87" s="4"/>
      <c r="BY87" s="4"/>
      <c r="BZ87" s="4"/>
      <c r="CA87" s="4"/>
    </row>
    <row r="88" spans="1:79">
      <c r="BL88" s="286"/>
      <c r="BM88" s="286"/>
      <c r="BN88" s="286"/>
      <c r="BO88" s="286"/>
      <c r="BP88" s="286"/>
      <c r="BQ88" s="286"/>
      <c r="BR88" s="286"/>
      <c r="BS88" s="286"/>
      <c r="BT88" s="286"/>
      <c r="BU88" s="286"/>
      <c r="BV88" s="286"/>
      <c r="BW88" s="286"/>
      <c r="BX88" s="286"/>
      <c r="BY88" s="286"/>
      <c r="BZ88" s="286"/>
      <c r="CA88" s="286"/>
    </row>
  </sheetData>
  <phoneticPr fontId="8"/>
  <pageMargins left="0.19685039370078741" right="0.19685039370078741" top="0.19685039370078741" bottom="0.27559055118110237" header="0.19685039370078741" footer="0.23622047244094491"/>
  <pageSetup paperSize="9" scale="45" orientation="portrait" r:id="rId1"/>
  <headerFooter alignWithMargins="0"/>
  <colBreaks count="1" manualBreakCount="1">
    <brk id="59"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K137"/>
  <sheetViews>
    <sheetView zoomScale="85" zoomScaleNormal="85" workbookViewId="0">
      <pane xSplit="25" ySplit="4" topLeftCell="AR5" activePane="bottomRight" state="frozen"/>
      <selection activeCell="AZ17" sqref="AZ17"/>
      <selection pane="topRight" activeCell="AZ17" sqref="AZ17"/>
      <selection pane="bottomLeft" activeCell="AZ17" sqref="AZ17"/>
      <selection pane="bottomRight" activeCell="Y137" sqref="W3:Y137"/>
    </sheetView>
  </sheetViews>
  <sheetFormatPr defaultRowHeight="14.25"/>
  <cols>
    <col min="1" max="1" width="1.625" style="305" customWidth="1"/>
    <col min="2" max="22" width="1.625" style="1" hidden="1" customWidth="1"/>
    <col min="23" max="24" width="1.625" style="1" customWidth="1"/>
    <col min="25" max="25" width="35.625" style="1" customWidth="1"/>
    <col min="26" max="26" width="10.625" style="1" hidden="1" customWidth="1"/>
    <col min="27" max="52" width="10.625" style="1" customWidth="1"/>
    <col min="53" max="57" width="15.625" style="1" hidden="1" customWidth="1"/>
    <col min="58" max="58" width="20.625" style="1" hidden="1" customWidth="1"/>
    <col min="59" max="59" width="0.25" style="1" hidden="1" customWidth="1"/>
    <col min="60" max="61" width="9" style="1"/>
    <col min="62" max="62" width="14.625" style="1" customWidth="1"/>
    <col min="63" max="16384" width="9" style="1"/>
  </cols>
  <sheetData>
    <row r="1" spans="1:63" ht="24.95" customHeight="1">
      <c r="B1" s="731"/>
      <c r="C1" s="731"/>
      <c r="D1" s="731"/>
      <c r="E1" s="731"/>
      <c r="F1" s="731"/>
      <c r="G1" s="731"/>
      <c r="H1" s="731"/>
      <c r="I1" s="731"/>
      <c r="J1" s="731"/>
      <c r="K1" s="731"/>
      <c r="L1" s="731"/>
      <c r="M1" s="731"/>
      <c r="N1" s="731"/>
      <c r="O1" s="731"/>
      <c r="P1" s="731"/>
      <c r="Q1" s="731"/>
      <c r="R1" s="731"/>
      <c r="S1" s="731"/>
      <c r="T1" s="731"/>
      <c r="U1" s="731"/>
      <c r="V1" s="731"/>
      <c r="W1" s="292" t="s">
        <v>194</v>
      </c>
      <c r="X1" s="292"/>
      <c r="Y1" s="292"/>
      <c r="Z1" s="292"/>
      <c r="AA1" s="292"/>
      <c r="AB1" s="292"/>
      <c r="AC1" s="292"/>
      <c r="AD1" s="730"/>
      <c r="AE1" s="730"/>
      <c r="AF1" s="730"/>
      <c r="AG1" s="730"/>
      <c r="AH1" s="730"/>
      <c r="AI1" s="730"/>
    </row>
    <row r="2" spans="1:63" ht="15" customHeight="1">
      <c r="A2" s="789"/>
      <c r="B2" s="730"/>
      <c r="C2" s="730"/>
      <c r="D2" s="730"/>
      <c r="E2" s="730"/>
      <c r="F2" s="730"/>
      <c r="G2" s="730"/>
      <c r="H2" s="730"/>
      <c r="I2" s="730"/>
      <c r="J2" s="730"/>
      <c r="K2" s="730"/>
      <c r="L2" s="730"/>
      <c r="M2" s="730"/>
      <c r="N2" s="730"/>
      <c r="O2" s="730"/>
      <c r="P2" s="730"/>
      <c r="Q2" s="730"/>
      <c r="R2" s="730"/>
      <c r="S2" s="730"/>
      <c r="T2" s="730"/>
      <c r="U2" s="730"/>
      <c r="V2" s="730"/>
      <c r="W2" s="730"/>
      <c r="X2" s="730"/>
      <c r="Y2" s="1212"/>
      <c r="Z2" s="1212"/>
      <c r="AA2" s="1212"/>
      <c r="AB2" s="1212"/>
      <c r="AC2" s="1212"/>
      <c r="AD2" s="1212"/>
      <c r="AE2" s="1212"/>
      <c r="AF2" s="1212"/>
      <c r="AG2" s="1212"/>
      <c r="AH2" s="1212"/>
      <c r="AI2" s="1212"/>
    </row>
    <row r="3" spans="1:63" ht="17.25" thickBot="1">
      <c r="W3" s="767" t="s">
        <v>427</v>
      </c>
      <c r="X3" s="767"/>
      <c r="Y3" s="767"/>
    </row>
    <row r="4" spans="1:63" ht="15" thickBot="1">
      <c r="W4" s="951" t="s">
        <v>293</v>
      </c>
      <c r="X4" s="1011"/>
      <c r="Y4" s="952"/>
      <c r="Z4" s="313"/>
      <c r="AA4" s="25">
        <v>1990</v>
      </c>
      <c r="AB4" s="25">
        <f t="shared" ref="AB4:BE4" si="0">AA4+1</f>
        <v>1991</v>
      </c>
      <c r="AC4" s="25">
        <f t="shared" si="0"/>
        <v>1992</v>
      </c>
      <c r="AD4" s="25">
        <f t="shared" si="0"/>
        <v>1993</v>
      </c>
      <c r="AE4" s="25">
        <f t="shared" si="0"/>
        <v>1994</v>
      </c>
      <c r="AF4" s="25">
        <f t="shared" si="0"/>
        <v>1995</v>
      </c>
      <c r="AG4" s="25">
        <f t="shared" si="0"/>
        <v>1996</v>
      </c>
      <c r="AH4" s="25">
        <f t="shared" si="0"/>
        <v>1997</v>
      </c>
      <c r="AI4" s="25">
        <f t="shared" si="0"/>
        <v>1998</v>
      </c>
      <c r="AJ4" s="25">
        <f t="shared" si="0"/>
        <v>1999</v>
      </c>
      <c r="AK4" s="25">
        <f t="shared" si="0"/>
        <v>2000</v>
      </c>
      <c r="AL4" s="25">
        <f t="shared" si="0"/>
        <v>2001</v>
      </c>
      <c r="AM4" s="25">
        <f t="shared" si="0"/>
        <v>2002</v>
      </c>
      <c r="AN4" s="25">
        <f t="shared" si="0"/>
        <v>2003</v>
      </c>
      <c r="AO4" s="25">
        <f t="shared" si="0"/>
        <v>2004</v>
      </c>
      <c r="AP4" s="25">
        <f t="shared" si="0"/>
        <v>2005</v>
      </c>
      <c r="AQ4" s="25">
        <f t="shared" si="0"/>
        <v>2006</v>
      </c>
      <c r="AR4" s="25">
        <f t="shared" si="0"/>
        <v>2007</v>
      </c>
      <c r="AS4" s="25">
        <f t="shared" si="0"/>
        <v>2008</v>
      </c>
      <c r="AT4" s="25">
        <f t="shared" si="0"/>
        <v>2009</v>
      </c>
      <c r="AU4" s="25">
        <f t="shared" si="0"/>
        <v>2010</v>
      </c>
      <c r="AV4" s="25">
        <f t="shared" si="0"/>
        <v>2011</v>
      </c>
      <c r="AW4" s="25">
        <f t="shared" si="0"/>
        <v>2012</v>
      </c>
      <c r="AX4" s="25">
        <f t="shared" si="0"/>
        <v>2013</v>
      </c>
      <c r="AY4" s="25">
        <f t="shared" si="0"/>
        <v>2014</v>
      </c>
      <c r="AZ4" s="25">
        <f t="shared" si="0"/>
        <v>2015</v>
      </c>
      <c r="BA4" s="25">
        <f t="shared" si="0"/>
        <v>2016</v>
      </c>
      <c r="BB4" s="25">
        <f t="shared" si="0"/>
        <v>2017</v>
      </c>
      <c r="BC4" s="25">
        <f t="shared" si="0"/>
        <v>2018</v>
      </c>
      <c r="BD4" s="25">
        <f t="shared" si="0"/>
        <v>2019</v>
      </c>
      <c r="BE4" s="25">
        <f t="shared" si="0"/>
        <v>2020</v>
      </c>
      <c r="BF4" s="25" t="s">
        <v>44</v>
      </c>
      <c r="BG4" s="26" t="s">
        <v>7</v>
      </c>
    </row>
    <row r="5" spans="1:63">
      <c r="W5" s="764" t="s">
        <v>152</v>
      </c>
      <c r="X5" s="1013"/>
      <c r="Y5" s="1123"/>
      <c r="Z5" s="185"/>
      <c r="AA5" s="491">
        <f>SUM(AA6,AA13,AA47,AA31,AA52)</f>
        <v>1066843.906728908</v>
      </c>
      <c r="AB5" s="491">
        <f t="shared" ref="AB5:AZ5" si="1">SUM(AB6,AB13,AB47,AB31,AB52)</f>
        <v>1074041.3040417377</v>
      </c>
      <c r="AC5" s="491">
        <f t="shared" si="1"/>
        <v>1082466.5023980648</v>
      </c>
      <c r="AD5" s="491">
        <f t="shared" si="1"/>
        <v>1077829.1288808056</v>
      </c>
      <c r="AE5" s="491">
        <f t="shared" si="1"/>
        <v>1134190.372837116</v>
      </c>
      <c r="AF5" s="491">
        <f t="shared" si="1"/>
        <v>1146651.5420578965</v>
      </c>
      <c r="AG5" s="491">
        <f t="shared" si="1"/>
        <v>1158374.2445240521</v>
      </c>
      <c r="AH5" s="491">
        <f t="shared" si="1"/>
        <v>1157171.0074931036</v>
      </c>
      <c r="AI5" s="491">
        <f t="shared" si="1"/>
        <v>1128113.1379557559</v>
      </c>
      <c r="AJ5" s="491">
        <f t="shared" si="1"/>
        <v>1162835.917925633</v>
      </c>
      <c r="AK5" s="491">
        <f t="shared" si="1"/>
        <v>1182090.864841362</v>
      </c>
      <c r="AL5" s="491">
        <f t="shared" si="1"/>
        <v>1166998.1409992843</v>
      </c>
      <c r="AM5" s="491">
        <f t="shared" si="1"/>
        <v>1206508.1944683476</v>
      </c>
      <c r="AN5" s="491">
        <f t="shared" si="1"/>
        <v>1211629.3088795287</v>
      </c>
      <c r="AO5" s="491">
        <f t="shared" si="1"/>
        <v>1211616.0919220601</v>
      </c>
      <c r="AP5" s="491">
        <f t="shared" si="1"/>
        <v>1219019.1869170545</v>
      </c>
      <c r="AQ5" s="491">
        <f t="shared" si="1"/>
        <v>1199920.3335569189</v>
      </c>
      <c r="AR5" s="491">
        <f t="shared" si="1"/>
        <v>1234599.7143775276</v>
      </c>
      <c r="AS5" s="491">
        <f t="shared" si="1"/>
        <v>1153248.5008776989</v>
      </c>
      <c r="AT5" s="491">
        <f t="shared" si="1"/>
        <v>1089993.5575030358</v>
      </c>
      <c r="AU5" s="491">
        <f t="shared" si="1"/>
        <v>1138758.3317057909</v>
      </c>
      <c r="AV5" s="491">
        <f t="shared" si="1"/>
        <v>1188362.3614179543</v>
      </c>
      <c r="AW5" s="491">
        <f t="shared" si="1"/>
        <v>1220745.8823444163</v>
      </c>
      <c r="AX5" s="491">
        <f t="shared" si="1"/>
        <v>1235035.7796266526</v>
      </c>
      <c r="AY5" s="491">
        <f t="shared" si="1"/>
        <v>1189378.8164098698</v>
      </c>
      <c r="AZ5" s="491">
        <f t="shared" si="1"/>
        <v>1148952.7321328144</v>
      </c>
      <c r="BA5" s="61"/>
      <c r="BB5" s="61"/>
      <c r="BC5" s="61"/>
      <c r="BD5" s="61"/>
      <c r="BE5" s="61"/>
      <c r="BF5" s="61"/>
      <c r="BG5" s="62"/>
      <c r="BH5" s="160"/>
      <c r="BI5" s="378"/>
      <c r="BJ5" s="160"/>
      <c r="BK5" s="160"/>
    </row>
    <row r="6" spans="1:63">
      <c r="W6" s="1016"/>
      <c r="X6" s="1017" t="s">
        <v>466</v>
      </c>
      <c r="Y6" s="855"/>
      <c r="Z6" s="186"/>
      <c r="AA6" s="490">
        <f>SUM(AA7:AA12)</f>
        <v>334536.01790551911</v>
      </c>
      <c r="AB6" s="490">
        <f t="shared" ref="AB6:AZ6" si="2">SUM(AB7:AB12)</f>
        <v>337057.70211000758</v>
      </c>
      <c r="AC6" s="490">
        <f t="shared" si="2"/>
        <v>343616.3480801651</v>
      </c>
      <c r="AD6" s="490">
        <f t="shared" si="2"/>
        <v>326534.97071469366</v>
      </c>
      <c r="AE6" s="490">
        <f t="shared" si="2"/>
        <v>367294.20865985571</v>
      </c>
      <c r="AF6" s="490">
        <f t="shared" si="2"/>
        <v>356155.10540910641</v>
      </c>
      <c r="AG6" s="490">
        <f t="shared" si="2"/>
        <v>357150.27990310226</v>
      </c>
      <c r="AH6" s="490">
        <f t="shared" si="2"/>
        <v>354459.1500725543</v>
      </c>
      <c r="AI6" s="490">
        <f t="shared" si="2"/>
        <v>341306.65876951773</v>
      </c>
      <c r="AJ6" s="490">
        <f t="shared" si="2"/>
        <v>359495.86283002316</v>
      </c>
      <c r="AK6" s="490">
        <f t="shared" si="2"/>
        <v>367150.22502664872</v>
      </c>
      <c r="AL6" s="490">
        <f t="shared" si="2"/>
        <v>356990.27672446478</v>
      </c>
      <c r="AM6" s="490">
        <f t="shared" si="2"/>
        <v>386989.89334966504</v>
      </c>
      <c r="AN6" s="490">
        <f t="shared" si="2"/>
        <v>401084.39113941736</v>
      </c>
      <c r="AO6" s="490">
        <f t="shared" si="2"/>
        <v>397362.39730503195</v>
      </c>
      <c r="AP6" s="490">
        <f t="shared" si="2"/>
        <v>418468.59248854662</v>
      </c>
      <c r="AQ6" s="490">
        <f t="shared" si="2"/>
        <v>407480.42657888</v>
      </c>
      <c r="AR6" s="490">
        <f t="shared" si="2"/>
        <v>470611.25403321593</v>
      </c>
      <c r="AS6" s="490">
        <f t="shared" si="2"/>
        <v>445330.9617809974</v>
      </c>
      <c r="AT6" s="490">
        <f t="shared" si="2"/>
        <v>408835.28372266988</v>
      </c>
      <c r="AU6" s="490">
        <f t="shared" si="2"/>
        <v>434564.06605225446</v>
      </c>
      <c r="AV6" s="490">
        <f t="shared" si="2"/>
        <v>492377.40186493756</v>
      </c>
      <c r="AW6" s="490">
        <f t="shared" si="2"/>
        <v>536045.8694224949</v>
      </c>
      <c r="AX6" s="490">
        <f t="shared" si="2"/>
        <v>536840.2278610596</v>
      </c>
      <c r="AY6" s="490">
        <f t="shared" si="2"/>
        <v>504715.46335175296</v>
      </c>
      <c r="AZ6" s="490">
        <f t="shared" si="2"/>
        <v>479992.37566929776</v>
      </c>
      <c r="BA6" s="37"/>
      <c r="BB6" s="37"/>
      <c r="BC6" s="37"/>
      <c r="BD6" s="37"/>
      <c r="BE6" s="37"/>
      <c r="BF6" s="37"/>
      <c r="BG6" s="38"/>
      <c r="BH6" s="160"/>
      <c r="BI6" s="378"/>
      <c r="BJ6" s="160"/>
      <c r="BK6" s="160"/>
    </row>
    <row r="7" spans="1:63">
      <c r="W7" s="1016"/>
      <c r="X7" s="1020"/>
      <c r="Y7" s="395" t="s">
        <v>467</v>
      </c>
      <c r="Z7" s="442"/>
      <c r="AA7" s="188">
        <v>13100.962840121845</v>
      </c>
      <c r="AB7" s="188">
        <v>12877.696759473871</v>
      </c>
      <c r="AC7" s="188">
        <v>11086.55257780218</v>
      </c>
      <c r="AD7" s="188">
        <v>10188.281685698217</v>
      </c>
      <c r="AE7" s="188">
        <v>13655.470204367843</v>
      </c>
      <c r="AF7" s="188">
        <v>14126.179108763281</v>
      </c>
      <c r="AG7" s="188">
        <v>12777.90518139199</v>
      </c>
      <c r="AH7" s="188">
        <v>13901.080906732288</v>
      </c>
      <c r="AI7" s="188">
        <v>11453.389514446402</v>
      </c>
      <c r="AJ7" s="188">
        <v>9505.086749842807</v>
      </c>
      <c r="AK7" s="188">
        <v>9341.1450216994126</v>
      </c>
      <c r="AL7" s="188">
        <v>9105.0244281864052</v>
      </c>
      <c r="AM7" s="188">
        <v>12384.662820054098</v>
      </c>
      <c r="AN7" s="188">
        <v>9536.1731664118379</v>
      </c>
      <c r="AO7" s="188">
        <v>10368.141356809263</v>
      </c>
      <c r="AP7" s="188">
        <v>11856.04497278302</v>
      </c>
      <c r="AQ7" s="188">
        <v>9738.3991504956321</v>
      </c>
      <c r="AR7" s="188">
        <v>18105.425340126912</v>
      </c>
      <c r="AS7" s="188">
        <v>23372.364537396941</v>
      </c>
      <c r="AT7" s="188">
        <v>24504.120742184889</v>
      </c>
      <c r="AU7" s="188">
        <v>24069.897062352498</v>
      </c>
      <c r="AV7" s="188">
        <v>23064.95229242678</v>
      </c>
      <c r="AW7" s="188">
        <v>20260.093791093906</v>
      </c>
      <c r="AX7" s="188">
        <v>17340.297184844319</v>
      </c>
      <c r="AY7" s="188">
        <v>15434.810215102832</v>
      </c>
      <c r="AZ7" s="188">
        <v>14302.96420052555</v>
      </c>
      <c r="BA7" s="47"/>
      <c r="BB7" s="47"/>
      <c r="BC7" s="47"/>
      <c r="BD7" s="47"/>
      <c r="BE7" s="47"/>
      <c r="BF7" s="47"/>
      <c r="BG7" s="68"/>
      <c r="BH7" s="160"/>
      <c r="BI7" s="160"/>
      <c r="BJ7" s="160"/>
      <c r="BK7" s="160"/>
    </row>
    <row r="8" spans="1:63">
      <c r="W8" s="1016"/>
      <c r="X8" s="1020"/>
      <c r="Y8" s="1124" t="s">
        <v>468</v>
      </c>
      <c r="Z8" s="189"/>
      <c r="AA8" s="188">
        <v>26817.939575718141</v>
      </c>
      <c r="AB8" s="188">
        <v>27054.988380706334</v>
      </c>
      <c r="AC8" s="188">
        <v>27590.904212311303</v>
      </c>
      <c r="AD8" s="188">
        <v>29350.357756649319</v>
      </c>
      <c r="AE8" s="188">
        <v>29371.124419221713</v>
      </c>
      <c r="AF8" s="188">
        <v>29550.306071203129</v>
      </c>
      <c r="AG8" s="188">
        <v>30435.587434984634</v>
      </c>
      <c r="AH8" s="188">
        <v>33414.765523798495</v>
      </c>
      <c r="AI8" s="188">
        <v>32560.105926614211</v>
      </c>
      <c r="AJ8" s="188">
        <v>32677.841569994976</v>
      </c>
      <c r="AK8" s="188">
        <v>32330.720980830971</v>
      </c>
      <c r="AL8" s="188">
        <v>29988.644933898031</v>
      </c>
      <c r="AM8" s="188">
        <v>29075.93570441084</v>
      </c>
      <c r="AN8" s="188">
        <v>29109.699137790376</v>
      </c>
      <c r="AO8" s="188">
        <v>29054.144925577784</v>
      </c>
      <c r="AP8" s="188">
        <v>31454.030876975521</v>
      </c>
      <c r="AQ8" s="188">
        <v>29739.706519625201</v>
      </c>
      <c r="AR8" s="188">
        <v>29381.878095909909</v>
      </c>
      <c r="AS8" s="188">
        <v>27794.473207401941</v>
      </c>
      <c r="AT8" s="188">
        <v>28181.608154804348</v>
      </c>
      <c r="AU8" s="188">
        <v>30717.353690523996</v>
      </c>
      <c r="AV8" s="188">
        <v>28270.672164812735</v>
      </c>
      <c r="AW8" s="188">
        <v>28199.737167635263</v>
      </c>
      <c r="AX8" s="188">
        <v>28492.66270190847</v>
      </c>
      <c r="AY8" s="188">
        <v>25031.352088536587</v>
      </c>
      <c r="AZ8" s="188">
        <v>25797.513440566945</v>
      </c>
      <c r="BA8" s="49"/>
      <c r="BB8" s="49"/>
      <c r="BC8" s="49"/>
      <c r="BD8" s="49"/>
      <c r="BE8" s="49"/>
      <c r="BF8" s="49"/>
      <c r="BG8" s="69"/>
      <c r="BH8" s="160"/>
      <c r="BI8" s="160"/>
      <c r="BJ8" s="160"/>
      <c r="BK8" s="160"/>
    </row>
    <row r="9" spans="1:63" ht="13.5" customHeight="1">
      <c r="W9" s="1016"/>
      <c r="X9" s="1020"/>
      <c r="Y9" s="1125" t="s">
        <v>469</v>
      </c>
      <c r="Z9" s="443"/>
      <c r="AA9" s="188">
        <v>1123.1755989307071</v>
      </c>
      <c r="AB9" s="188">
        <v>1123.313929888624</v>
      </c>
      <c r="AC9" s="188">
        <v>1303.1331124001117</v>
      </c>
      <c r="AD9" s="188">
        <v>1249.7461052626302</v>
      </c>
      <c r="AE9" s="188">
        <v>985.49868910827081</v>
      </c>
      <c r="AF9" s="188">
        <v>1054.5730346051193</v>
      </c>
      <c r="AG9" s="188">
        <v>850.91330337093621</v>
      </c>
      <c r="AH9" s="188">
        <v>972.218126345786</v>
      </c>
      <c r="AI9" s="188">
        <v>948.54905774090253</v>
      </c>
      <c r="AJ9" s="188">
        <v>984.82646719364845</v>
      </c>
      <c r="AK9" s="188">
        <v>717.70896760478047</v>
      </c>
      <c r="AL9" s="188">
        <v>725.12853421715261</v>
      </c>
      <c r="AM9" s="188">
        <v>982.43740736772418</v>
      </c>
      <c r="AN9" s="188">
        <v>624.61851739962492</v>
      </c>
      <c r="AO9" s="188">
        <v>648.79481558588361</v>
      </c>
      <c r="AP9" s="188">
        <v>618.94278470570362</v>
      </c>
      <c r="AQ9" s="188">
        <v>1027.0228495007516</v>
      </c>
      <c r="AR9" s="188">
        <v>2236.5995237495749</v>
      </c>
      <c r="AS9" s="188">
        <v>2324.9305110058021</v>
      </c>
      <c r="AT9" s="188">
        <v>2386.2750679439082</v>
      </c>
      <c r="AU9" s="188">
        <v>2715.0800469375949</v>
      </c>
      <c r="AV9" s="188">
        <v>2845.1149970934148</v>
      </c>
      <c r="AW9" s="188">
        <v>3791.1942471555722</v>
      </c>
      <c r="AX9" s="188">
        <v>2480.5112801839468</v>
      </c>
      <c r="AY9" s="188">
        <v>2554.8955327973667</v>
      </c>
      <c r="AZ9" s="188">
        <v>2486.1238417715381</v>
      </c>
      <c r="BA9" s="39"/>
      <c r="BB9" s="39"/>
      <c r="BC9" s="39"/>
      <c r="BD9" s="39"/>
      <c r="BE9" s="39"/>
      <c r="BF9" s="40"/>
      <c r="BG9" s="41"/>
      <c r="BH9" s="160"/>
      <c r="BI9" s="160"/>
      <c r="BJ9" s="160"/>
      <c r="BK9" s="160"/>
    </row>
    <row r="10" spans="1:63" ht="13.5" customHeight="1">
      <c r="W10" s="1016"/>
      <c r="X10" s="1020"/>
      <c r="Y10" s="1125" t="s">
        <v>470</v>
      </c>
      <c r="Z10" s="189"/>
      <c r="AA10" s="188">
        <v>292919.0385417795</v>
      </c>
      <c r="AB10" s="188">
        <v>295439.52523867693</v>
      </c>
      <c r="AC10" s="188">
        <v>303040.9818309854</v>
      </c>
      <c r="AD10" s="188">
        <v>285103.26212609105</v>
      </c>
      <c r="AE10" s="188">
        <v>322543.70360193879</v>
      </c>
      <c r="AF10" s="188">
        <v>310675.10875755746</v>
      </c>
      <c r="AG10" s="188">
        <v>312314.25441036437</v>
      </c>
      <c r="AH10" s="188">
        <v>305369.82121987775</v>
      </c>
      <c r="AI10" s="188">
        <v>295496.68958114303</v>
      </c>
      <c r="AJ10" s="188">
        <v>315413.41659040569</v>
      </c>
      <c r="AK10" s="188">
        <v>323830.41689688864</v>
      </c>
      <c r="AL10" s="188">
        <v>316287.1791413161</v>
      </c>
      <c r="AM10" s="188">
        <v>343613.24711538735</v>
      </c>
      <c r="AN10" s="188">
        <v>360929.89367463929</v>
      </c>
      <c r="AO10" s="188">
        <v>356336.89305617491</v>
      </c>
      <c r="AP10" s="188">
        <v>373482.8550730889</v>
      </c>
      <c r="AQ10" s="188">
        <v>365989.7454221705</v>
      </c>
      <c r="AR10" s="188">
        <v>419875.06581300177</v>
      </c>
      <c r="AS10" s="188">
        <v>390910.4629549493</v>
      </c>
      <c r="AT10" s="188">
        <v>352910.7443039178</v>
      </c>
      <c r="AU10" s="188">
        <v>376128.14760576998</v>
      </c>
      <c r="AV10" s="188">
        <v>437330.33859368792</v>
      </c>
      <c r="AW10" s="188">
        <v>482962.95833318349</v>
      </c>
      <c r="AX10" s="188">
        <v>487698.03686871513</v>
      </c>
      <c r="AY10" s="188">
        <v>460889.995259666</v>
      </c>
      <c r="AZ10" s="188">
        <v>436636.6922569017</v>
      </c>
      <c r="BA10" s="35"/>
      <c r="BB10" s="35"/>
      <c r="BC10" s="35"/>
      <c r="BD10" s="35"/>
      <c r="BE10" s="35"/>
      <c r="BF10" s="45"/>
      <c r="BG10" s="46"/>
      <c r="BH10" s="160"/>
      <c r="BI10" s="160"/>
      <c r="BJ10" s="160"/>
      <c r="BK10" s="160"/>
    </row>
    <row r="11" spans="1:63">
      <c r="W11" s="1016"/>
      <c r="X11" s="1020"/>
      <c r="Y11" s="1125" t="s">
        <v>471</v>
      </c>
      <c r="Z11" s="443"/>
      <c r="AA11" s="188">
        <v>574.90134896890959</v>
      </c>
      <c r="AB11" s="188">
        <v>562.1778012618272</v>
      </c>
      <c r="AC11" s="188">
        <v>594.77634666612141</v>
      </c>
      <c r="AD11" s="188">
        <v>643.32304099243606</v>
      </c>
      <c r="AE11" s="188">
        <v>738.41174521910489</v>
      </c>
      <c r="AF11" s="188">
        <v>748.93843697737805</v>
      </c>
      <c r="AG11" s="188">
        <v>771.61957299033725</v>
      </c>
      <c r="AH11" s="188">
        <v>801.26429579993442</v>
      </c>
      <c r="AI11" s="188">
        <v>847.92468957317442</v>
      </c>
      <c r="AJ11" s="188">
        <v>914.6914525860567</v>
      </c>
      <c r="AK11" s="188">
        <v>930.23315962490176</v>
      </c>
      <c r="AL11" s="188">
        <v>884.29968684707421</v>
      </c>
      <c r="AM11" s="188">
        <v>933.6103024450058</v>
      </c>
      <c r="AN11" s="188">
        <v>884.00664317627809</v>
      </c>
      <c r="AO11" s="188">
        <v>954.42315088408486</v>
      </c>
      <c r="AP11" s="188">
        <v>1056.7187809934969</v>
      </c>
      <c r="AQ11" s="188">
        <v>985.55263708792324</v>
      </c>
      <c r="AR11" s="188">
        <v>1012.2852604277239</v>
      </c>
      <c r="AS11" s="188">
        <v>928.73057024342836</v>
      </c>
      <c r="AT11" s="188">
        <v>852.53545381890581</v>
      </c>
      <c r="AU11" s="188">
        <v>933.58764667042124</v>
      </c>
      <c r="AV11" s="188">
        <v>866.32381691672151</v>
      </c>
      <c r="AW11" s="188">
        <v>831.88588342666139</v>
      </c>
      <c r="AX11" s="188">
        <v>828.71982540766965</v>
      </c>
      <c r="AY11" s="188">
        <v>804.41025565018788</v>
      </c>
      <c r="AZ11" s="188">
        <v>769.08192953197636</v>
      </c>
      <c r="BA11" s="39"/>
      <c r="BB11" s="39"/>
      <c r="BC11" s="39"/>
      <c r="BD11" s="39"/>
      <c r="BE11" s="39"/>
      <c r="BF11" s="40"/>
      <c r="BG11" s="44"/>
      <c r="BH11" s="160"/>
      <c r="BI11" s="160"/>
      <c r="BJ11" s="160"/>
      <c r="BK11" s="160"/>
    </row>
    <row r="12" spans="1:63">
      <c r="W12" s="1016"/>
      <c r="X12" s="1020"/>
      <c r="Y12" s="1026" t="s">
        <v>472</v>
      </c>
      <c r="Z12" s="428"/>
      <c r="AA12" s="518"/>
      <c r="AB12" s="518"/>
      <c r="AC12" s="518"/>
      <c r="AD12" s="518"/>
      <c r="AE12" s="518"/>
      <c r="AF12" s="518"/>
      <c r="AG12" s="518"/>
      <c r="AH12" s="518"/>
      <c r="AI12" s="518"/>
      <c r="AJ12" s="518"/>
      <c r="AK12" s="518"/>
      <c r="AL12" s="518"/>
      <c r="AM12" s="518"/>
      <c r="AN12" s="518"/>
      <c r="AO12" s="518"/>
      <c r="AP12" s="518"/>
      <c r="AQ12" s="518"/>
      <c r="AR12" s="518"/>
      <c r="AS12" s="518"/>
      <c r="AT12" s="518"/>
      <c r="AU12" s="518"/>
      <c r="AV12" s="518"/>
      <c r="AW12" s="518"/>
      <c r="AX12" s="518"/>
      <c r="AY12" s="518"/>
      <c r="AZ12" s="518"/>
      <c r="BA12" s="181"/>
      <c r="BB12" s="181"/>
      <c r="BC12" s="181"/>
      <c r="BD12" s="181"/>
      <c r="BE12" s="181"/>
      <c r="BF12" s="519"/>
      <c r="BG12" s="513"/>
      <c r="BH12" s="160"/>
      <c r="BI12" s="160"/>
      <c r="BJ12" s="160"/>
      <c r="BK12" s="160"/>
    </row>
    <row r="13" spans="1:63">
      <c r="W13" s="1016"/>
      <c r="X13" s="1027" t="s">
        <v>473</v>
      </c>
      <c r="Y13" s="1126"/>
      <c r="Z13" s="191"/>
      <c r="AA13" s="489">
        <f>SUM(AA14,AA18)</f>
        <v>393930.60643059947</v>
      </c>
      <c r="AB13" s="489">
        <f t="shared" ref="AB13:AZ13" si="3">SUM(AB14,AB18)</f>
        <v>388885.52865054063</v>
      </c>
      <c r="AC13" s="489">
        <f t="shared" si="3"/>
        <v>381241.48167319252</v>
      </c>
      <c r="AD13" s="489">
        <f t="shared" si="3"/>
        <v>380749.06347135984</v>
      </c>
      <c r="AE13" s="489">
        <f t="shared" si="3"/>
        <v>389151.56151988404</v>
      </c>
      <c r="AF13" s="489">
        <f t="shared" si="3"/>
        <v>395268.856248183</v>
      </c>
      <c r="AG13" s="489">
        <f t="shared" si="3"/>
        <v>400085.46401385247</v>
      </c>
      <c r="AH13" s="489">
        <f t="shared" si="3"/>
        <v>399636.57067483041</v>
      </c>
      <c r="AI13" s="489">
        <f t="shared" si="3"/>
        <v>377157.75708472612</v>
      </c>
      <c r="AJ13" s="489">
        <f t="shared" si="3"/>
        <v>384393.01212344976</v>
      </c>
      <c r="AK13" s="489">
        <f t="shared" si="3"/>
        <v>393367.38063916267</v>
      </c>
      <c r="AL13" s="489">
        <f t="shared" si="3"/>
        <v>386882.06936079287</v>
      </c>
      <c r="AM13" s="489">
        <f t="shared" si="3"/>
        <v>398306.79918421316</v>
      </c>
      <c r="AN13" s="489">
        <f t="shared" si="3"/>
        <v>399002.1863499257</v>
      </c>
      <c r="AO13" s="489">
        <f t="shared" si="3"/>
        <v>402028.45081757801</v>
      </c>
      <c r="AP13" s="489">
        <f t="shared" si="3"/>
        <v>389602.76510177669</v>
      </c>
      <c r="AQ13" s="489">
        <f t="shared" si="3"/>
        <v>394369.73866928212</v>
      </c>
      <c r="AR13" s="489">
        <f t="shared" si="3"/>
        <v>378685.81543025112</v>
      </c>
      <c r="AS13" s="489">
        <f t="shared" si="3"/>
        <v>345611.97884834959</v>
      </c>
      <c r="AT13" s="489">
        <f t="shared" si="3"/>
        <v>318023.49805512023</v>
      </c>
      <c r="AU13" s="489">
        <f t="shared" si="3"/>
        <v>352331.74126257078</v>
      </c>
      <c r="AV13" s="489">
        <f t="shared" si="3"/>
        <v>348355.98759740096</v>
      </c>
      <c r="AW13" s="489">
        <f t="shared" si="3"/>
        <v>345872.65190671431</v>
      </c>
      <c r="AX13" s="489">
        <f t="shared" si="3"/>
        <v>355657.07539470185</v>
      </c>
      <c r="AY13" s="489">
        <f t="shared" si="3"/>
        <v>350063.48791092087</v>
      </c>
      <c r="AZ13" s="489">
        <f t="shared" si="3"/>
        <v>344326.47460620117</v>
      </c>
      <c r="BA13" s="53"/>
      <c r="BB13" s="53"/>
      <c r="BC13" s="53"/>
      <c r="BD13" s="53"/>
      <c r="BE13" s="53"/>
      <c r="BF13" s="53"/>
      <c r="BG13" s="54"/>
      <c r="BH13" s="160"/>
      <c r="BI13" s="378"/>
      <c r="BJ13" s="160"/>
      <c r="BK13" s="160"/>
    </row>
    <row r="14" spans="1:63">
      <c r="W14" s="1016"/>
      <c r="X14" s="1030"/>
      <c r="Y14" s="1027" t="s">
        <v>474</v>
      </c>
      <c r="Z14" s="52"/>
      <c r="AA14" s="489">
        <f>SUM(AA15:AA17)</f>
        <v>21226.696793338429</v>
      </c>
      <c r="AB14" s="489">
        <f t="shared" ref="AB14:AZ14" si="4">SUM(AB15:AB17)</f>
        <v>20197.58443816725</v>
      </c>
      <c r="AC14" s="489">
        <f t="shared" si="4"/>
        <v>19677.533331994266</v>
      </c>
      <c r="AD14" s="489">
        <f t="shared" si="4"/>
        <v>19148.138071032077</v>
      </c>
      <c r="AE14" s="489">
        <f t="shared" si="4"/>
        <v>18180.343111918075</v>
      </c>
      <c r="AF14" s="489">
        <f t="shared" si="4"/>
        <v>17789.586336556516</v>
      </c>
      <c r="AG14" s="489">
        <f t="shared" si="4"/>
        <v>17075.83278451964</v>
      </c>
      <c r="AH14" s="489">
        <f t="shared" si="4"/>
        <v>16304.847431016664</v>
      </c>
      <c r="AI14" s="489">
        <f t="shared" si="4"/>
        <v>15824.212821515108</v>
      </c>
      <c r="AJ14" s="489">
        <f t="shared" si="4"/>
        <v>15417.791217750493</v>
      </c>
      <c r="AK14" s="489">
        <f t="shared" si="4"/>
        <v>14717.446587615403</v>
      </c>
      <c r="AL14" s="489">
        <f t="shared" si="4"/>
        <v>14445.885938300004</v>
      </c>
      <c r="AM14" s="489">
        <f t="shared" si="4"/>
        <v>14086.279378006606</v>
      </c>
      <c r="AN14" s="489">
        <f t="shared" si="4"/>
        <v>13436.708758164681</v>
      </c>
      <c r="AO14" s="489">
        <f t="shared" si="4"/>
        <v>13022.139392296114</v>
      </c>
      <c r="AP14" s="489">
        <f t="shared" si="4"/>
        <v>12418.310186425719</v>
      </c>
      <c r="AQ14" s="489">
        <f t="shared" si="4"/>
        <v>11970.502616427393</v>
      </c>
      <c r="AR14" s="489">
        <f t="shared" si="4"/>
        <v>12170.505705156982</v>
      </c>
      <c r="AS14" s="489">
        <f t="shared" si="4"/>
        <v>10604.890125003698</v>
      </c>
      <c r="AT14" s="489">
        <f t="shared" si="4"/>
        <v>8753.1359009350272</v>
      </c>
      <c r="AU14" s="489">
        <f t="shared" si="4"/>
        <v>11006.338524566794</v>
      </c>
      <c r="AV14" s="489">
        <f t="shared" si="4"/>
        <v>10167.641631868701</v>
      </c>
      <c r="AW14" s="489">
        <f t="shared" si="4"/>
        <v>11372.342101140666</v>
      </c>
      <c r="AX14" s="489">
        <f t="shared" si="4"/>
        <v>10974.931315113845</v>
      </c>
      <c r="AY14" s="489">
        <f t="shared" si="4"/>
        <v>11406.473344159396</v>
      </c>
      <c r="AZ14" s="489">
        <f t="shared" si="4"/>
        <v>11980.453667788017</v>
      </c>
      <c r="BA14" s="35"/>
      <c r="BB14" s="35"/>
      <c r="BC14" s="35"/>
      <c r="BD14" s="35"/>
      <c r="BE14" s="35"/>
      <c r="BF14" s="53"/>
      <c r="BG14" s="46"/>
      <c r="BH14" s="160"/>
      <c r="BI14" s="379"/>
      <c r="BJ14" s="378"/>
      <c r="BK14" s="160"/>
    </row>
    <row r="15" spans="1:63">
      <c r="W15" s="1016"/>
      <c r="X15" s="1030"/>
      <c r="Y15" s="1127" t="s">
        <v>260</v>
      </c>
      <c r="Z15" s="193"/>
      <c r="AA15" s="188">
        <v>6421.1975802437692</v>
      </c>
      <c r="AB15" s="188">
        <v>5981.4913239625812</v>
      </c>
      <c r="AC15" s="188">
        <v>5436.4853321382589</v>
      </c>
      <c r="AD15" s="188">
        <v>4898.6405337555079</v>
      </c>
      <c r="AE15" s="188">
        <v>4314.2268236639902</v>
      </c>
      <c r="AF15" s="188">
        <v>3930.9620355375055</v>
      </c>
      <c r="AG15" s="188">
        <v>3629.751285153945</v>
      </c>
      <c r="AH15" s="188">
        <v>3365.9634872691299</v>
      </c>
      <c r="AI15" s="188">
        <v>3303.6888000622316</v>
      </c>
      <c r="AJ15" s="188">
        <v>3195.0306767295619</v>
      </c>
      <c r="AK15" s="188">
        <v>2971.6175118562724</v>
      </c>
      <c r="AL15" s="188">
        <v>2941.8910984558788</v>
      </c>
      <c r="AM15" s="188">
        <v>2898.7017615692666</v>
      </c>
      <c r="AN15" s="188">
        <v>2739.4453290613701</v>
      </c>
      <c r="AO15" s="188">
        <v>2686.8512264417354</v>
      </c>
      <c r="AP15" s="188">
        <v>2540.4649240142226</v>
      </c>
      <c r="AQ15" s="188">
        <v>2670.5973987323714</v>
      </c>
      <c r="AR15" s="188">
        <v>2461.4387779967246</v>
      </c>
      <c r="AS15" s="188">
        <v>1847.1156403827888</v>
      </c>
      <c r="AT15" s="188">
        <v>2452.7151156465447</v>
      </c>
      <c r="AU15" s="188">
        <v>2550.6199019429782</v>
      </c>
      <c r="AV15" s="188">
        <v>2574.1320107025631</v>
      </c>
      <c r="AW15" s="188">
        <v>2668.8333439945013</v>
      </c>
      <c r="AX15" s="188">
        <v>2423.0798406617787</v>
      </c>
      <c r="AY15" s="188">
        <v>2415.9309932374431</v>
      </c>
      <c r="AZ15" s="188">
        <v>2359.026850603705</v>
      </c>
      <c r="BA15" s="35"/>
      <c r="BB15" s="35"/>
      <c r="BC15" s="35"/>
      <c r="BD15" s="35"/>
      <c r="BE15" s="35"/>
      <c r="BF15" s="45"/>
      <c r="BG15" s="46"/>
      <c r="BH15" s="160"/>
      <c r="BI15" s="160"/>
      <c r="BJ15" s="160"/>
      <c r="BK15" s="160"/>
    </row>
    <row r="16" spans="1:63">
      <c r="W16" s="1016"/>
      <c r="X16" s="1030"/>
      <c r="Y16" s="1124" t="s">
        <v>475</v>
      </c>
      <c r="Z16" s="193"/>
      <c r="AA16" s="188">
        <v>3337.5893930402931</v>
      </c>
      <c r="AB16" s="188">
        <v>3071.2523063688632</v>
      </c>
      <c r="AC16" s="188">
        <v>2971.6330042815844</v>
      </c>
      <c r="AD16" s="188">
        <v>2851.2932417857432</v>
      </c>
      <c r="AE16" s="188">
        <v>2661.9960901307159</v>
      </c>
      <c r="AF16" s="188">
        <v>2498.5901852371835</v>
      </c>
      <c r="AG16" s="188">
        <v>2427.2852969423434</v>
      </c>
      <c r="AH16" s="188">
        <v>2338.7124653406013</v>
      </c>
      <c r="AI16" s="188">
        <v>2231.3264552722994</v>
      </c>
      <c r="AJ16" s="188">
        <v>2153.0208714700534</v>
      </c>
      <c r="AK16" s="188">
        <v>2081.5654357413696</v>
      </c>
      <c r="AL16" s="188">
        <v>2026.6541378942034</v>
      </c>
      <c r="AM16" s="188">
        <v>1960.4346326048958</v>
      </c>
      <c r="AN16" s="188">
        <v>1883.6381648818758</v>
      </c>
      <c r="AO16" s="188">
        <v>1852.4801194882862</v>
      </c>
      <c r="AP16" s="188">
        <v>1790.0349135893368</v>
      </c>
      <c r="AQ16" s="188">
        <v>1580.0991952837649</v>
      </c>
      <c r="AR16" s="188">
        <v>1873.527009907805</v>
      </c>
      <c r="AS16" s="188">
        <v>1435.0453809049261</v>
      </c>
      <c r="AT16" s="188">
        <v>1109.5705609463946</v>
      </c>
      <c r="AU16" s="188">
        <v>1227.9193944423532</v>
      </c>
      <c r="AV16" s="188">
        <v>1292.7831503869147</v>
      </c>
      <c r="AW16" s="188">
        <v>1289.0131092187203</v>
      </c>
      <c r="AX16" s="188">
        <v>1385.0859871979026</v>
      </c>
      <c r="AY16" s="188">
        <v>1344.4605097598844</v>
      </c>
      <c r="AZ16" s="188">
        <v>1341.4010997862988</v>
      </c>
      <c r="BA16" s="35"/>
      <c r="BB16" s="35"/>
      <c r="BC16" s="35"/>
      <c r="BD16" s="35"/>
      <c r="BE16" s="35"/>
      <c r="BF16" s="45"/>
      <c r="BG16" s="46"/>
      <c r="BH16" s="160"/>
      <c r="BI16" s="160"/>
      <c r="BJ16" s="160"/>
      <c r="BK16" s="160"/>
    </row>
    <row r="17" spans="23:63">
      <c r="W17" s="1016"/>
      <c r="X17" s="1030"/>
      <c r="Y17" s="1124" t="s">
        <v>531</v>
      </c>
      <c r="Z17" s="193"/>
      <c r="AA17" s="188">
        <v>11467.909820054367</v>
      </c>
      <c r="AB17" s="188">
        <v>11144.840807835806</v>
      </c>
      <c r="AC17" s="188">
        <v>11269.41499557442</v>
      </c>
      <c r="AD17" s="188">
        <v>11398.204295490827</v>
      </c>
      <c r="AE17" s="188">
        <v>11204.12019812337</v>
      </c>
      <c r="AF17" s="188">
        <v>11360.034115781826</v>
      </c>
      <c r="AG17" s="188">
        <v>11018.796202423351</v>
      </c>
      <c r="AH17" s="188">
        <v>10600.171478406932</v>
      </c>
      <c r="AI17" s="188">
        <v>10289.197566180577</v>
      </c>
      <c r="AJ17" s="188">
        <v>10069.739669550878</v>
      </c>
      <c r="AK17" s="188">
        <v>9664.2636400177616</v>
      </c>
      <c r="AL17" s="188">
        <v>9477.3407019499209</v>
      </c>
      <c r="AM17" s="188">
        <v>9227.1429838324439</v>
      </c>
      <c r="AN17" s="188">
        <v>8813.6252642214349</v>
      </c>
      <c r="AO17" s="188">
        <v>8482.8080463660917</v>
      </c>
      <c r="AP17" s="188">
        <v>8087.8103488221604</v>
      </c>
      <c r="AQ17" s="188">
        <v>7719.8060224112569</v>
      </c>
      <c r="AR17" s="188">
        <v>7835.5399172524521</v>
      </c>
      <c r="AS17" s="188">
        <v>7322.7291037159821</v>
      </c>
      <c r="AT17" s="188">
        <v>5190.850224342088</v>
      </c>
      <c r="AU17" s="188">
        <v>7227.7992281814622</v>
      </c>
      <c r="AV17" s="188">
        <v>6300.7264707792237</v>
      </c>
      <c r="AW17" s="188">
        <v>7414.4956479274451</v>
      </c>
      <c r="AX17" s="188">
        <v>7166.7654872541625</v>
      </c>
      <c r="AY17" s="188">
        <v>7646.0818411620685</v>
      </c>
      <c r="AZ17" s="188">
        <v>8280.0257173980135</v>
      </c>
      <c r="BA17" s="35"/>
      <c r="BB17" s="35"/>
      <c r="BC17" s="35"/>
      <c r="BD17" s="35"/>
      <c r="BE17" s="35"/>
      <c r="BF17" s="45"/>
      <c r="BG17" s="46"/>
      <c r="BH17" s="160"/>
      <c r="BI17" s="160"/>
      <c r="BJ17" s="160"/>
      <c r="BK17" s="160"/>
    </row>
    <row r="18" spans="23:63">
      <c r="W18" s="1016"/>
      <c r="X18" s="1030"/>
      <c r="Y18" s="1041" t="s">
        <v>476</v>
      </c>
      <c r="Z18" s="52"/>
      <c r="AA18" s="489">
        <f>SUM(AA19:AA30)</f>
        <v>372703.90963726101</v>
      </c>
      <c r="AB18" s="489">
        <f t="shared" ref="AB18:AZ18" si="5">SUM(AB19:AB30)</f>
        <v>368687.94421237335</v>
      </c>
      <c r="AC18" s="489">
        <f t="shared" si="5"/>
        <v>361563.94834119827</v>
      </c>
      <c r="AD18" s="489">
        <f t="shared" si="5"/>
        <v>361600.92540032777</v>
      </c>
      <c r="AE18" s="489">
        <f t="shared" si="5"/>
        <v>370971.21840796596</v>
      </c>
      <c r="AF18" s="489">
        <f t="shared" si="5"/>
        <v>377479.26991162647</v>
      </c>
      <c r="AG18" s="489">
        <f t="shared" si="5"/>
        <v>383009.63122933282</v>
      </c>
      <c r="AH18" s="489">
        <f t="shared" si="5"/>
        <v>383331.72324381373</v>
      </c>
      <c r="AI18" s="489">
        <f t="shared" si="5"/>
        <v>361333.54426321102</v>
      </c>
      <c r="AJ18" s="489">
        <f t="shared" si="5"/>
        <v>368975.22090569924</v>
      </c>
      <c r="AK18" s="489">
        <f t="shared" si="5"/>
        <v>378649.93405154726</v>
      </c>
      <c r="AL18" s="489">
        <f t="shared" si="5"/>
        <v>372436.18342249288</v>
      </c>
      <c r="AM18" s="489">
        <f t="shared" si="5"/>
        <v>384220.51980620658</v>
      </c>
      <c r="AN18" s="489">
        <f t="shared" si="5"/>
        <v>385565.47759176104</v>
      </c>
      <c r="AO18" s="489">
        <f t="shared" si="5"/>
        <v>389006.31142528192</v>
      </c>
      <c r="AP18" s="489">
        <f t="shared" si="5"/>
        <v>377184.454915351</v>
      </c>
      <c r="AQ18" s="489">
        <f t="shared" si="5"/>
        <v>382399.23605285474</v>
      </c>
      <c r="AR18" s="489">
        <f t="shared" si="5"/>
        <v>366515.30972509412</v>
      </c>
      <c r="AS18" s="489">
        <f t="shared" si="5"/>
        <v>335007.08872334589</v>
      </c>
      <c r="AT18" s="489">
        <f t="shared" si="5"/>
        <v>309270.36215418519</v>
      </c>
      <c r="AU18" s="489">
        <f t="shared" si="5"/>
        <v>341325.40273800399</v>
      </c>
      <c r="AV18" s="489">
        <f t="shared" si="5"/>
        <v>338188.34596553224</v>
      </c>
      <c r="AW18" s="489">
        <f t="shared" si="5"/>
        <v>334500.30980557366</v>
      </c>
      <c r="AX18" s="489">
        <f t="shared" si="5"/>
        <v>344682.144079588</v>
      </c>
      <c r="AY18" s="489">
        <f t="shared" si="5"/>
        <v>338657.0145667615</v>
      </c>
      <c r="AZ18" s="489">
        <f t="shared" si="5"/>
        <v>332346.02093841316</v>
      </c>
      <c r="BA18" s="35"/>
      <c r="BB18" s="35"/>
      <c r="BC18" s="35"/>
      <c r="BD18" s="35"/>
      <c r="BE18" s="35"/>
      <c r="BF18" s="53"/>
      <c r="BG18" s="46"/>
      <c r="BH18" s="160"/>
      <c r="BI18" s="160"/>
      <c r="BJ18" s="160"/>
      <c r="BK18" s="160"/>
    </row>
    <row r="19" spans="23:63">
      <c r="W19" s="1016"/>
      <c r="X19" s="1030"/>
      <c r="Y19" s="1125" t="s">
        <v>477</v>
      </c>
      <c r="Z19" s="193"/>
      <c r="AA19" s="188">
        <v>17039.340472210792</v>
      </c>
      <c r="AB19" s="188">
        <v>17710.899572621951</v>
      </c>
      <c r="AC19" s="188">
        <v>18252.693168368773</v>
      </c>
      <c r="AD19" s="188">
        <v>17993.989495372243</v>
      </c>
      <c r="AE19" s="188">
        <v>19148.351907412129</v>
      </c>
      <c r="AF19" s="188">
        <v>19827.919784397418</v>
      </c>
      <c r="AG19" s="188">
        <v>19752.213561894539</v>
      </c>
      <c r="AH19" s="188">
        <v>21272.358635457422</v>
      </c>
      <c r="AI19" s="188">
        <v>23101.2707964652</v>
      </c>
      <c r="AJ19" s="188">
        <v>23816.796673639059</v>
      </c>
      <c r="AK19" s="188">
        <v>23810.239540006674</v>
      </c>
      <c r="AL19" s="188">
        <v>24954.20846426655</v>
      </c>
      <c r="AM19" s="188">
        <v>26540.584139100705</v>
      </c>
      <c r="AN19" s="188">
        <v>26805.474843299606</v>
      </c>
      <c r="AO19" s="188">
        <v>27462.611405560285</v>
      </c>
      <c r="AP19" s="188">
        <v>25904.864579621375</v>
      </c>
      <c r="AQ19" s="188">
        <v>24861.8070468601</v>
      </c>
      <c r="AR19" s="188">
        <v>23002.940703837739</v>
      </c>
      <c r="AS19" s="188">
        <v>23886.614413154944</v>
      </c>
      <c r="AT19" s="188">
        <v>17665.821649487913</v>
      </c>
      <c r="AU19" s="188">
        <v>24817.904798776668</v>
      </c>
      <c r="AV19" s="188">
        <v>24493.897692971219</v>
      </c>
      <c r="AW19" s="188">
        <v>23298.289439600114</v>
      </c>
      <c r="AX19" s="188">
        <v>17812.589867337327</v>
      </c>
      <c r="AY19" s="188">
        <v>17835.826224614164</v>
      </c>
      <c r="AZ19" s="188">
        <v>18204.037573903122</v>
      </c>
      <c r="BA19" s="35"/>
      <c r="BB19" s="35"/>
      <c r="BC19" s="35"/>
      <c r="BD19" s="35"/>
      <c r="BE19" s="35"/>
      <c r="BF19" s="45"/>
      <c r="BG19" s="46"/>
      <c r="BH19" s="160"/>
      <c r="BI19" s="160"/>
      <c r="BJ19" s="160"/>
      <c r="BK19" s="160"/>
    </row>
    <row r="20" spans="23:63">
      <c r="W20" s="1016"/>
      <c r="X20" s="1030"/>
      <c r="Y20" s="1128" t="s">
        <v>478</v>
      </c>
      <c r="Z20" s="193"/>
      <c r="AA20" s="188">
        <v>16724.416959034144</v>
      </c>
      <c r="AB20" s="188">
        <v>16510.916098316779</v>
      </c>
      <c r="AC20" s="188">
        <v>16332.43621830938</v>
      </c>
      <c r="AD20" s="188">
        <v>15848.949467173246</v>
      </c>
      <c r="AE20" s="188">
        <v>16007.057350587736</v>
      </c>
      <c r="AF20" s="188">
        <v>15886.093291198558</v>
      </c>
      <c r="AG20" s="188">
        <v>15469.414802998821</v>
      </c>
      <c r="AH20" s="188">
        <v>15626.138575281628</v>
      </c>
      <c r="AI20" s="188">
        <v>15959.431954774342</v>
      </c>
      <c r="AJ20" s="188">
        <v>15553.253380298269</v>
      </c>
      <c r="AK20" s="188">
        <v>14917.874359573232</v>
      </c>
      <c r="AL20" s="188">
        <v>14520.047636054591</v>
      </c>
      <c r="AM20" s="188">
        <v>14373.780155796587</v>
      </c>
      <c r="AN20" s="188">
        <v>14284.345836193144</v>
      </c>
      <c r="AO20" s="188">
        <v>13624.783057232307</v>
      </c>
      <c r="AP20" s="188">
        <v>11460.710200588168</v>
      </c>
      <c r="AQ20" s="188">
        <v>11357.523170198347</v>
      </c>
      <c r="AR20" s="188">
        <v>9471.4689071677913</v>
      </c>
      <c r="AS20" s="188">
        <v>12167.103901349632</v>
      </c>
      <c r="AT20" s="188">
        <v>8372.8858762056352</v>
      </c>
      <c r="AU20" s="188">
        <v>13350.443527403369</v>
      </c>
      <c r="AV20" s="188">
        <v>11515.16510841841</v>
      </c>
      <c r="AW20" s="188">
        <v>11945.519528359862</v>
      </c>
      <c r="AX20" s="188">
        <v>11599.029202504953</v>
      </c>
      <c r="AY20" s="188">
        <v>11202.057894253103</v>
      </c>
      <c r="AZ20" s="188">
        <v>11221.363757913852</v>
      </c>
      <c r="BA20" s="35"/>
      <c r="BB20" s="35"/>
      <c r="BC20" s="35"/>
      <c r="BD20" s="35"/>
      <c r="BE20" s="35"/>
      <c r="BF20" s="45"/>
      <c r="BG20" s="46"/>
      <c r="BH20" s="160"/>
      <c r="BI20" s="160"/>
      <c r="BJ20" s="160"/>
      <c r="BK20" s="160"/>
    </row>
    <row r="21" spans="23:63">
      <c r="W21" s="1016"/>
      <c r="X21" s="1030"/>
      <c r="Y21" s="1128" t="s">
        <v>479</v>
      </c>
      <c r="Z21" s="193"/>
      <c r="AA21" s="188">
        <v>2088.0492160849876</v>
      </c>
      <c r="AB21" s="188">
        <v>2045.2370979236164</v>
      </c>
      <c r="AC21" s="188">
        <v>1977.7969644626455</v>
      </c>
      <c r="AD21" s="188">
        <v>1943.0704882392909</v>
      </c>
      <c r="AE21" s="188">
        <v>1836.6632615890915</v>
      </c>
      <c r="AF21" s="188">
        <v>1882.2224515682124</v>
      </c>
      <c r="AG21" s="188">
        <v>1822.576039569725</v>
      </c>
      <c r="AH21" s="188">
        <v>1746.1836329507514</v>
      </c>
      <c r="AI21" s="188">
        <v>1747.2346445995204</v>
      </c>
      <c r="AJ21" s="188">
        <v>1775.027384111615</v>
      </c>
      <c r="AK21" s="188">
        <v>1688.0945588620211</v>
      </c>
      <c r="AL21" s="188">
        <v>1760.8232733558873</v>
      </c>
      <c r="AM21" s="188">
        <v>1845.0846387189354</v>
      </c>
      <c r="AN21" s="188">
        <v>1853.1790875508989</v>
      </c>
      <c r="AO21" s="188">
        <v>1794.9744205377092</v>
      </c>
      <c r="AP21" s="188">
        <v>1748.8391393778625</v>
      </c>
      <c r="AQ21" s="188">
        <v>1425.2530197999295</v>
      </c>
      <c r="AR21" s="188">
        <v>913.86612122516999</v>
      </c>
      <c r="AS21" s="188">
        <v>696.41493730359662</v>
      </c>
      <c r="AT21" s="188">
        <v>480.34420664362585</v>
      </c>
      <c r="AU21" s="188">
        <v>556.32328372432801</v>
      </c>
      <c r="AV21" s="188">
        <v>597.9329220624295</v>
      </c>
      <c r="AW21" s="188">
        <v>647.95206203257101</v>
      </c>
      <c r="AX21" s="188">
        <v>647.08705376684338</v>
      </c>
      <c r="AY21" s="188">
        <v>717.31886157003692</v>
      </c>
      <c r="AZ21" s="188">
        <v>623.56283794780597</v>
      </c>
      <c r="BA21" s="35"/>
      <c r="BB21" s="35"/>
      <c r="BC21" s="35"/>
      <c r="BD21" s="35"/>
      <c r="BE21" s="35"/>
      <c r="BF21" s="45"/>
      <c r="BG21" s="46"/>
      <c r="BH21" s="160"/>
      <c r="BI21" s="160"/>
      <c r="BJ21" s="160"/>
      <c r="BK21" s="160"/>
    </row>
    <row r="22" spans="23:63">
      <c r="W22" s="1016"/>
      <c r="X22" s="1030"/>
      <c r="Y22" s="1128" t="s">
        <v>480</v>
      </c>
      <c r="Z22" s="193"/>
      <c r="AA22" s="188">
        <v>26828.007476471787</v>
      </c>
      <c r="AB22" s="188">
        <v>27184.925456390913</v>
      </c>
      <c r="AC22" s="188">
        <v>26962.992421469993</v>
      </c>
      <c r="AD22" s="188">
        <v>27679.725713110154</v>
      </c>
      <c r="AE22" s="188">
        <v>28952.562226887247</v>
      </c>
      <c r="AF22" s="188">
        <v>30747.44439652636</v>
      </c>
      <c r="AG22" s="188">
        <v>30742.484671774106</v>
      </c>
      <c r="AH22" s="188">
        <v>30775.398552439139</v>
      </c>
      <c r="AI22" s="188">
        <v>29684.98753965777</v>
      </c>
      <c r="AJ22" s="188">
        <v>30109.99274230982</v>
      </c>
      <c r="AK22" s="188">
        <v>30767.321799922174</v>
      </c>
      <c r="AL22" s="188">
        <v>30234.198552654583</v>
      </c>
      <c r="AM22" s="188">
        <v>29843.752621126521</v>
      </c>
      <c r="AN22" s="188">
        <v>29380.681701872498</v>
      </c>
      <c r="AO22" s="188">
        <v>29239.216979196335</v>
      </c>
      <c r="AP22" s="188">
        <v>27601.143113266262</v>
      </c>
      <c r="AQ22" s="188">
        <v>26571.493027630324</v>
      </c>
      <c r="AR22" s="188">
        <v>25318.882647671759</v>
      </c>
      <c r="AS22" s="188">
        <v>23184.196422148634</v>
      </c>
      <c r="AT22" s="188">
        <v>21220.089774510037</v>
      </c>
      <c r="AU22" s="188">
        <v>21666.483643502354</v>
      </c>
      <c r="AV22" s="188">
        <v>22242.664294657545</v>
      </c>
      <c r="AW22" s="188">
        <v>20798.266803568902</v>
      </c>
      <c r="AX22" s="188">
        <v>22432.518871620763</v>
      </c>
      <c r="AY22" s="188">
        <v>22231.012500166857</v>
      </c>
      <c r="AZ22" s="188">
        <v>22588.52496932396</v>
      </c>
      <c r="BA22" s="35"/>
      <c r="BB22" s="35"/>
      <c r="BC22" s="35"/>
      <c r="BD22" s="35"/>
      <c r="BE22" s="35"/>
      <c r="BF22" s="45"/>
      <c r="BG22" s="46"/>
      <c r="BH22" s="160"/>
      <c r="BI22" s="160"/>
      <c r="BJ22" s="160"/>
      <c r="BK22" s="160"/>
    </row>
    <row r="23" spans="23:63">
      <c r="W23" s="1016"/>
      <c r="X23" s="1030"/>
      <c r="Y23" s="1128" t="s">
        <v>84</v>
      </c>
      <c r="Z23" s="193"/>
      <c r="AA23" s="188">
        <v>1418.6341171579973</v>
      </c>
      <c r="AB23" s="188">
        <v>1591.2862986056234</v>
      </c>
      <c r="AC23" s="188">
        <v>1720.2308597203391</v>
      </c>
      <c r="AD23" s="188">
        <v>1889.2126996112886</v>
      </c>
      <c r="AE23" s="188">
        <v>1972.1555251566349</v>
      </c>
      <c r="AF23" s="188">
        <v>2237.9482415848438</v>
      </c>
      <c r="AG23" s="188">
        <v>2052.4327326479392</v>
      </c>
      <c r="AH23" s="188">
        <v>1859.2332516827653</v>
      </c>
      <c r="AI23" s="188">
        <v>1734.3353738742937</v>
      </c>
      <c r="AJ23" s="188">
        <v>1615.9361875887098</v>
      </c>
      <c r="AK23" s="188">
        <v>1391.0830825869277</v>
      </c>
      <c r="AL23" s="188">
        <v>1424.2808951511704</v>
      </c>
      <c r="AM23" s="188">
        <v>1482.6405551564239</v>
      </c>
      <c r="AN23" s="188">
        <v>1470.2777070341342</v>
      </c>
      <c r="AO23" s="188">
        <v>1445.503236601829</v>
      </c>
      <c r="AP23" s="188">
        <v>1410.7309329637808</v>
      </c>
      <c r="AQ23" s="188">
        <v>1311.7090991012651</v>
      </c>
      <c r="AR23" s="188">
        <v>1191.7261739379555</v>
      </c>
      <c r="AS23" s="188">
        <v>908.62793192795084</v>
      </c>
      <c r="AT23" s="188">
        <v>655.28927139687289</v>
      </c>
      <c r="AU23" s="188">
        <v>618.5780358578786</v>
      </c>
      <c r="AV23" s="188">
        <v>1066.737619135439</v>
      </c>
      <c r="AW23" s="188">
        <v>691.7143828320302</v>
      </c>
      <c r="AX23" s="188">
        <v>743.9235091256021</v>
      </c>
      <c r="AY23" s="188">
        <v>736.59981617227652</v>
      </c>
      <c r="AZ23" s="188">
        <v>765.35172380680729</v>
      </c>
      <c r="BA23" s="35"/>
      <c r="BB23" s="35"/>
      <c r="BC23" s="35"/>
      <c r="BD23" s="35"/>
      <c r="BE23" s="35"/>
      <c r="BF23" s="45"/>
      <c r="BG23" s="46"/>
      <c r="BH23" s="160"/>
      <c r="BI23" s="160"/>
      <c r="BJ23" s="160"/>
      <c r="BK23" s="160"/>
    </row>
    <row r="24" spans="23:63">
      <c r="W24" s="1016"/>
      <c r="X24" s="1030"/>
      <c r="Y24" s="1128" t="s">
        <v>85</v>
      </c>
      <c r="Z24" s="193"/>
      <c r="AA24" s="188">
        <v>75238.672380801218</v>
      </c>
      <c r="AB24" s="188">
        <v>78331.427972370206</v>
      </c>
      <c r="AC24" s="188">
        <v>79356.426055738673</v>
      </c>
      <c r="AD24" s="188">
        <v>81664.780492282531</v>
      </c>
      <c r="AE24" s="188">
        <v>85067.590440527871</v>
      </c>
      <c r="AF24" s="188">
        <v>86561.159062837833</v>
      </c>
      <c r="AG24" s="188">
        <v>88302.427658804416</v>
      </c>
      <c r="AH24" s="188">
        <v>87264.365237590857</v>
      </c>
      <c r="AI24" s="188">
        <v>78040.992906628089</v>
      </c>
      <c r="AJ24" s="188">
        <v>80795.280284226057</v>
      </c>
      <c r="AK24" s="188">
        <v>82299.705310941121</v>
      </c>
      <c r="AL24" s="188">
        <v>79980.964024097353</v>
      </c>
      <c r="AM24" s="188">
        <v>80652.953005239135</v>
      </c>
      <c r="AN24" s="188">
        <v>81836.15363768283</v>
      </c>
      <c r="AO24" s="188">
        <v>83491.388854441437</v>
      </c>
      <c r="AP24" s="188">
        <v>80845.85990580068</v>
      </c>
      <c r="AQ24" s="188">
        <v>80872.260317635984</v>
      </c>
      <c r="AR24" s="188">
        <v>79602.506316073093</v>
      </c>
      <c r="AS24" s="188">
        <v>74643.584856335772</v>
      </c>
      <c r="AT24" s="188">
        <v>76815.002535105858</v>
      </c>
      <c r="AU24" s="188">
        <v>75835.277616553023</v>
      </c>
      <c r="AV24" s="188">
        <v>74243.025259200571</v>
      </c>
      <c r="AW24" s="188">
        <v>70579.174839742176</v>
      </c>
      <c r="AX24" s="188">
        <v>77244.674071813715</v>
      </c>
      <c r="AY24" s="188">
        <v>70541.078925278009</v>
      </c>
      <c r="AZ24" s="188">
        <v>69614.638110688422</v>
      </c>
      <c r="BA24" s="35"/>
      <c r="BB24" s="35"/>
      <c r="BC24" s="35"/>
      <c r="BD24" s="35"/>
      <c r="BE24" s="35"/>
      <c r="BF24" s="45"/>
      <c r="BG24" s="46"/>
      <c r="BH24" s="160"/>
      <c r="BI24" s="160"/>
      <c r="BJ24" s="160"/>
      <c r="BK24" s="160"/>
    </row>
    <row r="25" spans="23:63">
      <c r="W25" s="1016"/>
      <c r="X25" s="1030"/>
      <c r="Y25" s="1128" t="s">
        <v>86</v>
      </c>
      <c r="Z25" s="193"/>
      <c r="AA25" s="188">
        <v>4430.6469549224239</v>
      </c>
      <c r="AB25" s="188">
        <v>4485.8038997514632</v>
      </c>
      <c r="AC25" s="188">
        <v>4454.6705751259369</v>
      </c>
      <c r="AD25" s="188">
        <v>4370.7582594145752</v>
      </c>
      <c r="AE25" s="188">
        <v>4380.2198486855796</v>
      </c>
      <c r="AF25" s="188">
        <v>4460.2259788846059</v>
      </c>
      <c r="AG25" s="188">
        <v>4463.5946572579978</v>
      </c>
      <c r="AH25" s="188">
        <v>4620.2811976974353</v>
      </c>
      <c r="AI25" s="188">
        <v>4952.5576068194005</v>
      </c>
      <c r="AJ25" s="188">
        <v>5158.50279003994</v>
      </c>
      <c r="AK25" s="188">
        <v>5202.6066433201058</v>
      </c>
      <c r="AL25" s="188">
        <v>5358.6273251864623</v>
      </c>
      <c r="AM25" s="188">
        <v>5563.133968973114</v>
      </c>
      <c r="AN25" s="188">
        <v>5526.217117373908</v>
      </c>
      <c r="AO25" s="188">
        <v>5681.0318132723314</v>
      </c>
      <c r="AP25" s="188">
        <v>5549.6394492988729</v>
      </c>
      <c r="AQ25" s="188">
        <v>5593.7276635027538</v>
      </c>
      <c r="AR25" s="188">
        <v>5098.5250876150385</v>
      </c>
      <c r="AS25" s="188">
        <v>4973.909477703558</v>
      </c>
      <c r="AT25" s="188">
        <v>4583.3186386008074</v>
      </c>
      <c r="AU25" s="188">
        <v>4518.5390172397692</v>
      </c>
      <c r="AV25" s="188">
        <v>5894.6297719803897</v>
      </c>
      <c r="AW25" s="188">
        <v>4841.6831062609854</v>
      </c>
      <c r="AX25" s="188">
        <v>4318.5665858948314</v>
      </c>
      <c r="AY25" s="188">
        <v>4627.5475457000975</v>
      </c>
      <c r="AZ25" s="188">
        <v>4509.8019212013387</v>
      </c>
      <c r="BA25" s="35"/>
      <c r="BB25" s="35"/>
      <c r="BC25" s="35"/>
      <c r="BD25" s="35"/>
      <c r="BE25" s="35"/>
      <c r="BF25" s="45"/>
      <c r="BG25" s="46"/>
      <c r="BH25" s="160"/>
      <c r="BI25" s="160"/>
      <c r="BJ25" s="160"/>
      <c r="BK25" s="160"/>
    </row>
    <row r="26" spans="23:63">
      <c r="W26" s="1016"/>
      <c r="X26" s="1030"/>
      <c r="Y26" s="1128" t="s">
        <v>87</v>
      </c>
      <c r="Z26" s="193"/>
      <c r="AA26" s="188">
        <v>50012.834189702662</v>
      </c>
      <c r="AB26" s="188">
        <v>50775.141033771033</v>
      </c>
      <c r="AC26" s="188">
        <v>50759.334031566548</v>
      </c>
      <c r="AD26" s="188">
        <v>50333.839467304591</v>
      </c>
      <c r="AE26" s="188">
        <v>51368.72813108065</v>
      </c>
      <c r="AF26" s="188">
        <v>51568.681212146083</v>
      </c>
      <c r="AG26" s="188">
        <v>51613.217391276579</v>
      </c>
      <c r="AH26" s="188">
        <v>51456.192279103125</v>
      </c>
      <c r="AI26" s="188">
        <v>46807.163271437195</v>
      </c>
      <c r="AJ26" s="188">
        <v>47164.247930289304</v>
      </c>
      <c r="AK26" s="188">
        <v>48237.824075750272</v>
      </c>
      <c r="AL26" s="188">
        <v>46820.04383500223</v>
      </c>
      <c r="AM26" s="188">
        <v>46226.491012169499</v>
      </c>
      <c r="AN26" s="188">
        <v>46983.426313191951</v>
      </c>
      <c r="AO26" s="188">
        <v>44574.337919324076</v>
      </c>
      <c r="AP26" s="188">
        <v>42998.935712964289</v>
      </c>
      <c r="AQ26" s="188">
        <v>42895.455036544452</v>
      </c>
      <c r="AR26" s="188">
        <v>42491.445801046168</v>
      </c>
      <c r="AS26" s="188">
        <v>41794.759470888472</v>
      </c>
      <c r="AT26" s="188">
        <v>38340.785308011633</v>
      </c>
      <c r="AU26" s="188">
        <v>37860.520929333979</v>
      </c>
      <c r="AV26" s="188">
        <v>38587.463943760529</v>
      </c>
      <c r="AW26" s="188">
        <v>38929.486359691626</v>
      </c>
      <c r="AX26" s="188">
        <v>43069.439809543968</v>
      </c>
      <c r="AY26" s="188">
        <v>43061.228470988513</v>
      </c>
      <c r="AZ26" s="188">
        <v>42276.979179433998</v>
      </c>
      <c r="BA26" s="35"/>
      <c r="BB26" s="35"/>
      <c r="BC26" s="35"/>
      <c r="BD26" s="35"/>
      <c r="BE26" s="35"/>
      <c r="BF26" s="45"/>
      <c r="BG26" s="46"/>
      <c r="BH26" s="160"/>
      <c r="BI26" s="160"/>
      <c r="BJ26" s="160"/>
      <c r="BK26" s="160"/>
    </row>
    <row r="27" spans="23:63">
      <c r="W27" s="1016"/>
      <c r="X27" s="1030"/>
      <c r="Y27" s="1128" t="s">
        <v>88</v>
      </c>
      <c r="Z27" s="193"/>
      <c r="AA27" s="188">
        <v>177273.11740859388</v>
      </c>
      <c r="AB27" s="188">
        <v>168377.82442985129</v>
      </c>
      <c r="AC27" s="188">
        <v>160950.9280652967</v>
      </c>
      <c r="AD27" s="188">
        <v>160916.89946615123</v>
      </c>
      <c r="AE27" s="188">
        <v>163193.06221863136</v>
      </c>
      <c r="AF27" s="188">
        <v>163690.91514059459</v>
      </c>
      <c r="AG27" s="188">
        <v>167256.4415545048</v>
      </c>
      <c r="AH27" s="188">
        <v>169488.24697195474</v>
      </c>
      <c r="AI27" s="188">
        <v>158951.56159794889</v>
      </c>
      <c r="AJ27" s="188">
        <v>165317.21395672561</v>
      </c>
      <c r="AK27" s="188">
        <v>170116.02257415088</v>
      </c>
      <c r="AL27" s="188">
        <v>167246.40047207364</v>
      </c>
      <c r="AM27" s="188">
        <v>176380.11814989935</v>
      </c>
      <c r="AN27" s="188">
        <v>177472.13168661174</v>
      </c>
      <c r="AO27" s="188">
        <v>181154.21848957939</v>
      </c>
      <c r="AP27" s="188">
        <v>178623.87275495182</v>
      </c>
      <c r="AQ27" s="188">
        <v>186775.63986330095</v>
      </c>
      <c r="AR27" s="188">
        <v>180523.83685126528</v>
      </c>
      <c r="AS27" s="188">
        <v>154961.39024499114</v>
      </c>
      <c r="AT27" s="188">
        <v>145022.21021219244</v>
      </c>
      <c r="AU27" s="188">
        <v>164097.56567092412</v>
      </c>
      <c r="AV27" s="188">
        <v>159059.72690398555</v>
      </c>
      <c r="AW27" s="188">
        <v>163963.73477354689</v>
      </c>
      <c r="AX27" s="188">
        <v>169969.78999904633</v>
      </c>
      <c r="AY27" s="188">
        <v>170821.69464505537</v>
      </c>
      <c r="AZ27" s="188">
        <v>165322.34430993765</v>
      </c>
      <c r="BA27" s="35"/>
      <c r="BB27" s="35"/>
      <c r="BC27" s="35"/>
      <c r="BD27" s="35"/>
      <c r="BE27" s="35"/>
      <c r="BF27" s="45"/>
      <c r="BG27" s="46"/>
      <c r="BH27" s="160"/>
      <c r="BI27" s="160"/>
      <c r="BJ27" s="160"/>
      <c r="BK27" s="160"/>
    </row>
    <row r="28" spans="23:63">
      <c r="W28" s="1016"/>
      <c r="X28" s="1030"/>
      <c r="Y28" s="1128" t="s">
        <v>89</v>
      </c>
      <c r="Z28" s="193"/>
      <c r="AA28" s="188">
        <v>19146.656980010554</v>
      </c>
      <c r="AB28" s="188">
        <v>19285.028638890562</v>
      </c>
      <c r="AC28" s="188">
        <v>18907.509059810051</v>
      </c>
      <c r="AD28" s="188">
        <v>18355.719827520017</v>
      </c>
      <c r="AE28" s="188">
        <v>19413.21103377904</v>
      </c>
      <c r="AF28" s="188">
        <v>20106.373188846577</v>
      </c>
      <c r="AG28" s="188">
        <v>21027.323663822404</v>
      </c>
      <c r="AH28" s="188">
        <v>16009.620202936643</v>
      </c>
      <c r="AI28" s="188">
        <v>13908.520703361941</v>
      </c>
      <c r="AJ28" s="188">
        <v>14226.332143293606</v>
      </c>
      <c r="AK28" s="188">
        <v>14767.724602542341</v>
      </c>
      <c r="AL28" s="188">
        <v>13986.559999155374</v>
      </c>
      <c r="AM28" s="188">
        <v>14971.170560744384</v>
      </c>
      <c r="AN28" s="188">
        <v>14695.532866078407</v>
      </c>
      <c r="AO28" s="188">
        <v>14542.401969116478</v>
      </c>
      <c r="AP28" s="188">
        <v>14908.998238662998</v>
      </c>
      <c r="AQ28" s="188">
        <v>15426.839927216744</v>
      </c>
      <c r="AR28" s="188">
        <v>14294.720230736984</v>
      </c>
      <c r="AS28" s="188">
        <v>11445.409044826791</v>
      </c>
      <c r="AT28" s="188">
        <v>9989.3423445656717</v>
      </c>
      <c r="AU28" s="188">
        <v>12500.87026605181</v>
      </c>
      <c r="AV28" s="188">
        <v>14101.140990149201</v>
      </c>
      <c r="AW28" s="188">
        <v>12053.914951690549</v>
      </c>
      <c r="AX28" s="188">
        <v>10385.610425087036</v>
      </c>
      <c r="AY28" s="188">
        <v>9854.2258690320523</v>
      </c>
      <c r="AZ28" s="188">
        <v>9533.336617845076</v>
      </c>
      <c r="BA28" s="35"/>
      <c r="BB28" s="35"/>
      <c r="BC28" s="35"/>
      <c r="BD28" s="35"/>
      <c r="BE28" s="35"/>
      <c r="BF28" s="45"/>
      <c r="BG28" s="46"/>
      <c r="BH28" s="160"/>
      <c r="BI28" s="160"/>
      <c r="BJ28" s="160"/>
      <c r="BK28" s="160"/>
    </row>
    <row r="29" spans="23:63">
      <c r="W29" s="1016"/>
      <c r="X29" s="1030"/>
      <c r="Y29" s="1128" t="s">
        <v>90</v>
      </c>
      <c r="Z29" s="193"/>
      <c r="AA29" s="188">
        <v>393.88385703943061</v>
      </c>
      <c r="AB29" s="188">
        <v>380.57093963932823</v>
      </c>
      <c r="AC29" s="188">
        <v>366.09279909152457</v>
      </c>
      <c r="AD29" s="188">
        <v>357.30358234410323</v>
      </c>
      <c r="AE29" s="188">
        <v>331.08711210285367</v>
      </c>
      <c r="AF29" s="188">
        <v>336.89951027556447</v>
      </c>
      <c r="AG29" s="188">
        <v>339.43861051253208</v>
      </c>
      <c r="AH29" s="188">
        <v>341.25186496688929</v>
      </c>
      <c r="AI29" s="188">
        <v>357.86411593984735</v>
      </c>
      <c r="AJ29" s="188">
        <v>378.73428173147255</v>
      </c>
      <c r="AK29" s="188">
        <v>374.17441420878242</v>
      </c>
      <c r="AL29" s="188">
        <v>370.48056497133985</v>
      </c>
      <c r="AM29" s="188">
        <v>365.92347650945823</v>
      </c>
      <c r="AN29" s="188">
        <v>339.62344535977059</v>
      </c>
      <c r="AO29" s="188">
        <v>314.0027715667776</v>
      </c>
      <c r="AP29" s="188">
        <v>289.02397421119224</v>
      </c>
      <c r="AQ29" s="188">
        <v>425.73145983327953</v>
      </c>
      <c r="AR29" s="188">
        <v>198.8888111742057</v>
      </c>
      <c r="AS29" s="188">
        <v>200.02459597059772</v>
      </c>
      <c r="AT29" s="188">
        <v>214.27120450015781</v>
      </c>
      <c r="AU29" s="188">
        <v>233.51038045477293</v>
      </c>
      <c r="AV29" s="188">
        <v>386.12251018394039</v>
      </c>
      <c r="AW29" s="188">
        <v>337.19406883649981</v>
      </c>
      <c r="AX29" s="188">
        <v>458.81613688053972</v>
      </c>
      <c r="AY29" s="188">
        <v>484.92614662903287</v>
      </c>
      <c r="AZ29" s="188">
        <v>522.37874673206886</v>
      </c>
      <c r="BA29" s="35"/>
      <c r="BB29" s="35"/>
      <c r="BC29" s="35"/>
      <c r="BD29" s="35"/>
      <c r="BE29" s="35"/>
      <c r="BF29" s="45"/>
      <c r="BG29" s="46"/>
      <c r="BH29" s="160"/>
      <c r="BI29" s="160"/>
      <c r="BJ29" s="160"/>
      <c r="BK29" s="160"/>
    </row>
    <row r="30" spans="23:63">
      <c r="W30" s="1016"/>
      <c r="X30" s="1043"/>
      <c r="Y30" s="1128" t="s">
        <v>91</v>
      </c>
      <c r="Z30" s="190"/>
      <c r="AA30" s="188">
        <v>-17890.350374768896</v>
      </c>
      <c r="AB30" s="188">
        <v>-17991.11722575935</v>
      </c>
      <c r="AC30" s="188">
        <v>-18477.161877762333</v>
      </c>
      <c r="AD30" s="188">
        <v>-19753.323558195458</v>
      </c>
      <c r="AE30" s="188">
        <v>-20699.470648474162</v>
      </c>
      <c r="AF30" s="188">
        <v>-19826.612347234171</v>
      </c>
      <c r="AG30" s="188">
        <v>-19831.934115730975</v>
      </c>
      <c r="AH30" s="188">
        <v>-17127.547158247664</v>
      </c>
      <c r="AI30" s="188">
        <v>-13912.376248295468</v>
      </c>
      <c r="AJ30" s="188">
        <v>-16936.096848554222</v>
      </c>
      <c r="AK30" s="188">
        <v>-14922.736910317344</v>
      </c>
      <c r="AL30" s="188">
        <v>-14220.451619476265</v>
      </c>
      <c r="AM30" s="188">
        <v>-14025.112477227518</v>
      </c>
      <c r="AN30" s="188">
        <v>-15081.566650487826</v>
      </c>
      <c r="AO30" s="188">
        <v>-14318.159491147049</v>
      </c>
      <c r="AP30" s="188">
        <v>-14158.163086356286</v>
      </c>
      <c r="AQ30" s="188">
        <v>-15118.203578769426</v>
      </c>
      <c r="AR30" s="188">
        <v>-15593.49792665711</v>
      </c>
      <c r="AS30" s="188">
        <v>-13854.946573255253</v>
      </c>
      <c r="AT30" s="188">
        <v>-14088.998867035461</v>
      </c>
      <c r="AU30" s="188">
        <v>-14730.614431817992</v>
      </c>
      <c r="AV30" s="188">
        <v>-14000.161050972996</v>
      </c>
      <c r="AW30" s="188">
        <v>-13586.620510588553</v>
      </c>
      <c r="AX30" s="188">
        <v>-13999.901453033886</v>
      </c>
      <c r="AY30" s="188">
        <v>-13456.502332697968</v>
      </c>
      <c r="AZ30" s="188">
        <v>-12836.298810320963</v>
      </c>
      <c r="BA30" s="42"/>
      <c r="BB30" s="42"/>
      <c r="BC30" s="42"/>
      <c r="BD30" s="42"/>
      <c r="BE30" s="42"/>
      <c r="BF30" s="43"/>
      <c r="BG30" s="44"/>
      <c r="BH30" s="160"/>
      <c r="BI30" s="160"/>
      <c r="BJ30" s="160"/>
      <c r="BK30" s="160"/>
    </row>
    <row r="31" spans="23:63">
      <c r="W31" s="1016"/>
      <c r="X31" s="1045" t="s">
        <v>481</v>
      </c>
      <c r="Y31" s="1129"/>
      <c r="Z31" s="569"/>
      <c r="AA31" s="568">
        <f>SUM(AA32:AA46)</f>
        <v>80185.5174187886</v>
      </c>
      <c r="AB31" s="568">
        <f t="shared" ref="AB31:AZ31" si="6">SUM(AB32:AB46)</f>
        <v>76878.247590352155</v>
      </c>
      <c r="AC31" s="568">
        <f t="shared" si="6"/>
        <v>76735.661993726346</v>
      </c>
      <c r="AD31" s="568">
        <f t="shared" si="6"/>
        <v>81542.897419543617</v>
      </c>
      <c r="AE31" s="568">
        <f t="shared" si="6"/>
        <v>82956.475770017612</v>
      </c>
      <c r="AF31" s="568">
        <f t="shared" si="6"/>
        <v>86867.530693324486</v>
      </c>
      <c r="AG31" s="568">
        <f t="shared" si="6"/>
        <v>86525.963281376782</v>
      </c>
      <c r="AH31" s="568">
        <f t="shared" si="6"/>
        <v>88309.791381250849</v>
      </c>
      <c r="AI31" s="568">
        <f t="shared" si="6"/>
        <v>97178.415416322983</v>
      </c>
      <c r="AJ31" s="568">
        <f t="shared" si="6"/>
        <v>100681.46442297687</v>
      </c>
      <c r="AK31" s="568">
        <f t="shared" si="6"/>
        <v>102040.47332488775</v>
      </c>
      <c r="AL31" s="568">
        <f t="shared" si="6"/>
        <v>103001.47469135832</v>
      </c>
      <c r="AM31" s="568">
        <f t="shared" si="6"/>
        <v>102839.79087987209</v>
      </c>
      <c r="AN31" s="568">
        <f t="shared" si="6"/>
        <v>100412.51578649416</v>
      </c>
      <c r="AO31" s="568">
        <f t="shared" si="6"/>
        <v>107743.14763178006</v>
      </c>
      <c r="AP31" s="568">
        <f t="shared" si="6"/>
        <v>109061.25782915347</v>
      </c>
      <c r="AQ31" s="568">
        <f t="shared" si="6"/>
        <v>103364.97448662475</v>
      </c>
      <c r="AR31" s="568">
        <f t="shared" si="6"/>
        <v>94444.651568535148</v>
      </c>
      <c r="AS31" s="568">
        <f t="shared" si="6"/>
        <v>83597.452689519065</v>
      </c>
      <c r="AT31" s="568">
        <f t="shared" si="6"/>
        <v>89122.767347180357</v>
      </c>
      <c r="AU31" s="568">
        <f t="shared" si="6"/>
        <v>73850.733800483198</v>
      </c>
      <c r="AV31" s="568">
        <f t="shared" si="6"/>
        <v>74602.671664822759</v>
      </c>
      <c r="AW31" s="568">
        <f t="shared" si="6"/>
        <v>61619.576423408871</v>
      </c>
      <c r="AX31" s="568">
        <f t="shared" si="6"/>
        <v>69341.832840129675</v>
      </c>
      <c r="AY31" s="568">
        <f t="shared" si="6"/>
        <v>70845.153884260551</v>
      </c>
      <c r="AZ31" s="568">
        <f t="shared" si="6"/>
        <v>66719.317579365408</v>
      </c>
      <c r="BA31" s="570"/>
      <c r="BB31" s="570"/>
      <c r="BC31" s="570"/>
      <c r="BD31" s="570"/>
      <c r="BE31" s="570"/>
      <c r="BF31" s="571"/>
      <c r="BG31" s="46"/>
      <c r="BH31" s="160"/>
      <c r="BI31" s="379"/>
      <c r="BJ31" s="378"/>
      <c r="BK31" s="160"/>
    </row>
    <row r="32" spans="23:63">
      <c r="W32" s="1016"/>
      <c r="X32" s="1048"/>
      <c r="Y32" s="1130" t="s">
        <v>482</v>
      </c>
      <c r="Z32" s="193"/>
      <c r="AA32" s="188">
        <v>956.86266633746345</v>
      </c>
      <c r="AB32" s="188">
        <v>924.56175965070315</v>
      </c>
      <c r="AC32" s="188">
        <v>960.8612747833331</v>
      </c>
      <c r="AD32" s="188">
        <v>994.07376164215259</v>
      </c>
      <c r="AE32" s="188">
        <v>1001.1449174230272</v>
      </c>
      <c r="AF32" s="188">
        <v>1011.8675664150792</v>
      </c>
      <c r="AG32" s="188">
        <v>1016.5830013962463</v>
      </c>
      <c r="AH32" s="188">
        <v>1010.9517269436103</v>
      </c>
      <c r="AI32" s="188">
        <v>990.13346365770042</v>
      </c>
      <c r="AJ32" s="188">
        <v>981.09241892640011</v>
      </c>
      <c r="AK32" s="188">
        <v>976.74246981752106</v>
      </c>
      <c r="AL32" s="188">
        <v>957.49048903560083</v>
      </c>
      <c r="AM32" s="188">
        <v>931.09355730275797</v>
      </c>
      <c r="AN32" s="188">
        <v>905.6856452958599</v>
      </c>
      <c r="AO32" s="188">
        <v>888.64342783311042</v>
      </c>
      <c r="AP32" s="188">
        <v>864.70178837606954</v>
      </c>
      <c r="AQ32" s="188">
        <v>643.71787330846496</v>
      </c>
      <c r="AR32" s="188">
        <v>851.10959842855505</v>
      </c>
      <c r="AS32" s="188">
        <v>1064.080663766402</v>
      </c>
      <c r="AT32" s="188">
        <v>1974.0666161441927</v>
      </c>
      <c r="AU32" s="188">
        <v>415.82425149641819</v>
      </c>
      <c r="AV32" s="188">
        <v>429.57526096040465</v>
      </c>
      <c r="AW32" s="188">
        <v>197.78998157895643</v>
      </c>
      <c r="AX32" s="188">
        <v>287.84928616322196</v>
      </c>
      <c r="AY32" s="188">
        <v>3598.0341947658617</v>
      </c>
      <c r="AZ32" s="188">
        <v>1160.0057700392242</v>
      </c>
      <c r="BA32" s="35"/>
      <c r="BB32" s="35"/>
      <c r="BC32" s="35"/>
      <c r="BD32" s="35"/>
      <c r="BE32" s="35"/>
      <c r="BF32" s="45"/>
      <c r="BG32" s="46"/>
      <c r="BH32" s="160"/>
      <c r="BI32" s="160"/>
      <c r="BJ32" s="160"/>
      <c r="BK32" s="160"/>
    </row>
    <row r="33" spans="23:63">
      <c r="W33" s="1016"/>
      <c r="X33" s="1048"/>
      <c r="Y33" s="1128" t="s">
        <v>483</v>
      </c>
      <c r="Z33" s="193"/>
      <c r="AA33" s="188">
        <v>327.96446617915711</v>
      </c>
      <c r="AB33" s="188">
        <v>328.80893500495199</v>
      </c>
      <c r="AC33" s="188">
        <v>324.57624012335384</v>
      </c>
      <c r="AD33" s="188">
        <v>324.62253634051444</v>
      </c>
      <c r="AE33" s="188">
        <v>314.4010104844952</v>
      </c>
      <c r="AF33" s="188">
        <v>322.13017399834337</v>
      </c>
      <c r="AG33" s="188">
        <v>354.26241293749632</v>
      </c>
      <c r="AH33" s="188">
        <v>390.90089198928803</v>
      </c>
      <c r="AI33" s="188">
        <v>441.31361062594937</v>
      </c>
      <c r="AJ33" s="188">
        <v>488.86701532663449</v>
      </c>
      <c r="AK33" s="188">
        <v>517.222127801331</v>
      </c>
      <c r="AL33" s="188">
        <v>531.24115755450362</v>
      </c>
      <c r="AM33" s="188">
        <v>551.77447013513154</v>
      </c>
      <c r="AN33" s="188">
        <v>549.72247833374024</v>
      </c>
      <c r="AO33" s="188">
        <v>563.84318954431114</v>
      </c>
      <c r="AP33" s="188">
        <v>546.26741368919352</v>
      </c>
      <c r="AQ33" s="188">
        <v>551.24415595088544</v>
      </c>
      <c r="AR33" s="188">
        <v>560.48520143991459</v>
      </c>
      <c r="AS33" s="188">
        <v>982.21953554384424</v>
      </c>
      <c r="AT33" s="188">
        <v>806.22879820782521</v>
      </c>
      <c r="AU33" s="188">
        <v>588.98133829206381</v>
      </c>
      <c r="AV33" s="188">
        <v>790.73181176077628</v>
      </c>
      <c r="AW33" s="188">
        <v>586.13874819453565</v>
      </c>
      <c r="AX33" s="188">
        <v>720.69225043676715</v>
      </c>
      <c r="AY33" s="188">
        <v>582.22941284384717</v>
      </c>
      <c r="AZ33" s="188">
        <v>665.12550138841527</v>
      </c>
      <c r="BA33" s="35"/>
      <c r="BB33" s="35"/>
      <c r="BC33" s="35"/>
      <c r="BD33" s="35"/>
      <c r="BE33" s="35"/>
      <c r="BF33" s="45"/>
      <c r="BG33" s="46"/>
      <c r="BH33" s="160"/>
      <c r="BI33" s="160"/>
      <c r="BJ33" s="160"/>
      <c r="BK33" s="160"/>
    </row>
    <row r="34" spans="23:63">
      <c r="W34" s="1016"/>
      <c r="X34" s="1048"/>
      <c r="Y34" s="1128" t="s">
        <v>484</v>
      </c>
      <c r="Z34" s="193"/>
      <c r="AA34" s="188">
        <v>7758.9919473103701</v>
      </c>
      <c r="AB34" s="188">
        <v>7569.6859938956441</v>
      </c>
      <c r="AC34" s="188">
        <v>7713.0324348304484</v>
      </c>
      <c r="AD34" s="188">
        <v>7835.410030039985</v>
      </c>
      <c r="AE34" s="188">
        <v>7742.1838289688085</v>
      </c>
      <c r="AF34" s="188">
        <v>7860.4432849272625</v>
      </c>
      <c r="AG34" s="188">
        <v>7651.9743280650964</v>
      </c>
      <c r="AH34" s="188">
        <v>7424.8809419523359</v>
      </c>
      <c r="AI34" s="188">
        <v>7278.2921443886671</v>
      </c>
      <c r="AJ34" s="188">
        <v>7159.0696210033529</v>
      </c>
      <c r="AK34" s="188">
        <v>6946.8703819183511</v>
      </c>
      <c r="AL34" s="188">
        <v>7068.052463221431</v>
      </c>
      <c r="AM34" s="188">
        <v>7134.5683269030887</v>
      </c>
      <c r="AN34" s="188">
        <v>7064.6312888620569</v>
      </c>
      <c r="AO34" s="188">
        <v>7151.239477197304</v>
      </c>
      <c r="AP34" s="188">
        <v>7125.53938877167</v>
      </c>
      <c r="AQ34" s="188">
        <v>7046.5765237551832</v>
      </c>
      <c r="AR34" s="188">
        <v>6900.3341505324779</v>
      </c>
      <c r="AS34" s="188">
        <v>5246.038839354359</v>
      </c>
      <c r="AT34" s="188">
        <v>7222.7998467909838</v>
      </c>
      <c r="AU34" s="188">
        <v>5802.7160071173093</v>
      </c>
      <c r="AV34" s="188">
        <v>6454.9165344231942</v>
      </c>
      <c r="AW34" s="188">
        <v>3280.6274315889405</v>
      </c>
      <c r="AX34" s="188">
        <v>4619.3869860071763</v>
      </c>
      <c r="AY34" s="188">
        <v>4930.748557425708</v>
      </c>
      <c r="AZ34" s="188">
        <v>5254.3441383106883</v>
      </c>
      <c r="BA34" s="35"/>
      <c r="BB34" s="35"/>
      <c r="BC34" s="35"/>
      <c r="BD34" s="35"/>
      <c r="BE34" s="35"/>
      <c r="BF34" s="45"/>
      <c r="BG34" s="46"/>
      <c r="BH34" s="160"/>
      <c r="BI34" s="160"/>
      <c r="BJ34" s="160"/>
      <c r="BK34" s="160"/>
    </row>
    <row r="35" spans="23:63">
      <c r="W35" s="1016"/>
      <c r="X35" s="1048"/>
      <c r="Y35" s="1128" t="s">
        <v>485</v>
      </c>
      <c r="Z35" s="193"/>
      <c r="AA35" s="188">
        <v>10517.030814656031</v>
      </c>
      <c r="AB35" s="188">
        <v>10416.391886246807</v>
      </c>
      <c r="AC35" s="188">
        <v>10265.707934285327</v>
      </c>
      <c r="AD35" s="188">
        <v>10285.951179710844</v>
      </c>
      <c r="AE35" s="188">
        <v>9745.7579022028076</v>
      </c>
      <c r="AF35" s="188">
        <v>10266.336709638465</v>
      </c>
      <c r="AG35" s="188">
        <v>10083.890000902127</v>
      </c>
      <c r="AH35" s="188">
        <v>9872.8810416015112</v>
      </c>
      <c r="AI35" s="188">
        <v>10123.570363074405</v>
      </c>
      <c r="AJ35" s="188">
        <v>10489.760583688394</v>
      </c>
      <c r="AK35" s="188">
        <v>10090.670147798664</v>
      </c>
      <c r="AL35" s="188">
        <v>10930.44819586807</v>
      </c>
      <c r="AM35" s="188">
        <v>11780.775928112485</v>
      </c>
      <c r="AN35" s="188">
        <v>11780.615663343362</v>
      </c>
      <c r="AO35" s="188">
        <v>12041.530480560623</v>
      </c>
      <c r="AP35" s="188">
        <v>12374.918451597638</v>
      </c>
      <c r="AQ35" s="188">
        <v>11203.323656877203</v>
      </c>
      <c r="AR35" s="188">
        <v>8381.5741712074123</v>
      </c>
      <c r="AS35" s="188">
        <v>8266.7354965495942</v>
      </c>
      <c r="AT35" s="188">
        <v>7975.8929494635368</v>
      </c>
      <c r="AU35" s="188">
        <v>7563.3828864946963</v>
      </c>
      <c r="AV35" s="188">
        <v>8096.393986303965</v>
      </c>
      <c r="AW35" s="188">
        <v>9021.4227199634133</v>
      </c>
      <c r="AX35" s="188">
        <v>8053.3916966080433</v>
      </c>
      <c r="AY35" s="188">
        <v>7802.6411418099478</v>
      </c>
      <c r="AZ35" s="188">
        <v>8039.4016908800795</v>
      </c>
      <c r="BA35" s="35"/>
      <c r="BB35" s="35"/>
      <c r="BC35" s="35"/>
      <c r="BD35" s="35"/>
      <c r="BE35" s="35"/>
      <c r="BF35" s="45"/>
      <c r="BG35" s="46"/>
      <c r="BH35" s="160"/>
      <c r="BI35" s="160"/>
      <c r="BJ35" s="160"/>
      <c r="BK35" s="160"/>
    </row>
    <row r="36" spans="23:63">
      <c r="W36" s="1016"/>
      <c r="X36" s="1048"/>
      <c r="Y36" s="1128" t="s">
        <v>486</v>
      </c>
      <c r="Z36" s="193"/>
      <c r="AA36" s="188">
        <v>471.77881071984064</v>
      </c>
      <c r="AB36" s="188">
        <v>487.73207647699479</v>
      </c>
      <c r="AC36" s="188">
        <v>492.94054721665219</v>
      </c>
      <c r="AD36" s="188">
        <v>508.38556129543718</v>
      </c>
      <c r="AE36" s="188">
        <v>502.20210580801864</v>
      </c>
      <c r="AF36" s="188">
        <v>538.12885214617506</v>
      </c>
      <c r="AG36" s="188">
        <v>530.75209275741292</v>
      </c>
      <c r="AH36" s="188">
        <v>523.86142551738624</v>
      </c>
      <c r="AI36" s="188">
        <v>536.37248260503748</v>
      </c>
      <c r="AJ36" s="188">
        <v>553.7177819201213</v>
      </c>
      <c r="AK36" s="188">
        <v>534.60470053059021</v>
      </c>
      <c r="AL36" s="188">
        <v>508.65125824279096</v>
      </c>
      <c r="AM36" s="188">
        <v>485.48935416004736</v>
      </c>
      <c r="AN36" s="188">
        <v>435.18001208242271</v>
      </c>
      <c r="AO36" s="188">
        <v>382.32142082475042</v>
      </c>
      <c r="AP36" s="188">
        <v>331.39324302231768</v>
      </c>
      <c r="AQ36" s="188">
        <v>697.0827449775021</v>
      </c>
      <c r="AR36" s="188">
        <v>592.27110599951402</v>
      </c>
      <c r="AS36" s="188">
        <v>520.36011748727799</v>
      </c>
      <c r="AT36" s="188">
        <v>377.57832245557017</v>
      </c>
      <c r="AU36" s="188">
        <v>327.6951658633148</v>
      </c>
      <c r="AV36" s="188">
        <v>536.63805250459836</v>
      </c>
      <c r="AW36" s="188">
        <v>293.87039101550221</v>
      </c>
      <c r="AX36" s="188">
        <v>317.03056290478469</v>
      </c>
      <c r="AY36" s="188">
        <v>305.0048047309449</v>
      </c>
      <c r="AZ36" s="188">
        <v>298.73989752276901</v>
      </c>
      <c r="BA36" s="35"/>
      <c r="BB36" s="35"/>
      <c r="BC36" s="35"/>
      <c r="BD36" s="35"/>
      <c r="BE36" s="35"/>
      <c r="BF36" s="45"/>
      <c r="BG36" s="46"/>
      <c r="BH36" s="160"/>
      <c r="BI36" s="160"/>
      <c r="BJ36" s="160"/>
      <c r="BK36" s="160"/>
    </row>
    <row r="37" spans="23:63">
      <c r="W37" s="1016"/>
      <c r="X37" s="1048"/>
      <c r="Y37" s="1128" t="s">
        <v>487</v>
      </c>
      <c r="Z37" s="193"/>
      <c r="AA37" s="188">
        <v>1218.3194079575387</v>
      </c>
      <c r="AB37" s="188">
        <v>1293.8845134399687</v>
      </c>
      <c r="AC37" s="188">
        <v>1353.1920107377366</v>
      </c>
      <c r="AD37" s="188">
        <v>1432.3816463260468</v>
      </c>
      <c r="AE37" s="188">
        <v>1472.3701846451283</v>
      </c>
      <c r="AF37" s="188">
        <v>1580.9743390254521</v>
      </c>
      <c r="AG37" s="188">
        <v>1613.9919875698786</v>
      </c>
      <c r="AH37" s="188">
        <v>1656.2673515936392</v>
      </c>
      <c r="AI37" s="188">
        <v>1738.8745135469071</v>
      </c>
      <c r="AJ37" s="188">
        <v>1822.274014782621</v>
      </c>
      <c r="AK37" s="188">
        <v>1837.7671955211299</v>
      </c>
      <c r="AL37" s="188">
        <v>1815.3898255739473</v>
      </c>
      <c r="AM37" s="188">
        <v>1806.1255875346712</v>
      </c>
      <c r="AN37" s="188">
        <v>1737.3133219602705</v>
      </c>
      <c r="AO37" s="188">
        <v>1690.0984845500407</v>
      </c>
      <c r="AP37" s="188">
        <v>1615.5548760021256</v>
      </c>
      <c r="AQ37" s="188">
        <v>2073.4707536286778</v>
      </c>
      <c r="AR37" s="188">
        <v>2239.6764600113665</v>
      </c>
      <c r="AS37" s="188">
        <v>2312.212585155502</v>
      </c>
      <c r="AT37" s="188">
        <v>2231.4001548655715</v>
      </c>
      <c r="AU37" s="188">
        <v>1742.7673754027062</v>
      </c>
      <c r="AV37" s="188">
        <v>1977.6824261690133</v>
      </c>
      <c r="AW37" s="188">
        <v>1340.321194085044</v>
      </c>
      <c r="AX37" s="188">
        <v>2511.5626335673273</v>
      </c>
      <c r="AY37" s="188">
        <v>2714.9961714041679</v>
      </c>
      <c r="AZ37" s="188">
        <v>3506.0715748177713</v>
      </c>
      <c r="BA37" s="35"/>
      <c r="BB37" s="35"/>
      <c r="BC37" s="35"/>
      <c r="BD37" s="35"/>
      <c r="BE37" s="35"/>
      <c r="BF37" s="45"/>
      <c r="BG37" s="46"/>
      <c r="BH37" s="160"/>
      <c r="BI37" s="160"/>
      <c r="BJ37" s="160"/>
      <c r="BK37" s="160"/>
    </row>
    <row r="38" spans="23:63">
      <c r="W38" s="1016"/>
      <c r="X38" s="1048"/>
      <c r="Y38" s="1128" t="s">
        <v>488</v>
      </c>
      <c r="Z38" s="193"/>
      <c r="AA38" s="188">
        <v>1149.8302416348806</v>
      </c>
      <c r="AB38" s="188">
        <v>1258.3137755021771</v>
      </c>
      <c r="AC38" s="188">
        <v>1338.4956407362326</v>
      </c>
      <c r="AD38" s="188">
        <v>1438.4579459414356</v>
      </c>
      <c r="AE38" s="188">
        <v>1491.9573243544753</v>
      </c>
      <c r="AF38" s="188">
        <v>1651.3954095172492</v>
      </c>
      <c r="AG38" s="188">
        <v>1778.9292185447459</v>
      </c>
      <c r="AH38" s="188">
        <v>1903.8012686802103</v>
      </c>
      <c r="AI38" s="188">
        <v>2107.9418784947866</v>
      </c>
      <c r="AJ38" s="188">
        <v>2321.2796412141674</v>
      </c>
      <c r="AK38" s="188">
        <v>2417.2326676182774</v>
      </c>
      <c r="AL38" s="188">
        <v>2489.0157946647309</v>
      </c>
      <c r="AM38" s="188">
        <v>2586.8144538251472</v>
      </c>
      <c r="AN38" s="188">
        <v>2575.9406859221813</v>
      </c>
      <c r="AO38" s="188">
        <v>2603.4829697687187</v>
      </c>
      <c r="AP38" s="188">
        <v>2575.6574334597481</v>
      </c>
      <c r="AQ38" s="188">
        <v>2475.7440461860069</v>
      </c>
      <c r="AR38" s="188">
        <v>2007.5392888443139</v>
      </c>
      <c r="AS38" s="188">
        <v>2181.1051713331981</v>
      </c>
      <c r="AT38" s="188">
        <v>2305.7813580820803</v>
      </c>
      <c r="AU38" s="188">
        <v>1507.4383557191991</v>
      </c>
      <c r="AV38" s="188">
        <v>1290.1582239806553</v>
      </c>
      <c r="AW38" s="188">
        <v>1221.0101157604745</v>
      </c>
      <c r="AX38" s="188">
        <v>1420.4909035520054</v>
      </c>
      <c r="AY38" s="188">
        <v>1410.5084346244364</v>
      </c>
      <c r="AZ38" s="188">
        <v>1368.820956286258</v>
      </c>
      <c r="BA38" s="35"/>
      <c r="BB38" s="35"/>
      <c r="BC38" s="35"/>
      <c r="BD38" s="35"/>
      <c r="BE38" s="35"/>
      <c r="BF38" s="45"/>
      <c r="BG38" s="46"/>
      <c r="BH38" s="160"/>
      <c r="BI38" s="160"/>
      <c r="BJ38" s="160"/>
      <c r="BK38" s="160"/>
    </row>
    <row r="39" spans="23:63">
      <c r="W39" s="1016"/>
      <c r="X39" s="1048"/>
      <c r="Y39" s="1128" t="s">
        <v>489</v>
      </c>
      <c r="Z39" s="193"/>
      <c r="AA39" s="188">
        <v>11975.722781128912</v>
      </c>
      <c r="AB39" s="188">
        <v>12022.458733373991</v>
      </c>
      <c r="AC39" s="188">
        <v>13347.056386680921</v>
      </c>
      <c r="AD39" s="188">
        <v>14629.053837571715</v>
      </c>
      <c r="AE39" s="188">
        <v>13729.527076517876</v>
      </c>
      <c r="AF39" s="188">
        <v>15778.339349279471</v>
      </c>
      <c r="AG39" s="188">
        <v>15313.71371683186</v>
      </c>
      <c r="AH39" s="188">
        <v>15468.541331039813</v>
      </c>
      <c r="AI39" s="188">
        <v>16232.790507126429</v>
      </c>
      <c r="AJ39" s="188">
        <v>16727.749194945369</v>
      </c>
      <c r="AK39" s="188">
        <v>15768.016692247078</v>
      </c>
      <c r="AL39" s="188">
        <v>16522.800689036383</v>
      </c>
      <c r="AM39" s="188">
        <v>16909.802633059473</v>
      </c>
      <c r="AN39" s="188">
        <v>14920.526944517882</v>
      </c>
      <c r="AO39" s="188">
        <v>14834.613003721042</v>
      </c>
      <c r="AP39" s="188">
        <v>14771.871407665481</v>
      </c>
      <c r="AQ39" s="188">
        <v>13520.102906242197</v>
      </c>
      <c r="AR39" s="188">
        <v>11432.335586131101</v>
      </c>
      <c r="AS39" s="188">
        <v>13179.859563164116</v>
      </c>
      <c r="AT39" s="188">
        <v>13362.956024454928</v>
      </c>
      <c r="AU39" s="188">
        <v>10485.190025727754</v>
      </c>
      <c r="AV39" s="188">
        <v>12594.402883266672</v>
      </c>
      <c r="AW39" s="188">
        <v>11964.470372793727</v>
      </c>
      <c r="AX39" s="188">
        <v>15870.47270465538</v>
      </c>
      <c r="AY39" s="188">
        <v>15500.020699148332</v>
      </c>
      <c r="AZ39" s="188">
        <v>15124.644134222101</v>
      </c>
      <c r="BA39" s="35"/>
      <c r="BB39" s="35"/>
      <c r="BC39" s="35"/>
      <c r="BD39" s="35"/>
      <c r="BE39" s="35"/>
      <c r="BF39" s="45"/>
      <c r="BG39" s="46"/>
      <c r="BH39" s="160"/>
      <c r="BI39" s="160"/>
      <c r="BJ39" s="160"/>
      <c r="BK39" s="160"/>
    </row>
    <row r="40" spans="23:63">
      <c r="W40" s="1016"/>
      <c r="X40" s="1048"/>
      <c r="Y40" s="1128" t="s">
        <v>490</v>
      </c>
      <c r="Z40" s="193"/>
      <c r="AA40" s="188">
        <v>8144.9306523968626</v>
      </c>
      <c r="AB40" s="188">
        <v>8533.7738765375616</v>
      </c>
      <c r="AC40" s="188">
        <v>8885.5485328580289</v>
      </c>
      <c r="AD40" s="188">
        <v>9280.4413552597834</v>
      </c>
      <c r="AE40" s="188">
        <v>9319.2923912471251</v>
      </c>
      <c r="AF40" s="188">
        <v>10057.938127335337</v>
      </c>
      <c r="AG40" s="188">
        <v>10226.120601380548</v>
      </c>
      <c r="AH40" s="188">
        <v>10503.870812049898</v>
      </c>
      <c r="AI40" s="188">
        <v>11317.595811058498</v>
      </c>
      <c r="AJ40" s="188">
        <v>12067.063892691678</v>
      </c>
      <c r="AK40" s="188">
        <v>12218.123308778062</v>
      </c>
      <c r="AL40" s="188">
        <v>12756.634862199749</v>
      </c>
      <c r="AM40" s="188">
        <v>13340.282934538462</v>
      </c>
      <c r="AN40" s="188">
        <v>13183.05003103998</v>
      </c>
      <c r="AO40" s="188">
        <v>13427.822407605006</v>
      </c>
      <c r="AP40" s="188">
        <v>13370.59936787068</v>
      </c>
      <c r="AQ40" s="188">
        <v>11283.794256398794</v>
      </c>
      <c r="AR40" s="188">
        <v>10143.586734635079</v>
      </c>
      <c r="AS40" s="188">
        <v>7969.5649544255284</v>
      </c>
      <c r="AT40" s="188">
        <v>7433.1167500267966</v>
      </c>
      <c r="AU40" s="188">
        <v>9971.1512676806124</v>
      </c>
      <c r="AV40" s="188">
        <v>11140.91773566801</v>
      </c>
      <c r="AW40" s="188">
        <v>9729.5444290730265</v>
      </c>
      <c r="AX40" s="188">
        <v>11920.377463246423</v>
      </c>
      <c r="AY40" s="188">
        <v>10462.820025875697</v>
      </c>
      <c r="AZ40" s="188">
        <v>11872.258178556425</v>
      </c>
      <c r="BA40" s="35"/>
      <c r="BB40" s="35"/>
      <c r="BC40" s="35"/>
      <c r="BD40" s="35"/>
      <c r="BE40" s="35"/>
      <c r="BF40" s="45"/>
      <c r="BG40" s="46"/>
      <c r="BH40" s="160"/>
      <c r="BI40" s="160"/>
      <c r="BJ40" s="160"/>
      <c r="BK40" s="160"/>
    </row>
    <row r="41" spans="23:63">
      <c r="W41" s="1016"/>
      <c r="X41" s="1048"/>
      <c r="Y41" s="1128" t="s">
        <v>491</v>
      </c>
      <c r="Z41" s="193"/>
      <c r="AA41" s="188">
        <v>4854.7379475481248</v>
      </c>
      <c r="AB41" s="188">
        <v>4988.6621505547973</v>
      </c>
      <c r="AC41" s="188">
        <v>5071.1453566893724</v>
      </c>
      <c r="AD41" s="188">
        <v>5230.9763569894412</v>
      </c>
      <c r="AE41" s="188">
        <v>5166.0407004229392</v>
      </c>
      <c r="AF41" s="188">
        <v>5497.217121038143</v>
      </c>
      <c r="AG41" s="188">
        <v>5583.6026277710707</v>
      </c>
      <c r="AH41" s="188">
        <v>5720.9161377077426</v>
      </c>
      <c r="AI41" s="188">
        <v>6072.8901198588264</v>
      </c>
      <c r="AJ41" s="188">
        <v>6420.7482805904865</v>
      </c>
      <c r="AK41" s="188">
        <v>6425.7846620663877</v>
      </c>
      <c r="AL41" s="188">
        <v>6716.0662897960092</v>
      </c>
      <c r="AM41" s="188">
        <v>7078.529594853866</v>
      </c>
      <c r="AN41" s="188">
        <v>7071.3829475571501</v>
      </c>
      <c r="AO41" s="188">
        <v>7197.4081525016481</v>
      </c>
      <c r="AP41" s="188">
        <v>7225.9811205948927</v>
      </c>
      <c r="AQ41" s="188">
        <v>6214.6345295491128</v>
      </c>
      <c r="AR41" s="188">
        <v>6224.0560572178265</v>
      </c>
      <c r="AS41" s="188">
        <v>5469.0709836320711</v>
      </c>
      <c r="AT41" s="188">
        <v>4830.6282248093639</v>
      </c>
      <c r="AU41" s="188">
        <v>4680.4626316896783</v>
      </c>
      <c r="AV41" s="188">
        <v>3989.1896348748724</v>
      </c>
      <c r="AW41" s="188">
        <v>4077.9948942918581</v>
      </c>
      <c r="AX41" s="188">
        <v>4802.7966010236696</v>
      </c>
      <c r="AY41" s="188">
        <v>4948.4988334219479</v>
      </c>
      <c r="AZ41" s="188">
        <v>6224.0022933444898</v>
      </c>
      <c r="BA41" s="35"/>
      <c r="BB41" s="35"/>
      <c r="BC41" s="35"/>
      <c r="BD41" s="35"/>
      <c r="BE41" s="35"/>
      <c r="BF41" s="45"/>
      <c r="BG41" s="46"/>
      <c r="BH41" s="160"/>
      <c r="BI41" s="160"/>
      <c r="BJ41" s="160"/>
      <c r="BK41" s="160"/>
    </row>
    <row r="42" spans="23:63">
      <c r="W42" s="1016"/>
      <c r="X42" s="1048"/>
      <c r="Y42" s="1128" t="s">
        <v>492</v>
      </c>
      <c r="Z42" s="193"/>
      <c r="AA42" s="188">
        <v>8481.4496551972152</v>
      </c>
      <c r="AB42" s="188">
        <v>9379.6875937118184</v>
      </c>
      <c r="AC42" s="188">
        <v>10278.670911965493</v>
      </c>
      <c r="AD42" s="188">
        <v>11264.154988738243</v>
      </c>
      <c r="AE42" s="188">
        <v>11707.165447951165</v>
      </c>
      <c r="AF42" s="188">
        <v>13061.88869048277</v>
      </c>
      <c r="AG42" s="188">
        <v>13919.152025171716</v>
      </c>
      <c r="AH42" s="188">
        <v>15012.817384104314</v>
      </c>
      <c r="AI42" s="188">
        <v>16724.238343591795</v>
      </c>
      <c r="AJ42" s="188">
        <v>18297.203176627958</v>
      </c>
      <c r="AK42" s="188">
        <v>18970.99145153975</v>
      </c>
      <c r="AL42" s="188">
        <v>19263.917189208689</v>
      </c>
      <c r="AM42" s="188">
        <v>19672.695294740955</v>
      </c>
      <c r="AN42" s="188">
        <v>18889.791802042593</v>
      </c>
      <c r="AO42" s="188">
        <v>18879.473729081721</v>
      </c>
      <c r="AP42" s="188">
        <v>18437.078804671695</v>
      </c>
      <c r="AQ42" s="188">
        <v>19693.459285567944</v>
      </c>
      <c r="AR42" s="188">
        <v>18819.556214596258</v>
      </c>
      <c r="AS42" s="188">
        <v>14109.194818667462</v>
      </c>
      <c r="AT42" s="188">
        <v>13907.705713119833</v>
      </c>
      <c r="AU42" s="188">
        <v>12419.118522096136</v>
      </c>
      <c r="AV42" s="188">
        <v>11854.558276228079</v>
      </c>
      <c r="AW42" s="188">
        <v>12564.604013112903</v>
      </c>
      <c r="AX42" s="188">
        <v>11954.074547409671</v>
      </c>
      <c r="AY42" s="188">
        <v>12406.396772363716</v>
      </c>
      <c r="AZ42" s="188">
        <v>12938.964707978825</v>
      </c>
      <c r="BA42" s="35"/>
      <c r="BB42" s="35"/>
      <c r="BC42" s="35"/>
      <c r="BD42" s="35"/>
      <c r="BE42" s="35"/>
      <c r="BF42" s="45"/>
      <c r="BG42" s="46"/>
      <c r="BH42" s="160"/>
      <c r="BI42" s="160"/>
      <c r="BJ42" s="160"/>
      <c r="BK42" s="160"/>
    </row>
    <row r="43" spans="23:63">
      <c r="W43" s="1016"/>
      <c r="X43" s="1048"/>
      <c r="Y43" s="1128" t="s">
        <v>493</v>
      </c>
      <c r="Z43" s="193"/>
      <c r="AA43" s="188">
        <v>838.97630523021564</v>
      </c>
      <c r="AB43" s="188">
        <v>865.96147535155956</v>
      </c>
      <c r="AC43" s="188">
        <v>880.82649233796087</v>
      </c>
      <c r="AD43" s="188">
        <v>906.33101419941363</v>
      </c>
      <c r="AE43" s="188">
        <v>900.37558970072382</v>
      </c>
      <c r="AF43" s="188">
        <v>966.0131365444928</v>
      </c>
      <c r="AG43" s="188">
        <v>956.41804797604516</v>
      </c>
      <c r="AH43" s="188">
        <v>940.76092450537976</v>
      </c>
      <c r="AI43" s="188">
        <v>968.69218535688367</v>
      </c>
      <c r="AJ43" s="188">
        <v>1008.1977910768484</v>
      </c>
      <c r="AK43" s="188">
        <v>987.26499246733192</v>
      </c>
      <c r="AL43" s="188">
        <v>954.65194630255417</v>
      </c>
      <c r="AM43" s="188">
        <v>918.83557924785737</v>
      </c>
      <c r="AN43" s="188">
        <v>839.92574013513581</v>
      </c>
      <c r="AO43" s="188">
        <v>755.41268755022634</v>
      </c>
      <c r="AP43" s="188">
        <v>673.04531041957807</v>
      </c>
      <c r="AQ43" s="188">
        <v>769.19395052446623</v>
      </c>
      <c r="AR43" s="188">
        <v>365.30900840183392</v>
      </c>
      <c r="AS43" s="188">
        <v>357.35525501848366</v>
      </c>
      <c r="AT43" s="188">
        <v>234.24426721989946</v>
      </c>
      <c r="AU43" s="188">
        <v>403.79540047985631</v>
      </c>
      <c r="AV43" s="188">
        <v>145.26391297927449</v>
      </c>
      <c r="AW43" s="188">
        <v>234.31154916405063</v>
      </c>
      <c r="AX43" s="188">
        <v>128.7696668519209</v>
      </c>
      <c r="AY43" s="188">
        <v>115.3378763587297</v>
      </c>
      <c r="AZ43" s="188">
        <v>122.35914147036573</v>
      </c>
      <c r="BA43" s="35"/>
      <c r="BB43" s="35"/>
      <c r="BC43" s="35"/>
      <c r="BD43" s="35"/>
      <c r="BE43" s="35"/>
      <c r="BF43" s="45"/>
      <c r="BG43" s="46"/>
      <c r="BH43" s="160"/>
      <c r="BI43" s="160"/>
      <c r="BJ43" s="160"/>
      <c r="BK43" s="160"/>
    </row>
    <row r="44" spans="23:63">
      <c r="W44" s="1016"/>
      <c r="X44" s="1048"/>
      <c r="Y44" s="1128" t="s">
        <v>494</v>
      </c>
      <c r="Z44" s="193"/>
      <c r="AA44" s="188">
        <v>11876.057506767538</v>
      </c>
      <c r="AB44" s="188">
        <v>10804.368933615588</v>
      </c>
      <c r="AC44" s="188">
        <v>10687.345333799436</v>
      </c>
      <c r="AD44" s="188">
        <v>10703.368697054322</v>
      </c>
      <c r="AE44" s="188">
        <v>10009.072708592757</v>
      </c>
      <c r="AF44" s="188">
        <v>9868.6582949803887</v>
      </c>
      <c r="AG44" s="188">
        <v>10744.078666970267</v>
      </c>
      <c r="AH44" s="188">
        <v>10938.312340898185</v>
      </c>
      <c r="AI44" s="188">
        <v>11547.3443221416</v>
      </c>
      <c r="AJ44" s="188">
        <v>12246.735601919752</v>
      </c>
      <c r="AK44" s="188">
        <v>12654.683881649717</v>
      </c>
      <c r="AL44" s="188">
        <v>12310.095050210643</v>
      </c>
      <c r="AM44" s="188">
        <v>12683.476429683245</v>
      </c>
      <c r="AN44" s="188">
        <v>11909.583085196862</v>
      </c>
      <c r="AO44" s="188">
        <v>11364.695648436562</v>
      </c>
      <c r="AP44" s="188">
        <v>10701.323070572929</v>
      </c>
      <c r="AQ44" s="188">
        <v>11161.052884266233</v>
      </c>
      <c r="AR44" s="188">
        <v>9529.382361208809</v>
      </c>
      <c r="AS44" s="188">
        <v>9742.6902254209072</v>
      </c>
      <c r="AT44" s="188">
        <v>10436.665437342608</v>
      </c>
      <c r="AU44" s="188">
        <v>6640.5485713048729</v>
      </c>
      <c r="AV44" s="188">
        <v>7274.4759056567364</v>
      </c>
      <c r="AW44" s="188">
        <v>6049.5979264825928</v>
      </c>
      <c r="AX44" s="188">
        <v>8204.7911567700776</v>
      </c>
      <c r="AY44" s="188">
        <v>7720.1219586359894</v>
      </c>
      <c r="AZ44" s="188">
        <v>8520.0679034272634</v>
      </c>
      <c r="BA44" s="35"/>
      <c r="BB44" s="35"/>
      <c r="BC44" s="35"/>
      <c r="BD44" s="35"/>
      <c r="BE44" s="35"/>
      <c r="BF44" s="45"/>
      <c r="BG44" s="46"/>
      <c r="BH44" s="160"/>
      <c r="BI44" s="160"/>
      <c r="BJ44" s="160"/>
      <c r="BK44" s="160"/>
    </row>
    <row r="45" spans="23:63">
      <c r="W45" s="1016"/>
      <c r="X45" s="1048"/>
      <c r="Y45" s="1128" t="s">
        <v>495</v>
      </c>
      <c r="Z45" s="193"/>
      <c r="AA45" s="188">
        <v>735.06696819069987</v>
      </c>
      <c r="AB45" s="188">
        <v>802.98346807295036</v>
      </c>
      <c r="AC45" s="188">
        <v>866.09926601786958</v>
      </c>
      <c r="AD45" s="188">
        <v>936.97408478114471</v>
      </c>
      <c r="AE45" s="188">
        <v>974.68679560768032</v>
      </c>
      <c r="AF45" s="188">
        <v>1079.4732682122278</v>
      </c>
      <c r="AG45" s="188">
        <v>1163.6580284784081</v>
      </c>
      <c r="AH45" s="188">
        <v>1246.8242891525574</v>
      </c>
      <c r="AI45" s="188">
        <v>1386.0608928442227</v>
      </c>
      <c r="AJ45" s="188">
        <v>1532.1841203240358</v>
      </c>
      <c r="AK45" s="188">
        <v>1603.8202833937469</v>
      </c>
      <c r="AL45" s="188">
        <v>1760.973458435566</v>
      </c>
      <c r="AM45" s="188">
        <v>1932.4509827342786</v>
      </c>
      <c r="AN45" s="188">
        <v>2023.2809957298464</v>
      </c>
      <c r="AO45" s="188">
        <v>2118.2125471662803</v>
      </c>
      <c r="AP45" s="188">
        <v>2179.0389196689371</v>
      </c>
      <c r="AQ45" s="188">
        <v>2008.2093352613772</v>
      </c>
      <c r="AR45" s="188">
        <v>2063.6270700042969</v>
      </c>
      <c r="AS45" s="188">
        <v>2305.9448955214675</v>
      </c>
      <c r="AT45" s="188">
        <v>2421.6402919834873</v>
      </c>
      <c r="AU45" s="188">
        <v>2145.0138545244827</v>
      </c>
      <c r="AV45" s="188">
        <v>1560.1632336557586</v>
      </c>
      <c r="AW45" s="188">
        <v>1508.142790290156</v>
      </c>
      <c r="AX45" s="188">
        <v>1906.9576365595728</v>
      </c>
      <c r="AY45" s="188">
        <v>2016.1476437822555</v>
      </c>
      <c r="AZ45" s="188">
        <v>2268.3791237520563</v>
      </c>
      <c r="BA45" s="35"/>
      <c r="BB45" s="35"/>
      <c r="BC45" s="35"/>
      <c r="BD45" s="35"/>
      <c r="BE45" s="35"/>
      <c r="BF45" s="45"/>
      <c r="BG45" s="46"/>
      <c r="BH45" s="160"/>
      <c r="BI45" s="160"/>
      <c r="BJ45" s="160"/>
      <c r="BK45" s="160"/>
    </row>
    <row r="46" spans="23:63">
      <c r="W46" s="1016"/>
      <c r="X46" s="1050"/>
      <c r="Y46" s="1128" t="s">
        <v>496</v>
      </c>
      <c r="Z46" s="190"/>
      <c r="AA46" s="188">
        <v>10877.797247533759</v>
      </c>
      <c r="AB46" s="188">
        <v>7200.9724189166454</v>
      </c>
      <c r="AC46" s="188">
        <v>4270.1636306641758</v>
      </c>
      <c r="AD46" s="188">
        <v>5772.314423653138</v>
      </c>
      <c r="AE46" s="188">
        <v>8880.2977860905976</v>
      </c>
      <c r="AF46" s="188">
        <v>7326.7263697836361</v>
      </c>
      <c r="AG46" s="188">
        <v>5588.8365246238718</v>
      </c>
      <c r="AH46" s="188">
        <v>5694.2035135149781</v>
      </c>
      <c r="AI46" s="188">
        <v>9712.3047779512835</v>
      </c>
      <c r="AJ46" s="188">
        <v>8565.5212879390583</v>
      </c>
      <c r="AK46" s="188">
        <v>10090.678361739794</v>
      </c>
      <c r="AL46" s="188">
        <v>8416.0460220076639</v>
      </c>
      <c r="AM46" s="188">
        <v>5027.0757530406199</v>
      </c>
      <c r="AN46" s="188">
        <v>6525.8851444748097</v>
      </c>
      <c r="AO46" s="188">
        <v>13844.350005438715</v>
      </c>
      <c r="AP46" s="188">
        <v>16268.287232770534</v>
      </c>
      <c r="AQ46" s="188">
        <v>14023.367584130694</v>
      </c>
      <c r="AR46" s="188">
        <v>14333.808559876392</v>
      </c>
      <c r="AS46" s="188">
        <v>9891.0195844788486</v>
      </c>
      <c r="AT46" s="188">
        <v>13602.062592213662</v>
      </c>
      <c r="AU46" s="188">
        <v>9156.6481465940888</v>
      </c>
      <c r="AV46" s="188">
        <v>6467.6037863907532</v>
      </c>
      <c r="AW46" s="188">
        <v>-450.27013398630424</v>
      </c>
      <c r="AX46" s="188">
        <v>-3376.811255626365</v>
      </c>
      <c r="AY46" s="188">
        <v>-3668.3526429310382</v>
      </c>
      <c r="AZ46" s="188">
        <v>-10643.867432631332</v>
      </c>
      <c r="BA46" s="42"/>
      <c r="BB46" s="42"/>
      <c r="BC46" s="42"/>
      <c r="BD46" s="42"/>
      <c r="BE46" s="42"/>
      <c r="BF46" s="43"/>
      <c r="BG46" s="44"/>
      <c r="BH46" s="160"/>
      <c r="BI46" s="160"/>
      <c r="BJ46" s="160"/>
      <c r="BK46" s="160"/>
    </row>
    <row r="47" spans="23:63">
      <c r="W47" s="1016"/>
      <c r="X47" s="1051" t="s">
        <v>497</v>
      </c>
      <c r="Y47" s="1131"/>
      <c r="Z47" s="492"/>
      <c r="AA47" s="493">
        <f>SUM(AA48:AA51)</f>
        <v>199825.62056360435</v>
      </c>
      <c r="AB47" s="493">
        <f t="shared" ref="AB47:AZ47" si="7">SUM(AB48:AB51)</f>
        <v>212256.19927115683</v>
      </c>
      <c r="AC47" s="493">
        <f t="shared" si="7"/>
        <v>218475.12248453635</v>
      </c>
      <c r="AD47" s="493">
        <f t="shared" si="7"/>
        <v>222129.38971128152</v>
      </c>
      <c r="AE47" s="493">
        <f t="shared" si="7"/>
        <v>231195.47440331097</v>
      </c>
      <c r="AF47" s="493">
        <f t="shared" si="7"/>
        <v>240050.11651154968</v>
      </c>
      <c r="AG47" s="493">
        <f t="shared" si="7"/>
        <v>246467.58176391679</v>
      </c>
      <c r="AH47" s="493">
        <f t="shared" si="7"/>
        <v>247754.93493176569</v>
      </c>
      <c r="AI47" s="493">
        <f t="shared" si="7"/>
        <v>245862.01840931523</v>
      </c>
      <c r="AJ47" s="493">
        <f t="shared" si="7"/>
        <v>249689.59573795763</v>
      </c>
      <c r="AK47" s="493">
        <f t="shared" si="7"/>
        <v>248495.46759535489</v>
      </c>
      <c r="AL47" s="493">
        <f t="shared" si="7"/>
        <v>252510.3908068327</v>
      </c>
      <c r="AM47" s="493">
        <f t="shared" si="7"/>
        <v>248200.04544518617</v>
      </c>
      <c r="AN47" s="493">
        <f t="shared" si="7"/>
        <v>243978.58947181664</v>
      </c>
      <c r="AO47" s="493">
        <f t="shared" si="7"/>
        <v>238140.9348243337</v>
      </c>
      <c r="AP47" s="493">
        <f t="shared" si="7"/>
        <v>232272.79150001751</v>
      </c>
      <c r="AQ47" s="493">
        <f t="shared" si="7"/>
        <v>229226.06497146463</v>
      </c>
      <c r="AR47" s="493">
        <f t="shared" si="7"/>
        <v>226304.626230408</v>
      </c>
      <c r="AS47" s="493">
        <f t="shared" si="7"/>
        <v>217810.67734320732</v>
      </c>
      <c r="AT47" s="493">
        <f t="shared" si="7"/>
        <v>214400.64705736062</v>
      </c>
      <c r="AU47" s="493">
        <f t="shared" si="7"/>
        <v>215128.45042851151</v>
      </c>
      <c r="AV47" s="493">
        <f t="shared" si="7"/>
        <v>212356.16837402681</v>
      </c>
      <c r="AW47" s="493">
        <f t="shared" si="7"/>
        <v>217169.01653483644</v>
      </c>
      <c r="AX47" s="493">
        <f t="shared" si="7"/>
        <v>215536.59734613009</v>
      </c>
      <c r="AY47" s="493">
        <f t="shared" si="7"/>
        <v>208253.38739440212</v>
      </c>
      <c r="AZ47" s="493">
        <f t="shared" si="7"/>
        <v>204713.82109188978</v>
      </c>
      <c r="BA47" s="57"/>
      <c r="BB47" s="57"/>
      <c r="BC47" s="57"/>
      <c r="BD47" s="57"/>
      <c r="BE47" s="57"/>
      <c r="BF47" s="57"/>
      <c r="BG47" s="58"/>
      <c r="BH47" s="763"/>
      <c r="BI47" s="378"/>
      <c r="BJ47" s="160"/>
      <c r="BK47" s="160"/>
    </row>
    <row r="48" spans="23:63">
      <c r="W48" s="1016"/>
      <c r="X48" s="1055"/>
      <c r="Y48" s="1124" t="s">
        <v>254</v>
      </c>
      <c r="Z48" s="193"/>
      <c r="AA48" s="188">
        <v>178427.71781758376</v>
      </c>
      <c r="AB48" s="188">
        <v>189684.26500279171</v>
      </c>
      <c r="AC48" s="188">
        <v>195643.73396030784</v>
      </c>
      <c r="AD48" s="188">
        <v>199090.1685505702</v>
      </c>
      <c r="AE48" s="188">
        <v>207403.72151639164</v>
      </c>
      <c r="AF48" s="188">
        <v>214668.45379943415</v>
      </c>
      <c r="AG48" s="188">
        <v>220442.82286924106</v>
      </c>
      <c r="AH48" s="188">
        <v>220092.29754499014</v>
      </c>
      <c r="AI48" s="188">
        <v>220043.60408117514</v>
      </c>
      <c r="AJ48" s="188">
        <v>224169.93426502633</v>
      </c>
      <c r="AK48" s="188">
        <v>222598.56119731246</v>
      </c>
      <c r="AL48" s="188">
        <v>227051.60641125712</v>
      </c>
      <c r="AM48" s="188">
        <v>222391.35645935853</v>
      </c>
      <c r="AN48" s="188">
        <v>218496.60477483051</v>
      </c>
      <c r="AO48" s="188">
        <v>214239.37992983704</v>
      </c>
      <c r="AP48" s="188">
        <v>208253.23978492583</v>
      </c>
      <c r="AQ48" s="188">
        <v>205109.52436853625</v>
      </c>
      <c r="AR48" s="188">
        <v>203047.75328853715</v>
      </c>
      <c r="AS48" s="188">
        <v>195989.65608543216</v>
      </c>
      <c r="AT48" s="188">
        <v>193918.27675987926</v>
      </c>
      <c r="AU48" s="188">
        <v>194943.10575705243</v>
      </c>
      <c r="AV48" s="188">
        <v>192649.16785414569</v>
      </c>
      <c r="AW48" s="188">
        <v>196754.40219245176</v>
      </c>
      <c r="AX48" s="188">
        <v>194160.74103370047</v>
      </c>
      <c r="AY48" s="188">
        <v>186917.87906438549</v>
      </c>
      <c r="AZ48" s="188">
        <v>183774.92846694979</v>
      </c>
      <c r="BA48" s="35"/>
      <c r="BB48" s="35"/>
      <c r="BC48" s="35"/>
      <c r="BD48" s="35"/>
      <c r="BE48" s="35"/>
      <c r="BF48" s="45"/>
      <c r="BG48" s="46"/>
      <c r="BH48" s="160"/>
      <c r="BI48" s="160"/>
      <c r="BJ48" s="160"/>
      <c r="BK48" s="160"/>
    </row>
    <row r="49" spans="23:63">
      <c r="W49" s="1016"/>
      <c r="X49" s="1057"/>
      <c r="Y49" s="1124" t="s">
        <v>255</v>
      </c>
      <c r="Z49" s="193"/>
      <c r="AA49" s="188">
        <v>935.4023703910384</v>
      </c>
      <c r="AB49" s="188">
        <v>924.73711416675837</v>
      </c>
      <c r="AC49" s="188">
        <v>900.22486958611023</v>
      </c>
      <c r="AD49" s="188">
        <v>851.02964741526978</v>
      </c>
      <c r="AE49" s="188">
        <v>843.00028797963614</v>
      </c>
      <c r="AF49" s="188">
        <v>822.17533400256741</v>
      </c>
      <c r="AG49" s="188">
        <v>810.87375714092957</v>
      </c>
      <c r="AH49" s="188">
        <v>782.43829381819467</v>
      </c>
      <c r="AI49" s="188">
        <v>776.13000214239332</v>
      </c>
      <c r="AJ49" s="188">
        <v>731.20540326174444</v>
      </c>
      <c r="AK49" s="188">
        <v>711.403495518819</v>
      </c>
      <c r="AL49" s="188">
        <v>681.64268984165449</v>
      </c>
      <c r="AM49" s="188">
        <v>670.21021158376595</v>
      </c>
      <c r="AN49" s="188">
        <v>632.22569392365551</v>
      </c>
      <c r="AO49" s="188">
        <v>651.56287742535312</v>
      </c>
      <c r="AP49" s="188">
        <v>647.0677978049041</v>
      </c>
      <c r="AQ49" s="188">
        <v>622.9775993004331</v>
      </c>
      <c r="AR49" s="188">
        <v>593.79356983129765</v>
      </c>
      <c r="AS49" s="188">
        <v>603.76643883754218</v>
      </c>
      <c r="AT49" s="188">
        <v>589.82758839129565</v>
      </c>
      <c r="AU49" s="188">
        <v>573.68233166952132</v>
      </c>
      <c r="AV49" s="188">
        <v>554.60658513734813</v>
      </c>
      <c r="AW49" s="188">
        <v>553.82689679177793</v>
      </c>
      <c r="AX49" s="188">
        <v>539.62612479244433</v>
      </c>
      <c r="AY49" s="188">
        <v>524.32572417780545</v>
      </c>
      <c r="AZ49" s="188">
        <v>524.32572417780545</v>
      </c>
      <c r="BA49" s="35"/>
      <c r="BB49" s="35"/>
      <c r="BC49" s="35"/>
      <c r="BD49" s="35"/>
      <c r="BE49" s="35"/>
      <c r="BF49" s="45"/>
      <c r="BG49" s="46"/>
      <c r="BH49" s="160"/>
      <c r="BI49" s="160"/>
      <c r="BJ49" s="160"/>
      <c r="BK49" s="160"/>
    </row>
    <row r="50" spans="23:63">
      <c r="W50" s="1016"/>
      <c r="X50" s="1057"/>
      <c r="Y50" s="1124" t="s">
        <v>256</v>
      </c>
      <c r="Z50" s="189"/>
      <c r="AA50" s="188">
        <v>13300.086640956584</v>
      </c>
      <c r="AB50" s="188">
        <v>13884.236672781492</v>
      </c>
      <c r="AC50" s="188">
        <v>13639.691627021042</v>
      </c>
      <c r="AD50" s="188">
        <v>13499.427191564126</v>
      </c>
      <c r="AE50" s="188">
        <v>13795.590827934178</v>
      </c>
      <c r="AF50" s="188">
        <v>14281.196798467845</v>
      </c>
      <c r="AG50" s="188">
        <v>15127.812440663054</v>
      </c>
      <c r="AH50" s="188">
        <v>16136.009645848877</v>
      </c>
      <c r="AI50" s="188">
        <v>14332.810036572573</v>
      </c>
      <c r="AJ50" s="188">
        <v>14256.938559467755</v>
      </c>
      <c r="AK50" s="188">
        <v>14508.371917846438</v>
      </c>
      <c r="AL50" s="188">
        <v>14052.94309366963</v>
      </c>
      <c r="AM50" s="188">
        <v>14204.64141136378</v>
      </c>
      <c r="AN50" s="188">
        <v>13786.581835339459</v>
      </c>
      <c r="AO50" s="188">
        <v>12586.597119387574</v>
      </c>
      <c r="AP50" s="188">
        <v>12573.665761286848</v>
      </c>
      <c r="AQ50" s="188">
        <v>12315.332283994203</v>
      </c>
      <c r="AR50" s="188">
        <v>11787.307367509879</v>
      </c>
      <c r="AS50" s="188">
        <v>10940.116655426918</v>
      </c>
      <c r="AT50" s="188">
        <v>10111.22403899355</v>
      </c>
      <c r="AU50" s="188">
        <v>10418.660168236258</v>
      </c>
      <c r="AV50" s="188">
        <v>10151.170588899609</v>
      </c>
      <c r="AW50" s="188">
        <v>10337.216374101072</v>
      </c>
      <c r="AX50" s="188">
        <v>10687.14094461439</v>
      </c>
      <c r="AY50" s="188">
        <v>10638.052249809347</v>
      </c>
      <c r="AZ50" s="188">
        <v>10515.09128949604</v>
      </c>
      <c r="BA50" s="35"/>
      <c r="BB50" s="35"/>
      <c r="BC50" s="35"/>
      <c r="BD50" s="35"/>
      <c r="BE50" s="35"/>
      <c r="BF50" s="45"/>
      <c r="BG50" s="46"/>
      <c r="BH50" s="160"/>
      <c r="BI50" s="160"/>
      <c r="BJ50" s="160"/>
      <c r="BK50" s="160"/>
    </row>
    <row r="51" spans="23:63">
      <c r="W51" s="1016"/>
      <c r="X51" s="1057"/>
      <c r="Y51" s="1125" t="s">
        <v>546</v>
      </c>
      <c r="Z51" s="193"/>
      <c r="AA51" s="188">
        <v>7162.4137346729703</v>
      </c>
      <c r="AB51" s="188">
        <v>7762.9604814168806</v>
      </c>
      <c r="AC51" s="188">
        <v>8291.4720276213466</v>
      </c>
      <c r="AD51" s="188">
        <v>8688.7643217319237</v>
      </c>
      <c r="AE51" s="188">
        <v>9153.1617710055089</v>
      </c>
      <c r="AF51" s="188">
        <v>10278.290579645152</v>
      </c>
      <c r="AG51" s="188">
        <v>10086.072696871746</v>
      </c>
      <c r="AH51" s="188">
        <v>10744.189447108489</v>
      </c>
      <c r="AI51" s="188">
        <v>10709.474289425118</v>
      </c>
      <c r="AJ51" s="188">
        <v>10531.51751020182</v>
      </c>
      <c r="AK51" s="188">
        <v>10677.130984677187</v>
      </c>
      <c r="AL51" s="188">
        <v>10724.198612064283</v>
      </c>
      <c r="AM51" s="188">
        <v>10933.837362880102</v>
      </c>
      <c r="AN51" s="188">
        <v>11063.17716772301</v>
      </c>
      <c r="AO51" s="188">
        <v>10663.394897683744</v>
      </c>
      <c r="AP51" s="188">
        <v>10798.818155999939</v>
      </c>
      <c r="AQ51" s="188">
        <v>11178.230719633706</v>
      </c>
      <c r="AR51" s="188">
        <v>10875.772004529685</v>
      </c>
      <c r="AS51" s="188">
        <v>10277.138163510699</v>
      </c>
      <c r="AT51" s="188">
        <v>9781.3186700965198</v>
      </c>
      <c r="AU51" s="188">
        <v>9193.0021715533057</v>
      </c>
      <c r="AV51" s="188">
        <v>9001.2233458441679</v>
      </c>
      <c r="AW51" s="188">
        <v>9523.5710714918278</v>
      </c>
      <c r="AX51" s="188">
        <v>10149.089243022792</v>
      </c>
      <c r="AY51" s="188">
        <v>10173.130356029458</v>
      </c>
      <c r="AZ51" s="188">
        <v>9899.4756112661235</v>
      </c>
      <c r="BA51" s="35"/>
      <c r="BB51" s="35"/>
      <c r="BC51" s="35"/>
      <c r="BD51" s="35"/>
      <c r="BE51" s="35"/>
      <c r="BF51" s="45"/>
      <c r="BG51" s="46"/>
      <c r="BH51" s="160"/>
      <c r="BI51" s="160"/>
      <c r="BJ51" s="160"/>
      <c r="BK51" s="160"/>
    </row>
    <row r="52" spans="23:63" ht="15" thickBot="1">
      <c r="W52" s="1016"/>
      <c r="X52" s="1132" t="s">
        <v>504</v>
      </c>
      <c r="Y52" s="1133"/>
      <c r="Z52" s="195"/>
      <c r="AA52" s="494">
        <v>58366.144410396344</v>
      </c>
      <c r="AB52" s="494">
        <v>58963.626419680353</v>
      </c>
      <c r="AC52" s="494">
        <v>62397.88816644434</v>
      </c>
      <c r="AD52" s="494">
        <v>66872.807563926894</v>
      </c>
      <c r="AE52" s="494">
        <v>63592.652484047772</v>
      </c>
      <c r="AF52" s="494">
        <v>68309.933195733014</v>
      </c>
      <c r="AG52" s="494">
        <v>68144.955561803843</v>
      </c>
      <c r="AH52" s="494">
        <v>67010.560432702303</v>
      </c>
      <c r="AI52" s="494">
        <v>66608.288275874074</v>
      </c>
      <c r="AJ52" s="494">
        <v>68575.98281122568</v>
      </c>
      <c r="AK52" s="494">
        <v>71037.318255307982</v>
      </c>
      <c r="AL52" s="494">
        <v>67613.929415835708</v>
      </c>
      <c r="AM52" s="494">
        <v>70171.665609411182</v>
      </c>
      <c r="AN52" s="494">
        <v>67151.626131874698</v>
      </c>
      <c r="AO52" s="494">
        <v>66341.161343336251</v>
      </c>
      <c r="AP52" s="494">
        <v>69613.779997560297</v>
      </c>
      <c r="AQ52" s="494">
        <v>65479.128850667374</v>
      </c>
      <c r="AR52" s="494">
        <v>64553.367115117398</v>
      </c>
      <c r="AS52" s="494">
        <v>60897.430215625543</v>
      </c>
      <c r="AT52" s="494">
        <v>59611.361320704731</v>
      </c>
      <c r="AU52" s="494">
        <v>62883.340161971006</v>
      </c>
      <c r="AV52" s="494">
        <v>60670.131916765939</v>
      </c>
      <c r="AW52" s="494">
        <v>60038.768056961824</v>
      </c>
      <c r="AX52" s="494">
        <v>57660.046184631268</v>
      </c>
      <c r="AY52" s="494">
        <v>55501.323868533465</v>
      </c>
      <c r="AZ52" s="494">
        <v>53200.743186060441</v>
      </c>
      <c r="BA52" s="55"/>
      <c r="BB52" s="55"/>
      <c r="BC52" s="55"/>
      <c r="BD52" s="55"/>
      <c r="BE52" s="55"/>
      <c r="BF52" s="55"/>
      <c r="BG52" s="56"/>
      <c r="BH52" s="160"/>
      <c r="BI52" s="160"/>
      <c r="BJ52" s="160"/>
      <c r="BK52" s="160"/>
    </row>
    <row r="53" spans="23:63">
      <c r="W53" s="510" t="s">
        <v>93</v>
      </c>
      <c r="X53" s="1068"/>
      <c r="Y53" s="1134"/>
      <c r="Z53" s="495"/>
      <c r="AA53" s="496">
        <f>SUM(AA54,AA59,AA62,AA63,AA64)</f>
        <v>65125.994535528174</v>
      </c>
      <c r="AB53" s="496">
        <f t="shared" ref="AB53:AZ53" si="8">SUM(AB54,AB59,AB62,AB63,AB64)</f>
        <v>66220.898023044763</v>
      </c>
      <c r="AC53" s="496">
        <f t="shared" si="8"/>
        <v>66149.519260191446</v>
      </c>
      <c r="AD53" s="496">
        <f t="shared" si="8"/>
        <v>64863.514874937078</v>
      </c>
      <c r="AE53" s="496">
        <f t="shared" si="8"/>
        <v>66439.762202855098</v>
      </c>
      <c r="AF53" s="496">
        <f t="shared" si="8"/>
        <v>66774.087991480075</v>
      </c>
      <c r="AG53" s="496">
        <f t="shared" si="8"/>
        <v>67297.67635866307</v>
      </c>
      <c r="AH53" s="496">
        <f t="shared" si="8"/>
        <v>64691.798465169501</v>
      </c>
      <c r="AI53" s="496">
        <f t="shared" si="8"/>
        <v>58609.944120293192</v>
      </c>
      <c r="AJ53" s="496">
        <f t="shared" si="8"/>
        <v>58899.072792361236</v>
      </c>
      <c r="AK53" s="496">
        <f t="shared" si="8"/>
        <v>59357.428232750528</v>
      </c>
      <c r="AL53" s="496">
        <f t="shared" si="8"/>
        <v>58040.999759272912</v>
      </c>
      <c r="AM53" s="496">
        <f t="shared" si="8"/>
        <v>55348.265059446196</v>
      </c>
      <c r="AN53" s="496">
        <f t="shared" si="8"/>
        <v>54560.852773661776</v>
      </c>
      <c r="AO53" s="496">
        <f t="shared" si="8"/>
        <v>54543.233901614753</v>
      </c>
      <c r="AP53" s="496">
        <f t="shared" si="8"/>
        <v>55643.977832797078</v>
      </c>
      <c r="AQ53" s="496">
        <f t="shared" si="8"/>
        <v>55893.472805397272</v>
      </c>
      <c r="AR53" s="496">
        <f t="shared" si="8"/>
        <v>55092.64897419</v>
      </c>
      <c r="AS53" s="496">
        <f t="shared" si="8"/>
        <v>50793.224618314176</v>
      </c>
      <c r="AT53" s="496">
        <f t="shared" si="8"/>
        <v>45234.705405729786</v>
      </c>
      <c r="AU53" s="496">
        <f t="shared" si="8"/>
        <v>46316.103039967027</v>
      </c>
      <c r="AV53" s="496">
        <f t="shared" si="8"/>
        <v>46226.842695961474</v>
      </c>
      <c r="AW53" s="496">
        <f t="shared" si="8"/>
        <v>46288.208428078942</v>
      </c>
      <c r="AX53" s="496">
        <f t="shared" si="8"/>
        <v>48034.114633908313</v>
      </c>
      <c r="AY53" s="496">
        <f t="shared" si="8"/>
        <v>47434.264684650887</v>
      </c>
      <c r="AZ53" s="496">
        <f t="shared" si="8"/>
        <v>46156.22773044122</v>
      </c>
      <c r="BA53" s="497"/>
      <c r="BB53" s="497"/>
      <c r="BC53" s="497"/>
      <c r="BD53" s="497"/>
      <c r="BE53" s="497"/>
      <c r="BF53" s="498"/>
      <c r="BG53" s="64"/>
      <c r="BH53" s="160"/>
      <c r="BI53" s="160"/>
      <c r="BJ53" s="160"/>
      <c r="BK53" s="160"/>
    </row>
    <row r="54" spans="23:63">
      <c r="W54" s="1071"/>
      <c r="X54" s="854" t="s">
        <v>516</v>
      </c>
      <c r="Y54" s="860"/>
      <c r="Z54" s="197"/>
      <c r="AA54" s="198">
        <f>SUM(AA55:AA58)</f>
        <v>49218.657110465414</v>
      </c>
      <c r="AB54" s="198">
        <f t="shared" ref="AB54:AZ54" si="9">SUM(AB55:AB58)</f>
        <v>50536.318695285423</v>
      </c>
      <c r="AC54" s="198">
        <f t="shared" si="9"/>
        <v>50953.307976125499</v>
      </c>
      <c r="AD54" s="198">
        <f t="shared" si="9"/>
        <v>50239.913380184604</v>
      </c>
      <c r="AE54" s="198">
        <f t="shared" si="9"/>
        <v>51250.192560402909</v>
      </c>
      <c r="AF54" s="198">
        <f t="shared" si="9"/>
        <v>51130.777367210147</v>
      </c>
      <c r="AG54" s="198">
        <f t="shared" si="9"/>
        <v>51473.757222270695</v>
      </c>
      <c r="AH54" s="198">
        <f t="shared" si="9"/>
        <v>48824.77999016676</v>
      </c>
      <c r="AI54" s="198">
        <f t="shared" si="9"/>
        <v>43847.700503772736</v>
      </c>
      <c r="AJ54" s="198">
        <f t="shared" si="9"/>
        <v>43563.766885549754</v>
      </c>
      <c r="AK54" s="198">
        <f t="shared" si="9"/>
        <v>43899.422551187461</v>
      </c>
      <c r="AL54" s="198">
        <f t="shared" si="9"/>
        <v>42955.998859285304</v>
      </c>
      <c r="AM54" s="198">
        <f t="shared" si="9"/>
        <v>40469.077845842869</v>
      </c>
      <c r="AN54" s="198">
        <f t="shared" si="9"/>
        <v>40133.7417478692</v>
      </c>
      <c r="AO54" s="198">
        <f t="shared" si="9"/>
        <v>39808.973338921569</v>
      </c>
      <c r="AP54" s="198">
        <f t="shared" si="9"/>
        <v>41219.73187264704</v>
      </c>
      <c r="AQ54" s="198">
        <f t="shared" si="9"/>
        <v>41192.25716722104</v>
      </c>
      <c r="AR54" s="198">
        <f t="shared" si="9"/>
        <v>40200.223106263526</v>
      </c>
      <c r="AS54" s="198">
        <f t="shared" si="9"/>
        <v>37432.491716224766</v>
      </c>
      <c r="AT54" s="198">
        <f t="shared" si="9"/>
        <v>32775.515152105858</v>
      </c>
      <c r="AU54" s="198">
        <f t="shared" si="9"/>
        <v>32747.858741581927</v>
      </c>
      <c r="AV54" s="198">
        <f t="shared" si="9"/>
        <v>33091.442253993395</v>
      </c>
      <c r="AW54" s="198">
        <f t="shared" si="9"/>
        <v>33660.75784585395</v>
      </c>
      <c r="AX54" s="198">
        <f t="shared" si="9"/>
        <v>35053.79249027327</v>
      </c>
      <c r="AY54" s="198">
        <f t="shared" si="9"/>
        <v>34795.261458362816</v>
      </c>
      <c r="AZ54" s="198">
        <f t="shared" si="9"/>
        <v>33782.348129793652</v>
      </c>
      <c r="BA54" s="177"/>
      <c r="BB54" s="177"/>
      <c r="BC54" s="177"/>
      <c r="BD54" s="177"/>
      <c r="BE54" s="177"/>
      <c r="BF54" s="178"/>
      <c r="BG54" s="48"/>
    </row>
    <row r="55" spans="23:63">
      <c r="W55" s="1071"/>
      <c r="X55" s="1073"/>
      <c r="Y55" s="966" t="s">
        <v>540</v>
      </c>
      <c r="Z55" s="199"/>
      <c r="AA55" s="199">
        <v>38701.103416042592</v>
      </c>
      <c r="AB55" s="199">
        <v>40346.744742035473</v>
      </c>
      <c r="AC55" s="199">
        <v>41665.79114506545</v>
      </c>
      <c r="AD55" s="199">
        <v>41224.494256585334</v>
      </c>
      <c r="AE55" s="199">
        <v>42297.116417365723</v>
      </c>
      <c r="AF55" s="199">
        <v>42142.02726535382</v>
      </c>
      <c r="AG55" s="199">
        <v>42559.539804125336</v>
      </c>
      <c r="AH55" s="199">
        <v>39926.083389390726</v>
      </c>
      <c r="AI55" s="199">
        <v>35362.599382577479</v>
      </c>
      <c r="AJ55" s="199">
        <v>35010.124942594921</v>
      </c>
      <c r="AK55" s="199">
        <v>35085.742906855594</v>
      </c>
      <c r="AL55" s="199">
        <v>34374.185269382258</v>
      </c>
      <c r="AM55" s="199">
        <v>32417.253435765444</v>
      </c>
      <c r="AN55" s="199">
        <v>31935.273453308597</v>
      </c>
      <c r="AO55" s="199">
        <v>31276.189983420805</v>
      </c>
      <c r="AP55" s="199">
        <v>32279.645554026018</v>
      </c>
      <c r="AQ55" s="199">
        <v>31990.873871774482</v>
      </c>
      <c r="AR55" s="199">
        <v>30658.349937916188</v>
      </c>
      <c r="AS55" s="199">
        <v>28552.561480293498</v>
      </c>
      <c r="AT55" s="199">
        <v>25308.481718967807</v>
      </c>
      <c r="AU55" s="199">
        <v>24321.270937421363</v>
      </c>
      <c r="AV55" s="199">
        <v>24982.895526650263</v>
      </c>
      <c r="AW55" s="199">
        <v>25624.79533860795</v>
      </c>
      <c r="AX55" s="199">
        <v>26805.206128279013</v>
      </c>
      <c r="AY55" s="199">
        <v>26557.37523672733</v>
      </c>
      <c r="AZ55" s="199">
        <v>25936.250183603999</v>
      </c>
      <c r="BA55" s="172"/>
      <c r="BB55" s="172"/>
      <c r="BC55" s="172"/>
      <c r="BD55" s="172"/>
      <c r="BE55" s="172"/>
      <c r="BF55" s="173"/>
      <c r="BG55" s="51"/>
    </row>
    <row r="56" spans="23:63">
      <c r="W56" s="1071"/>
      <c r="X56" s="1073"/>
      <c r="Y56" s="965" t="s">
        <v>554</v>
      </c>
      <c r="Z56" s="200"/>
      <c r="AA56" s="200">
        <v>6674.4490046098017</v>
      </c>
      <c r="AB56" s="200">
        <v>6524.5328569297908</v>
      </c>
      <c r="AC56" s="200">
        <v>5945.8339540571315</v>
      </c>
      <c r="AD56" s="200">
        <v>5842.3534676861227</v>
      </c>
      <c r="AE56" s="200">
        <v>5740.0247792311475</v>
      </c>
      <c r="AF56" s="200">
        <v>5795.1316308500946</v>
      </c>
      <c r="AG56" s="200">
        <v>5789.0719316293616</v>
      </c>
      <c r="AH56" s="200">
        <v>5903.8352801359188</v>
      </c>
      <c r="AI56" s="200">
        <v>5638.1994106625216</v>
      </c>
      <c r="AJ56" s="200">
        <v>5703.2053582387407</v>
      </c>
      <c r="AK56" s="200">
        <v>5899.9845210859867</v>
      </c>
      <c r="AL56" s="200">
        <v>5594.9262706926866</v>
      </c>
      <c r="AM56" s="200">
        <v>5605.2257994031515</v>
      </c>
      <c r="AN56" s="200">
        <v>6010.9337107231668</v>
      </c>
      <c r="AO56" s="200">
        <v>6398.6869967575658</v>
      </c>
      <c r="AP56" s="200">
        <v>6645.7105523034497</v>
      </c>
      <c r="AQ56" s="200">
        <v>6788.1886315874181</v>
      </c>
      <c r="AR56" s="200">
        <v>7012.0890129308336</v>
      </c>
      <c r="AS56" s="200">
        <v>6591.818326146341</v>
      </c>
      <c r="AT56" s="200">
        <v>5364.6005099960857</v>
      </c>
      <c r="AU56" s="200">
        <v>6284.7190568659153</v>
      </c>
      <c r="AV56" s="200">
        <v>5895.7907835699853</v>
      </c>
      <c r="AW56" s="200">
        <v>5679.325140228646</v>
      </c>
      <c r="AX56" s="200">
        <v>5766.6750900500374</v>
      </c>
      <c r="AY56" s="200">
        <v>5811.9451381047556</v>
      </c>
      <c r="AZ56" s="200">
        <v>5475.5706032403023</v>
      </c>
      <c r="BA56" s="49"/>
      <c r="BB56" s="49"/>
      <c r="BC56" s="49"/>
      <c r="BD56" s="49"/>
      <c r="BE56" s="49"/>
      <c r="BF56" s="50"/>
      <c r="BG56" s="51"/>
    </row>
    <row r="57" spans="23:63">
      <c r="W57" s="1071"/>
      <c r="X57" s="1073"/>
      <c r="Y57" s="965" t="s">
        <v>517</v>
      </c>
      <c r="Z57" s="200"/>
      <c r="AA57" s="200">
        <v>301.08346768875816</v>
      </c>
      <c r="AB57" s="200">
        <v>295.75558173672357</v>
      </c>
      <c r="AC57" s="200">
        <v>284.33507695387169</v>
      </c>
      <c r="AD57" s="200">
        <v>278.10119582170148</v>
      </c>
      <c r="AE57" s="200">
        <v>274.49444793382429</v>
      </c>
      <c r="AF57" s="200">
        <v>268.4025813855352</v>
      </c>
      <c r="AG57" s="200">
        <v>267.0690159667289</v>
      </c>
      <c r="AH57" s="200">
        <v>255.03895087841644</v>
      </c>
      <c r="AI57" s="200">
        <v>215.46154632264185</v>
      </c>
      <c r="AJ57" s="200">
        <v>219.97242158810099</v>
      </c>
      <c r="AK57" s="200">
        <v>213.57860666749826</v>
      </c>
      <c r="AL57" s="200">
        <v>208.86000544832325</v>
      </c>
      <c r="AM57" s="200">
        <v>203.12900687224544</v>
      </c>
      <c r="AN57" s="200">
        <v>241.01415607975841</v>
      </c>
      <c r="AO57" s="200">
        <v>251.14902502859258</v>
      </c>
      <c r="AP57" s="200">
        <v>241.24001236422299</v>
      </c>
      <c r="AQ57" s="200">
        <v>232.12363462135133</v>
      </c>
      <c r="AR57" s="200">
        <v>209.23136824971556</v>
      </c>
      <c r="AS57" s="200">
        <v>169.1159856869304</v>
      </c>
      <c r="AT57" s="200">
        <v>136.02453642742165</v>
      </c>
      <c r="AU57" s="200">
        <v>159.71679520765082</v>
      </c>
      <c r="AV57" s="200">
        <v>162.86525484191858</v>
      </c>
      <c r="AW57" s="200">
        <v>175.71269028489786</v>
      </c>
      <c r="AX57" s="200">
        <v>190.37433720387713</v>
      </c>
      <c r="AY57" s="200">
        <v>190.89998367000615</v>
      </c>
      <c r="AZ57" s="200">
        <v>191.97771676369112</v>
      </c>
      <c r="BA57" s="49"/>
      <c r="BB57" s="49"/>
      <c r="BC57" s="49"/>
      <c r="BD57" s="49"/>
      <c r="BE57" s="49"/>
      <c r="BF57" s="50"/>
      <c r="BG57" s="51"/>
    </row>
    <row r="58" spans="23:63">
      <c r="W58" s="1071"/>
      <c r="X58" s="949"/>
      <c r="Y58" s="1135" t="s">
        <v>518</v>
      </c>
      <c r="Z58" s="201"/>
      <c r="AA58" s="201">
        <v>3542.021222124265</v>
      </c>
      <c r="AB58" s="201">
        <v>3369.2855145834346</v>
      </c>
      <c r="AC58" s="201">
        <v>3057.3478000490459</v>
      </c>
      <c r="AD58" s="201">
        <v>2894.9644600914435</v>
      </c>
      <c r="AE58" s="201">
        <v>2938.556915872211</v>
      </c>
      <c r="AF58" s="201">
        <v>2925.2158896206997</v>
      </c>
      <c r="AG58" s="201">
        <v>2858.076470549267</v>
      </c>
      <c r="AH58" s="201">
        <v>2739.8223697616959</v>
      </c>
      <c r="AI58" s="201">
        <v>2631.4401642100925</v>
      </c>
      <c r="AJ58" s="201">
        <v>2630.4641631279924</v>
      </c>
      <c r="AK58" s="201">
        <v>2700.1165165783791</v>
      </c>
      <c r="AL58" s="201">
        <v>2778.0273137620284</v>
      </c>
      <c r="AM58" s="201">
        <v>2243.4696038020288</v>
      </c>
      <c r="AN58" s="201">
        <v>1946.5204277576754</v>
      </c>
      <c r="AO58" s="201">
        <v>1882.947333714603</v>
      </c>
      <c r="AP58" s="201">
        <v>2053.135753953346</v>
      </c>
      <c r="AQ58" s="201">
        <v>2181.0710292377894</v>
      </c>
      <c r="AR58" s="201">
        <v>2320.5527871667846</v>
      </c>
      <c r="AS58" s="201">
        <v>2118.995924098002</v>
      </c>
      <c r="AT58" s="201">
        <v>1966.4083867145414</v>
      </c>
      <c r="AU58" s="201">
        <v>1982.1519520869942</v>
      </c>
      <c r="AV58" s="201">
        <v>2049.8906889312284</v>
      </c>
      <c r="AW58" s="201">
        <v>2180.9246767324594</v>
      </c>
      <c r="AX58" s="201">
        <v>2291.5369347403403</v>
      </c>
      <c r="AY58" s="201">
        <v>2235.0410998607222</v>
      </c>
      <c r="AZ58" s="201">
        <v>2178.5496261856597</v>
      </c>
      <c r="BA58" s="201">
        <v>0</v>
      </c>
      <c r="BB58" s="201">
        <v>0</v>
      </c>
      <c r="BC58" s="201">
        <v>0</v>
      </c>
      <c r="BD58" s="201">
        <v>0</v>
      </c>
      <c r="BE58" s="201">
        <v>0</v>
      </c>
      <c r="BF58" s="201">
        <v>0</v>
      </c>
      <c r="BG58" s="201">
        <v>0</v>
      </c>
    </row>
    <row r="59" spans="23:63">
      <c r="W59" s="1071"/>
      <c r="X59" s="1080" t="s">
        <v>519</v>
      </c>
      <c r="Y59" s="1136"/>
      <c r="Z59" s="202"/>
      <c r="AA59" s="203">
        <v>7039.0276631441375</v>
      </c>
      <c r="AB59" s="203">
        <v>7007.4897373539416</v>
      </c>
      <c r="AC59" s="203">
        <v>6823.9777847112446</v>
      </c>
      <c r="AD59" s="203">
        <v>6386.8783119622403</v>
      </c>
      <c r="AE59" s="203">
        <v>6805.4329131534469</v>
      </c>
      <c r="AF59" s="203">
        <v>7012.8244869198716</v>
      </c>
      <c r="AG59" s="203">
        <v>7067.0135666028118</v>
      </c>
      <c r="AH59" s="203">
        <v>7060.469423876636</v>
      </c>
      <c r="AI59" s="203">
        <v>6419.5147403499213</v>
      </c>
      <c r="AJ59" s="203">
        <v>6937.1486272867432</v>
      </c>
      <c r="AK59" s="203">
        <v>6809.764972794188</v>
      </c>
      <c r="AL59" s="203">
        <v>6346.2435267378769</v>
      </c>
      <c r="AM59" s="203">
        <v>6247.1962216433294</v>
      </c>
      <c r="AN59" s="203">
        <v>6048.6357364506921</v>
      </c>
      <c r="AO59" s="203">
        <v>6130.7938818470529</v>
      </c>
      <c r="AP59" s="203">
        <v>5790.8509301319336</v>
      </c>
      <c r="AQ59" s="203">
        <v>5870.6507276783395</v>
      </c>
      <c r="AR59" s="203">
        <v>5962.2544637854626</v>
      </c>
      <c r="AS59" s="203">
        <v>5103.3975425386125</v>
      </c>
      <c r="AT59" s="203">
        <v>4868.5921968109797</v>
      </c>
      <c r="AU59" s="203">
        <v>5423.4077351833548</v>
      </c>
      <c r="AV59" s="203">
        <v>5099.5687952769558</v>
      </c>
      <c r="AW59" s="203">
        <v>4648.2766017063832</v>
      </c>
      <c r="AX59" s="203">
        <v>4784.2942915214053</v>
      </c>
      <c r="AY59" s="203">
        <v>4685.081395420415</v>
      </c>
      <c r="AZ59" s="203">
        <v>4591.4703155332927</v>
      </c>
      <c r="BA59" s="179"/>
      <c r="BB59" s="179"/>
      <c r="BC59" s="179"/>
      <c r="BD59" s="179"/>
      <c r="BE59" s="179"/>
      <c r="BF59" s="180"/>
      <c r="BG59" s="51"/>
    </row>
    <row r="60" spans="23:63">
      <c r="W60" s="1071"/>
      <c r="X60" s="1082"/>
      <c r="Y60" s="966" t="s">
        <v>307</v>
      </c>
      <c r="Z60" s="199"/>
      <c r="AA60" s="199">
        <v>3415.9647954547263</v>
      </c>
      <c r="AB60" s="199">
        <v>3362.2450836964763</v>
      </c>
      <c r="AC60" s="199">
        <v>3389.6622568879811</v>
      </c>
      <c r="AD60" s="199">
        <v>3215.7617554918893</v>
      </c>
      <c r="AE60" s="199">
        <v>3421.7058201059876</v>
      </c>
      <c r="AF60" s="199">
        <v>3455.7311845199329</v>
      </c>
      <c r="AG60" s="199">
        <v>3481.0703981591801</v>
      </c>
      <c r="AH60" s="199">
        <v>3391.4144586473922</v>
      </c>
      <c r="AI60" s="199">
        <v>3007.3838059071368</v>
      </c>
      <c r="AJ60" s="199">
        <v>3305.1376515600991</v>
      </c>
      <c r="AK60" s="199">
        <v>3183.0712598808195</v>
      </c>
      <c r="AL60" s="199">
        <v>2967.6928263043269</v>
      </c>
      <c r="AM60" s="199">
        <v>2735.829694464479</v>
      </c>
      <c r="AN60" s="199">
        <v>2457.0750376351916</v>
      </c>
      <c r="AO60" s="199">
        <v>2466.5204063738406</v>
      </c>
      <c r="AP60" s="199">
        <v>2163.5904622113367</v>
      </c>
      <c r="AQ60" s="199">
        <v>2196.240473420381</v>
      </c>
      <c r="AR60" s="199">
        <v>2255.897996460219</v>
      </c>
      <c r="AS60" s="199">
        <v>2003.5568247993585</v>
      </c>
      <c r="AT60" s="199">
        <v>1919.7536297047582</v>
      </c>
      <c r="AU60" s="199">
        <v>2119.2525946780574</v>
      </c>
      <c r="AV60" s="199">
        <v>2004.4154689092252</v>
      </c>
      <c r="AW60" s="199">
        <v>1851.5943895709561</v>
      </c>
      <c r="AX60" s="199">
        <v>1929.7501352048555</v>
      </c>
      <c r="AY60" s="199">
        <v>1891.3677609931035</v>
      </c>
      <c r="AZ60" s="199">
        <v>1947.4408614615611</v>
      </c>
      <c r="BA60" s="172"/>
      <c r="BB60" s="172"/>
      <c r="BC60" s="172"/>
      <c r="BD60" s="172"/>
      <c r="BE60" s="172"/>
      <c r="BF60" s="173"/>
      <c r="BG60" s="51"/>
    </row>
    <row r="61" spans="23:63">
      <c r="W61" s="1071"/>
      <c r="X61" s="1083"/>
      <c r="Y61" s="1135" t="s">
        <v>319</v>
      </c>
      <c r="Z61" s="201"/>
      <c r="AA61" s="201">
        <f>AA59-AA60</f>
        <v>3623.0628676894112</v>
      </c>
      <c r="AB61" s="201">
        <f t="shared" ref="AB61:AZ61" si="10">AB59-AB60</f>
        <v>3645.2446536574653</v>
      </c>
      <c r="AC61" s="201">
        <f t="shared" si="10"/>
        <v>3434.3155278232634</v>
      </c>
      <c r="AD61" s="201">
        <f t="shared" si="10"/>
        <v>3171.116556470351</v>
      </c>
      <c r="AE61" s="201">
        <f t="shared" si="10"/>
        <v>3383.7270930474592</v>
      </c>
      <c r="AF61" s="201">
        <f t="shared" si="10"/>
        <v>3557.0933023999387</v>
      </c>
      <c r="AG61" s="201">
        <f t="shared" si="10"/>
        <v>3585.9431684436317</v>
      </c>
      <c r="AH61" s="201">
        <f t="shared" si="10"/>
        <v>3669.0549652292439</v>
      </c>
      <c r="AI61" s="201">
        <f t="shared" si="10"/>
        <v>3412.1309344427846</v>
      </c>
      <c r="AJ61" s="201">
        <f t="shared" si="10"/>
        <v>3632.0109757266441</v>
      </c>
      <c r="AK61" s="201">
        <f t="shared" si="10"/>
        <v>3626.6937129133685</v>
      </c>
      <c r="AL61" s="201">
        <f t="shared" si="10"/>
        <v>3378.55070043355</v>
      </c>
      <c r="AM61" s="201">
        <f t="shared" si="10"/>
        <v>3511.3665271788504</v>
      </c>
      <c r="AN61" s="201">
        <f t="shared" si="10"/>
        <v>3591.5606988155005</v>
      </c>
      <c r="AO61" s="201">
        <f t="shared" si="10"/>
        <v>3664.2734754732123</v>
      </c>
      <c r="AP61" s="201">
        <f t="shared" si="10"/>
        <v>3627.260467920597</v>
      </c>
      <c r="AQ61" s="201">
        <f t="shared" si="10"/>
        <v>3674.4102542579585</v>
      </c>
      <c r="AR61" s="201">
        <f t="shared" si="10"/>
        <v>3706.3564673252436</v>
      </c>
      <c r="AS61" s="201">
        <f t="shared" si="10"/>
        <v>3099.8407177392537</v>
      </c>
      <c r="AT61" s="201">
        <f t="shared" si="10"/>
        <v>2948.8385671062215</v>
      </c>
      <c r="AU61" s="201">
        <f t="shared" si="10"/>
        <v>3304.1551405052974</v>
      </c>
      <c r="AV61" s="201">
        <f t="shared" si="10"/>
        <v>3095.1533263677306</v>
      </c>
      <c r="AW61" s="201">
        <f t="shared" si="10"/>
        <v>2796.6822121354271</v>
      </c>
      <c r="AX61" s="201">
        <f t="shared" si="10"/>
        <v>2854.5441563165496</v>
      </c>
      <c r="AY61" s="201">
        <f t="shared" si="10"/>
        <v>2793.7136344273113</v>
      </c>
      <c r="AZ61" s="201">
        <f t="shared" si="10"/>
        <v>2644.0294540717314</v>
      </c>
      <c r="BA61" s="175"/>
      <c r="BB61" s="175"/>
      <c r="BC61" s="175"/>
      <c r="BD61" s="175"/>
      <c r="BE61" s="175"/>
      <c r="BF61" s="176"/>
      <c r="BG61" s="51"/>
    </row>
    <row r="62" spans="23:63">
      <c r="W62" s="1071"/>
      <c r="X62" s="1084" t="s">
        <v>520</v>
      </c>
      <c r="Y62" s="1137"/>
      <c r="Z62" s="433"/>
      <c r="AA62" s="433">
        <v>7272.7601051779366</v>
      </c>
      <c r="AB62" s="433">
        <v>7091.4333111520082</v>
      </c>
      <c r="AC62" s="433">
        <v>6796.0270409401091</v>
      </c>
      <c r="AD62" s="433">
        <v>6652.2283869302664</v>
      </c>
      <c r="AE62" s="433">
        <v>6656.1869920915788</v>
      </c>
      <c r="AF62" s="433">
        <v>6849.5948379410793</v>
      </c>
      <c r="AG62" s="433">
        <v>6870.5168410732231</v>
      </c>
      <c r="AH62" s="433">
        <v>6834.1265198527999</v>
      </c>
      <c r="AI62" s="433">
        <v>6545.5419320590336</v>
      </c>
      <c r="AJ62" s="433">
        <v>6463.1812625845996</v>
      </c>
      <c r="AK62" s="433">
        <v>6739.5274743262462</v>
      </c>
      <c r="AL62" s="433">
        <v>6762.5046737338816</v>
      </c>
      <c r="AM62" s="433">
        <v>6597.9044290885777</v>
      </c>
      <c r="AN62" s="433">
        <v>6366.4953109832304</v>
      </c>
      <c r="AO62" s="433">
        <v>6483.0399152253349</v>
      </c>
      <c r="AP62" s="433">
        <v>6496.4652742315675</v>
      </c>
      <c r="AQ62" s="433">
        <v>6567.9742878366787</v>
      </c>
      <c r="AR62" s="433">
        <v>6694.9345561970713</v>
      </c>
      <c r="AS62" s="433">
        <v>6236.5687163682669</v>
      </c>
      <c r="AT62" s="433">
        <v>5468.3465203851802</v>
      </c>
      <c r="AU62" s="433">
        <v>6100.6968938516457</v>
      </c>
      <c r="AV62" s="433">
        <v>5964.6174366201221</v>
      </c>
      <c r="AW62" s="433">
        <v>6060.7866012011864</v>
      </c>
      <c r="AX62" s="433">
        <v>6169.6090669051446</v>
      </c>
      <c r="AY62" s="433">
        <v>6092.9718310436147</v>
      </c>
      <c r="AZ62" s="433">
        <v>5933.9549052864904</v>
      </c>
      <c r="BA62" s="433">
        <v>0</v>
      </c>
      <c r="BB62" s="433">
        <v>0</v>
      </c>
      <c r="BC62" s="433">
        <v>0</v>
      </c>
      <c r="BD62" s="433">
        <v>0</v>
      </c>
      <c r="BE62" s="433">
        <v>0</v>
      </c>
      <c r="BF62" s="433">
        <v>0</v>
      </c>
      <c r="BG62" s="433">
        <v>0</v>
      </c>
    </row>
    <row r="63" spans="23:63">
      <c r="W63" s="1071"/>
      <c r="X63" s="1087" t="s">
        <v>521</v>
      </c>
      <c r="Y63" s="1139"/>
      <c r="Z63" s="435"/>
      <c r="AA63" s="435">
        <v>1531.2802967406865</v>
      </c>
      <c r="AB63" s="435">
        <v>1518.8813192533894</v>
      </c>
      <c r="AC63" s="435">
        <v>1510.9365684146064</v>
      </c>
      <c r="AD63" s="435">
        <v>1524.9321658599704</v>
      </c>
      <c r="AE63" s="435">
        <v>1661.1529972071523</v>
      </c>
      <c r="AF63" s="435">
        <v>1709.3536294089783</v>
      </c>
      <c r="AG63" s="435">
        <v>1806.7147887163414</v>
      </c>
      <c r="AH63" s="435">
        <v>1886.3306912733019</v>
      </c>
      <c r="AI63" s="435">
        <v>1710.6919941114984</v>
      </c>
      <c r="AJ63" s="435">
        <v>1845.6503869401404</v>
      </c>
      <c r="AK63" s="435">
        <v>1822.2115344426247</v>
      </c>
      <c r="AL63" s="435">
        <v>1898.0363095158432</v>
      </c>
      <c r="AM63" s="435">
        <v>1954.2181328714137</v>
      </c>
      <c r="AN63" s="435">
        <v>1926.6512483586587</v>
      </c>
      <c r="AO63" s="435">
        <v>2034.1347656207925</v>
      </c>
      <c r="AP63" s="435">
        <v>2046.8786357865356</v>
      </c>
      <c r="AQ63" s="435">
        <v>2175.0709326612105</v>
      </c>
      <c r="AR63" s="435">
        <v>2149.07516794395</v>
      </c>
      <c r="AS63" s="435">
        <v>1949.2201531825328</v>
      </c>
      <c r="AT63" s="435">
        <v>2050.9583064277685</v>
      </c>
      <c r="AU63" s="435">
        <v>1968.2853293501</v>
      </c>
      <c r="AV63" s="435">
        <v>1995.4050500710009</v>
      </c>
      <c r="AW63" s="435">
        <v>1841.9787293174245</v>
      </c>
      <c r="AX63" s="435">
        <v>1944.0899352084996</v>
      </c>
      <c r="AY63" s="435">
        <v>1780.5147498240381</v>
      </c>
      <c r="AZ63" s="435">
        <v>1765.4094898277892</v>
      </c>
      <c r="BA63" s="435">
        <v>0</v>
      </c>
      <c r="BB63" s="435">
        <v>0</v>
      </c>
      <c r="BC63" s="435">
        <v>0</v>
      </c>
      <c r="BD63" s="435">
        <v>0</v>
      </c>
      <c r="BE63" s="435">
        <v>0</v>
      </c>
      <c r="BF63" s="435">
        <v>0</v>
      </c>
      <c r="BG63" s="435">
        <v>0</v>
      </c>
    </row>
    <row r="64" spans="23:63" ht="15" thickBot="1">
      <c r="W64" s="1090"/>
      <c r="X64" s="1091" t="s">
        <v>549</v>
      </c>
      <c r="Y64" s="1140"/>
      <c r="Z64" s="431"/>
      <c r="AA64" s="431">
        <v>64.269360000000034</v>
      </c>
      <c r="AB64" s="431">
        <v>66.774960000000021</v>
      </c>
      <c r="AC64" s="431">
        <v>65.269890000000032</v>
      </c>
      <c r="AD64" s="431">
        <v>59.562630000000013</v>
      </c>
      <c r="AE64" s="431">
        <v>66.796740000000028</v>
      </c>
      <c r="AF64" s="431">
        <v>71.53767000000002</v>
      </c>
      <c r="AG64" s="431">
        <v>79.673940000000016</v>
      </c>
      <c r="AH64" s="431">
        <v>86.091840000000047</v>
      </c>
      <c r="AI64" s="431">
        <v>86.494950000000074</v>
      </c>
      <c r="AJ64" s="431">
        <v>89.325630000000018</v>
      </c>
      <c r="AK64" s="431">
        <v>86.501700000000056</v>
      </c>
      <c r="AL64" s="431">
        <v>78.216390000000018</v>
      </c>
      <c r="AM64" s="431">
        <v>79.868430000000075</v>
      </c>
      <c r="AN64" s="431">
        <v>85.328729999999979</v>
      </c>
      <c r="AO64" s="431">
        <v>86.292000000000002</v>
      </c>
      <c r="AP64" s="431">
        <v>90.051119999999997</v>
      </c>
      <c r="AQ64" s="431">
        <v>87.519690000000054</v>
      </c>
      <c r="AR64" s="431">
        <v>86.161680000000047</v>
      </c>
      <c r="AS64" s="431">
        <v>71.546490000000006</v>
      </c>
      <c r="AT64" s="431">
        <v>71.293230000000023</v>
      </c>
      <c r="AU64" s="431">
        <v>75.854340000000036</v>
      </c>
      <c r="AV64" s="431">
        <v>75.809160000000048</v>
      </c>
      <c r="AW64" s="431">
        <v>76.408650000000023</v>
      </c>
      <c r="AX64" s="431">
        <v>82.328850000000017</v>
      </c>
      <c r="AY64" s="431">
        <v>80.435250000000025</v>
      </c>
      <c r="AZ64" s="431">
        <v>83.044890000000009</v>
      </c>
      <c r="BA64" s="431">
        <v>0</v>
      </c>
      <c r="BB64" s="431">
        <v>0</v>
      </c>
      <c r="BC64" s="431">
        <v>0</v>
      </c>
      <c r="BD64" s="431">
        <v>0</v>
      </c>
      <c r="BE64" s="431">
        <v>0</v>
      </c>
      <c r="BF64" s="431">
        <v>0</v>
      </c>
      <c r="BG64" s="431">
        <v>0</v>
      </c>
    </row>
    <row r="65" spans="1:63" ht="15" thickBot="1">
      <c r="W65" s="509" t="s">
        <v>92</v>
      </c>
      <c r="X65" s="1094"/>
      <c r="Y65" s="1141"/>
      <c r="Z65" s="501"/>
      <c r="AA65" s="502">
        <f>SUM(AA66:AA68)</f>
        <v>24004.789495147605</v>
      </c>
      <c r="AB65" s="502">
        <f t="shared" ref="AB65:AZ65" si="11">SUM(AB66:AB68)</f>
        <v>24193.303079771096</v>
      </c>
      <c r="AC65" s="502">
        <f t="shared" si="11"/>
        <v>25997.784883166441</v>
      </c>
      <c r="AD65" s="502">
        <f t="shared" si="11"/>
        <v>25019.816501809953</v>
      </c>
      <c r="AE65" s="502">
        <f t="shared" si="11"/>
        <v>28598.436990483406</v>
      </c>
      <c r="AF65" s="502">
        <f t="shared" si="11"/>
        <v>29139.666356417249</v>
      </c>
      <c r="AG65" s="502">
        <f t="shared" si="11"/>
        <v>29649.88451555858</v>
      </c>
      <c r="AH65" s="502">
        <f t="shared" si="11"/>
        <v>31207.113724399005</v>
      </c>
      <c r="AI65" s="502">
        <f t="shared" si="11"/>
        <v>31447.885947133283</v>
      </c>
      <c r="AJ65" s="502">
        <f t="shared" si="11"/>
        <v>31365.707267695379</v>
      </c>
      <c r="AK65" s="502">
        <f t="shared" si="11"/>
        <v>32856.496577069207</v>
      </c>
      <c r="AL65" s="502">
        <f t="shared" si="11"/>
        <v>32522.541455449929</v>
      </c>
      <c r="AM65" s="502">
        <f t="shared" si="11"/>
        <v>32767.72216385082</v>
      </c>
      <c r="AN65" s="502">
        <f t="shared" si="11"/>
        <v>33515.749112426711</v>
      </c>
      <c r="AO65" s="502">
        <f t="shared" si="11"/>
        <v>32703.600998426424</v>
      </c>
      <c r="AP65" s="502">
        <f t="shared" si="11"/>
        <v>31657.635765383384</v>
      </c>
      <c r="AQ65" s="502">
        <f t="shared" si="11"/>
        <v>29911.656708535389</v>
      </c>
      <c r="AR65" s="502">
        <f t="shared" si="11"/>
        <v>30488.157264612142</v>
      </c>
      <c r="AS65" s="502">
        <f t="shared" si="11"/>
        <v>31861.48352838077</v>
      </c>
      <c r="AT65" s="502">
        <f t="shared" si="11"/>
        <v>28202.776998201294</v>
      </c>
      <c r="AU65" s="502">
        <f t="shared" si="11"/>
        <v>28719.830988225869</v>
      </c>
      <c r="AV65" s="502">
        <f t="shared" si="11"/>
        <v>28039.636165409298</v>
      </c>
      <c r="AW65" s="502">
        <f t="shared" si="11"/>
        <v>29845.585203940114</v>
      </c>
      <c r="AX65" s="502">
        <f t="shared" si="11"/>
        <v>29333.357204807158</v>
      </c>
      <c r="AY65" s="502">
        <f t="shared" si="11"/>
        <v>28528.100336765823</v>
      </c>
      <c r="AZ65" s="502">
        <f t="shared" si="11"/>
        <v>28870.701896446259</v>
      </c>
      <c r="BA65" s="503"/>
      <c r="BB65" s="503"/>
      <c r="BC65" s="503"/>
      <c r="BD65" s="503"/>
      <c r="BE65" s="503"/>
      <c r="BF65" s="504"/>
      <c r="BG65" s="65"/>
    </row>
    <row r="66" spans="1:63" ht="15.75" thickTop="1" thickBot="1">
      <c r="W66" s="1097"/>
      <c r="X66" s="1098" t="s">
        <v>522</v>
      </c>
      <c r="Y66" s="1142"/>
      <c r="Z66" s="380"/>
      <c r="AA66" s="209">
        <v>12424.358243728177</v>
      </c>
      <c r="AB66" s="209">
        <v>12457.050510604888</v>
      </c>
      <c r="AC66" s="209">
        <v>13491.881913312984</v>
      </c>
      <c r="AD66" s="209">
        <v>13262.715116842475</v>
      </c>
      <c r="AE66" s="209">
        <v>15754.880913536417</v>
      </c>
      <c r="AF66" s="209">
        <v>16041.025518136634</v>
      </c>
      <c r="AG66" s="209">
        <v>16484.720502588578</v>
      </c>
      <c r="AH66" s="209">
        <v>17056.889437872578</v>
      </c>
      <c r="AI66" s="209">
        <v>17086.230257302534</v>
      </c>
      <c r="AJ66" s="209">
        <v>16840.903510565735</v>
      </c>
      <c r="AK66" s="209">
        <v>16986.229817081476</v>
      </c>
      <c r="AL66" s="209">
        <v>15759.485264112602</v>
      </c>
      <c r="AM66" s="209">
        <v>15193.066976590781</v>
      </c>
      <c r="AN66" s="209">
        <v>15190.869708625942</v>
      </c>
      <c r="AO66" s="209">
        <v>14647.526466154071</v>
      </c>
      <c r="AP66" s="209">
        <v>14094.088977374897</v>
      </c>
      <c r="AQ66" s="209">
        <v>13240.566558284328</v>
      </c>
      <c r="AR66" s="209">
        <v>13090.776652872974</v>
      </c>
      <c r="AS66" s="209">
        <v>14733.7022110214</v>
      </c>
      <c r="AT66" s="209">
        <v>12039.977581071978</v>
      </c>
      <c r="AU66" s="209">
        <v>12544.108099882513</v>
      </c>
      <c r="AV66" s="209">
        <v>11944.293599791352</v>
      </c>
      <c r="AW66" s="209">
        <v>12517.163912418122</v>
      </c>
      <c r="AX66" s="209">
        <v>12314.308773011355</v>
      </c>
      <c r="AY66" s="209">
        <v>11935.868384098336</v>
      </c>
      <c r="AZ66" s="209">
        <v>12151.026737264696</v>
      </c>
      <c r="BA66" s="211"/>
      <c r="BB66" s="211"/>
      <c r="BC66" s="211"/>
      <c r="BD66" s="211"/>
      <c r="BE66" s="211"/>
      <c r="BF66" s="212"/>
      <c r="BG66" s="65"/>
    </row>
    <row r="67" spans="1:63" ht="15.75" thickTop="1" thickBot="1">
      <c r="W67" s="1097"/>
      <c r="X67" s="1101" t="s">
        <v>523</v>
      </c>
      <c r="Y67" s="965"/>
      <c r="Z67" s="381"/>
      <c r="AA67" s="210">
        <v>702.83026999291678</v>
      </c>
      <c r="AB67" s="210">
        <v>686.44620024230187</v>
      </c>
      <c r="AC67" s="210">
        <v>698.89764571316766</v>
      </c>
      <c r="AD67" s="210">
        <v>680.74547632983922</v>
      </c>
      <c r="AE67" s="210">
        <v>701.91349393186852</v>
      </c>
      <c r="AF67" s="210">
        <v>667.82873473264453</v>
      </c>
      <c r="AG67" s="210">
        <v>640.46784939712438</v>
      </c>
      <c r="AH67" s="210">
        <v>655.23057167867137</v>
      </c>
      <c r="AI67" s="210">
        <v>609.1187236752379</v>
      </c>
      <c r="AJ67" s="210">
        <v>652.57502705106276</v>
      </c>
      <c r="AK67" s="210">
        <v>655.91443265909516</v>
      </c>
      <c r="AL67" s="210">
        <v>630.52981102330273</v>
      </c>
      <c r="AM67" s="210">
        <v>577.04643230948568</v>
      </c>
      <c r="AN67" s="210">
        <v>516.5268173218675</v>
      </c>
      <c r="AO67" s="210">
        <v>506.69926841574829</v>
      </c>
      <c r="AP67" s="210">
        <v>506.81438218982044</v>
      </c>
      <c r="AQ67" s="210">
        <v>522.35987148863205</v>
      </c>
      <c r="AR67" s="210">
        <v>561.19836242802796</v>
      </c>
      <c r="AS67" s="210">
        <v>530.41167542322773</v>
      </c>
      <c r="AT67" s="210">
        <v>513.68788841490209</v>
      </c>
      <c r="AU67" s="210">
        <v>526.91409091663695</v>
      </c>
      <c r="AV67" s="210">
        <v>524.12535460171284</v>
      </c>
      <c r="AW67" s="210">
        <v>528.10321016884393</v>
      </c>
      <c r="AX67" s="210">
        <v>604.69033239592966</v>
      </c>
      <c r="AY67" s="210">
        <v>617.02824714749113</v>
      </c>
      <c r="AZ67" s="210">
        <v>624.93138440348548</v>
      </c>
      <c r="BA67" s="213"/>
      <c r="BB67" s="213"/>
      <c r="BC67" s="213"/>
      <c r="BD67" s="213"/>
      <c r="BE67" s="213"/>
      <c r="BF67" s="214"/>
      <c r="BG67" s="65"/>
    </row>
    <row r="68" spans="1:63" ht="15.75" thickTop="1" thickBot="1">
      <c r="W68" s="1097"/>
      <c r="X68" s="1148" t="s">
        <v>524</v>
      </c>
      <c r="Y68" s="1149"/>
      <c r="Z68" s="705"/>
      <c r="AA68" s="706">
        <v>10877.600981426513</v>
      </c>
      <c r="AB68" s="706">
        <v>11049.806368923906</v>
      </c>
      <c r="AC68" s="706">
        <v>11807.005324140289</v>
      </c>
      <c r="AD68" s="706">
        <v>11076.355908637637</v>
      </c>
      <c r="AE68" s="706">
        <v>12141.64258301512</v>
      </c>
      <c r="AF68" s="706">
        <v>12430.812103547969</v>
      </c>
      <c r="AG68" s="706">
        <v>12524.696163572877</v>
      </c>
      <c r="AH68" s="706">
        <v>13494.993714847755</v>
      </c>
      <c r="AI68" s="706">
        <v>13752.536966155511</v>
      </c>
      <c r="AJ68" s="706">
        <v>13872.228730078583</v>
      </c>
      <c r="AK68" s="706">
        <v>15214.352327328641</v>
      </c>
      <c r="AL68" s="706">
        <v>16132.526380314026</v>
      </c>
      <c r="AM68" s="706">
        <v>16997.608754950554</v>
      </c>
      <c r="AN68" s="706">
        <v>17808.352586478897</v>
      </c>
      <c r="AO68" s="706">
        <v>17549.375263856604</v>
      </c>
      <c r="AP68" s="706">
        <v>17056.732405818664</v>
      </c>
      <c r="AQ68" s="706">
        <v>16148.73027876243</v>
      </c>
      <c r="AR68" s="706">
        <v>16836.182249311139</v>
      </c>
      <c r="AS68" s="706">
        <v>16597.369641936144</v>
      </c>
      <c r="AT68" s="706">
        <v>15649.111528714413</v>
      </c>
      <c r="AU68" s="706">
        <v>15648.80879742672</v>
      </c>
      <c r="AV68" s="706">
        <v>15571.217211016236</v>
      </c>
      <c r="AW68" s="706">
        <v>16800.318081353151</v>
      </c>
      <c r="AX68" s="706">
        <v>16414.358099399873</v>
      </c>
      <c r="AY68" s="706">
        <v>15975.203705519996</v>
      </c>
      <c r="AZ68" s="706">
        <v>16094.743774778077</v>
      </c>
      <c r="BA68" s="505"/>
      <c r="BB68" s="505"/>
      <c r="BC68" s="505"/>
      <c r="BD68" s="505"/>
      <c r="BE68" s="505"/>
      <c r="BF68" s="506"/>
      <c r="BG68" s="65"/>
    </row>
    <row r="69" spans="1:63" ht="17.25" thickBot="1">
      <c r="W69" s="1107" t="s">
        <v>535</v>
      </c>
      <c r="X69" s="1108"/>
      <c r="Y69" s="1109"/>
      <c r="Z69" s="761"/>
      <c r="AA69" s="760">
        <f>SUM(AA70,AA73:AA74)</f>
        <v>6490.8852525847151</v>
      </c>
      <c r="AB69" s="760">
        <f t="shared" ref="AB69:AZ69" si="12">SUM(AB70,AB73:AB74)</f>
        <v>6282.4574959036663</v>
      </c>
      <c r="AC69" s="760">
        <f t="shared" si="12"/>
        <v>6025.6449748862251</v>
      </c>
      <c r="AD69" s="760">
        <f t="shared" si="12"/>
        <v>5803.8030176439215</v>
      </c>
      <c r="AE69" s="760">
        <f t="shared" si="12"/>
        <v>5603.3420203765063</v>
      </c>
      <c r="AF69" s="760">
        <f t="shared" si="12"/>
        <v>5791.6632149150118</v>
      </c>
      <c r="AG69" s="760">
        <f t="shared" si="12"/>
        <v>5902.7988091002171</v>
      </c>
      <c r="AH69" s="760">
        <f t="shared" si="12"/>
        <v>5864.0098537254944</v>
      </c>
      <c r="AI69" s="760">
        <f t="shared" si="12"/>
        <v>5442.9868276799261</v>
      </c>
      <c r="AJ69" s="760">
        <f t="shared" si="12"/>
        <v>5461.7732226118824</v>
      </c>
      <c r="AK69" s="760">
        <f t="shared" si="12"/>
        <v>5530.5044939630907</v>
      </c>
      <c r="AL69" s="760">
        <f t="shared" si="12"/>
        <v>5078.7758586662912</v>
      </c>
      <c r="AM69" s="760">
        <f t="shared" si="12"/>
        <v>4836.5081299755002</v>
      </c>
      <c r="AN69" s="760">
        <f t="shared" si="12"/>
        <v>4672.4789726132021</v>
      </c>
      <c r="AO69" s="760">
        <f t="shared" si="12"/>
        <v>4524.6936050694858</v>
      </c>
      <c r="AP69" s="760">
        <f>SUM(AP70,AP73:AP74)</f>
        <v>4464.5164405948972</v>
      </c>
      <c r="AQ69" s="760">
        <f t="shared" si="12"/>
        <v>4399.0045602344007</v>
      </c>
      <c r="AR69" s="760">
        <f t="shared" si="12"/>
        <v>4423.0758854723044</v>
      </c>
      <c r="AS69" s="760">
        <f t="shared" si="12"/>
        <v>4002.8765432333021</v>
      </c>
      <c r="AT69" s="760">
        <f t="shared" si="12"/>
        <v>3664.5070855664326</v>
      </c>
      <c r="AU69" s="760">
        <f t="shared" si="12"/>
        <v>3559.4340294211102</v>
      </c>
      <c r="AV69" s="760">
        <f t="shared" si="12"/>
        <v>3448.6931324486986</v>
      </c>
      <c r="AW69" s="760">
        <f t="shared" si="12"/>
        <v>3459.0045085556894</v>
      </c>
      <c r="AX69" s="760">
        <f t="shared" si="12"/>
        <v>3465.3787908582367</v>
      </c>
      <c r="AY69" s="760">
        <f t="shared" si="12"/>
        <v>3371.0284297616081</v>
      </c>
      <c r="AZ69" s="760">
        <f t="shared" si="12"/>
        <v>3409.7549429953565</v>
      </c>
      <c r="BA69" s="507">
        <v>0</v>
      </c>
      <c r="BB69" s="507">
        <v>0</v>
      </c>
      <c r="BC69" s="507">
        <v>0</v>
      </c>
      <c r="BD69" s="507">
        <v>0</v>
      </c>
      <c r="BE69" s="507">
        <v>0</v>
      </c>
      <c r="BF69" s="508"/>
      <c r="BG69" s="60"/>
      <c r="BH69" s="160"/>
      <c r="BI69" s="160"/>
      <c r="BJ69" s="160"/>
      <c r="BK69" s="160"/>
    </row>
    <row r="70" spans="1:63" ht="15.75" thickTop="1" thickBot="1">
      <c r="W70" s="1111"/>
      <c r="X70" s="1112" t="s">
        <v>525</v>
      </c>
      <c r="Y70" s="1113"/>
      <c r="Z70" s="723"/>
      <c r="AA70" s="723">
        <f>SUM(AA71:AA72)</f>
        <v>608.8830323714285</v>
      </c>
      <c r="AB70" s="723">
        <f t="shared" ref="AB70:AZ70" si="13">SUM(AB71:AB72)</f>
        <v>547.87568817142858</v>
      </c>
      <c r="AC70" s="723">
        <f t="shared" si="13"/>
        <v>493.0069734857143</v>
      </c>
      <c r="AD70" s="723">
        <f t="shared" si="13"/>
        <v>523.52121873333328</v>
      </c>
      <c r="AE70" s="723">
        <f t="shared" si="13"/>
        <v>342.54281495238104</v>
      </c>
      <c r="AF70" s="723">
        <f t="shared" si="13"/>
        <v>359.12538566666672</v>
      </c>
      <c r="AG70" s="723">
        <f t="shared" si="13"/>
        <v>349.6185054476191</v>
      </c>
      <c r="AH70" s="723">
        <f t="shared" si="13"/>
        <v>371.50371699047616</v>
      </c>
      <c r="AI70" s="723">
        <f t="shared" si="13"/>
        <v>376.93193486666661</v>
      </c>
      <c r="AJ70" s="723">
        <f t="shared" si="13"/>
        <v>370.29462349523817</v>
      </c>
      <c r="AK70" s="723">
        <f t="shared" si="13"/>
        <v>442.53070567619039</v>
      </c>
      <c r="AL70" s="723">
        <f t="shared" si="13"/>
        <v>367.68445549523807</v>
      </c>
      <c r="AM70" s="723">
        <f t="shared" si="13"/>
        <v>408.14204954285714</v>
      </c>
      <c r="AN70" s="723">
        <f t="shared" si="13"/>
        <v>430.18884228571432</v>
      </c>
      <c r="AO70" s="723">
        <f t="shared" si="13"/>
        <v>402.22257040952377</v>
      </c>
      <c r="AP70" s="723">
        <f t="shared" si="13"/>
        <v>410.55994037142864</v>
      </c>
      <c r="AQ70" s="723">
        <f t="shared" si="13"/>
        <v>383.4825898095238</v>
      </c>
      <c r="AR70" s="723">
        <f t="shared" si="13"/>
        <v>500.07924591428571</v>
      </c>
      <c r="AS70" s="723">
        <f t="shared" si="13"/>
        <v>439.97515058095235</v>
      </c>
      <c r="AT70" s="723">
        <f t="shared" si="13"/>
        <v>390.10057879047622</v>
      </c>
      <c r="AU70" s="723">
        <f t="shared" si="13"/>
        <v>402.94034859047622</v>
      </c>
      <c r="AV70" s="723">
        <f t="shared" si="13"/>
        <v>414.65140985714288</v>
      </c>
      <c r="AW70" s="723">
        <f t="shared" si="13"/>
        <v>520.16101332380958</v>
      </c>
      <c r="AX70" s="723">
        <f t="shared" si="13"/>
        <v>577.77024978095233</v>
      </c>
      <c r="AY70" s="723">
        <f t="shared" si="13"/>
        <v>559.19219745714281</v>
      </c>
      <c r="AZ70" s="723">
        <f t="shared" si="13"/>
        <v>559.19219745714281</v>
      </c>
      <c r="BA70" s="500"/>
      <c r="BB70" s="500"/>
      <c r="BC70" s="500"/>
      <c r="BD70" s="500"/>
      <c r="BE70" s="500"/>
      <c r="BF70" s="499"/>
      <c r="BG70" s="429"/>
    </row>
    <row r="71" spans="1:63">
      <c r="W71" s="1111"/>
      <c r="X71" s="945"/>
      <c r="Y71" s="1115" t="s">
        <v>526</v>
      </c>
      <c r="Z71" s="439"/>
      <c r="AA71" s="439">
        <v>550.23920379999993</v>
      </c>
      <c r="AB71" s="439">
        <v>527.37032626666667</v>
      </c>
      <c r="AC71" s="439">
        <v>477.13732586666669</v>
      </c>
      <c r="AD71" s="439">
        <v>481.58261873333328</v>
      </c>
      <c r="AE71" s="439">
        <v>292.75650066666674</v>
      </c>
      <c r="AF71" s="439">
        <v>303.52845233333341</v>
      </c>
      <c r="AG71" s="439">
        <v>292.73561973333341</v>
      </c>
      <c r="AH71" s="439">
        <v>303.65330746666666</v>
      </c>
      <c r="AI71" s="439">
        <v>300.00380153333327</v>
      </c>
      <c r="AJ71" s="439">
        <v>293.56731873333337</v>
      </c>
      <c r="AK71" s="439">
        <v>332.90198186666657</v>
      </c>
      <c r="AL71" s="439">
        <v>247.34728406666662</v>
      </c>
      <c r="AM71" s="439">
        <v>269.91772573333333</v>
      </c>
      <c r="AN71" s="439">
        <v>246.39832800000002</v>
      </c>
      <c r="AO71" s="439">
        <v>236.30097993333328</v>
      </c>
      <c r="AP71" s="439">
        <v>231.29451180000001</v>
      </c>
      <c r="AQ71" s="439">
        <v>230.36059933333334</v>
      </c>
      <c r="AR71" s="439">
        <v>325.00062686666666</v>
      </c>
      <c r="AS71" s="439">
        <v>305.7365982</v>
      </c>
      <c r="AT71" s="439">
        <v>270.15270260000005</v>
      </c>
      <c r="AU71" s="439">
        <v>242.88427239999999</v>
      </c>
      <c r="AV71" s="439">
        <v>246.77580033333334</v>
      </c>
      <c r="AW71" s="439">
        <v>369.97487046666669</v>
      </c>
      <c r="AX71" s="439">
        <v>379.57696406666668</v>
      </c>
      <c r="AY71" s="439">
        <v>370.19805459999998</v>
      </c>
      <c r="AZ71" s="439">
        <v>370.19805459999998</v>
      </c>
      <c r="BA71" s="439">
        <v>0</v>
      </c>
      <c r="BB71" s="439">
        <v>0</v>
      </c>
      <c r="BC71" s="439">
        <v>0</v>
      </c>
      <c r="BD71" s="439">
        <v>0</v>
      </c>
      <c r="BE71" s="439">
        <v>0</v>
      </c>
      <c r="BF71" s="439">
        <v>0</v>
      </c>
      <c r="BG71" s="439">
        <v>0</v>
      </c>
    </row>
    <row r="72" spans="1:63">
      <c r="W72" s="1111"/>
      <c r="X72" s="1117"/>
      <c r="Y72" s="1118" t="s">
        <v>527</v>
      </c>
      <c r="Z72" s="722"/>
      <c r="AA72" s="722">
        <v>58.643828571428571</v>
      </c>
      <c r="AB72" s="722">
        <v>20.505361904761902</v>
      </c>
      <c r="AC72" s="722">
        <v>15.869647619047624</v>
      </c>
      <c r="AD72" s="722">
        <v>41.938600000000008</v>
      </c>
      <c r="AE72" s="722">
        <v>49.786314285714298</v>
      </c>
      <c r="AF72" s="722">
        <v>55.59693333333334</v>
      </c>
      <c r="AG72" s="722">
        <v>56.88288571428572</v>
      </c>
      <c r="AH72" s="722">
        <v>67.850409523809532</v>
      </c>
      <c r="AI72" s="722">
        <v>76.928133333333349</v>
      </c>
      <c r="AJ72" s="722">
        <v>76.727304761904776</v>
      </c>
      <c r="AK72" s="722">
        <v>109.62872380952382</v>
      </c>
      <c r="AL72" s="722">
        <v>120.33717142857144</v>
      </c>
      <c r="AM72" s="722">
        <v>138.22432380952381</v>
      </c>
      <c r="AN72" s="722">
        <v>183.79051428571429</v>
      </c>
      <c r="AO72" s="722">
        <v>165.92159047619046</v>
      </c>
      <c r="AP72" s="722">
        <v>179.2654285714286</v>
      </c>
      <c r="AQ72" s="722">
        <v>153.12199047619049</v>
      </c>
      <c r="AR72" s="722">
        <v>175.07861904761904</v>
      </c>
      <c r="AS72" s="722">
        <v>134.23855238095237</v>
      </c>
      <c r="AT72" s="722">
        <v>119.94787619047619</v>
      </c>
      <c r="AU72" s="722">
        <v>160.05607619047623</v>
      </c>
      <c r="AV72" s="722">
        <v>167.87560952380954</v>
      </c>
      <c r="AW72" s="722">
        <v>150.18614285714287</v>
      </c>
      <c r="AX72" s="722">
        <v>198.19328571428571</v>
      </c>
      <c r="AY72" s="722">
        <v>188.99414285714286</v>
      </c>
      <c r="AZ72" s="722">
        <v>188.99414285714286</v>
      </c>
      <c r="BA72" s="438">
        <v>0</v>
      </c>
      <c r="BB72" s="438">
        <v>0</v>
      </c>
      <c r="BC72" s="438">
        <v>0</v>
      </c>
      <c r="BD72" s="438">
        <v>0</v>
      </c>
      <c r="BE72" s="438">
        <v>0</v>
      </c>
      <c r="BF72" s="438">
        <v>0</v>
      </c>
      <c r="BG72" s="438">
        <v>0</v>
      </c>
    </row>
    <row r="73" spans="1:63">
      <c r="W73" s="1111"/>
      <c r="X73" s="1120" t="s">
        <v>547</v>
      </c>
      <c r="Y73" s="966"/>
      <c r="Z73" s="382"/>
      <c r="AA73" s="215">
        <v>580.9365571248062</v>
      </c>
      <c r="AB73" s="215">
        <v>631.23952092324578</v>
      </c>
      <c r="AC73" s="215">
        <v>661.82365437679505</v>
      </c>
      <c r="AD73" s="215">
        <v>650.55939365539734</v>
      </c>
      <c r="AE73" s="215">
        <v>653.5832177937333</v>
      </c>
      <c r="AF73" s="215">
        <v>924.44909848849352</v>
      </c>
      <c r="AG73" s="215">
        <v>1026.6000650839744</v>
      </c>
      <c r="AH73" s="215">
        <v>1126.7623204237623</v>
      </c>
      <c r="AI73" s="215">
        <v>1064.115089920746</v>
      </c>
      <c r="AJ73" s="215">
        <v>1104.0159179855241</v>
      </c>
      <c r="AK73" s="215">
        <v>1029.8061630373229</v>
      </c>
      <c r="AL73" s="215">
        <v>1074.2164097368179</v>
      </c>
      <c r="AM73" s="215">
        <v>1022.3384205504215</v>
      </c>
      <c r="AN73" s="215">
        <v>966.84872660408905</v>
      </c>
      <c r="AO73" s="215">
        <v>925.01333515752594</v>
      </c>
      <c r="AP73" s="215">
        <v>961.83153175001735</v>
      </c>
      <c r="AQ73" s="215">
        <v>990.05205136502946</v>
      </c>
      <c r="AR73" s="215">
        <v>1032.8356769315515</v>
      </c>
      <c r="AS73" s="215">
        <v>947.66155622232623</v>
      </c>
      <c r="AT73" s="215">
        <v>864.15181782157379</v>
      </c>
      <c r="AU73" s="215">
        <v>813.54833040206904</v>
      </c>
      <c r="AV73" s="215">
        <v>772.67787512432869</v>
      </c>
      <c r="AW73" s="215">
        <v>757.72940648439112</v>
      </c>
      <c r="AX73" s="215">
        <v>704.98377701829259</v>
      </c>
      <c r="AY73" s="215">
        <v>701.02459016280977</v>
      </c>
      <c r="AZ73" s="215">
        <v>700.63715321020936</v>
      </c>
      <c r="BA73" s="215">
        <v>0</v>
      </c>
      <c r="BB73" s="215">
        <v>0</v>
      </c>
      <c r="BC73" s="215">
        <v>0</v>
      </c>
      <c r="BD73" s="215">
        <v>0</v>
      </c>
      <c r="BE73" s="215">
        <v>0</v>
      </c>
      <c r="BF73" s="215">
        <v>0</v>
      </c>
      <c r="BG73" s="215">
        <v>0</v>
      </c>
    </row>
    <row r="74" spans="1:63" ht="15" thickBot="1">
      <c r="W74" s="1111"/>
      <c r="X74" s="1210" t="s">
        <v>545</v>
      </c>
      <c r="Y74" s="1211"/>
      <c r="Z74" s="381"/>
      <c r="AA74" s="210">
        <v>5301.0656630884805</v>
      </c>
      <c r="AB74" s="210">
        <v>5103.342286808992</v>
      </c>
      <c r="AC74" s="210">
        <v>4870.8143470237155</v>
      </c>
      <c r="AD74" s="210">
        <v>4629.722405255191</v>
      </c>
      <c r="AE74" s="210">
        <v>4607.2159876303922</v>
      </c>
      <c r="AF74" s="210">
        <v>4508.0887307598514</v>
      </c>
      <c r="AG74" s="210">
        <v>4526.5802385686238</v>
      </c>
      <c r="AH74" s="210">
        <v>4365.7438163112556</v>
      </c>
      <c r="AI74" s="210">
        <v>4001.9398028925134</v>
      </c>
      <c r="AJ74" s="210">
        <v>3987.4626811311196</v>
      </c>
      <c r="AK74" s="210">
        <v>4058.1676252495772</v>
      </c>
      <c r="AL74" s="210">
        <v>3636.8749934342354</v>
      </c>
      <c r="AM74" s="210">
        <v>3406.0276598822215</v>
      </c>
      <c r="AN74" s="210">
        <v>3275.4414037233983</v>
      </c>
      <c r="AO74" s="210">
        <v>3197.4576995024363</v>
      </c>
      <c r="AP74" s="210">
        <v>3092.1249684734512</v>
      </c>
      <c r="AQ74" s="210">
        <v>3025.4699190598476</v>
      </c>
      <c r="AR74" s="210">
        <v>2890.1609626264676</v>
      </c>
      <c r="AS74" s="210">
        <v>2615.2398364300234</v>
      </c>
      <c r="AT74" s="210">
        <v>2410.2546889543828</v>
      </c>
      <c r="AU74" s="210">
        <v>2342.9453504285648</v>
      </c>
      <c r="AV74" s="210">
        <v>2261.3638474672271</v>
      </c>
      <c r="AW74" s="210">
        <v>2181.1140887474889</v>
      </c>
      <c r="AX74" s="210">
        <v>2182.6247640589918</v>
      </c>
      <c r="AY74" s="210">
        <v>2110.8116421416557</v>
      </c>
      <c r="AZ74" s="210">
        <v>2149.9255923280043</v>
      </c>
      <c r="BA74" s="210">
        <v>0</v>
      </c>
      <c r="BB74" s="210">
        <v>0</v>
      </c>
      <c r="BC74" s="210">
        <v>0</v>
      </c>
      <c r="BD74" s="210">
        <v>0</v>
      </c>
      <c r="BE74" s="210">
        <v>0</v>
      </c>
      <c r="BF74" s="210">
        <v>0</v>
      </c>
      <c r="BG74" s="210">
        <v>0</v>
      </c>
    </row>
    <row r="75" spans="1:63" s="717" customFormat="1" ht="15.75" thickTop="1" thickBot="1">
      <c r="A75" s="721"/>
      <c r="W75" s="1150" t="s">
        <v>150</v>
      </c>
      <c r="X75" s="1151"/>
      <c r="Y75" s="1152"/>
      <c r="Z75" s="718"/>
      <c r="AA75" s="719">
        <f>SUM(AA5,AA53,AA65,AA69)</f>
        <v>1162465.5760121683</v>
      </c>
      <c r="AB75" s="719">
        <f t="shared" ref="AB75:AM75" si="14">SUM(AB5,AB53,AB65,AB69)</f>
        <v>1170737.9626404571</v>
      </c>
      <c r="AC75" s="719">
        <f t="shared" si="14"/>
        <v>1180639.4515163088</v>
      </c>
      <c r="AD75" s="719">
        <f t="shared" si="14"/>
        <v>1173516.2632751965</v>
      </c>
      <c r="AE75" s="719">
        <f t="shared" si="14"/>
        <v>1234831.9140508312</v>
      </c>
      <c r="AF75" s="719">
        <f t="shared" si="14"/>
        <v>1248356.9596207088</v>
      </c>
      <c r="AG75" s="719">
        <f t="shared" si="14"/>
        <v>1261224.6042073739</v>
      </c>
      <c r="AH75" s="719">
        <f t="shared" si="14"/>
        <v>1258933.9295363976</v>
      </c>
      <c r="AI75" s="719">
        <f t="shared" si="14"/>
        <v>1223613.9548508623</v>
      </c>
      <c r="AJ75" s="719">
        <f t="shared" si="14"/>
        <v>1258562.4712083016</v>
      </c>
      <c r="AK75" s="719">
        <f t="shared" si="14"/>
        <v>1279835.294145145</v>
      </c>
      <c r="AL75" s="719">
        <f t="shared" si="14"/>
        <v>1262640.4580726735</v>
      </c>
      <c r="AM75" s="719">
        <f t="shared" si="14"/>
        <v>1299460.6898216202</v>
      </c>
      <c r="AN75" s="719">
        <f>SUM(AN5,AN53,AN65,AN69)</f>
        <v>1304378.3897382303</v>
      </c>
      <c r="AO75" s="719">
        <f t="shared" ref="AO75:AZ75" si="15">SUM(AO5,AO53,AO65,AO69)</f>
        <v>1303387.6204271708</v>
      </c>
      <c r="AP75" s="719">
        <f t="shared" si="15"/>
        <v>1310785.3169558297</v>
      </c>
      <c r="AQ75" s="719">
        <f t="shared" si="15"/>
        <v>1290124.4676310862</v>
      </c>
      <c r="AR75" s="719">
        <f t="shared" si="15"/>
        <v>1324603.5965018021</v>
      </c>
      <c r="AS75" s="719">
        <f t="shared" si="15"/>
        <v>1239906.0855676271</v>
      </c>
      <c r="AT75" s="719">
        <f t="shared" si="15"/>
        <v>1167095.5469925334</v>
      </c>
      <c r="AU75" s="719">
        <f t="shared" si="15"/>
        <v>1217353.6997634049</v>
      </c>
      <c r="AV75" s="719">
        <f t="shared" si="15"/>
        <v>1266077.5334117739</v>
      </c>
      <c r="AW75" s="719">
        <f t="shared" si="15"/>
        <v>1300338.6804849911</v>
      </c>
      <c r="AX75" s="719">
        <f t="shared" si="15"/>
        <v>1315868.6302562263</v>
      </c>
      <c r="AY75" s="719">
        <f t="shared" si="15"/>
        <v>1268712.209861048</v>
      </c>
      <c r="AZ75" s="719">
        <f t="shared" si="15"/>
        <v>1227389.4167026971</v>
      </c>
      <c r="BA75" s="720">
        <f t="shared" ref="BA75:BG75" si="16">SUM(BA6,BA53,BA70,BA65,BA69)</f>
        <v>0</v>
      </c>
      <c r="BB75" s="720">
        <f t="shared" si="16"/>
        <v>0</v>
      </c>
      <c r="BC75" s="720">
        <f t="shared" si="16"/>
        <v>0</v>
      </c>
      <c r="BD75" s="720">
        <f t="shared" si="16"/>
        <v>0</v>
      </c>
      <c r="BE75" s="720">
        <f t="shared" si="16"/>
        <v>0</v>
      </c>
      <c r="BF75" s="720">
        <f t="shared" si="16"/>
        <v>0</v>
      </c>
      <c r="BG75" s="720">
        <f t="shared" si="16"/>
        <v>0</v>
      </c>
    </row>
    <row r="76" spans="1:63" s="703" customFormat="1" ht="29.25" customHeight="1">
      <c r="A76" s="721"/>
      <c r="W76" s="724"/>
      <c r="X76" s="724"/>
      <c r="Y76" s="724"/>
    </row>
    <row r="77" spans="1:63" s="703" customFormat="1" ht="29.25" customHeight="1">
      <c r="A77" s="721"/>
      <c r="W77" s="724"/>
      <c r="X77" s="724"/>
      <c r="Y77" s="724"/>
    </row>
    <row r="78" spans="1:63" s="703" customFormat="1" ht="29.25" customHeight="1">
      <c r="A78" s="721"/>
      <c r="W78" s="724"/>
      <c r="X78" s="724"/>
      <c r="Y78" s="724"/>
    </row>
    <row r="79" spans="1:63" ht="16.5">
      <c r="V79" s="131"/>
      <c r="W79" s="767"/>
      <c r="X79" s="767"/>
      <c r="Y79" s="767" t="s">
        <v>553</v>
      </c>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row>
    <row r="80" spans="1:63">
      <c r="W80" s="767"/>
      <c r="X80" s="767"/>
      <c r="Y80" s="1147" t="s">
        <v>293</v>
      </c>
      <c r="Z80" s="301"/>
      <c r="AA80" s="13">
        <v>1990</v>
      </c>
      <c r="AB80" s="13">
        <f t="shared" ref="AB80:BE80" si="17">AA80+1</f>
        <v>1991</v>
      </c>
      <c r="AC80" s="13">
        <f t="shared" si="17"/>
        <v>1992</v>
      </c>
      <c r="AD80" s="13">
        <f t="shared" si="17"/>
        <v>1993</v>
      </c>
      <c r="AE80" s="13">
        <f t="shared" si="17"/>
        <v>1994</v>
      </c>
      <c r="AF80" s="13">
        <f t="shared" si="17"/>
        <v>1995</v>
      </c>
      <c r="AG80" s="13">
        <f t="shared" si="17"/>
        <v>1996</v>
      </c>
      <c r="AH80" s="13">
        <f t="shared" si="17"/>
        <v>1997</v>
      </c>
      <c r="AI80" s="13">
        <f t="shared" si="17"/>
        <v>1998</v>
      </c>
      <c r="AJ80" s="13">
        <f t="shared" si="17"/>
        <v>1999</v>
      </c>
      <c r="AK80" s="13">
        <f t="shared" si="17"/>
        <v>2000</v>
      </c>
      <c r="AL80" s="13">
        <f t="shared" si="17"/>
        <v>2001</v>
      </c>
      <c r="AM80" s="13">
        <f t="shared" si="17"/>
        <v>2002</v>
      </c>
      <c r="AN80" s="13">
        <f t="shared" si="17"/>
        <v>2003</v>
      </c>
      <c r="AO80" s="13">
        <f t="shared" si="17"/>
        <v>2004</v>
      </c>
      <c r="AP80" s="13">
        <f t="shared" si="17"/>
        <v>2005</v>
      </c>
      <c r="AQ80" s="13">
        <f t="shared" si="17"/>
        <v>2006</v>
      </c>
      <c r="AR80" s="13">
        <f t="shared" si="17"/>
        <v>2007</v>
      </c>
      <c r="AS80" s="13">
        <f t="shared" si="17"/>
        <v>2008</v>
      </c>
      <c r="AT80" s="13">
        <f t="shared" si="17"/>
        <v>2009</v>
      </c>
      <c r="AU80" s="13">
        <f t="shared" si="17"/>
        <v>2010</v>
      </c>
      <c r="AV80" s="13">
        <f t="shared" si="17"/>
        <v>2011</v>
      </c>
      <c r="AW80" s="13">
        <f t="shared" si="17"/>
        <v>2012</v>
      </c>
      <c r="AX80" s="13">
        <f t="shared" si="17"/>
        <v>2013</v>
      </c>
      <c r="AY80" s="13">
        <f t="shared" si="17"/>
        <v>2014</v>
      </c>
      <c r="AZ80" s="13">
        <f t="shared" si="17"/>
        <v>2015</v>
      </c>
      <c r="BA80" s="13">
        <f t="shared" si="17"/>
        <v>2016</v>
      </c>
      <c r="BB80" s="13">
        <f t="shared" si="17"/>
        <v>2017</v>
      </c>
      <c r="BC80" s="13">
        <f t="shared" si="17"/>
        <v>2018</v>
      </c>
      <c r="BD80" s="13">
        <f t="shared" si="17"/>
        <v>2019</v>
      </c>
      <c r="BE80" s="13">
        <f t="shared" si="17"/>
        <v>2020</v>
      </c>
      <c r="BF80" s="13" t="s">
        <v>44</v>
      </c>
      <c r="BG80" s="13" t="s">
        <v>7</v>
      </c>
    </row>
    <row r="81" spans="1:59" s="29" customFormat="1">
      <c r="A81" s="305"/>
      <c r="B81" s="1"/>
      <c r="C81" s="1"/>
      <c r="D81" s="1"/>
      <c r="E81" s="1"/>
      <c r="F81" s="1"/>
      <c r="G81" s="1"/>
      <c r="H81" s="1"/>
      <c r="I81" s="1"/>
      <c r="J81" s="1"/>
      <c r="K81" s="1"/>
      <c r="L81" s="1"/>
      <c r="M81" s="1"/>
      <c r="N81" s="1"/>
      <c r="O81" s="1"/>
      <c r="P81" s="1"/>
      <c r="Q81" s="1"/>
      <c r="R81" s="1"/>
      <c r="S81" s="1"/>
      <c r="T81" s="1"/>
      <c r="U81" s="1"/>
      <c r="V81" s="1"/>
      <c r="W81" s="767"/>
      <c r="X81" s="767"/>
      <c r="Y81" s="8" t="s">
        <v>453</v>
      </c>
      <c r="Z81" s="14"/>
      <c r="AA81" s="14">
        <f t="shared" ref="AA81:AZ81" si="18">AA6/10^3</f>
        <v>334.53601790551909</v>
      </c>
      <c r="AB81" s="14">
        <f t="shared" si="18"/>
        <v>337.0577021100076</v>
      </c>
      <c r="AC81" s="14">
        <f t="shared" si="18"/>
        <v>343.6163480801651</v>
      </c>
      <c r="AD81" s="14">
        <f t="shared" si="18"/>
        <v>326.53497071469366</v>
      </c>
      <c r="AE81" s="14">
        <f t="shared" si="18"/>
        <v>367.29420865985571</v>
      </c>
      <c r="AF81" s="14">
        <f t="shared" si="18"/>
        <v>356.1551054091064</v>
      </c>
      <c r="AG81" s="14">
        <f t="shared" si="18"/>
        <v>357.15027990310227</v>
      </c>
      <c r="AH81" s="14">
        <f t="shared" si="18"/>
        <v>354.45915007255428</v>
      </c>
      <c r="AI81" s="14">
        <f t="shared" si="18"/>
        <v>341.30665876951775</v>
      </c>
      <c r="AJ81" s="14">
        <f t="shared" si="18"/>
        <v>359.49586283002316</v>
      </c>
      <c r="AK81" s="14">
        <f t="shared" si="18"/>
        <v>367.15022502664874</v>
      </c>
      <c r="AL81" s="14">
        <f t="shared" si="18"/>
        <v>356.99027672446476</v>
      </c>
      <c r="AM81" s="14">
        <f t="shared" si="18"/>
        <v>386.98989334966507</v>
      </c>
      <c r="AN81" s="14">
        <f t="shared" si="18"/>
        <v>401.08439113941733</v>
      </c>
      <c r="AO81" s="14">
        <f t="shared" si="18"/>
        <v>397.36239730503195</v>
      </c>
      <c r="AP81" s="14">
        <f t="shared" si="18"/>
        <v>418.46859248854662</v>
      </c>
      <c r="AQ81" s="14">
        <f t="shared" si="18"/>
        <v>407.48042657887999</v>
      </c>
      <c r="AR81" s="14">
        <f t="shared" si="18"/>
        <v>470.61125403321591</v>
      </c>
      <c r="AS81" s="14">
        <f t="shared" si="18"/>
        <v>445.33096178099743</v>
      </c>
      <c r="AT81" s="14">
        <f t="shared" si="18"/>
        <v>408.83528372266989</v>
      </c>
      <c r="AU81" s="14">
        <f t="shared" si="18"/>
        <v>434.56406605225447</v>
      </c>
      <c r="AV81" s="14">
        <f t="shared" si="18"/>
        <v>492.37740186493755</v>
      </c>
      <c r="AW81" s="14">
        <f t="shared" si="18"/>
        <v>536.04586942249489</v>
      </c>
      <c r="AX81" s="14">
        <f t="shared" si="18"/>
        <v>536.84022786105959</v>
      </c>
      <c r="AY81" s="14">
        <f t="shared" si="18"/>
        <v>504.71546335175293</v>
      </c>
      <c r="AZ81" s="14">
        <f t="shared" si="18"/>
        <v>479.99237566929776</v>
      </c>
      <c r="BA81" s="28"/>
      <c r="BB81" s="28"/>
      <c r="BC81" s="28"/>
      <c r="BD81" s="28"/>
      <c r="BE81" s="28"/>
      <c r="BF81" s="28"/>
      <c r="BG81" s="28"/>
    </row>
    <row r="82" spans="1:59" s="29" customFormat="1">
      <c r="A82" s="305"/>
      <c r="B82" s="1"/>
      <c r="C82" s="1"/>
      <c r="D82" s="1"/>
      <c r="E82" s="1"/>
      <c r="F82" s="1"/>
      <c r="G82" s="1"/>
      <c r="H82" s="1"/>
      <c r="I82" s="1"/>
      <c r="J82" s="1"/>
      <c r="K82" s="1"/>
      <c r="L82" s="1"/>
      <c r="M82" s="1"/>
      <c r="N82" s="1"/>
      <c r="O82" s="1"/>
      <c r="P82" s="1"/>
      <c r="Q82" s="1"/>
      <c r="R82" s="1"/>
      <c r="S82" s="1"/>
      <c r="T82" s="1"/>
      <c r="U82" s="1"/>
      <c r="V82" s="1"/>
      <c r="W82" s="767"/>
      <c r="X82" s="767"/>
      <c r="Y82" s="8" t="s">
        <v>454</v>
      </c>
      <c r="Z82" s="14"/>
      <c r="AA82" s="14">
        <f t="shared" ref="AA82:AZ82" si="19">AA13/10^3</f>
        <v>393.93060643059948</v>
      </c>
      <c r="AB82" s="14">
        <f t="shared" si="19"/>
        <v>388.88552865054061</v>
      </c>
      <c r="AC82" s="14">
        <f t="shared" si="19"/>
        <v>381.24148167319254</v>
      </c>
      <c r="AD82" s="14">
        <f t="shared" si="19"/>
        <v>380.74906347135982</v>
      </c>
      <c r="AE82" s="14">
        <f t="shared" si="19"/>
        <v>389.15156151988401</v>
      </c>
      <c r="AF82" s="14">
        <f t="shared" si="19"/>
        <v>395.268856248183</v>
      </c>
      <c r="AG82" s="14">
        <f t="shared" si="19"/>
        <v>400.08546401385246</v>
      </c>
      <c r="AH82" s="14">
        <f t="shared" si="19"/>
        <v>399.63657067483041</v>
      </c>
      <c r="AI82" s="14">
        <f t="shared" si="19"/>
        <v>377.15775708472614</v>
      </c>
      <c r="AJ82" s="14">
        <f t="shared" si="19"/>
        <v>384.39301212344975</v>
      </c>
      <c r="AK82" s="14">
        <f t="shared" si="19"/>
        <v>393.36738063916266</v>
      </c>
      <c r="AL82" s="14">
        <f t="shared" si="19"/>
        <v>386.88206936079285</v>
      </c>
      <c r="AM82" s="14">
        <f t="shared" si="19"/>
        <v>398.30679918421316</v>
      </c>
      <c r="AN82" s="14">
        <f t="shared" si="19"/>
        <v>399.00218634992569</v>
      </c>
      <c r="AO82" s="14">
        <f t="shared" si="19"/>
        <v>402.028450817578</v>
      </c>
      <c r="AP82" s="14">
        <f t="shared" si="19"/>
        <v>389.6027651017767</v>
      </c>
      <c r="AQ82" s="14">
        <f t="shared" si="19"/>
        <v>394.36973866928213</v>
      </c>
      <c r="AR82" s="14">
        <f t="shared" si="19"/>
        <v>378.68581543025113</v>
      </c>
      <c r="AS82" s="14">
        <f t="shared" si="19"/>
        <v>345.61197884834962</v>
      </c>
      <c r="AT82" s="14">
        <f t="shared" si="19"/>
        <v>318.02349805512023</v>
      </c>
      <c r="AU82" s="14">
        <f t="shared" si="19"/>
        <v>352.3317412625708</v>
      </c>
      <c r="AV82" s="14">
        <f t="shared" si="19"/>
        <v>348.35598759740094</v>
      </c>
      <c r="AW82" s="14">
        <f t="shared" si="19"/>
        <v>345.87265190671428</v>
      </c>
      <c r="AX82" s="14">
        <f t="shared" si="19"/>
        <v>355.65707539470185</v>
      </c>
      <c r="AY82" s="14">
        <f t="shared" si="19"/>
        <v>350.06348791092086</v>
      </c>
      <c r="AZ82" s="14">
        <f t="shared" si="19"/>
        <v>344.32647460620115</v>
      </c>
      <c r="BA82" s="28"/>
      <c r="BB82" s="28"/>
      <c r="BC82" s="28"/>
      <c r="BD82" s="28"/>
      <c r="BE82" s="28"/>
      <c r="BF82" s="28"/>
      <c r="BG82" s="28"/>
    </row>
    <row r="83" spans="1:59" s="29" customFormat="1">
      <c r="A83" s="305"/>
      <c r="B83" s="1"/>
      <c r="C83" s="1"/>
      <c r="D83" s="1"/>
      <c r="E83" s="1"/>
      <c r="F83" s="1"/>
      <c r="G83" s="1"/>
      <c r="H83" s="1"/>
      <c r="I83" s="1"/>
      <c r="J83" s="1"/>
      <c r="K83" s="1"/>
      <c r="L83" s="1"/>
      <c r="M83" s="1"/>
      <c r="N83" s="1"/>
      <c r="O83" s="1"/>
      <c r="P83" s="1"/>
      <c r="Q83" s="1"/>
      <c r="R83" s="1"/>
      <c r="S83" s="1"/>
      <c r="T83" s="1"/>
      <c r="U83" s="1"/>
      <c r="V83" s="1"/>
      <c r="W83" s="767"/>
      <c r="X83" s="767"/>
      <c r="Y83" s="8" t="s">
        <v>455</v>
      </c>
      <c r="Z83" s="14"/>
      <c r="AA83" s="14">
        <f t="shared" ref="AA83:AZ83" si="20">AA47/10^3</f>
        <v>199.82562056360433</v>
      </c>
      <c r="AB83" s="14">
        <f t="shared" si="20"/>
        <v>212.25619927115685</v>
      </c>
      <c r="AC83" s="14">
        <f t="shared" si="20"/>
        <v>218.47512248453634</v>
      </c>
      <c r="AD83" s="14">
        <f t="shared" si="20"/>
        <v>222.1293897112815</v>
      </c>
      <c r="AE83" s="14">
        <f t="shared" si="20"/>
        <v>231.19547440331098</v>
      </c>
      <c r="AF83" s="14">
        <f t="shared" si="20"/>
        <v>240.05011651154967</v>
      </c>
      <c r="AG83" s="14">
        <f t="shared" si="20"/>
        <v>246.4675817639168</v>
      </c>
      <c r="AH83" s="14">
        <f t="shared" si="20"/>
        <v>247.75493493176569</v>
      </c>
      <c r="AI83" s="14">
        <f t="shared" si="20"/>
        <v>245.86201840931523</v>
      </c>
      <c r="AJ83" s="14">
        <f t="shared" si="20"/>
        <v>249.68959573795763</v>
      </c>
      <c r="AK83" s="14">
        <f t="shared" si="20"/>
        <v>248.49546759535488</v>
      </c>
      <c r="AL83" s="14">
        <f t="shared" si="20"/>
        <v>252.5103908068327</v>
      </c>
      <c r="AM83" s="14">
        <f t="shared" si="20"/>
        <v>248.20004544518616</v>
      </c>
      <c r="AN83" s="14">
        <f t="shared" si="20"/>
        <v>243.97858947181663</v>
      </c>
      <c r="AO83" s="14">
        <f t="shared" si="20"/>
        <v>238.1409348243337</v>
      </c>
      <c r="AP83" s="14">
        <f t="shared" si="20"/>
        <v>232.27279150001752</v>
      </c>
      <c r="AQ83" s="14">
        <f t="shared" si="20"/>
        <v>229.22606497146464</v>
      </c>
      <c r="AR83" s="14">
        <f t="shared" si="20"/>
        <v>226.30462623040799</v>
      </c>
      <c r="AS83" s="14">
        <f t="shared" si="20"/>
        <v>217.81067734320732</v>
      </c>
      <c r="AT83" s="14">
        <f t="shared" si="20"/>
        <v>214.40064705736063</v>
      </c>
      <c r="AU83" s="14">
        <f t="shared" si="20"/>
        <v>215.12845042851151</v>
      </c>
      <c r="AV83" s="14">
        <f t="shared" si="20"/>
        <v>212.35616837402679</v>
      </c>
      <c r="AW83" s="14">
        <f t="shared" si="20"/>
        <v>217.16901653483643</v>
      </c>
      <c r="AX83" s="14">
        <f t="shared" si="20"/>
        <v>215.53659734613009</v>
      </c>
      <c r="AY83" s="14">
        <f t="shared" si="20"/>
        <v>208.25338739440213</v>
      </c>
      <c r="AZ83" s="14">
        <f t="shared" si="20"/>
        <v>204.71382109188977</v>
      </c>
      <c r="BA83" s="28"/>
      <c r="BB83" s="28"/>
      <c r="BC83" s="28"/>
      <c r="BD83" s="28"/>
      <c r="BE83" s="28"/>
      <c r="BF83" s="28"/>
      <c r="BG83" s="28"/>
    </row>
    <row r="84" spans="1:59" s="29" customFormat="1">
      <c r="A84" s="305"/>
      <c r="B84" s="1"/>
      <c r="C84" s="1"/>
      <c r="D84" s="1"/>
      <c r="E84" s="1"/>
      <c r="F84" s="1"/>
      <c r="G84" s="1"/>
      <c r="H84" s="1"/>
      <c r="I84" s="1"/>
      <c r="J84" s="1"/>
      <c r="K84" s="1"/>
      <c r="L84" s="1"/>
      <c r="M84" s="1"/>
      <c r="N84" s="1"/>
      <c r="O84" s="1"/>
      <c r="P84" s="1"/>
      <c r="Q84" s="1"/>
      <c r="R84" s="1"/>
      <c r="S84" s="1"/>
      <c r="T84" s="1"/>
      <c r="U84" s="1"/>
      <c r="V84" s="1"/>
      <c r="W84" s="767"/>
      <c r="X84" s="767"/>
      <c r="Y84" s="8" t="s">
        <v>456</v>
      </c>
      <c r="Z84" s="14"/>
      <c r="AA84" s="14">
        <f t="shared" ref="AA84:AZ84" si="21">(AA31)/10^3</f>
        <v>80.185517418788606</v>
      </c>
      <c r="AB84" s="14">
        <f t="shared" si="21"/>
        <v>76.87824759035216</v>
      </c>
      <c r="AC84" s="14">
        <f t="shared" si="21"/>
        <v>76.735661993726339</v>
      </c>
      <c r="AD84" s="14">
        <f t="shared" si="21"/>
        <v>81.542897419543621</v>
      </c>
      <c r="AE84" s="14">
        <f t="shared" si="21"/>
        <v>82.956475770017619</v>
      </c>
      <c r="AF84" s="14">
        <f t="shared" si="21"/>
        <v>86.867530693324483</v>
      </c>
      <c r="AG84" s="14">
        <f t="shared" si="21"/>
        <v>86.525963281376775</v>
      </c>
      <c r="AH84" s="14">
        <f t="shared" si="21"/>
        <v>88.309791381250847</v>
      </c>
      <c r="AI84" s="14">
        <f t="shared" si="21"/>
        <v>97.178415416322977</v>
      </c>
      <c r="AJ84" s="14">
        <f t="shared" si="21"/>
        <v>100.68146442297687</v>
      </c>
      <c r="AK84" s="14">
        <f t="shared" si="21"/>
        <v>102.04047332488774</v>
      </c>
      <c r="AL84" s="14">
        <f t="shared" si="21"/>
        <v>103.00147469135833</v>
      </c>
      <c r="AM84" s="14">
        <f t="shared" si="21"/>
        <v>102.83979087987208</v>
      </c>
      <c r="AN84" s="14">
        <f t="shared" si="21"/>
        <v>100.41251578649415</v>
      </c>
      <c r="AO84" s="14">
        <f t="shared" si="21"/>
        <v>107.74314763178006</v>
      </c>
      <c r="AP84" s="14">
        <f t="shared" si="21"/>
        <v>109.06125782915348</v>
      </c>
      <c r="AQ84" s="14">
        <f t="shared" si="21"/>
        <v>103.36497448662475</v>
      </c>
      <c r="AR84" s="14">
        <f t="shared" si="21"/>
        <v>94.44465156853515</v>
      </c>
      <c r="AS84" s="14">
        <f t="shared" si="21"/>
        <v>83.597452689519059</v>
      </c>
      <c r="AT84" s="14">
        <f t="shared" si="21"/>
        <v>89.122767347180357</v>
      </c>
      <c r="AU84" s="14">
        <f t="shared" si="21"/>
        <v>73.850733800483198</v>
      </c>
      <c r="AV84" s="14">
        <f t="shared" si="21"/>
        <v>74.602671664822765</v>
      </c>
      <c r="AW84" s="14">
        <f t="shared" si="21"/>
        <v>61.619576423408873</v>
      </c>
      <c r="AX84" s="14">
        <f t="shared" si="21"/>
        <v>69.341832840129669</v>
      </c>
      <c r="AY84" s="14">
        <f t="shared" si="21"/>
        <v>70.845153884260554</v>
      </c>
      <c r="AZ84" s="14">
        <f t="shared" si="21"/>
        <v>66.719317579365409</v>
      </c>
      <c r="BA84" s="28"/>
      <c r="BB84" s="28"/>
      <c r="BC84" s="28"/>
      <c r="BD84" s="28"/>
      <c r="BE84" s="28"/>
      <c r="BF84" s="28"/>
      <c r="BG84" s="28"/>
    </row>
    <row r="85" spans="1:59" s="29" customFormat="1">
      <c r="A85" s="305"/>
      <c r="B85" s="1"/>
      <c r="C85" s="1"/>
      <c r="D85" s="1"/>
      <c r="E85" s="1"/>
      <c r="F85" s="1"/>
      <c r="G85" s="1"/>
      <c r="H85" s="1"/>
      <c r="I85" s="1"/>
      <c r="J85" s="1"/>
      <c r="K85" s="1"/>
      <c r="L85" s="1"/>
      <c r="M85" s="1"/>
      <c r="N85" s="1"/>
      <c r="O85" s="1"/>
      <c r="P85" s="1"/>
      <c r="Q85" s="1"/>
      <c r="R85" s="1"/>
      <c r="S85" s="1"/>
      <c r="T85" s="1"/>
      <c r="U85" s="1"/>
      <c r="V85" s="1"/>
      <c r="W85" s="767"/>
      <c r="X85" s="767"/>
      <c r="Y85" s="8" t="s">
        <v>206</v>
      </c>
      <c r="Z85" s="14"/>
      <c r="AA85" s="14">
        <f t="shared" ref="AA85:AZ85" si="22">AA52/10^3</f>
        <v>58.366144410396345</v>
      </c>
      <c r="AB85" s="14">
        <f t="shared" si="22"/>
        <v>58.963626419680352</v>
      </c>
      <c r="AC85" s="14">
        <f t="shared" si="22"/>
        <v>62.397888166444339</v>
      </c>
      <c r="AD85" s="14">
        <f t="shared" si="22"/>
        <v>66.872807563926898</v>
      </c>
      <c r="AE85" s="14">
        <f t="shared" si="22"/>
        <v>63.592652484047775</v>
      </c>
      <c r="AF85" s="14">
        <f t="shared" si="22"/>
        <v>68.309933195733009</v>
      </c>
      <c r="AG85" s="14">
        <f t="shared" si="22"/>
        <v>68.14495556180384</v>
      </c>
      <c r="AH85" s="14">
        <f t="shared" si="22"/>
        <v>67.010560432702306</v>
      </c>
      <c r="AI85" s="14">
        <f t="shared" si="22"/>
        <v>66.608288275874074</v>
      </c>
      <c r="AJ85" s="14">
        <f t="shared" si="22"/>
        <v>68.575982811225686</v>
      </c>
      <c r="AK85" s="14">
        <f t="shared" si="22"/>
        <v>71.03731825530798</v>
      </c>
      <c r="AL85" s="14">
        <f t="shared" si="22"/>
        <v>67.613929415835713</v>
      </c>
      <c r="AM85" s="14">
        <f t="shared" si="22"/>
        <v>70.171665609411178</v>
      </c>
      <c r="AN85" s="14">
        <f t="shared" si="22"/>
        <v>67.151626131874693</v>
      </c>
      <c r="AO85" s="14">
        <f t="shared" si="22"/>
        <v>66.341161343336253</v>
      </c>
      <c r="AP85" s="14">
        <f t="shared" si="22"/>
        <v>69.6137799975603</v>
      </c>
      <c r="AQ85" s="14">
        <f t="shared" si="22"/>
        <v>65.479128850667379</v>
      </c>
      <c r="AR85" s="14">
        <f t="shared" si="22"/>
        <v>64.553367115117396</v>
      </c>
      <c r="AS85" s="14">
        <f t="shared" si="22"/>
        <v>60.89743021562554</v>
      </c>
      <c r="AT85" s="14">
        <f t="shared" si="22"/>
        <v>59.611361320704731</v>
      </c>
      <c r="AU85" s="14">
        <f t="shared" si="22"/>
        <v>62.883340161971006</v>
      </c>
      <c r="AV85" s="14">
        <f t="shared" si="22"/>
        <v>60.670131916765939</v>
      </c>
      <c r="AW85" s="14">
        <f t="shared" si="22"/>
        <v>60.038768056961821</v>
      </c>
      <c r="AX85" s="14">
        <f t="shared" si="22"/>
        <v>57.66004618463127</v>
      </c>
      <c r="AY85" s="14">
        <f t="shared" si="22"/>
        <v>55.501323868533468</v>
      </c>
      <c r="AZ85" s="14">
        <f t="shared" si="22"/>
        <v>53.200743186060443</v>
      </c>
      <c r="BA85" s="28"/>
      <c r="BB85" s="28"/>
      <c r="BC85" s="28"/>
      <c r="BD85" s="28"/>
      <c r="BE85" s="28"/>
      <c r="BF85" s="28"/>
      <c r="BG85" s="28"/>
    </row>
    <row r="86" spans="1:59" s="29" customFormat="1">
      <c r="A86" s="305"/>
      <c r="B86" s="1"/>
      <c r="C86" s="1"/>
      <c r="D86" s="1"/>
      <c r="E86" s="1"/>
      <c r="F86" s="1"/>
      <c r="G86" s="1"/>
      <c r="H86" s="1"/>
      <c r="I86" s="1"/>
      <c r="J86" s="1"/>
      <c r="K86" s="1"/>
      <c r="L86" s="1"/>
      <c r="M86" s="1"/>
      <c r="N86" s="1"/>
      <c r="O86" s="1"/>
      <c r="P86" s="1"/>
      <c r="Q86" s="1"/>
      <c r="R86" s="1"/>
      <c r="S86" s="1"/>
      <c r="T86" s="1"/>
      <c r="U86" s="1"/>
      <c r="V86" s="1"/>
      <c r="W86" s="767"/>
      <c r="X86" s="767"/>
      <c r="Y86" s="8" t="s">
        <v>93</v>
      </c>
      <c r="Z86" s="14"/>
      <c r="AA86" s="14">
        <f t="shared" ref="AA86:AZ86" si="23">AA53/10^3</f>
        <v>65.125994535528179</v>
      </c>
      <c r="AB86" s="14">
        <f t="shared" si="23"/>
        <v>66.220898023044768</v>
      </c>
      <c r="AC86" s="14">
        <f t="shared" si="23"/>
        <v>66.14951926019144</v>
      </c>
      <c r="AD86" s="14">
        <f t="shared" si="23"/>
        <v>64.863514874937081</v>
      </c>
      <c r="AE86" s="14">
        <f t="shared" si="23"/>
        <v>66.439762202855093</v>
      </c>
      <c r="AF86" s="14">
        <f t="shared" si="23"/>
        <v>66.774087991480073</v>
      </c>
      <c r="AG86" s="14">
        <f t="shared" si="23"/>
        <v>67.297676358663068</v>
      </c>
      <c r="AH86" s="14">
        <f t="shared" si="23"/>
        <v>64.691798465169498</v>
      </c>
      <c r="AI86" s="14">
        <f t="shared" si="23"/>
        <v>58.609944120293193</v>
      </c>
      <c r="AJ86" s="14">
        <f t="shared" si="23"/>
        <v>58.899072792361238</v>
      </c>
      <c r="AK86" s="14">
        <f t="shared" si="23"/>
        <v>59.357428232750529</v>
      </c>
      <c r="AL86" s="14">
        <f t="shared" si="23"/>
        <v>58.040999759272914</v>
      </c>
      <c r="AM86" s="14">
        <f t="shared" si="23"/>
        <v>55.348265059446199</v>
      </c>
      <c r="AN86" s="14">
        <f t="shared" si="23"/>
        <v>54.560852773661779</v>
      </c>
      <c r="AO86" s="14">
        <f t="shared" si="23"/>
        <v>54.543233901614755</v>
      </c>
      <c r="AP86" s="14">
        <f t="shared" si="23"/>
        <v>55.643977832797077</v>
      </c>
      <c r="AQ86" s="14">
        <f t="shared" si="23"/>
        <v>55.893472805397273</v>
      </c>
      <c r="AR86" s="14">
        <f t="shared" si="23"/>
        <v>55.092648974189999</v>
      </c>
      <c r="AS86" s="14">
        <f t="shared" si="23"/>
        <v>50.793224618314177</v>
      </c>
      <c r="AT86" s="14">
        <f t="shared" si="23"/>
        <v>45.234705405729784</v>
      </c>
      <c r="AU86" s="14">
        <f t="shared" si="23"/>
        <v>46.316103039967025</v>
      </c>
      <c r="AV86" s="14">
        <f t="shared" si="23"/>
        <v>46.226842695961473</v>
      </c>
      <c r="AW86" s="14">
        <f t="shared" si="23"/>
        <v>46.288208428078946</v>
      </c>
      <c r="AX86" s="14">
        <f t="shared" si="23"/>
        <v>48.034114633908317</v>
      </c>
      <c r="AY86" s="14">
        <f t="shared" si="23"/>
        <v>47.434264684650884</v>
      </c>
      <c r="AZ86" s="14">
        <f t="shared" si="23"/>
        <v>46.156227730441223</v>
      </c>
      <c r="BA86" s="28"/>
      <c r="BB86" s="28"/>
      <c r="BC86" s="28"/>
      <c r="BD86" s="28"/>
      <c r="BE86" s="28"/>
      <c r="BF86" s="28"/>
      <c r="BG86" s="28"/>
    </row>
    <row r="87" spans="1:59" s="29" customFormat="1">
      <c r="A87" s="305"/>
      <c r="B87" s="1"/>
      <c r="C87" s="1"/>
      <c r="D87" s="1"/>
      <c r="E87" s="1"/>
      <c r="F87" s="1"/>
      <c r="G87" s="1"/>
      <c r="H87" s="1"/>
      <c r="I87" s="1"/>
      <c r="J87" s="1"/>
      <c r="K87" s="1"/>
      <c r="L87" s="1"/>
      <c r="M87" s="1"/>
      <c r="N87" s="1"/>
      <c r="O87" s="1"/>
      <c r="P87" s="1"/>
      <c r="Q87" s="1"/>
      <c r="R87" s="1"/>
      <c r="S87" s="1"/>
      <c r="T87" s="1"/>
      <c r="U87" s="1"/>
      <c r="V87" s="1"/>
      <c r="W87" s="767"/>
      <c r="X87" s="767"/>
      <c r="Y87" s="8" t="s">
        <v>92</v>
      </c>
      <c r="Z87" s="14"/>
      <c r="AA87" s="14">
        <f>AA65/10^3</f>
        <v>24.004789495147605</v>
      </c>
      <c r="AB87" s="14">
        <f t="shared" ref="AB87:BE87" si="24">AB65/10^3</f>
        <v>24.193303079771095</v>
      </c>
      <c r="AC87" s="14">
        <f t="shared" si="24"/>
        <v>25.997784883166442</v>
      </c>
      <c r="AD87" s="14">
        <f t="shared" si="24"/>
        <v>25.019816501809952</v>
      </c>
      <c r="AE87" s="14">
        <f t="shared" si="24"/>
        <v>28.598436990483407</v>
      </c>
      <c r="AF87" s="14">
        <f t="shared" si="24"/>
        <v>29.139666356417248</v>
      </c>
      <c r="AG87" s="14">
        <f t="shared" si="24"/>
        <v>29.649884515558579</v>
      </c>
      <c r="AH87" s="14">
        <f t="shared" si="24"/>
        <v>31.207113724399004</v>
      </c>
      <c r="AI87" s="14">
        <f t="shared" si="24"/>
        <v>31.447885947133283</v>
      </c>
      <c r="AJ87" s="14">
        <f t="shared" si="24"/>
        <v>31.365707267695381</v>
      </c>
      <c r="AK87" s="14">
        <f t="shared" si="24"/>
        <v>32.856496577069208</v>
      </c>
      <c r="AL87" s="14">
        <f t="shared" si="24"/>
        <v>32.522541455449932</v>
      </c>
      <c r="AM87" s="14">
        <f t="shared" si="24"/>
        <v>32.76772216385082</v>
      </c>
      <c r="AN87" s="14">
        <f t="shared" si="24"/>
        <v>33.515749112426711</v>
      </c>
      <c r="AO87" s="14">
        <f t="shared" si="24"/>
        <v>32.703600998426424</v>
      </c>
      <c r="AP87" s="14">
        <f t="shared" si="24"/>
        <v>31.657635765383382</v>
      </c>
      <c r="AQ87" s="14">
        <f t="shared" si="24"/>
        <v>29.911656708535389</v>
      </c>
      <c r="AR87" s="14">
        <f t="shared" si="24"/>
        <v>30.488157264612141</v>
      </c>
      <c r="AS87" s="14">
        <f t="shared" si="24"/>
        <v>31.86148352838077</v>
      </c>
      <c r="AT87" s="14">
        <f t="shared" si="24"/>
        <v>28.202776998201294</v>
      </c>
      <c r="AU87" s="14">
        <f t="shared" si="24"/>
        <v>28.719830988225869</v>
      </c>
      <c r="AV87" s="14">
        <f t="shared" si="24"/>
        <v>28.039636165409298</v>
      </c>
      <c r="AW87" s="14">
        <f t="shared" si="24"/>
        <v>29.845585203940114</v>
      </c>
      <c r="AX87" s="14">
        <f t="shared" si="24"/>
        <v>29.333357204807157</v>
      </c>
      <c r="AY87" s="14">
        <f t="shared" si="24"/>
        <v>28.528100336765824</v>
      </c>
      <c r="AZ87" s="14">
        <f t="shared" si="24"/>
        <v>28.87070189644626</v>
      </c>
      <c r="BA87" s="14">
        <f t="shared" si="24"/>
        <v>0</v>
      </c>
      <c r="BB87" s="14">
        <f t="shared" si="24"/>
        <v>0</v>
      </c>
      <c r="BC87" s="14">
        <f t="shared" si="24"/>
        <v>0</v>
      </c>
      <c r="BD87" s="14">
        <f t="shared" si="24"/>
        <v>0</v>
      </c>
      <c r="BE87" s="14">
        <f t="shared" si="24"/>
        <v>0</v>
      </c>
      <c r="BF87" s="28"/>
      <c r="BG87" s="28"/>
    </row>
    <row r="88" spans="1:59" s="29" customFormat="1" ht="17.25" thickBot="1">
      <c r="A88" s="305"/>
      <c r="B88" s="1"/>
      <c r="C88" s="1"/>
      <c r="D88" s="1"/>
      <c r="E88" s="1"/>
      <c r="F88" s="1"/>
      <c r="G88" s="1"/>
      <c r="H88" s="1"/>
      <c r="I88" s="1"/>
      <c r="J88" s="1"/>
      <c r="K88" s="1"/>
      <c r="L88" s="1"/>
      <c r="M88" s="1"/>
      <c r="N88" s="1"/>
      <c r="O88" s="1"/>
      <c r="P88" s="1"/>
      <c r="Q88" s="1"/>
      <c r="R88" s="1"/>
      <c r="S88" s="1"/>
      <c r="T88" s="1"/>
      <c r="U88" s="1"/>
      <c r="V88" s="1"/>
      <c r="W88" s="767"/>
      <c r="X88" s="767"/>
      <c r="Y88" s="9" t="s">
        <v>151</v>
      </c>
      <c r="Z88" s="15"/>
      <c r="AA88" s="5">
        <f>AA69/10^3</f>
        <v>6.4908852525847154</v>
      </c>
      <c r="AB88" s="5">
        <f t="shared" ref="AB88:BG88" si="25">AB69/10^3</f>
        <v>6.2824574959036665</v>
      </c>
      <c r="AC88" s="5">
        <f t="shared" si="25"/>
        <v>6.0256449748862249</v>
      </c>
      <c r="AD88" s="5">
        <f t="shared" si="25"/>
        <v>5.8038030176439213</v>
      </c>
      <c r="AE88" s="5">
        <f t="shared" si="25"/>
        <v>5.6033420203765063</v>
      </c>
      <c r="AF88" s="5">
        <f t="shared" si="25"/>
        <v>5.7916632149150118</v>
      </c>
      <c r="AG88" s="5">
        <f t="shared" si="25"/>
        <v>5.9027988091002168</v>
      </c>
      <c r="AH88" s="5">
        <f t="shared" si="25"/>
        <v>5.8640098537254941</v>
      </c>
      <c r="AI88" s="5">
        <f t="shared" si="25"/>
        <v>5.4429868276799258</v>
      </c>
      <c r="AJ88" s="5">
        <f t="shared" si="25"/>
        <v>5.4617732226118827</v>
      </c>
      <c r="AK88" s="5">
        <f t="shared" si="25"/>
        <v>5.5305044939630905</v>
      </c>
      <c r="AL88" s="5">
        <f t="shared" si="25"/>
        <v>5.0787758586662912</v>
      </c>
      <c r="AM88" s="5">
        <f t="shared" si="25"/>
        <v>4.8365081299754999</v>
      </c>
      <c r="AN88" s="5">
        <f t="shared" si="25"/>
        <v>4.6724789726132023</v>
      </c>
      <c r="AO88" s="5">
        <f t="shared" si="25"/>
        <v>4.5246936050694861</v>
      </c>
      <c r="AP88" s="5">
        <f t="shared" si="25"/>
        <v>4.4645164405948972</v>
      </c>
      <c r="AQ88" s="5">
        <f t="shared" si="25"/>
        <v>4.3990045602344008</v>
      </c>
      <c r="AR88" s="5">
        <f t="shared" si="25"/>
        <v>4.4230758854723042</v>
      </c>
      <c r="AS88" s="5">
        <f t="shared" si="25"/>
        <v>4.0028765432333024</v>
      </c>
      <c r="AT88" s="5">
        <f t="shared" si="25"/>
        <v>3.6645070855664326</v>
      </c>
      <c r="AU88" s="5">
        <f t="shared" si="25"/>
        <v>3.55943402942111</v>
      </c>
      <c r="AV88" s="5">
        <f t="shared" si="25"/>
        <v>3.4486931324486987</v>
      </c>
      <c r="AW88" s="5">
        <f t="shared" si="25"/>
        <v>3.4590045085556893</v>
      </c>
      <c r="AX88" s="5">
        <f t="shared" si="25"/>
        <v>3.4653787908582365</v>
      </c>
      <c r="AY88" s="5">
        <f t="shared" si="25"/>
        <v>3.371028429761608</v>
      </c>
      <c r="AZ88" s="5">
        <f t="shared" si="25"/>
        <v>3.4097549429953564</v>
      </c>
      <c r="BA88" s="5">
        <f t="shared" si="25"/>
        <v>0</v>
      </c>
      <c r="BB88" s="5">
        <f t="shared" si="25"/>
        <v>0</v>
      </c>
      <c r="BC88" s="5">
        <f t="shared" si="25"/>
        <v>0</v>
      </c>
      <c r="BD88" s="5">
        <f t="shared" si="25"/>
        <v>0</v>
      </c>
      <c r="BE88" s="5">
        <f t="shared" si="25"/>
        <v>0</v>
      </c>
      <c r="BF88" s="5">
        <f t="shared" si="25"/>
        <v>0</v>
      </c>
      <c r="BG88" s="5">
        <f t="shared" si="25"/>
        <v>0</v>
      </c>
    </row>
    <row r="89" spans="1:59" s="29" customFormat="1" ht="15" thickTop="1">
      <c r="A89" s="305"/>
      <c r="B89" s="1"/>
      <c r="C89" s="1"/>
      <c r="D89" s="1"/>
      <c r="E89" s="1"/>
      <c r="F89" s="1"/>
      <c r="G89" s="1"/>
      <c r="H89" s="1"/>
      <c r="I89" s="1"/>
      <c r="J89" s="1"/>
      <c r="K89" s="1"/>
      <c r="L89" s="1"/>
      <c r="M89" s="1"/>
      <c r="N89" s="1"/>
      <c r="O89" s="1"/>
      <c r="P89" s="1"/>
      <c r="Q89" s="1"/>
      <c r="R89" s="1"/>
      <c r="S89" s="1"/>
      <c r="T89" s="1"/>
      <c r="U89" s="1"/>
      <c r="V89" s="1"/>
      <c r="W89" s="767"/>
      <c r="X89" s="767"/>
      <c r="Y89" s="10" t="s">
        <v>302</v>
      </c>
      <c r="Z89" s="16"/>
      <c r="AA89" s="16">
        <f t="shared" ref="AA89:AX89" si="26">SUM(AA81:AA88)</f>
        <v>1162.4655760121684</v>
      </c>
      <c r="AB89" s="16">
        <f t="shared" si="26"/>
        <v>1170.7379626404572</v>
      </c>
      <c r="AC89" s="16">
        <f t="shared" si="26"/>
        <v>1180.6394515163088</v>
      </c>
      <c r="AD89" s="16">
        <f t="shared" si="26"/>
        <v>1173.5162632751965</v>
      </c>
      <c r="AE89" s="16">
        <f t="shared" si="26"/>
        <v>1234.8319140508308</v>
      </c>
      <c r="AF89" s="16">
        <f t="shared" si="26"/>
        <v>1248.3569596207085</v>
      </c>
      <c r="AG89" s="16">
        <f t="shared" si="26"/>
        <v>1261.2246042073741</v>
      </c>
      <c r="AH89" s="16">
        <f t="shared" si="26"/>
        <v>1258.9339295363975</v>
      </c>
      <c r="AI89" s="16">
        <f t="shared" si="26"/>
        <v>1223.6139548508625</v>
      </c>
      <c r="AJ89" s="16">
        <f t="shared" si="26"/>
        <v>1258.5624712083015</v>
      </c>
      <c r="AK89" s="16">
        <f t="shared" si="26"/>
        <v>1279.8352941451449</v>
      </c>
      <c r="AL89" s="16">
        <f t="shared" si="26"/>
        <v>1262.6404580726735</v>
      </c>
      <c r="AM89" s="16">
        <f t="shared" si="26"/>
        <v>1299.46068982162</v>
      </c>
      <c r="AN89" s="16">
        <f t="shared" si="26"/>
        <v>1304.37838973823</v>
      </c>
      <c r="AO89" s="16">
        <f t="shared" si="26"/>
        <v>1303.3876204271708</v>
      </c>
      <c r="AP89" s="16">
        <f t="shared" si="26"/>
        <v>1310.78531695583</v>
      </c>
      <c r="AQ89" s="16">
        <f t="shared" si="26"/>
        <v>1290.124467631086</v>
      </c>
      <c r="AR89" s="16">
        <f t="shared" si="26"/>
        <v>1324.6035965018023</v>
      </c>
      <c r="AS89" s="16">
        <f t="shared" si="26"/>
        <v>1239.9060855676271</v>
      </c>
      <c r="AT89" s="16">
        <f t="shared" si="26"/>
        <v>1167.0955469925332</v>
      </c>
      <c r="AU89" s="16">
        <f t="shared" si="26"/>
        <v>1217.3536997634048</v>
      </c>
      <c r="AV89" s="16">
        <f t="shared" si="26"/>
        <v>1266.0775334117734</v>
      </c>
      <c r="AW89" s="16">
        <f t="shared" si="26"/>
        <v>1300.3386804849908</v>
      </c>
      <c r="AX89" s="16">
        <f t="shared" si="26"/>
        <v>1315.868630256226</v>
      </c>
      <c r="AY89" s="16">
        <f>SUM(AY81:AY88)</f>
        <v>1268.7122098610482</v>
      </c>
      <c r="AZ89" s="16">
        <f>SUM(AZ81:AZ88)</f>
        <v>1227.3894167026974</v>
      </c>
      <c r="BA89" s="31"/>
      <c r="BB89" s="31"/>
      <c r="BC89" s="31"/>
      <c r="BD89" s="31"/>
      <c r="BE89" s="31"/>
      <c r="BF89" s="31"/>
      <c r="BG89" s="31"/>
    </row>
    <row r="90" spans="1:59">
      <c r="W90" s="767"/>
      <c r="X90" s="767"/>
      <c r="Y90" s="767"/>
      <c r="Z90" s="66"/>
      <c r="AA90" s="66"/>
    </row>
    <row r="91" spans="1:59">
      <c r="W91" s="767"/>
      <c r="X91" s="767"/>
      <c r="Y91" s="928" t="s">
        <v>95</v>
      </c>
    </row>
    <row r="92" spans="1:59">
      <c r="W92" s="767"/>
      <c r="X92" s="767"/>
      <c r="Y92" s="1147" t="s">
        <v>293</v>
      </c>
      <c r="Z92" s="301"/>
      <c r="AA92" s="13">
        <v>1990</v>
      </c>
      <c r="AB92" s="13">
        <f t="shared" ref="AB92:BE92" si="27">AA92+1</f>
        <v>1991</v>
      </c>
      <c r="AC92" s="13">
        <f t="shared" si="27"/>
        <v>1992</v>
      </c>
      <c r="AD92" s="13">
        <f t="shared" si="27"/>
        <v>1993</v>
      </c>
      <c r="AE92" s="13">
        <f t="shared" si="27"/>
        <v>1994</v>
      </c>
      <c r="AF92" s="13">
        <f t="shared" si="27"/>
        <v>1995</v>
      </c>
      <c r="AG92" s="13">
        <f t="shared" si="27"/>
        <v>1996</v>
      </c>
      <c r="AH92" s="13">
        <f t="shared" si="27"/>
        <v>1997</v>
      </c>
      <c r="AI92" s="13">
        <f t="shared" si="27"/>
        <v>1998</v>
      </c>
      <c r="AJ92" s="13">
        <f t="shared" si="27"/>
        <v>1999</v>
      </c>
      <c r="AK92" s="13">
        <f t="shared" si="27"/>
        <v>2000</v>
      </c>
      <c r="AL92" s="13">
        <f t="shared" si="27"/>
        <v>2001</v>
      </c>
      <c r="AM92" s="13">
        <f t="shared" si="27"/>
        <v>2002</v>
      </c>
      <c r="AN92" s="13">
        <f t="shared" si="27"/>
        <v>2003</v>
      </c>
      <c r="AO92" s="13">
        <f t="shared" si="27"/>
        <v>2004</v>
      </c>
      <c r="AP92" s="13">
        <f t="shared" si="27"/>
        <v>2005</v>
      </c>
      <c r="AQ92" s="13">
        <f t="shared" si="27"/>
        <v>2006</v>
      </c>
      <c r="AR92" s="13">
        <f t="shared" si="27"/>
        <v>2007</v>
      </c>
      <c r="AS92" s="13">
        <f t="shared" si="27"/>
        <v>2008</v>
      </c>
      <c r="AT92" s="13">
        <f t="shared" si="27"/>
        <v>2009</v>
      </c>
      <c r="AU92" s="13">
        <f t="shared" si="27"/>
        <v>2010</v>
      </c>
      <c r="AV92" s="13">
        <f t="shared" si="27"/>
        <v>2011</v>
      </c>
      <c r="AW92" s="13">
        <f t="shared" si="27"/>
        <v>2012</v>
      </c>
      <c r="AX92" s="13">
        <f t="shared" si="27"/>
        <v>2013</v>
      </c>
      <c r="AY92" s="13">
        <f t="shared" si="27"/>
        <v>2014</v>
      </c>
      <c r="AZ92" s="13">
        <f t="shared" si="27"/>
        <v>2015</v>
      </c>
      <c r="BA92" s="13">
        <f t="shared" si="27"/>
        <v>2016</v>
      </c>
      <c r="BB92" s="13">
        <f t="shared" si="27"/>
        <v>2017</v>
      </c>
      <c r="BC92" s="13">
        <f t="shared" si="27"/>
        <v>2018</v>
      </c>
      <c r="BD92" s="13">
        <f t="shared" si="27"/>
        <v>2019</v>
      </c>
      <c r="BE92" s="13">
        <f t="shared" si="27"/>
        <v>2020</v>
      </c>
      <c r="BF92" s="13" t="s">
        <v>44</v>
      </c>
      <c r="BG92" s="13" t="s">
        <v>7</v>
      </c>
    </row>
    <row r="93" spans="1:59" s="29" customFormat="1">
      <c r="A93" s="305"/>
      <c r="B93" s="1"/>
      <c r="C93" s="1"/>
      <c r="D93" s="1"/>
      <c r="E93" s="1"/>
      <c r="F93" s="1"/>
      <c r="G93" s="1"/>
      <c r="H93" s="1"/>
      <c r="I93" s="1"/>
      <c r="J93" s="1"/>
      <c r="K93" s="1"/>
      <c r="L93" s="1"/>
      <c r="M93" s="1"/>
      <c r="N93" s="1"/>
      <c r="O93" s="1"/>
      <c r="P93" s="1"/>
      <c r="Q93" s="1"/>
      <c r="R93" s="1"/>
      <c r="S93" s="1"/>
      <c r="T93" s="1"/>
      <c r="U93" s="1"/>
      <c r="V93" s="1"/>
      <c r="W93" s="767"/>
      <c r="X93" s="767"/>
      <c r="Y93" s="8" t="s">
        <v>453</v>
      </c>
      <c r="Z93" s="32"/>
      <c r="AA93" s="18">
        <f t="shared" ref="AA93:AX93" si="28">AA81/$AA81-1</f>
        <v>0</v>
      </c>
      <c r="AB93" s="18">
        <f t="shared" si="28"/>
        <v>7.5378556254612761E-3</v>
      </c>
      <c r="AC93" s="18">
        <f t="shared" si="28"/>
        <v>2.7143056916551611E-2</v>
      </c>
      <c r="AD93" s="18">
        <f t="shared" si="28"/>
        <v>-2.3916848299082472E-2</v>
      </c>
      <c r="AE93" s="18">
        <f t="shared" si="28"/>
        <v>9.7921267071422902E-2</v>
      </c>
      <c r="AF93" s="18">
        <f t="shared" si="28"/>
        <v>6.4624095303522866E-2</v>
      </c>
      <c r="AG93" s="18">
        <f t="shared" si="28"/>
        <v>6.7598885582388801E-2</v>
      </c>
      <c r="AH93" s="18">
        <f t="shared" si="28"/>
        <v>5.9554520591746707E-2</v>
      </c>
      <c r="AI93" s="18">
        <f t="shared" si="28"/>
        <v>2.0238899555236722E-2</v>
      </c>
      <c r="AJ93" s="18">
        <f t="shared" si="28"/>
        <v>7.4610336670992927E-2</v>
      </c>
      <c r="AK93" s="18">
        <f t="shared" si="28"/>
        <v>9.7490869070907316E-2</v>
      </c>
      <c r="AL93" s="18">
        <f t="shared" si="28"/>
        <v>6.7120601720342288E-2</v>
      </c>
      <c r="AM93" s="18">
        <f t="shared" si="28"/>
        <v>0.15679589830880403</v>
      </c>
      <c r="AN93" s="18">
        <f t="shared" si="28"/>
        <v>0.19892737903245172</v>
      </c>
      <c r="AO93" s="18">
        <f t="shared" si="28"/>
        <v>0.18780154015361217</v>
      </c>
      <c r="AP93" s="18">
        <f t="shared" si="28"/>
        <v>0.25089249016747761</v>
      </c>
      <c r="AQ93" s="18">
        <f t="shared" si="28"/>
        <v>0.21804650252626057</v>
      </c>
      <c r="AR93" s="18">
        <f t="shared" si="28"/>
        <v>0.40675810329675088</v>
      </c>
      <c r="AS93" s="18">
        <f t="shared" si="28"/>
        <v>0.33118988074632205</v>
      </c>
      <c r="AT93" s="18">
        <f t="shared" si="28"/>
        <v>0.22209646148814577</v>
      </c>
      <c r="AU93" s="18">
        <f t="shared" si="28"/>
        <v>0.29900531719423307</v>
      </c>
      <c r="AV93" s="18">
        <f t="shared" si="28"/>
        <v>0.47182179350265541</v>
      </c>
      <c r="AW93" s="18">
        <f t="shared" si="28"/>
        <v>0.60235622094924013</v>
      </c>
      <c r="AX93" s="18">
        <f t="shared" si="28"/>
        <v>0.60473072891265178</v>
      </c>
      <c r="AY93" s="18">
        <f t="shared" ref="AY93:AZ101" si="29">AY81/$AA81-1</f>
        <v>0.50870290891755809</v>
      </c>
      <c r="AZ93" s="18">
        <f t="shared" si="29"/>
        <v>0.43480029048728319</v>
      </c>
      <c r="BA93" s="28"/>
      <c r="BB93" s="28"/>
      <c r="BC93" s="28"/>
      <c r="BD93" s="28"/>
      <c r="BE93" s="28"/>
      <c r="BF93" s="28"/>
      <c r="BG93" s="28"/>
    </row>
    <row r="94" spans="1:59" s="29" customFormat="1">
      <c r="A94" s="305"/>
      <c r="B94" s="1"/>
      <c r="C94" s="1"/>
      <c r="D94" s="1"/>
      <c r="E94" s="1"/>
      <c r="F94" s="1"/>
      <c r="G94" s="1"/>
      <c r="H94" s="1"/>
      <c r="I94" s="1"/>
      <c r="J94" s="1"/>
      <c r="K94" s="1"/>
      <c r="L94" s="1"/>
      <c r="M94" s="1"/>
      <c r="N94" s="1"/>
      <c r="O94" s="1"/>
      <c r="P94" s="1"/>
      <c r="Q94" s="1"/>
      <c r="R94" s="1"/>
      <c r="S94" s="1"/>
      <c r="T94" s="1"/>
      <c r="U94" s="1"/>
      <c r="V94" s="1"/>
      <c r="W94" s="767"/>
      <c r="X94" s="767"/>
      <c r="Y94" s="8" t="s">
        <v>454</v>
      </c>
      <c r="Z94" s="32"/>
      <c r="AA94" s="6">
        <f t="shared" ref="AA94:AB101" si="30">AA82/$AA82-1</f>
        <v>0</v>
      </c>
      <c r="AB94" s="18">
        <f t="shared" si="30"/>
        <v>-1.2807021586294765E-2</v>
      </c>
      <c r="AC94" s="18">
        <f t="shared" ref="AC94:AX94" si="31">AC82/$AA82-1</f>
        <v>-3.2211573689038708E-2</v>
      </c>
      <c r="AD94" s="18">
        <f t="shared" si="31"/>
        <v>-3.346158623895068E-2</v>
      </c>
      <c r="AE94" s="18">
        <f t="shared" si="31"/>
        <v>-1.2131692315096698E-2</v>
      </c>
      <c r="AF94" s="18">
        <f t="shared" si="31"/>
        <v>3.3971714706542144E-3</v>
      </c>
      <c r="AG94" s="18">
        <f t="shared" si="31"/>
        <v>1.5624217775364269E-2</v>
      </c>
      <c r="AH94" s="18">
        <f t="shared" si="31"/>
        <v>1.4484693880306931E-2</v>
      </c>
      <c r="AI94" s="18">
        <f t="shared" si="31"/>
        <v>-4.2578182735918735E-2</v>
      </c>
      <c r="AJ94" s="18">
        <f t="shared" si="31"/>
        <v>-2.4211356394898464E-2</v>
      </c>
      <c r="AK94" s="18">
        <f t="shared" si="31"/>
        <v>-1.4297589023107848E-3</v>
      </c>
      <c r="AL94" s="18">
        <f t="shared" si="31"/>
        <v>-1.7892839385274861E-2</v>
      </c>
      <c r="AM94" s="18">
        <f t="shared" si="31"/>
        <v>1.1109044796661749E-2</v>
      </c>
      <c r="AN94" s="18">
        <f t="shared" si="31"/>
        <v>1.2874297748224572E-2</v>
      </c>
      <c r="AO94" s="18">
        <f t="shared" si="31"/>
        <v>2.0556525070120735E-2</v>
      </c>
      <c r="AP94" s="18">
        <f t="shared" si="31"/>
        <v>-1.098630382654775E-2</v>
      </c>
      <c r="AQ94" s="18">
        <f t="shared" si="31"/>
        <v>1.1147451645394657E-3</v>
      </c>
      <c r="AR94" s="18">
        <f t="shared" si="31"/>
        <v>-3.8699178869296857E-2</v>
      </c>
      <c r="AS94" s="18">
        <f t="shared" si="31"/>
        <v>-0.12265771380412493</v>
      </c>
      <c r="AT94" s="18">
        <f t="shared" si="31"/>
        <v>-0.19269157343033749</v>
      </c>
      <c r="AU94" s="18">
        <f t="shared" si="31"/>
        <v>-0.10559947485410059</v>
      </c>
      <c r="AV94" s="18">
        <f t="shared" si="31"/>
        <v>-0.11569199775094807</v>
      </c>
      <c r="AW94" s="18">
        <f t="shared" si="31"/>
        <v>-0.12199599051045495</v>
      </c>
      <c r="AX94" s="18">
        <f t="shared" si="31"/>
        <v>-9.7158053756456364E-2</v>
      </c>
      <c r="AY94" s="18">
        <f t="shared" si="29"/>
        <v>-0.11135747718908684</v>
      </c>
      <c r="AZ94" s="18">
        <f t="shared" si="29"/>
        <v>-0.12592098967343712</v>
      </c>
      <c r="BA94" s="28"/>
      <c r="BB94" s="28"/>
      <c r="BC94" s="28"/>
      <c r="BD94" s="28"/>
      <c r="BE94" s="28"/>
      <c r="BF94" s="28"/>
      <c r="BG94" s="28"/>
    </row>
    <row r="95" spans="1:59" s="29" customFormat="1">
      <c r="A95" s="305"/>
      <c r="B95" s="1"/>
      <c r="C95" s="1"/>
      <c r="D95" s="1"/>
      <c r="E95" s="1"/>
      <c r="F95" s="1"/>
      <c r="G95" s="1"/>
      <c r="H95" s="1"/>
      <c r="I95" s="1"/>
      <c r="J95" s="1"/>
      <c r="K95" s="1"/>
      <c r="L95" s="1"/>
      <c r="M95" s="1"/>
      <c r="N95" s="1"/>
      <c r="O95" s="1"/>
      <c r="P95" s="1"/>
      <c r="Q95" s="1"/>
      <c r="R95" s="1"/>
      <c r="S95" s="1"/>
      <c r="T95" s="1"/>
      <c r="U95" s="1"/>
      <c r="V95" s="1"/>
      <c r="W95" s="767"/>
      <c r="X95" s="767"/>
      <c r="Y95" s="8" t="s">
        <v>455</v>
      </c>
      <c r="Z95" s="32"/>
      <c r="AA95" s="6">
        <f t="shared" si="30"/>
        <v>0</v>
      </c>
      <c r="AB95" s="18">
        <f t="shared" si="30"/>
        <v>6.220713176064363E-2</v>
      </c>
      <c r="AC95" s="18">
        <f t="shared" ref="AC95:AX95" si="32">AC83/$AA83-1</f>
        <v>9.3328882794565748E-2</v>
      </c>
      <c r="AD95" s="18">
        <f t="shared" si="32"/>
        <v>0.11161616355685422</v>
      </c>
      <c r="AE95" s="18">
        <f t="shared" si="32"/>
        <v>0.15698614497594732</v>
      </c>
      <c r="AF95" s="18">
        <f t="shared" si="32"/>
        <v>0.2012979908907222</v>
      </c>
      <c r="AG95" s="18">
        <f t="shared" si="32"/>
        <v>0.23341331841612556</v>
      </c>
      <c r="AH95" s="18">
        <f t="shared" si="32"/>
        <v>0.23985570135089618</v>
      </c>
      <c r="AI95" s="18">
        <f t="shared" si="32"/>
        <v>0.23038285939443659</v>
      </c>
      <c r="AJ95" s="18">
        <f t="shared" si="32"/>
        <v>0.24953744686848922</v>
      </c>
      <c r="AK95" s="18">
        <f t="shared" si="32"/>
        <v>0.24356159582779324</v>
      </c>
      <c r="AL95" s="18">
        <f t="shared" si="32"/>
        <v>0.26365373016048688</v>
      </c>
      <c r="AM95" s="18">
        <f t="shared" si="32"/>
        <v>0.24208319606436191</v>
      </c>
      <c r="AN95" s="18">
        <f t="shared" si="32"/>
        <v>0.22095749675982335</v>
      </c>
      <c r="AO95" s="18">
        <f t="shared" si="32"/>
        <v>0.19174375214080031</v>
      </c>
      <c r="AP95" s="18">
        <f t="shared" si="32"/>
        <v>0.1623774311066648</v>
      </c>
      <c r="AQ95" s="18">
        <f t="shared" si="32"/>
        <v>0.14713050471174283</v>
      </c>
      <c r="AR95" s="18">
        <f t="shared" si="32"/>
        <v>0.13251056392128358</v>
      </c>
      <c r="AS95" s="18">
        <f t="shared" si="32"/>
        <v>9.0003757920913641E-2</v>
      </c>
      <c r="AT95" s="18">
        <f t="shared" si="32"/>
        <v>7.293872753978059E-2</v>
      </c>
      <c r="AU95" s="18">
        <f t="shared" si="32"/>
        <v>7.6580920012888409E-2</v>
      </c>
      <c r="AV95" s="18">
        <f t="shared" si="32"/>
        <v>6.2707413469205164E-2</v>
      </c>
      <c r="AW95" s="18">
        <f t="shared" si="32"/>
        <v>8.6792654126709889E-2</v>
      </c>
      <c r="AX95" s="18">
        <f t="shared" si="32"/>
        <v>7.8623435464447722E-2</v>
      </c>
      <c r="AY95" s="18">
        <f t="shared" si="29"/>
        <v>4.2175606946834199E-2</v>
      </c>
      <c r="AZ95" s="18">
        <f t="shared" si="29"/>
        <v>2.4462331279134109E-2</v>
      </c>
      <c r="BA95" s="28"/>
      <c r="BB95" s="28"/>
      <c r="BC95" s="28"/>
      <c r="BD95" s="28"/>
      <c r="BE95" s="28"/>
      <c r="BF95" s="28"/>
      <c r="BG95" s="28"/>
    </row>
    <row r="96" spans="1:59" s="29" customFormat="1">
      <c r="A96" s="305"/>
      <c r="B96" s="1"/>
      <c r="C96" s="1"/>
      <c r="D96" s="1"/>
      <c r="E96" s="1"/>
      <c r="F96" s="1"/>
      <c r="G96" s="1"/>
      <c r="H96" s="1"/>
      <c r="I96" s="1"/>
      <c r="J96" s="1"/>
      <c r="K96" s="1"/>
      <c r="L96" s="1"/>
      <c r="M96" s="1"/>
      <c r="N96" s="1"/>
      <c r="O96" s="1"/>
      <c r="P96" s="1"/>
      <c r="Q96" s="1"/>
      <c r="R96" s="1"/>
      <c r="S96" s="1"/>
      <c r="T96" s="1"/>
      <c r="U96" s="1"/>
      <c r="V96" s="1"/>
      <c r="W96" s="767"/>
      <c r="X96" s="767"/>
      <c r="Y96" s="8" t="s">
        <v>456</v>
      </c>
      <c r="Z96" s="32"/>
      <c r="AA96" s="6">
        <f t="shared" si="30"/>
        <v>0</v>
      </c>
      <c r="AB96" s="18">
        <f t="shared" si="30"/>
        <v>-4.1245226505971289E-2</v>
      </c>
      <c r="AC96" s="18">
        <f t="shared" ref="AC96:AX96" si="33">AC84/$AA84-1</f>
        <v>-4.3023422883767704E-2</v>
      </c>
      <c r="AD96" s="18">
        <f t="shared" si="33"/>
        <v>1.6927994536292124E-2</v>
      </c>
      <c r="AE96" s="18">
        <f t="shared" si="33"/>
        <v>3.4556843185995723E-2</v>
      </c>
      <c r="AF96" s="18">
        <f t="shared" si="33"/>
        <v>8.3331921893543548E-2</v>
      </c>
      <c r="AG96" s="18">
        <f t="shared" si="33"/>
        <v>7.9072207384702997E-2</v>
      </c>
      <c r="AH96" s="18">
        <f t="shared" si="33"/>
        <v>0.10131847026728313</v>
      </c>
      <c r="AI96" s="18">
        <f t="shared" si="33"/>
        <v>0.21191978981422266</v>
      </c>
      <c r="AJ96" s="18">
        <f t="shared" si="33"/>
        <v>0.25560659410780051</v>
      </c>
      <c r="AK96" s="18">
        <f t="shared" si="33"/>
        <v>0.2725549028006673</v>
      </c>
      <c r="AL96" s="18">
        <f t="shared" si="33"/>
        <v>0.2845396276912171</v>
      </c>
      <c r="AM96" s="18">
        <f t="shared" si="33"/>
        <v>0.28252325594865169</v>
      </c>
      <c r="AN96" s="18">
        <f t="shared" si="33"/>
        <v>0.2522525141549572</v>
      </c>
      <c r="AO96" s="18">
        <f t="shared" si="33"/>
        <v>0.34367341011301256</v>
      </c>
      <c r="AP96" s="18">
        <f t="shared" si="33"/>
        <v>0.36011166779100767</v>
      </c>
      <c r="AQ96" s="18">
        <f t="shared" si="33"/>
        <v>0.28907286270631283</v>
      </c>
      <c r="AR96" s="18">
        <f t="shared" si="33"/>
        <v>0.17782680225500958</v>
      </c>
      <c r="AS96" s="18">
        <f t="shared" si="33"/>
        <v>4.2550517606699145E-2</v>
      </c>
      <c r="AT96" s="18">
        <f t="shared" si="33"/>
        <v>0.11145715855039962</v>
      </c>
      <c r="AU96" s="18">
        <f t="shared" si="33"/>
        <v>-7.900159308345478E-2</v>
      </c>
      <c r="AV96" s="18">
        <f t="shared" si="33"/>
        <v>-6.9624115846357304E-2</v>
      </c>
      <c r="AW96" s="18">
        <f t="shared" si="33"/>
        <v>-0.23153733483335326</v>
      </c>
      <c r="AX96" s="18">
        <f t="shared" si="33"/>
        <v>-0.13523245752752489</v>
      </c>
      <c r="AY96" s="18">
        <f t="shared" si="29"/>
        <v>-0.11648442056868824</v>
      </c>
      <c r="AZ96" s="18">
        <f t="shared" si="29"/>
        <v>-0.16793805506164727</v>
      </c>
      <c r="BA96" s="28"/>
      <c r="BB96" s="28"/>
      <c r="BC96" s="28"/>
      <c r="BD96" s="28"/>
      <c r="BE96" s="28"/>
      <c r="BF96" s="28"/>
      <c r="BG96" s="28"/>
    </row>
    <row r="97" spans="1:59" s="29" customFormat="1">
      <c r="A97" s="305"/>
      <c r="B97" s="1"/>
      <c r="C97" s="1"/>
      <c r="D97" s="1"/>
      <c r="E97" s="1"/>
      <c r="F97" s="1"/>
      <c r="G97" s="1"/>
      <c r="H97" s="1"/>
      <c r="I97" s="1"/>
      <c r="J97" s="1"/>
      <c r="K97" s="1"/>
      <c r="L97" s="1"/>
      <c r="M97" s="1"/>
      <c r="N97" s="1"/>
      <c r="O97" s="1"/>
      <c r="P97" s="1"/>
      <c r="Q97" s="1"/>
      <c r="R97" s="1"/>
      <c r="S97" s="1"/>
      <c r="T97" s="1"/>
      <c r="U97" s="1"/>
      <c r="V97" s="1"/>
      <c r="W97" s="767"/>
      <c r="X97" s="767"/>
      <c r="Y97" s="8" t="s">
        <v>206</v>
      </c>
      <c r="Z97" s="32"/>
      <c r="AA97" s="6">
        <f t="shared" si="30"/>
        <v>0</v>
      </c>
      <c r="AB97" s="18">
        <f t="shared" si="30"/>
        <v>1.0236790785474348E-2</v>
      </c>
      <c r="AC97" s="18">
        <f t="shared" ref="AC97:AX97" si="34">AC85/$AA85-1</f>
        <v>6.9076753257832912E-2</v>
      </c>
      <c r="AD97" s="18">
        <f t="shared" si="34"/>
        <v>0.14574653233416801</v>
      </c>
      <c r="AE97" s="18">
        <f t="shared" si="34"/>
        <v>8.9546913308196308E-2</v>
      </c>
      <c r="AF97" s="18">
        <f t="shared" si="34"/>
        <v>0.17036912213042199</v>
      </c>
      <c r="AG97" s="18">
        <f t="shared" si="34"/>
        <v>0.16754252401269909</v>
      </c>
      <c r="AH97" s="18">
        <f t="shared" si="34"/>
        <v>0.14810668255767445</v>
      </c>
      <c r="AI97" s="18">
        <f t="shared" si="34"/>
        <v>0.14121446514479064</v>
      </c>
      <c r="AJ97" s="18">
        <f t="shared" si="34"/>
        <v>0.174927408756689</v>
      </c>
      <c r="AK97" s="18">
        <f t="shared" si="34"/>
        <v>0.21709801072031421</v>
      </c>
      <c r="AL97" s="18">
        <f t="shared" si="34"/>
        <v>0.15844433616197762</v>
      </c>
      <c r="AM97" s="18">
        <f t="shared" si="34"/>
        <v>0.20226659338683328</v>
      </c>
      <c r="AN97" s="18">
        <f t="shared" si="34"/>
        <v>0.15052359223360745</v>
      </c>
      <c r="AO97" s="18">
        <f t="shared" si="34"/>
        <v>0.13663772060844526</v>
      </c>
      <c r="AP97" s="18">
        <f t="shared" si="34"/>
        <v>0.19270821639471691</v>
      </c>
      <c r="AQ97" s="18">
        <f t="shared" si="34"/>
        <v>0.12186832815710291</v>
      </c>
      <c r="AR97" s="18">
        <f t="shared" si="34"/>
        <v>0.10600704855911247</v>
      </c>
      <c r="AS97" s="18">
        <f t="shared" si="34"/>
        <v>4.3369076898941428E-2</v>
      </c>
      <c r="AT97" s="18">
        <f t="shared" si="34"/>
        <v>2.1334575427027547E-2</v>
      </c>
      <c r="AU97" s="18">
        <f t="shared" si="34"/>
        <v>7.7394109157055135E-2</v>
      </c>
      <c r="AV97" s="18">
        <f t="shared" si="34"/>
        <v>3.9474725110661968E-2</v>
      </c>
      <c r="AW97" s="18">
        <f t="shared" si="34"/>
        <v>2.8657429122002087E-2</v>
      </c>
      <c r="AX97" s="18">
        <f t="shared" si="34"/>
        <v>-1.2097736331531661E-2</v>
      </c>
      <c r="AY97" s="18">
        <f t="shared" si="29"/>
        <v>-4.9083600960843743E-2</v>
      </c>
      <c r="AZ97" s="18">
        <f t="shared" si="29"/>
        <v>-8.8499956207760522E-2</v>
      </c>
      <c r="BA97" s="28"/>
      <c r="BB97" s="28"/>
      <c r="BC97" s="28"/>
      <c r="BD97" s="28"/>
      <c r="BE97" s="28"/>
      <c r="BF97" s="28"/>
      <c r="BG97" s="28"/>
    </row>
    <row r="98" spans="1:59" s="29" customFormat="1">
      <c r="A98" s="305"/>
      <c r="B98" s="1"/>
      <c r="C98" s="1"/>
      <c r="D98" s="1"/>
      <c r="E98" s="1"/>
      <c r="F98" s="1"/>
      <c r="G98" s="1"/>
      <c r="H98" s="1"/>
      <c r="I98" s="1"/>
      <c r="J98" s="1"/>
      <c r="K98" s="1"/>
      <c r="L98" s="1"/>
      <c r="M98" s="1"/>
      <c r="N98" s="1"/>
      <c r="O98" s="1"/>
      <c r="P98" s="1"/>
      <c r="Q98" s="1"/>
      <c r="R98" s="1"/>
      <c r="S98" s="1"/>
      <c r="T98" s="1"/>
      <c r="U98" s="1"/>
      <c r="V98" s="1"/>
      <c r="W98" s="767"/>
      <c r="X98" s="767"/>
      <c r="Y98" s="8" t="s">
        <v>93</v>
      </c>
      <c r="Z98" s="32"/>
      <c r="AA98" s="6">
        <f t="shared" si="30"/>
        <v>0</v>
      </c>
      <c r="AB98" s="18">
        <f t="shared" si="30"/>
        <v>1.6812080879921032E-2</v>
      </c>
      <c r="AC98" s="18">
        <f t="shared" ref="AC98:AX98" si="35">AC86/$AA86-1</f>
        <v>1.5716070548525751E-2</v>
      </c>
      <c r="AD98" s="18">
        <f t="shared" si="35"/>
        <v>-4.0303363113772805E-3</v>
      </c>
      <c r="AE98" s="18">
        <f t="shared" si="35"/>
        <v>2.0172707943987067E-2</v>
      </c>
      <c r="AF98" s="18">
        <f t="shared" si="35"/>
        <v>2.5306230909883709E-2</v>
      </c>
      <c r="AG98" s="18">
        <f t="shared" si="35"/>
        <v>3.3345852737038495E-2</v>
      </c>
      <c r="AH98" s="18">
        <f t="shared" si="35"/>
        <v>-6.6670163496975743E-3</v>
      </c>
      <c r="AI98" s="18">
        <f t="shared" si="35"/>
        <v>-0.10005298900549287</v>
      </c>
      <c r="AJ98" s="18">
        <f t="shared" si="35"/>
        <v>-9.5613461069987471E-2</v>
      </c>
      <c r="AK98" s="18">
        <f t="shared" si="35"/>
        <v>-8.8575481171818793E-2</v>
      </c>
      <c r="AL98" s="18">
        <f t="shared" si="35"/>
        <v>-0.10878904540014644</v>
      </c>
      <c r="AM98" s="18">
        <f t="shared" si="35"/>
        <v>-0.15013558788339021</v>
      </c>
      <c r="AN98" s="18">
        <f t="shared" si="35"/>
        <v>-0.16222618690456692</v>
      </c>
      <c r="AO98" s="18">
        <f t="shared" si="35"/>
        <v>-0.16249672207524157</v>
      </c>
      <c r="AP98" s="18">
        <f t="shared" si="35"/>
        <v>-0.14559496204788669</v>
      </c>
      <c r="AQ98" s="18">
        <f t="shared" si="35"/>
        <v>-0.14176400369739139</v>
      </c>
      <c r="AR98" s="18">
        <f t="shared" si="35"/>
        <v>-0.15406053501209394</v>
      </c>
      <c r="AS98" s="18">
        <f t="shared" si="35"/>
        <v>-0.2200775591902101</v>
      </c>
      <c r="AT98" s="18">
        <f t="shared" si="35"/>
        <v>-0.30542779840309542</v>
      </c>
      <c r="AU98" s="18">
        <f t="shared" si="35"/>
        <v>-0.28882309789986849</v>
      </c>
      <c r="AV98" s="18">
        <f t="shared" si="35"/>
        <v>-0.29019367726133771</v>
      </c>
      <c r="AW98" s="18">
        <f t="shared" si="35"/>
        <v>-0.28925141553381817</v>
      </c>
      <c r="AX98" s="18">
        <f t="shared" si="35"/>
        <v>-0.26244328433703579</v>
      </c>
      <c r="AY98" s="18">
        <f t="shared" si="29"/>
        <v>-0.27165389146151042</v>
      </c>
      <c r="AZ98" s="18">
        <f t="shared" si="29"/>
        <v>-0.29127795959781277</v>
      </c>
      <c r="BA98" s="28"/>
      <c r="BB98" s="28"/>
      <c r="BC98" s="28"/>
      <c r="BD98" s="28"/>
      <c r="BE98" s="28"/>
      <c r="BF98" s="28"/>
      <c r="BG98" s="28"/>
    </row>
    <row r="99" spans="1:59" s="29" customFormat="1">
      <c r="A99" s="305"/>
      <c r="B99" s="1"/>
      <c r="C99" s="1"/>
      <c r="D99" s="1"/>
      <c r="E99" s="1"/>
      <c r="F99" s="1"/>
      <c r="G99" s="1"/>
      <c r="H99" s="1"/>
      <c r="I99" s="1"/>
      <c r="J99" s="1"/>
      <c r="K99" s="1"/>
      <c r="L99" s="1"/>
      <c r="M99" s="1"/>
      <c r="N99" s="1"/>
      <c r="O99" s="1"/>
      <c r="P99" s="1"/>
      <c r="Q99" s="1"/>
      <c r="R99" s="1"/>
      <c r="S99" s="1"/>
      <c r="T99" s="1"/>
      <c r="U99" s="1"/>
      <c r="V99" s="1"/>
      <c r="W99" s="767"/>
      <c r="X99" s="767"/>
      <c r="Y99" s="8" t="s">
        <v>92</v>
      </c>
      <c r="Z99" s="32"/>
      <c r="AA99" s="6">
        <f t="shared" si="30"/>
        <v>0</v>
      </c>
      <c r="AB99" s="18">
        <f t="shared" si="30"/>
        <v>7.8531654968936326E-3</v>
      </c>
      <c r="AC99" s="18">
        <f t="shared" ref="AC99:AX99" si="36">AC87/$AA87-1</f>
        <v>8.3024905859795384E-2</v>
      </c>
      <c r="AD99" s="18">
        <f t="shared" si="36"/>
        <v>4.2284353581502065E-2</v>
      </c>
      <c r="AE99" s="18">
        <f t="shared" si="36"/>
        <v>0.19136378997467873</v>
      </c>
      <c r="AF99" s="18">
        <f t="shared" si="36"/>
        <v>0.21391051407918504</v>
      </c>
      <c r="AG99" s="18">
        <f t="shared" si="36"/>
        <v>0.23516536237704111</v>
      </c>
      <c r="AH99" s="18">
        <f t="shared" si="36"/>
        <v>0.30003696681894665</v>
      </c>
      <c r="AI99" s="18">
        <f t="shared" si="36"/>
        <v>0.31006714112157674</v>
      </c>
      <c r="AJ99" s="18">
        <f t="shared" si="36"/>
        <v>0.3066437126655801</v>
      </c>
      <c r="AK99" s="18">
        <f t="shared" si="36"/>
        <v>0.36874754030694223</v>
      </c>
      <c r="AL99" s="18">
        <f t="shared" si="36"/>
        <v>0.3548355198875679</v>
      </c>
      <c r="AM99" s="18">
        <f t="shared" si="36"/>
        <v>0.36504934444330694</v>
      </c>
      <c r="AN99" s="18">
        <f t="shared" si="36"/>
        <v>0.39621091529262009</v>
      </c>
      <c r="AO99" s="18">
        <f t="shared" si="36"/>
        <v>0.3623781622845399</v>
      </c>
      <c r="AP99" s="18">
        <f t="shared" si="36"/>
        <v>0.3188049731401621</v>
      </c>
      <c r="AQ99" s="18">
        <f t="shared" si="36"/>
        <v>0.24607036085785361</v>
      </c>
      <c r="AR99" s="18">
        <f t="shared" si="36"/>
        <v>0.27008642466017463</v>
      </c>
      <c r="AS99" s="18">
        <f t="shared" si="36"/>
        <v>0.32729693525624715</v>
      </c>
      <c r="AT99" s="18">
        <f t="shared" si="36"/>
        <v>0.17488124625722223</v>
      </c>
      <c r="AU99" s="18">
        <f t="shared" si="36"/>
        <v>0.19642086401263281</v>
      </c>
      <c r="AV99" s="18">
        <f t="shared" si="36"/>
        <v>0.16808506781854127</v>
      </c>
      <c r="AW99" s="18">
        <f t="shared" si="36"/>
        <v>0.24331793078098785</v>
      </c>
      <c r="AX99" s="18">
        <f t="shared" si="36"/>
        <v>0.221979355858825</v>
      </c>
      <c r="AY99" s="18">
        <f t="shared" si="29"/>
        <v>0.18843368080909739</v>
      </c>
      <c r="AZ99" s="18">
        <f t="shared" si="29"/>
        <v>0.20270589759940472</v>
      </c>
      <c r="BA99" s="28"/>
      <c r="BB99" s="28"/>
      <c r="BC99" s="28"/>
      <c r="BD99" s="28"/>
      <c r="BE99" s="28"/>
      <c r="BF99" s="28"/>
      <c r="BG99" s="28"/>
    </row>
    <row r="100" spans="1:59" s="29" customFormat="1" ht="17.25" thickBot="1">
      <c r="A100" s="305"/>
      <c r="B100" s="1"/>
      <c r="C100" s="1"/>
      <c r="D100" s="1"/>
      <c r="E100" s="1"/>
      <c r="F100" s="1"/>
      <c r="G100" s="1"/>
      <c r="H100" s="1"/>
      <c r="I100" s="1"/>
      <c r="J100" s="1"/>
      <c r="K100" s="1"/>
      <c r="L100" s="1"/>
      <c r="M100" s="1"/>
      <c r="N100" s="1"/>
      <c r="O100" s="1"/>
      <c r="P100" s="1"/>
      <c r="Q100" s="1"/>
      <c r="R100" s="1"/>
      <c r="S100" s="1"/>
      <c r="T100" s="1"/>
      <c r="U100" s="1"/>
      <c r="V100" s="1"/>
      <c r="W100" s="767"/>
      <c r="X100" s="767"/>
      <c r="Y100" s="9" t="s">
        <v>151</v>
      </c>
      <c r="Z100" s="33"/>
      <c r="AA100" s="7">
        <f>AA88/$AA88-1</f>
        <v>0</v>
      </c>
      <c r="AB100" s="19">
        <f>AB88/$AA88-1</f>
        <v>-3.2110836745735338E-2</v>
      </c>
      <c r="AC100" s="19">
        <f>AC88/$AA88-1</f>
        <v>-7.1675936269745111E-2</v>
      </c>
      <c r="AD100" s="19">
        <f>AD88/$AA88-1</f>
        <v>-0.10585339413713923</v>
      </c>
      <c r="AE100" s="19">
        <f t="shared" ref="AE100:AX100" si="37">AE88/$AA88-1</f>
        <v>-0.13673685447678852</v>
      </c>
      <c r="AF100" s="19">
        <f t="shared" si="37"/>
        <v>-0.10772367873723676</v>
      </c>
      <c r="AG100" s="19">
        <f t="shared" si="37"/>
        <v>-9.0601885659636117E-2</v>
      </c>
      <c r="AH100" s="19">
        <f t="shared" si="37"/>
        <v>-9.6577797090095729E-2</v>
      </c>
      <c r="AI100" s="19">
        <f t="shared" si="37"/>
        <v>-0.16144152671432743</v>
      </c>
      <c r="AJ100" s="19">
        <f t="shared" si="37"/>
        <v>-0.15854725356037269</v>
      </c>
      <c r="AK100" s="19">
        <f t="shared" si="37"/>
        <v>-0.14795836334330426</v>
      </c>
      <c r="AL100" s="19">
        <f t="shared" si="37"/>
        <v>-0.21755266638801118</v>
      </c>
      <c r="AM100" s="19">
        <f t="shared" si="37"/>
        <v>-0.25487696334647592</v>
      </c>
      <c r="AN100" s="19">
        <f t="shared" si="37"/>
        <v>-0.28014765462806646</v>
      </c>
      <c r="AO100" s="19">
        <f t="shared" si="37"/>
        <v>-0.30291579206892894</v>
      </c>
      <c r="AP100" s="19">
        <f t="shared" si="37"/>
        <v>-0.31218681784320623</v>
      </c>
      <c r="AQ100" s="19">
        <f t="shared" si="37"/>
        <v>-0.32227972163231711</v>
      </c>
      <c r="AR100" s="19">
        <f t="shared" si="37"/>
        <v>-0.31857124053903052</v>
      </c>
      <c r="AS100" s="19">
        <f t="shared" si="37"/>
        <v>-0.38330807163178104</v>
      </c>
      <c r="AT100" s="19">
        <f t="shared" si="37"/>
        <v>-0.43543801146273531</v>
      </c>
      <c r="AU100" s="19">
        <f t="shared" si="37"/>
        <v>-0.45162579665019975</v>
      </c>
      <c r="AV100" s="19">
        <f t="shared" si="37"/>
        <v>-0.46868678181063128</v>
      </c>
      <c r="AW100" s="19">
        <f t="shared" si="37"/>
        <v>-0.46709818862099128</v>
      </c>
      <c r="AX100" s="19">
        <f t="shared" si="37"/>
        <v>-0.46611615272688744</v>
      </c>
      <c r="AY100" s="19">
        <f t="shared" si="29"/>
        <v>-0.48065197602757792</v>
      </c>
      <c r="AZ100" s="19">
        <f t="shared" si="29"/>
        <v>-0.47468568457013338</v>
      </c>
      <c r="BA100" s="19">
        <f>BA68/AZ68-1</f>
        <v>-1</v>
      </c>
      <c r="BB100" s="19" t="e">
        <f>BB68/BA68-1</f>
        <v>#DIV/0!</v>
      </c>
      <c r="BC100" s="19" t="e">
        <f>BC68/BB68-1</f>
        <v>#DIV/0!</v>
      </c>
      <c r="BD100" s="19" t="e">
        <f>BD68/BC68-1</f>
        <v>#DIV/0!</v>
      </c>
      <c r="BE100" s="19" t="e">
        <f>BE68/BD68-1</f>
        <v>#DIV/0!</v>
      </c>
      <c r="BF100" s="30"/>
      <c r="BG100" s="30"/>
    </row>
    <row r="101" spans="1:59" s="29" customFormat="1" ht="15" thickTop="1">
      <c r="A101" s="305"/>
      <c r="B101" s="1"/>
      <c r="C101" s="1"/>
      <c r="D101" s="1"/>
      <c r="E101" s="1"/>
      <c r="F101" s="1"/>
      <c r="G101" s="1"/>
      <c r="H101" s="1"/>
      <c r="I101" s="1"/>
      <c r="J101" s="1"/>
      <c r="K101" s="1"/>
      <c r="L101" s="1"/>
      <c r="M101" s="1"/>
      <c r="N101" s="1"/>
      <c r="O101" s="1"/>
      <c r="P101" s="1"/>
      <c r="Q101" s="1"/>
      <c r="R101" s="1"/>
      <c r="S101" s="1"/>
      <c r="T101" s="1"/>
      <c r="U101" s="1"/>
      <c r="V101" s="1"/>
      <c r="W101" s="767"/>
      <c r="X101" s="767"/>
      <c r="Y101" s="10" t="s">
        <v>302</v>
      </c>
      <c r="Z101" s="34"/>
      <c r="AA101" s="591">
        <f t="shared" si="30"/>
        <v>0</v>
      </c>
      <c r="AB101" s="20">
        <f t="shared" si="30"/>
        <v>7.1162422346020549E-3</v>
      </c>
      <c r="AC101" s="20">
        <f t="shared" ref="AC101:AX101" si="38">AC89/$AA89-1</f>
        <v>1.5633904245565544E-2</v>
      </c>
      <c r="AD101" s="20">
        <f t="shared" si="38"/>
        <v>9.5062490374444586E-3</v>
      </c>
      <c r="AE101" s="20">
        <f t="shared" si="38"/>
        <v>6.2252456788367549E-2</v>
      </c>
      <c r="AF101" s="20">
        <f t="shared" si="38"/>
        <v>7.3887249120262011E-2</v>
      </c>
      <c r="AG101" s="20">
        <f t="shared" si="38"/>
        <v>8.4956518483754184E-2</v>
      </c>
      <c r="AH101" s="20">
        <f t="shared" si="38"/>
        <v>8.2985987297071739E-2</v>
      </c>
      <c r="AI101" s="20">
        <f t="shared" si="38"/>
        <v>5.2602313651698207E-2</v>
      </c>
      <c r="AJ101" s="20">
        <f t="shared" si="38"/>
        <v>8.266644378906518E-2</v>
      </c>
      <c r="AK101" s="20">
        <f t="shared" si="38"/>
        <v>0.10096618820800929</v>
      </c>
      <c r="AL101" s="20">
        <f t="shared" si="38"/>
        <v>8.6174493359325366E-2</v>
      </c>
      <c r="AM101" s="20">
        <f t="shared" si="38"/>
        <v>0.11784874893191466</v>
      </c>
      <c r="AN101" s="20">
        <f t="shared" si="38"/>
        <v>0.12207915370095757</v>
      </c>
      <c r="AO101" s="20">
        <f t="shared" si="38"/>
        <v>0.12122685378644471</v>
      </c>
      <c r="AP101" s="20">
        <f t="shared" si="38"/>
        <v>0.12759065214857523</v>
      </c>
      <c r="AQ101" s="20">
        <f t="shared" si="38"/>
        <v>0.10981735223235645</v>
      </c>
      <c r="AR101" s="20">
        <f t="shared" si="38"/>
        <v>0.13947769623066808</v>
      </c>
      <c r="AS101" s="20">
        <f t="shared" si="38"/>
        <v>6.66174647692519E-2</v>
      </c>
      <c r="AT101" s="20">
        <f t="shared" si="38"/>
        <v>3.9828886772268479E-3</v>
      </c>
      <c r="AU101" s="20">
        <f t="shared" si="38"/>
        <v>4.7216988514644731E-2</v>
      </c>
      <c r="AV101" s="20">
        <f t="shared" si="38"/>
        <v>8.9131204861175428E-2</v>
      </c>
      <c r="AW101" s="20">
        <f t="shared" si="38"/>
        <v>0.11860403208307924</v>
      </c>
      <c r="AX101" s="20">
        <f t="shared" si="38"/>
        <v>0.13196352426220304</v>
      </c>
      <c r="AY101" s="20">
        <f t="shared" si="29"/>
        <v>9.1397660318990548E-2</v>
      </c>
      <c r="AZ101" s="20">
        <f t="shared" si="29"/>
        <v>5.5850118945672156E-2</v>
      </c>
      <c r="BA101" s="31"/>
      <c r="BB101" s="31"/>
      <c r="BC101" s="31"/>
      <c r="BD101" s="31"/>
      <c r="BE101" s="31"/>
      <c r="BF101" s="31"/>
      <c r="BG101" s="31"/>
    </row>
    <row r="102" spans="1:59">
      <c r="W102" s="767"/>
      <c r="X102" s="767"/>
      <c r="Y102" s="767"/>
    </row>
    <row r="103" spans="1:59">
      <c r="W103" s="767"/>
      <c r="X103" s="767"/>
      <c r="Y103" s="928" t="s">
        <v>94</v>
      </c>
    </row>
    <row r="104" spans="1:59">
      <c r="W104" s="767"/>
      <c r="X104" s="767"/>
      <c r="Y104" s="1147" t="s">
        <v>293</v>
      </c>
      <c r="Z104" s="301"/>
      <c r="AA104" s="13">
        <v>1990</v>
      </c>
      <c r="AB104" s="13">
        <f t="shared" ref="AB104:BE104" si="39">AA104+1</f>
        <v>1991</v>
      </c>
      <c r="AC104" s="13">
        <f t="shared" si="39"/>
        <v>1992</v>
      </c>
      <c r="AD104" s="13">
        <f t="shared" si="39"/>
        <v>1993</v>
      </c>
      <c r="AE104" s="13">
        <f t="shared" si="39"/>
        <v>1994</v>
      </c>
      <c r="AF104" s="13">
        <f t="shared" si="39"/>
        <v>1995</v>
      </c>
      <c r="AG104" s="13">
        <f t="shared" si="39"/>
        <v>1996</v>
      </c>
      <c r="AH104" s="13">
        <f t="shared" si="39"/>
        <v>1997</v>
      </c>
      <c r="AI104" s="13">
        <f t="shared" si="39"/>
        <v>1998</v>
      </c>
      <c r="AJ104" s="13">
        <f t="shared" si="39"/>
        <v>1999</v>
      </c>
      <c r="AK104" s="13">
        <f t="shared" si="39"/>
        <v>2000</v>
      </c>
      <c r="AL104" s="13">
        <f t="shared" si="39"/>
        <v>2001</v>
      </c>
      <c r="AM104" s="13">
        <f t="shared" si="39"/>
        <v>2002</v>
      </c>
      <c r="AN104" s="13">
        <f t="shared" si="39"/>
        <v>2003</v>
      </c>
      <c r="AO104" s="13">
        <f t="shared" si="39"/>
        <v>2004</v>
      </c>
      <c r="AP104" s="13">
        <f t="shared" si="39"/>
        <v>2005</v>
      </c>
      <c r="AQ104" s="13">
        <f t="shared" si="39"/>
        <v>2006</v>
      </c>
      <c r="AR104" s="13">
        <f t="shared" si="39"/>
        <v>2007</v>
      </c>
      <c r="AS104" s="13">
        <f t="shared" si="39"/>
        <v>2008</v>
      </c>
      <c r="AT104" s="13">
        <f t="shared" si="39"/>
        <v>2009</v>
      </c>
      <c r="AU104" s="13">
        <f t="shared" si="39"/>
        <v>2010</v>
      </c>
      <c r="AV104" s="13">
        <f t="shared" si="39"/>
        <v>2011</v>
      </c>
      <c r="AW104" s="13">
        <f t="shared" si="39"/>
        <v>2012</v>
      </c>
      <c r="AX104" s="13">
        <f t="shared" si="39"/>
        <v>2013</v>
      </c>
      <c r="AY104" s="13">
        <f t="shared" si="39"/>
        <v>2014</v>
      </c>
      <c r="AZ104" s="13">
        <f t="shared" si="39"/>
        <v>2015</v>
      </c>
      <c r="BA104" s="13">
        <f t="shared" si="39"/>
        <v>2016</v>
      </c>
      <c r="BB104" s="13">
        <f t="shared" si="39"/>
        <v>2017</v>
      </c>
      <c r="BC104" s="13">
        <f t="shared" si="39"/>
        <v>2018</v>
      </c>
      <c r="BD104" s="13">
        <f t="shared" si="39"/>
        <v>2019</v>
      </c>
      <c r="BE104" s="13">
        <f t="shared" si="39"/>
        <v>2020</v>
      </c>
      <c r="BF104" s="13" t="s">
        <v>44</v>
      </c>
      <c r="BG104" s="13" t="s">
        <v>7</v>
      </c>
    </row>
    <row r="105" spans="1:59" s="29" customFormat="1">
      <c r="A105" s="305"/>
      <c r="B105" s="1"/>
      <c r="C105" s="1"/>
      <c r="D105" s="1"/>
      <c r="E105" s="1"/>
      <c r="F105" s="1"/>
      <c r="G105" s="1"/>
      <c r="H105" s="1"/>
      <c r="I105" s="1"/>
      <c r="J105" s="1"/>
      <c r="K105" s="1"/>
      <c r="L105" s="1"/>
      <c r="M105" s="1"/>
      <c r="N105" s="1"/>
      <c r="O105" s="1"/>
      <c r="P105" s="1"/>
      <c r="Q105" s="1"/>
      <c r="R105" s="1"/>
      <c r="S105" s="1"/>
      <c r="T105" s="1"/>
      <c r="U105" s="1"/>
      <c r="V105" s="1"/>
      <c r="W105" s="767"/>
      <c r="X105" s="767"/>
      <c r="Y105" s="8" t="s">
        <v>453</v>
      </c>
      <c r="Z105" s="32"/>
      <c r="AA105" s="592"/>
      <c r="AB105" s="593"/>
      <c r="AC105" s="593"/>
      <c r="AD105" s="593"/>
      <c r="AE105" s="593"/>
      <c r="AF105" s="593"/>
      <c r="AG105" s="593"/>
      <c r="AH105" s="593"/>
      <c r="AI105" s="593"/>
      <c r="AJ105" s="593"/>
      <c r="AK105" s="593"/>
      <c r="AL105" s="593"/>
      <c r="AM105" s="593"/>
      <c r="AN105" s="593"/>
      <c r="AO105" s="593"/>
      <c r="AP105" s="18">
        <f>AP81/$AP81-1</f>
        <v>0</v>
      </c>
      <c r="AQ105" s="18">
        <f t="shared" ref="AQ105:BE105" si="40">AQ81/$AP81-1</f>
        <v>-2.6258042077476507E-2</v>
      </c>
      <c r="AR105" s="18">
        <f t="shared" si="40"/>
        <v>0.1246035245670114</v>
      </c>
      <c r="AS105" s="18">
        <f t="shared" si="40"/>
        <v>6.4192079823018E-2</v>
      </c>
      <c r="AT105" s="18">
        <f t="shared" si="40"/>
        <v>-2.3020386568534112E-2</v>
      </c>
      <c r="AU105" s="18">
        <f t="shared" si="40"/>
        <v>3.8462799485121213E-2</v>
      </c>
      <c r="AV105" s="18">
        <f t="shared" si="40"/>
        <v>0.17661733927717349</v>
      </c>
      <c r="AW105" s="18">
        <f t="shared" si="40"/>
        <v>0.28097037398850033</v>
      </c>
      <c r="AX105" s="18">
        <f>AX81/$AP81-1</f>
        <v>0.28286862502292287</v>
      </c>
      <c r="AY105" s="18">
        <f>AY81/$AP81-1</f>
        <v>0.20610118037846981</v>
      </c>
      <c r="AZ105" s="18">
        <f>AZ81/$AP81-1</f>
        <v>0.14702126822680261</v>
      </c>
      <c r="BA105" s="18">
        <f t="shared" si="40"/>
        <v>-1</v>
      </c>
      <c r="BB105" s="18">
        <f t="shared" si="40"/>
        <v>-1</v>
      </c>
      <c r="BC105" s="18">
        <f t="shared" si="40"/>
        <v>-1</v>
      </c>
      <c r="BD105" s="18">
        <f t="shared" si="40"/>
        <v>-1</v>
      </c>
      <c r="BE105" s="18">
        <f t="shared" si="40"/>
        <v>-1</v>
      </c>
      <c r="BF105" s="28"/>
      <c r="BG105" s="28"/>
    </row>
    <row r="106" spans="1:59" s="29" customFormat="1">
      <c r="A106" s="305"/>
      <c r="B106" s="1"/>
      <c r="C106" s="1"/>
      <c r="D106" s="1"/>
      <c r="E106" s="1"/>
      <c r="F106" s="1"/>
      <c r="G106" s="1"/>
      <c r="H106" s="1"/>
      <c r="I106" s="1"/>
      <c r="J106" s="1"/>
      <c r="K106" s="1"/>
      <c r="L106" s="1"/>
      <c r="M106" s="1"/>
      <c r="N106" s="1"/>
      <c r="O106" s="1"/>
      <c r="P106" s="1"/>
      <c r="Q106" s="1"/>
      <c r="R106" s="1"/>
      <c r="S106" s="1"/>
      <c r="T106" s="1"/>
      <c r="U106" s="1"/>
      <c r="V106" s="1"/>
      <c r="W106" s="767"/>
      <c r="X106" s="767"/>
      <c r="Y106" s="8" t="s">
        <v>454</v>
      </c>
      <c r="Z106" s="32"/>
      <c r="AA106" s="592"/>
      <c r="AB106" s="593"/>
      <c r="AC106" s="593"/>
      <c r="AD106" s="593"/>
      <c r="AE106" s="593"/>
      <c r="AF106" s="593"/>
      <c r="AG106" s="593"/>
      <c r="AH106" s="593"/>
      <c r="AI106" s="593"/>
      <c r="AJ106" s="593"/>
      <c r="AK106" s="593"/>
      <c r="AL106" s="593"/>
      <c r="AM106" s="593"/>
      <c r="AN106" s="593"/>
      <c r="AO106" s="593"/>
      <c r="AP106" s="18">
        <f t="shared" ref="AP106:BE113" si="41">AP82/$AP82-1</f>
        <v>0</v>
      </c>
      <c r="AQ106" s="18">
        <f t="shared" si="41"/>
        <v>1.223547159954097E-2</v>
      </c>
      <c r="AR106" s="18">
        <f t="shared" si="41"/>
        <v>-2.8020719177066722E-2</v>
      </c>
      <c r="AS106" s="18">
        <f t="shared" si="41"/>
        <v>-0.11291189435458771</v>
      </c>
      <c r="AT106" s="18">
        <f t="shared" si="41"/>
        <v>-0.18372371414755662</v>
      </c>
      <c r="AU106" s="18">
        <f t="shared" si="41"/>
        <v>-9.5664166627435265E-2</v>
      </c>
      <c r="AV106" s="18">
        <f t="shared" si="41"/>
        <v>-0.10586880073502758</v>
      </c>
      <c r="AW106" s="18">
        <f t="shared" si="41"/>
        <v>-0.1122428204112943</v>
      </c>
      <c r="AX106" s="18">
        <f t="shared" si="41"/>
        <v>-8.7128975324923918E-2</v>
      </c>
      <c r="AY106" s="18">
        <f t="shared" ref="AY106:AZ113" si="42">AY82/$AP82-1</f>
        <v>-0.10148613083001845</v>
      </c>
      <c r="AZ106" s="18">
        <f t="shared" si="42"/>
        <v>-0.11621141981307026</v>
      </c>
      <c r="BA106" s="18">
        <f t="shared" si="41"/>
        <v>-1</v>
      </c>
      <c r="BB106" s="18">
        <f t="shared" si="41"/>
        <v>-1</v>
      </c>
      <c r="BC106" s="18">
        <f t="shared" si="41"/>
        <v>-1</v>
      </c>
      <c r="BD106" s="18">
        <f t="shared" si="41"/>
        <v>-1</v>
      </c>
      <c r="BE106" s="18">
        <f t="shared" si="41"/>
        <v>-1</v>
      </c>
      <c r="BF106" s="28"/>
      <c r="BG106" s="28"/>
    </row>
    <row r="107" spans="1:59" s="29" customFormat="1">
      <c r="A107" s="305"/>
      <c r="B107" s="1"/>
      <c r="C107" s="1"/>
      <c r="D107" s="1"/>
      <c r="E107" s="1"/>
      <c r="F107" s="1"/>
      <c r="G107" s="1"/>
      <c r="H107" s="1"/>
      <c r="I107" s="1"/>
      <c r="J107" s="1"/>
      <c r="K107" s="1"/>
      <c r="L107" s="1"/>
      <c r="M107" s="1"/>
      <c r="N107" s="1"/>
      <c r="O107" s="1"/>
      <c r="P107" s="1"/>
      <c r="Q107" s="1"/>
      <c r="R107" s="1"/>
      <c r="S107" s="1"/>
      <c r="T107" s="1"/>
      <c r="U107" s="1"/>
      <c r="V107" s="1"/>
      <c r="W107" s="767"/>
      <c r="X107" s="767"/>
      <c r="Y107" s="8" t="s">
        <v>455</v>
      </c>
      <c r="Z107" s="32"/>
      <c r="AA107" s="592"/>
      <c r="AB107" s="593"/>
      <c r="AC107" s="593"/>
      <c r="AD107" s="593"/>
      <c r="AE107" s="593"/>
      <c r="AF107" s="593"/>
      <c r="AG107" s="593"/>
      <c r="AH107" s="593"/>
      <c r="AI107" s="593"/>
      <c r="AJ107" s="593"/>
      <c r="AK107" s="593"/>
      <c r="AL107" s="593"/>
      <c r="AM107" s="593"/>
      <c r="AN107" s="593"/>
      <c r="AO107" s="593"/>
      <c r="AP107" s="18">
        <f t="shared" si="41"/>
        <v>0</v>
      </c>
      <c r="AQ107" s="18">
        <f t="shared" si="41"/>
        <v>-1.3117018609356323E-2</v>
      </c>
      <c r="AR107" s="18">
        <f t="shared" si="41"/>
        <v>-2.569463789136528E-2</v>
      </c>
      <c r="AS107" s="18">
        <f t="shared" si="41"/>
        <v>-6.2263487959196118E-2</v>
      </c>
      <c r="AT107" s="18">
        <f t="shared" si="41"/>
        <v>-7.694463190130274E-2</v>
      </c>
      <c r="AU107" s="18">
        <f t="shared" si="41"/>
        <v>-7.3811232735387811E-2</v>
      </c>
      <c r="AV107" s="18">
        <f t="shared" si="41"/>
        <v>-8.5746690334968623E-2</v>
      </c>
      <c r="AW107" s="18">
        <f t="shared" si="41"/>
        <v>-6.5026019051310002E-2</v>
      </c>
      <c r="AX107" s="18">
        <f t="shared" si="41"/>
        <v>-7.2054044926248562E-2</v>
      </c>
      <c r="AY107" s="18">
        <f t="shared" si="42"/>
        <v>-0.10341032176217502</v>
      </c>
      <c r="AZ107" s="18">
        <f t="shared" si="42"/>
        <v>-0.11864915485861227</v>
      </c>
      <c r="BA107" s="18">
        <f t="shared" si="41"/>
        <v>-1</v>
      </c>
      <c r="BB107" s="18">
        <f t="shared" si="41"/>
        <v>-1</v>
      </c>
      <c r="BC107" s="18">
        <f t="shared" si="41"/>
        <v>-1</v>
      </c>
      <c r="BD107" s="18">
        <f t="shared" si="41"/>
        <v>-1</v>
      </c>
      <c r="BE107" s="18">
        <f t="shared" si="41"/>
        <v>-1</v>
      </c>
      <c r="BF107" s="28"/>
      <c r="BG107" s="28"/>
    </row>
    <row r="108" spans="1:59" s="29" customFormat="1">
      <c r="A108" s="305"/>
      <c r="B108" s="1"/>
      <c r="C108" s="1"/>
      <c r="D108" s="1"/>
      <c r="E108" s="1"/>
      <c r="F108" s="1"/>
      <c r="G108" s="1"/>
      <c r="H108" s="1"/>
      <c r="I108" s="1"/>
      <c r="J108" s="1"/>
      <c r="K108" s="1"/>
      <c r="L108" s="1"/>
      <c r="M108" s="1"/>
      <c r="N108" s="1"/>
      <c r="O108" s="1"/>
      <c r="P108" s="1"/>
      <c r="Q108" s="1"/>
      <c r="R108" s="1"/>
      <c r="S108" s="1"/>
      <c r="T108" s="1"/>
      <c r="U108" s="1"/>
      <c r="V108" s="1"/>
      <c r="W108" s="767"/>
      <c r="X108" s="767"/>
      <c r="Y108" s="8" t="s">
        <v>456</v>
      </c>
      <c r="Z108" s="32"/>
      <c r="AA108" s="592"/>
      <c r="AB108" s="593"/>
      <c r="AC108" s="593"/>
      <c r="AD108" s="593"/>
      <c r="AE108" s="593"/>
      <c r="AF108" s="593"/>
      <c r="AG108" s="593"/>
      <c r="AH108" s="593"/>
      <c r="AI108" s="593"/>
      <c r="AJ108" s="593"/>
      <c r="AK108" s="593"/>
      <c r="AL108" s="593"/>
      <c r="AM108" s="593"/>
      <c r="AN108" s="593"/>
      <c r="AO108" s="593"/>
      <c r="AP108" s="18">
        <f t="shared" si="41"/>
        <v>0</v>
      </c>
      <c r="AQ108" s="18">
        <f t="shared" si="41"/>
        <v>-5.2230126957201084E-2</v>
      </c>
      <c r="AR108" s="18">
        <f t="shared" si="41"/>
        <v>-0.13402198499778462</v>
      </c>
      <c r="AS108" s="18">
        <f t="shared" si="41"/>
        <v>-0.23348167485399762</v>
      </c>
      <c r="AT108" s="18">
        <f t="shared" si="41"/>
        <v>-0.18281918693077193</v>
      </c>
      <c r="AU108" s="18">
        <f t="shared" si="41"/>
        <v>-0.32285088884476498</v>
      </c>
      <c r="AV108" s="18">
        <f t="shared" si="41"/>
        <v>-0.31595625110349213</v>
      </c>
      <c r="AW108" s="18">
        <f t="shared" si="41"/>
        <v>-0.43500031404426764</v>
      </c>
      <c r="AX108" s="18">
        <f t="shared" si="41"/>
        <v>-0.36419371809598089</v>
      </c>
      <c r="AY108" s="18">
        <f t="shared" si="42"/>
        <v>-0.35040952860418295</v>
      </c>
      <c r="AZ108" s="18">
        <f t="shared" si="42"/>
        <v>-0.38823997717060554</v>
      </c>
      <c r="BA108" s="18">
        <f t="shared" si="41"/>
        <v>-1</v>
      </c>
      <c r="BB108" s="18">
        <f t="shared" si="41"/>
        <v>-1</v>
      </c>
      <c r="BC108" s="18">
        <f t="shared" si="41"/>
        <v>-1</v>
      </c>
      <c r="BD108" s="18">
        <f t="shared" si="41"/>
        <v>-1</v>
      </c>
      <c r="BE108" s="18">
        <f t="shared" si="41"/>
        <v>-1</v>
      </c>
      <c r="BF108" s="28"/>
      <c r="BG108" s="28"/>
    </row>
    <row r="109" spans="1:59" s="29" customFormat="1">
      <c r="A109" s="305"/>
      <c r="B109" s="1"/>
      <c r="C109" s="1"/>
      <c r="D109" s="1"/>
      <c r="E109" s="1"/>
      <c r="F109" s="1"/>
      <c r="G109" s="1"/>
      <c r="H109" s="1"/>
      <c r="I109" s="1"/>
      <c r="J109" s="1"/>
      <c r="K109" s="1"/>
      <c r="L109" s="1"/>
      <c r="M109" s="1"/>
      <c r="N109" s="1"/>
      <c r="O109" s="1"/>
      <c r="P109" s="1"/>
      <c r="Q109" s="1"/>
      <c r="R109" s="1"/>
      <c r="S109" s="1"/>
      <c r="T109" s="1"/>
      <c r="U109" s="1"/>
      <c r="V109" s="1"/>
      <c r="W109" s="767"/>
      <c r="X109" s="767"/>
      <c r="Y109" s="8" t="s">
        <v>206</v>
      </c>
      <c r="Z109" s="32"/>
      <c r="AA109" s="592"/>
      <c r="AB109" s="593"/>
      <c r="AC109" s="593"/>
      <c r="AD109" s="593"/>
      <c r="AE109" s="593"/>
      <c r="AF109" s="593"/>
      <c r="AG109" s="593"/>
      <c r="AH109" s="593"/>
      <c r="AI109" s="593"/>
      <c r="AJ109" s="593"/>
      <c r="AK109" s="593"/>
      <c r="AL109" s="593"/>
      <c r="AM109" s="593"/>
      <c r="AN109" s="593"/>
      <c r="AO109" s="593"/>
      <c r="AP109" s="18">
        <f t="shared" si="41"/>
        <v>0</v>
      </c>
      <c r="AQ109" s="18">
        <f t="shared" si="41"/>
        <v>-5.9394147926428165E-2</v>
      </c>
      <c r="AR109" s="18">
        <f t="shared" si="41"/>
        <v>-7.2692689329903581E-2</v>
      </c>
      <c r="AS109" s="18">
        <f t="shared" si="41"/>
        <v>-0.12521012049970903</v>
      </c>
      <c r="AT109" s="18">
        <f t="shared" si="41"/>
        <v>-0.14368446415646607</v>
      </c>
      <c r="AU109" s="18">
        <f t="shared" si="41"/>
        <v>-9.6682579739602814E-2</v>
      </c>
      <c r="AV109" s="18">
        <f t="shared" si="41"/>
        <v>-0.12847525419691042</v>
      </c>
      <c r="AW109" s="18">
        <f t="shared" si="41"/>
        <v>-0.13754477836046319</v>
      </c>
      <c r="AX109" s="18">
        <f t="shared" si="41"/>
        <v>-0.17171505143590771</v>
      </c>
      <c r="AY109" s="18">
        <f t="shared" si="42"/>
        <v>-0.2027250370475705</v>
      </c>
      <c r="AZ109" s="18">
        <f t="shared" si="42"/>
        <v>-0.2357728141192027</v>
      </c>
      <c r="BA109" s="18">
        <f t="shared" si="41"/>
        <v>-1</v>
      </c>
      <c r="BB109" s="18">
        <f t="shared" si="41"/>
        <v>-1</v>
      </c>
      <c r="BC109" s="18">
        <f t="shared" si="41"/>
        <v>-1</v>
      </c>
      <c r="BD109" s="18">
        <f t="shared" si="41"/>
        <v>-1</v>
      </c>
      <c r="BE109" s="18">
        <f t="shared" si="41"/>
        <v>-1</v>
      </c>
      <c r="BF109" s="28"/>
      <c r="BG109" s="28"/>
    </row>
    <row r="110" spans="1:59" s="29" customFormat="1">
      <c r="A110" s="305"/>
      <c r="B110" s="1"/>
      <c r="C110" s="1"/>
      <c r="D110" s="1"/>
      <c r="E110" s="1"/>
      <c r="F110" s="1"/>
      <c r="G110" s="1"/>
      <c r="H110" s="1"/>
      <c r="I110" s="1"/>
      <c r="J110" s="1"/>
      <c r="K110" s="1"/>
      <c r="L110" s="1"/>
      <c r="M110" s="1"/>
      <c r="N110" s="1"/>
      <c r="O110" s="1"/>
      <c r="P110" s="1"/>
      <c r="Q110" s="1"/>
      <c r="R110" s="1"/>
      <c r="S110" s="1"/>
      <c r="T110" s="1"/>
      <c r="U110" s="1"/>
      <c r="V110" s="1"/>
      <c r="W110" s="767"/>
      <c r="X110" s="767"/>
      <c r="Y110" s="8" t="s">
        <v>93</v>
      </c>
      <c r="Z110" s="32"/>
      <c r="AA110" s="592"/>
      <c r="AB110" s="593"/>
      <c r="AC110" s="593"/>
      <c r="AD110" s="593"/>
      <c r="AE110" s="593"/>
      <c r="AF110" s="593"/>
      <c r="AG110" s="593"/>
      <c r="AH110" s="593"/>
      <c r="AI110" s="593"/>
      <c r="AJ110" s="593"/>
      <c r="AK110" s="593"/>
      <c r="AL110" s="593"/>
      <c r="AM110" s="593"/>
      <c r="AN110" s="593"/>
      <c r="AO110" s="593"/>
      <c r="AP110" s="18">
        <f t="shared" si="41"/>
        <v>0</v>
      </c>
      <c r="AQ110" s="18">
        <f t="shared" si="41"/>
        <v>4.4837731290507943E-3</v>
      </c>
      <c r="AR110" s="18">
        <f t="shared" si="41"/>
        <v>-9.908149634157204E-3</v>
      </c>
      <c r="AS110" s="18">
        <f t="shared" si="41"/>
        <v>-8.7174810346211773E-2</v>
      </c>
      <c r="AT110" s="18">
        <f t="shared" si="41"/>
        <v>-0.18706916422017494</v>
      </c>
      <c r="AU110" s="18">
        <f t="shared" si="41"/>
        <v>-0.16763493833706689</v>
      </c>
      <c r="AV110" s="18">
        <f t="shared" si="41"/>
        <v>-0.16923907138941197</v>
      </c>
      <c r="AW110" s="18">
        <f t="shared" si="41"/>
        <v>-0.16813624347330092</v>
      </c>
      <c r="AX110" s="18">
        <f t="shared" si="41"/>
        <v>-0.13675987043477389</v>
      </c>
      <c r="AY110" s="18">
        <f t="shared" si="42"/>
        <v>-0.14754001183767473</v>
      </c>
      <c r="AZ110" s="18">
        <f t="shared" si="42"/>
        <v>-0.17050812094824186</v>
      </c>
      <c r="BA110" s="18">
        <f t="shared" si="41"/>
        <v>-1</v>
      </c>
      <c r="BB110" s="18">
        <f t="shared" si="41"/>
        <v>-1</v>
      </c>
      <c r="BC110" s="18">
        <f t="shared" si="41"/>
        <v>-1</v>
      </c>
      <c r="BD110" s="18">
        <f t="shared" si="41"/>
        <v>-1</v>
      </c>
      <c r="BE110" s="18">
        <f t="shared" si="41"/>
        <v>-1</v>
      </c>
      <c r="BF110" s="28"/>
      <c r="BG110" s="28"/>
    </row>
    <row r="111" spans="1:59" s="29" customFormat="1">
      <c r="A111" s="305"/>
      <c r="B111" s="1"/>
      <c r="C111" s="1"/>
      <c r="D111" s="1"/>
      <c r="E111" s="1"/>
      <c r="F111" s="1"/>
      <c r="G111" s="1"/>
      <c r="H111" s="1"/>
      <c r="I111" s="1"/>
      <c r="J111" s="1"/>
      <c r="K111" s="1"/>
      <c r="L111" s="1"/>
      <c r="M111" s="1"/>
      <c r="N111" s="1"/>
      <c r="O111" s="1"/>
      <c r="P111" s="1"/>
      <c r="Q111" s="1"/>
      <c r="R111" s="1"/>
      <c r="S111" s="1"/>
      <c r="T111" s="1"/>
      <c r="U111" s="1"/>
      <c r="V111" s="1"/>
      <c r="W111" s="767"/>
      <c r="X111" s="767"/>
      <c r="Y111" s="8" t="s">
        <v>92</v>
      </c>
      <c r="Z111" s="32"/>
      <c r="AA111" s="592"/>
      <c r="AB111" s="593"/>
      <c r="AC111" s="593"/>
      <c r="AD111" s="593"/>
      <c r="AE111" s="593"/>
      <c r="AF111" s="593"/>
      <c r="AG111" s="593"/>
      <c r="AH111" s="593"/>
      <c r="AI111" s="593"/>
      <c r="AJ111" s="593"/>
      <c r="AK111" s="593"/>
      <c r="AL111" s="593"/>
      <c r="AM111" s="593"/>
      <c r="AN111" s="593"/>
      <c r="AO111" s="593"/>
      <c r="AP111" s="18">
        <f t="shared" si="41"/>
        <v>0</v>
      </c>
      <c r="AQ111" s="18">
        <f t="shared" si="41"/>
        <v>-5.5151909314629433E-2</v>
      </c>
      <c r="AR111" s="18">
        <f t="shared" si="41"/>
        <v>-3.6941435217661689E-2</v>
      </c>
      <c r="AS111" s="18">
        <f t="shared" si="41"/>
        <v>6.4391341320657602E-3</v>
      </c>
      <c r="AT111" s="18">
        <f t="shared" si="41"/>
        <v>-0.10913192611053624</v>
      </c>
      <c r="AU111" s="18">
        <f t="shared" si="41"/>
        <v>-9.2799247515820804E-2</v>
      </c>
      <c r="AV111" s="18">
        <f t="shared" si="41"/>
        <v>-0.1142852115296068</v>
      </c>
      <c r="AW111" s="18">
        <f t="shared" si="41"/>
        <v>-5.7238973082907485E-2</v>
      </c>
      <c r="AX111" s="18">
        <f t="shared" si="41"/>
        <v>-7.3419208490538956E-2</v>
      </c>
      <c r="AY111" s="18">
        <f t="shared" si="42"/>
        <v>-9.8855626863949331E-2</v>
      </c>
      <c r="AZ111" s="18">
        <f t="shared" si="42"/>
        <v>-8.8033543932062863E-2</v>
      </c>
      <c r="BA111" s="18">
        <f t="shared" si="41"/>
        <v>-1</v>
      </c>
      <c r="BB111" s="18">
        <f t="shared" si="41"/>
        <v>-1</v>
      </c>
      <c r="BC111" s="18">
        <f t="shared" si="41"/>
        <v>-1</v>
      </c>
      <c r="BD111" s="18">
        <f t="shared" si="41"/>
        <v>-1</v>
      </c>
      <c r="BE111" s="18">
        <f t="shared" si="41"/>
        <v>-1</v>
      </c>
      <c r="BF111" s="28"/>
      <c r="BG111" s="28"/>
    </row>
    <row r="112" spans="1:59" s="29" customFormat="1" ht="17.25" thickBot="1">
      <c r="A112" s="305"/>
      <c r="B112" s="1"/>
      <c r="C112" s="1"/>
      <c r="D112" s="1"/>
      <c r="E112" s="1"/>
      <c r="F112" s="1"/>
      <c r="G112" s="1"/>
      <c r="H112" s="1"/>
      <c r="I112" s="1"/>
      <c r="J112" s="1"/>
      <c r="K112" s="1"/>
      <c r="L112" s="1"/>
      <c r="M112" s="1"/>
      <c r="N112" s="1"/>
      <c r="O112" s="1"/>
      <c r="P112" s="1"/>
      <c r="Q112" s="1"/>
      <c r="R112" s="1"/>
      <c r="S112" s="1"/>
      <c r="T112" s="1"/>
      <c r="U112" s="1"/>
      <c r="V112" s="1"/>
      <c r="W112" s="767"/>
      <c r="X112" s="767"/>
      <c r="Y112" s="9" t="s">
        <v>151</v>
      </c>
      <c r="Z112" s="33"/>
      <c r="AA112" s="594"/>
      <c r="AB112" s="595"/>
      <c r="AC112" s="595"/>
      <c r="AD112" s="595"/>
      <c r="AE112" s="595"/>
      <c r="AF112" s="595"/>
      <c r="AG112" s="595"/>
      <c r="AH112" s="595"/>
      <c r="AI112" s="595"/>
      <c r="AJ112" s="595"/>
      <c r="AK112" s="595"/>
      <c r="AL112" s="595"/>
      <c r="AM112" s="595"/>
      <c r="AN112" s="595"/>
      <c r="AO112" s="595"/>
      <c r="AP112" s="19">
        <f t="shared" si="41"/>
        <v>0</v>
      </c>
      <c r="AQ112" s="19">
        <f t="shared" si="41"/>
        <v>-1.4673902813933215E-2</v>
      </c>
      <c r="AR112" s="19">
        <f t="shared" si="41"/>
        <v>-9.2822046181267881E-3</v>
      </c>
      <c r="AS112" s="19">
        <f t="shared" si="41"/>
        <v>-0.10340199291551522</v>
      </c>
      <c r="AT112" s="19">
        <f t="shared" si="41"/>
        <v>-0.17919283435808409</v>
      </c>
      <c r="AU112" s="19">
        <f t="shared" si="41"/>
        <v>-0.2027279825747903</v>
      </c>
      <c r="AV112" s="19">
        <f t="shared" si="41"/>
        <v>-0.22753266152399698</v>
      </c>
      <c r="AW112" s="19">
        <f t="shared" si="41"/>
        <v>-0.225223032643872</v>
      </c>
      <c r="AX112" s="19">
        <f t="shared" si="41"/>
        <v>-0.223795267198865</v>
      </c>
      <c r="AY112" s="19">
        <f t="shared" si="42"/>
        <v>-0.24492865585406642</v>
      </c>
      <c r="AZ112" s="19">
        <f t="shared" si="42"/>
        <v>-0.23625436520040988</v>
      </c>
      <c r="BA112" s="19">
        <f t="shared" si="41"/>
        <v>-1</v>
      </c>
      <c r="BB112" s="19">
        <f t="shared" si="41"/>
        <v>-1</v>
      </c>
      <c r="BC112" s="19">
        <f t="shared" si="41"/>
        <v>-1</v>
      </c>
      <c r="BD112" s="19">
        <f t="shared" si="41"/>
        <v>-1</v>
      </c>
      <c r="BE112" s="19">
        <f t="shared" si="41"/>
        <v>-1</v>
      </c>
      <c r="BF112" s="30"/>
      <c r="BG112" s="30"/>
    </row>
    <row r="113" spans="1:59" s="29" customFormat="1" ht="15" thickTop="1">
      <c r="A113" s="305"/>
      <c r="B113" s="1"/>
      <c r="C113" s="1"/>
      <c r="D113" s="1"/>
      <c r="E113" s="1"/>
      <c r="F113" s="1"/>
      <c r="G113" s="1"/>
      <c r="H113" s="1"/>
      <c r="I113" s="1"/>
      <c r="J113" s="1"/>
      <c r="K113" s="1"/>
      <c r="L113" s="1"/>
      <c r="M113" s="1"/>
      <c r="N113" s="1"/>
      <c r="O113" s="1"/>
      <c r="P113" s="1"/>
      <c r="Q113" s="1"/>
      <c r="R113" s="1"/>
      <c r="S113" s="1"/>
      <c r="T113" s="1"/>
      <c r="U113" s="1"/>
      <c r="V113" s="1"/>
      <c r="W113" s="767"/>
      <c r="X113" s="767"/>
      <c r="Y113" s="10" t="s">
        <v>302</v>
      </c>
      <c r="Z113" s="34"/>
      <c r="AA113" s="596"/>
      <c r="AB113" s="597"/>
      <c r="AC113" s="597"/>
      <c r="AD113" s="597"/>
      <c r="AE113" s="597"/>
      <c r="AF113" s="597"/>
      <c r="AG113" s="597"/>
      <c r="AH113" s="597"/>
      <c r="AI113" s="597"/>
      <c r="AJ113" s="597"/>
      <c r="AK113" s="597"/>
      <c r="AL113" s="597"/>
      <c r="AM113" s="597"/>
      <c r="AN113" s="597"/>
      <c r="AO113" s="597"/>
      <c r="AP113" s="20">
        <f t="shared" si="41"/>
        <v>0</v>
      </c>
      <c r="AQ113" s="20">
        <f t="shared" si="41"/>
        <v>-1.5762191609474896E-2</v>
      </c>
      <c r="AR113" s="20">
        <f t="shared" si="41"/>
        <v>1.0541985302416901E-2</v>
      </c>
      <c r="AS113" s="20">
        <f t="shared" si="41"/>
        <v>-5.4073867376553286E-2</v>
      </c>
      <c r="AT113" s="20">
        <f t="shared" si="41"/>
        <v>-0.10962113177846866</v>
      </c>
      <c r="AU113" s="20">
        <f t="shared" si="41"/>
        <v>-7.1279114881612315E-2</v>
      </c>
      <c r="AV113" s="20">
        <f t="shared" si="41"/>
        <v>-3.4107632245901298E-2</v>
      </c>
      <c r="AW113" s="20">
        <f t="shared" si="41"/>
        <v>-7.9697539602445744E-3</v>
      </c>
      <c r="AX113" s="20">
        <f t="shared" si="41"/>
        <v>3.8780670142091189E-3</v>
      </c>
      <c r="AY113" s="20">
        <f t="shared" si="42"/>
        <v>-3.2097633800546754E-2</v>
      </c>
      <c r="AZ113" s="20">
        <f>AZ89/$AP89-1</f>
        <v>-6.3622852021879006E-2</v>
      </c>
      <c r="BA113" s="20">
        <f t="shared" si="41"/>
        <v>-1</v>
      </c>
      <c r="BB113" s="20">
        <f t="shared" si="41"/>
        <v>-1</v>
      </c>
      <c r="BC113" s="20">
        <f t="shared" si="41"/>
        <v>-1</v>
      </c>
      <c r="BD113" s="20">
        <f t="shared" si="41"/>
        <v>-1</v>
      </c>
      <c r="BE113" s="20">
        <f t="shared" si="41"/>
        <v>-1</v>
      </c>
      <c r="BF113" s="31"/>
      <c r="BG113" s="31"/>
    </row>
    <row r="114" spans="1:59" s="29" customFormat="1">
      <c r="A114" s="305"/>
      <c r="B114" s="1"/>
      <c r="C114" s="1"/>
      <c r="D114" s="1"/>
      <c r="E114" s="1"/>
      <c r="F114" s="1"/>
      <c r="G114" s="1"/>
      <c r="H114" s="1"/>
      <c r="I114" s="1"/>
      <c r="J114" s="1"/>
      <c r="K114" s="1"/>
      <c r="L114" s="1"/>
      <c r="M114" s="1"/>
      <c r="N114" s="1"/>
      <c r="O114" s="1"/>
      <c r="P114" s="1"/>
      <c r="Q114" s="1"/>
      <c r="R114" s="1"/>
      <c r="S114" s="1"/>
      <c r="T114" s="1"/>
      <c r="U114" s="1"/>
      <c r="V114" s="1"/>
      <c r="W114" s="767"/>
      <c r="X114" s="767"/>
      <c r="Y114" s="685"/>
      <c r="Z114" s="772"/>
      <c r="AA114" s="773"/>
      <c r="AB114" s="774"/>
      <c r="AC114" s="774"/>
      <c r="AD114" s="774"/>
      <c r="AE114" s="774"/>
      <c r="AF114" s="774"/>
      <c r="AG114" s="774"/>
      <c r="AH114" s="774"/>
      <c r="AI114" s="774"/>
      <c r="AJ114" s="774"/>
      <c r="AK114" s="774"/>
      <c r="AL114" s="774"/>
      <c r="AM114" s="774"/>
      <c r="AN114" s="774"/>
      <c r="AO114" s="774"/>
      <c r="AP114" s="141"/>
      <c r="AQ114" s="141"/>
      <c r="AR114" s="141"/>
      <c r="AS114" s="141"/>
      <c r="AT114" s="141"/>
      <c r="AU114" s="141"/>
      <c r="AV114" s="141"/>
      <c r="AW114" s="141"/>
      <c r="AX114" s="141"/>
      <c r="AY114" s="141"/>
      <c r="AZ114" s="141"/>
      <c r="BA114" s="141"/>
      <c r="BB114" s="141"/>
      <c r="BC114" s="141"/>
      <c r="BD114" s="141"/>
      <c r="BE114" s="141"/>
      <c r="BF114" s="136"/>
      <c r="BG114" s="136"/>
    </row>
    <row r="115" spans="1:59">
      <c r="W115" s="767"/>
      <c r="X115" s="767"/>
      <c r="Y115" s="928" t="s">
        <v>193</v>
      </c>
    </row>
    <row r="116" spans="1:59">
      <c r="W116" s="767"/>
      <c r="X116" s="767"/>
      <c r="Y116" s="1147" t="s">
        <v>293</v>
      </c>
      <c r="Z116" s="301"/>
      <c r="AA116" s="13">
        <v>1990</v>
      </c>
      <c r="AB116" s="13">
        <f t="shared" ref="AB116:BE116" si="43">AA116+1</f>
        <v>1991</v>
      </c>
      <c r="AC116" s="13">
        <f t="shared" si="43"/>
        <v>1992</v>
      </c>
      <c r="AD116" s="13">
        <f t="shared" si="43"/>
        <v>1993</v>
      </c>
      <c r="AE116" s="13">
        <f t="shared" si="43"/>
        <v>1994</v>
      </c>
      <c r="AF116" s="13">
        <f t="shared" si="43"/>
        <v>1995</v>
      </c>
      <c r="AG116" s="13">
        <f t="shared" si="43"/>
        <v>1996</v>
      </c>
      <c r="AH116" s="13">
        <f t="shared" si="43"/>
        <v>1997</v>
      </c>
      <c r="AI116" s="13">
        <f t="shared" si="43"/>
        <v>1998</v>
      </c>
      <c r="AJ116" s="13">
        <f t="shared" si="43"/>
        <v>1999</v>
      </c>
      <c r="AK116" s="13">
        <f t="shared" si="43"/>
        <v>2000</v>
      </c>
      <c r="AL116" s="13">
        <f t="shared" si="43"/>
        <v>2001</v>
      </c>
      <c r="AM116" s="13">
        <f t="shared" si="43"/>
        <v>2002</v>
      </c>
      <c r="AN116" s="13">
        <f t="shared" si="43"/>
        <v>2003</v>
      </c>
      <c r="AO116" s="13">
        <f t="shared" si="43"/>
        <v>2004</v>
      </c>
      <c r="AP116" s="13">
        <f t="shared" si="43"/>
        <v>2005</v>
      </c>
      <c r="AQ116" s="13">
        <f t="shared" si="43"/>
        <v>2006</v>
      </c>
      <c r="AR116" s="13">
        <f t="shared" si="43"/>
        <v>2007</v>
      </c>
      <c r="AS116" s="13">
        <f t="shared" si="43"/>
        <v>2008</v>
      </c>
      <c r="AT116" s="13">
        <f t="shared" si="43"/>
        <v>2009</v>
      </c>
      <c r="AU116" s="13">
        <f t="shared" si="43"/>
        <v>2010</v>
      </c>
      <c r="AV116" s="13">
        <f t="shared" si="43"/>
        <v>2011</v>
      </c>
      <c r="AW116" s="13">
        <f t="shared" si="43"/>
        <v>2012</v>
      </c>
      <c r="AX116" s="13">
        <f t="shared" si="43"/>
        <v>2013</v>
      </c>
      <c r="AY116" s="13">
        <f t="shared" si="43"/>
        <v>2014</v>
      </c>
      <c r="AZ116" s="13">
        <f t="shared" si="43"/>
        <v>2015</v>
      </c>
      <c r="BA116" s="13">
        <f t="shared" si="43"/>
        <v>2016</v>
      </c>
      <c r="BB116" s="13">
        <f t="shared" si="43"/>
        <v>2017</v>
      </c>
      <c r="BC116" s="13">
        <f t="shared" si="43"/>
        <v>2018</v>
      </c>
      <c r="BD116" s="13">
        <f t="shared" si="43"/>
        <v>2019</v>
      </c>
      <c r="BE116" s="13">
        <f t="shared" si="43"/>
        <v>2020</v>
      </c>
      <c r="BF116" s="13" t="s">
        <v>44</v>
      </c>
      <c r="BG116" s="13" t="s">
        <v>7</v>
      </c>
    </row>
    <row r="117" spans="1:59" s="29" customFormat="1">
      <c r="A117" s="305"/>
      <c r="B117" s="1"/>
      <c r="C117" s="1"/>
      <c r="D117" s="1"/>
      <c r="E117" s="1"/>
      <c r="F117" s="1"/>
      <c r="G117" s="1"/>
      <c r="H117" s="1"/>
      <c r="I117" s="1"/>
      <c r="J117" s="1"/>
      <c r="K117" s="1"/>
      <c r="L117" s="1"/>
      <c r="M117" s="1"/>
      <c r="N117" s="1"/>
      <c r="O117" s="1"/>
      <c r="P117" s="1"/>
      <c r="Q117" s="1"/>
      <c r="R117" s="1"/>
      <c r="S117" s="1"/>
      <c r="T117" s="1"/>
      <c r="U117" s="1"/>
      <c r="V117" s="1"/>
      <c r="W117" s="767"/>
      <c r="X117" s="767"/>
      <c r="Y117" s="8" t="s">
        <v>453</v>
      </c>
      <c r="Z117" s="32"/>
      <c r="AA117" s="592"/>
      <c r="AB117" s="593"/>
      <c r="AC117" s="593"/>
      <c r="AD117" s="593"/>
      <c r="AE117" s="593"/>
      <c r="AF117" s="593"/>
      <c r="AG117" s="593"/>
      <c r="AH117" s="593"/>
      <c r="AI117" s="593"/>
      <c r="AJ117" s="593"/>
      <c r="AK117" s="593"/>
      <c r="AL117" s="593"/>
      <c r="AM117" s="593"/>
      <c r="AN117" s="593"/>
      <c r="AO117" s="593"/>
      <c r="AP117" s="593"/>
      <c r="AQ117" s="593"/>
      <c r="AR117" s="593"/>
      <c r="AS117" s="593"/>
      <c r="AT117" s="593"/>
      <c r="AU117" s="593"/>
      <c r="AV117" s="593"/>
      <c r="AW117" s="593"/>
      <c r="AX117" s="18">
        <f>AX81/$AX81-1</f>
        <v>0</v>
      </c>
      <c r="AY117" s="18">
        <f>AY81/$AX81-1</f>
        <v>-5.9840456884726834E-2</v>
      </c>
      <c r="AZ117" s="18">
        <f>AZ81/$AX81-1</f>
        <v>-0.10589342832645299</v>
      </c>
      <c r="BA117" s="28"/>
      <c r="BB117" s="28"/>
      <c r="BC117" s="28"/>
      <c r="BD117" s="28"/>
      <c r="BE117" s="28"/>
      <c r="BF117" s="28"/>
      <c r="BG117" s="28"/>
    </row>
    <row r="118" spans="1:59" s="29" customFormat="1">
      <c r="A118" s="305"/>
      <c r="B118" s="1"/>
      <c r="C118" s="1"/>
      <c r="D118" s="1"/>
      <c r="E118" s="1"/>
      <c r="F118" s="1"/>
      <c r="G118" s="1"/>
      <c r="H118" s="1"/>
      <c r="I118" s="1"/>
      <c r="J118" s="1"/>
      <c r="K118" s="1"/>
      <c r="L118" s="1"/>
      <c r="M118" s="1"/>
      <c r="N118" s="1"/>
      <c r="O118" s="1"/>
      <c r="P118" s="1"/>
      <c r="Q118" s="1"/>
      <c r="R118" s="1"/>
      <c r="S118" s="1"/>
      <c r="T118" s="1"/>
      <c r="U118" s="1"/>
      <c r="V118" s="1"/>
      <c r="W118" s="767"/>
      <c r="X118" s="767"/>
      <c r="Y118" s="8" t="s">
        <v>454</v>
      </c>
      <c r="Z118" s="32"/>
      <c r="AA118" s="592"/>
      <c r="AB118" s="593"/>
      <c r="AC118" s="593"/>
      <c r="AD118" s="593"/>
      <c r="AE118" s="593"/>
      <c r="AF118" s="593"/>
      <c r="AG118" s="593"/>
      <c r="AH118" s="593"/>
      <c r="AI118" s="593"/>
      <c r="AJ118" s="593"/>
      <c r="AK118" s="593"/>
      <c r="AL118" s="593"/>
      <c r="AM118" s="593"/>
      <c r="AN118" s="593"/>
      <c r="AO118" s="593"/>
      <c r="AP118" s="593"/>
      <c r="AQ118" s="593"/>
      <c r="AR118" s="593"/>
      <c r="AS118" s="593"/>
      <c r="AT118" s="593"/>
      <c r="AU118" s="593"/>
      <c r="AV118" s="593"/>
      <c r="AW118" s="593"/>
      <c r="AX118" s="18">
        <f t="shared" ref="AX118:AZ124" si="44">AX82/$AX82-1</f>
        <v>0</v>
      </c>
      <c r="AY118" s="18">
        <f t="shared" si="44"/>
        <v>-1.5727474218172999E-2</v>
      </c>
      <c r="AZ118" s="18">
        <f t="shared" si="44"/>
        <v>-3.1858218414258177E-2</v>
      </c>
      <c r="BA118" s="28"/>
      <c r="BB118" s="28"/>
      <c r="BC118" s="28"/>
      <c r="BD118" s="28"/>
      <c r="BE118" s="28"/>
      <c r="BF118" s="28"/>
      <c r="BG118" s="28"/>
    </row>
    <row r="119" spans="1:59" s="29" customFormat="1">
      <c r="A119" s="305"/>
      <c r="B119" s="1"/>
      <c r="C119" s="1"/>
      <c r="D119" s="1"/>
      <c r="E119" s="1"/>
      <c r="F119" s="1"/>
      <c r="G119" s="1"/>
      <c r="H119" s="1"/>
      <c r="I119" s="1"/>
      <c r="J119" s="1"/>
      <c r="K119" s="1"/>
      <c r="L119" s="1"/>
      <c r="M119" s="1"/>
      <c r="N119" s="1"/>
      <c r="O119" s="1"/>
      <c r="P119" s="1"/>
      <c r="Q119" s="1"/>
      <c r="R119" s="1"/>
      <c r="S119" s="1"/>
      <c r="T119" s="1"/>
      <c r="U119" s="1"/>
      <c r="V119" s="1"/>
      <c r="W119" s="767"/>
      <c r="X119" s="767"/>
      <c r="Y119" s="8" t="s">
        <v>455</v>
      </c>
      <c r="Z119" s="32"/>
      <c r="AA119" s="592"/>
      <c r="AB119" s="593"/>
      <c r="AC119" s="593"/>
      <c r="AD119" s="593"/>
      <c r="AE119" s="593"/>
      <c r="AF119" s="593"/>
      <c r="AG119" s="593"/>
      <c r="AH119" s="593"/>
      <c r="AI119" s="593"/>
      <c r="AJ119" s="593"/>
      <c r="AK119" s="593"/>
      <c r="AL119" s="593"/>
      <c r="AM119" s="593"/>
      <c r="AN119" s="593"/>
      <c r="AO119" s="593"/>
      <c r="AP119" s="593"/>
      <c r="AQ119" s="593"/>
      <c r="AR119" s="593"/>
      <c r="AS119" s="593"/>
      <c r="AT119" s="593"/>
      <c r="AU119" s="593"/>
      <c r="AV119" s="593"/>
      <c r="AW119" s="593"/>
      <c r="AX119" s="18">
        <f t="shared" si="44"/>
        <v>0</v>
      </c>
      <c r="AY119" s="18">
        <f t="shared" si="44"/>
        <v>-3.3791059344004837E-2</v>
      </c>
      <c r="AZ119" s="18">
        <f t="shared" si="44"/>
        <v>-5.0213172090028069E-2</v>
      </c>
      <c r="BA119" s="28"/>
      <c r="BB119" s="28"/>
      <c r="BC119" s="28"/>
      <c r="BD119" s="28"/>
      <c r="BE119" s="28"/>
      <c r="BF119" s="28"/>
      <c r="BG119" s="28"/>
    </row>
    <row r="120" spans="1:59" s="29" customFormat="1">
      <c r="A120" s="305"/>
      <c r="B120" s="1"/>
      <c r="C120" s="1"/>
      <c r="D120" s="1"/>
      <c r="E120" s="1"/>
      <c r="F120" s="1"/>
      <c r="G120" s="1"/>
      <c r="H120" s="1"/>
      <c r="I120" s="1"/>
      <c r="J120" s="1"/>
      <c r="K120" s="1"/>
      <c r="L120" s="1"/>
      <c r="M120" s="1"/>
      <c r="N120" s="1"/>
      <c r="O120" s="1"/>
      <c r="P120" s="1"/>
      <c r="Q120" s="1"/>
      <c r="R120" s="1"/>
      <c r="S120" s="1"/>
      <c r="T120" s="1"/>
      <c r="U120" s="1"/>
      <c r="V120" s="1"/>
      <c r="W120" s="767"/>
      <c r="X120" s="767"/>
      <c r="Y120" s="8" t="s">
        <v>456</v>
      </c>
      <c r="Z120" s="32"/>
      <c r="AA120" s="592"/>
      <c r="AB120" s="593"/>
      <c r="AC120" s="593"/>
      <c r="AD120" s="593"/>
      <c r="AE120" s="593"/>
      <c r="AF120" s="593"/>
      <c r="AG120" s="593"/>
      <c r="AH120" s="593"/>
      <c r="AI120" s="593"/>
      <c r="AJ120" s="593"/>
      <c r="AK120" s="593"/>
      <c r="AL120" s="593"/>
      <c r="AM120" s="593"/>
      <c r="AN120" s="593"/>
      <c r="AO120" s="593"/>
      <c r="AP120" s="593"/>
      <c r="AQ120" s="593"/>
      <c r="AR120" s="593"/>
      <c r="AS120" s="593"/>
      <c r="AT120" s="593"/>
      <c r="AU120" s="593"/>
      <c r="AV120" s="593"/>
      <c r="AW120" s="593"/>
      <c r="AX120" s="18">
        <f t="shared" si="44"/>
        <v>0</v>
      </c>
      <c r="AY120" s="18">
        <f t="shared" si="44"/>
        <v>2.1679857346673437E-2</v>
      </c>
      <c r="AZ120" s="18">
        <f t="shared" si="44"/>
        <v>-3.7820103007813133E-2</v>
      </c>
      <c r="BA120" s="28"/>
      <c r="BB120" s="28"/>
      <c r="BC120" s="28"/>
      <c r="BD120" s="28"/>
      <c r="BE120" s="28"/>
      <c r="BF120" s="28"/>
      <c r="BG120" s="28"/>
    </row>
    <row r="121" spans="1:59" s="29" customFormat="1">
      <c r="A121" s="305"/>
      <c r="B121" s="1"/>
      <c r="C121" s="1"/>
      <c r="D121" s="1"/>
      <c r="E121" s="1"/>
      <c r="F121" s="1"/>
      <c r="G121" s="1"/>
      <c r="H121" s="1"/>
      <c r="I121" s="1"/>
      <c r="J121" s="1"/>
      <c r="K121" s="1"/>
      <c r="L121" s="1"/>
      <c r="M121" s="1"/>
      <c r="N121" s="1"/>
      <c r="O121" s="1"/>
      <c r="P121" s="1"/>
      <c r="Q121" s="1"/>
      <c r="R121" s="1"/>
      <c r="S121" s="1"/>
      <c r="T121" s="1"/>
      <c r="U121" s="1"/>
      <c r="V121" s="1"/>
      <c r="W121" s="767"/>
      <c r="X121" s="767"/>
      <c r="Y121" s="8" t="s">
        <v>206</v>
      </c>
      <c r="Z121" s="32"/>
      <c r="AA121" s="592"/>
      <c r="AB121" s="593"/>
      <c r="AC121" s="593"/>
      <c r="AD121" s="593"/>
      <c r="AE121" s="593"/>
      <c r="AF121" s="593"/>
      <c r="AG121" s="593"/>
      <c r="AH121" s="593"/>
      <c r="AI121" s="593"/>
      <c r="AJ121" s="593"/>
      <c r="AK121" s="593"/>
      <c r="AL121" s="593"/>
      <c r="AM121" s="593"/>
      <c r="AN121" s="593"/>
      <c r="AO121" s="593"/>
      <c r="AP121" s="593"/>
      <c r="AQ121" s="593"/>
      <c r="AR121" s="593"/>
      <c r="AS121" s="593"/>
      <c r="AT121" s="593"/>
      <c r="AU121" s="593"/>
      <c r="AV121" s="593"/>
      <c r="AW121" s="593"/>
      <c r="AX121" s="18">
        <f t="shared" si="44"/>
        <v>0</v>
      </c>
      <c r="AY121" s="18">
        <f t="shared" si="44"/>
        <v>-3.7438789229988334E-2</v>
      </c>
      <c r="AZ121" s="18">
        <f t="shared" si="44"/>
        <v>-7.7337832583273425E-2</v>
      </c>
      <c r="BA121" s="28"/>
      <c r="BB121" s="28"/>
      <c r="BC121" s="28"/>
      <c r="BD121" s="28"/>
      <c r="BE121" s="28"/>
      <c r="BF121" s="28"/>
      <c r="BG121" s="28"/>
    </row>
    <row r="122" spans="1:59" s="29" customFormat="1">
      <c r="A122" s="305"/>
      <c r="B122" s="1"/>
      <c r="C122" s="1"/>
      <c r="D122" s="1"/>
      <c r="E122" s="1"/>
      <c r="F122" s="1"/>
      <c r="G122" s="1"/>
      <c r="H122" s="1"/>
      <c r="I122" s="1"/>
      <c r="J122" s="1"/>
      <c r="K122" s="1"/>
      <c r="L122" s="1"/>
      <c r="M122" s="1"/>
      <c r="N122" s="1"/>
      <c r="O122" s="1"/>
      <c r="P122" s="1"/>
      <c r="Q122" s="1"/>
      <c r="R122" s="1"/>
      <c r="S122" s="1"/>
      <c r="T122" s="1"/>
      <c r="U122" s="1"/>
      <c r="V122" s="1"/>
      <c r="W122" s="767"/>
      <c r="X122" s="767"/>
      <c r="Y122" s="8" t="s">
        <v>93</v>
      </c>
      <c r="Z122" s="32"/>
      <c r="AA122" s="592"/>
      <c r="AB122" s="593"/>
      <c r="AC122" s="593"/>
      <c r="AD122" s="593"/>
      <c r="AE122" s="593"/>
      <c r="AF122" s="593"/>
      <c r="AG122" s="593"/>
      <c r="AH122" s="593"/>
      <c r="AI122" s="593"/>
      <c r="AJ122" s="593"/>
      <c r="AK122" s="593"/>
      <c r="AL122" s="593"/>
      <c r="AM122" s="593"/>
      <c r="AN122" s="593"/>
      <c r="AO122" s="593"/>
      <c r="AP122" s="593"/>
      <c r="AQ122" s="593"/>
      <c r="AR122" s="593"/>
      <c r="AS122" s="593"/>
      <c r="AT122" s="593"/>
      <c r="AU122" s="593"/>
      <c r="AV122" s="593"/>
      <c r="AW122" s="593"/>
      <c r="AX122" s="18">
        <f t="shared" si="44"/>
        <v>0</v>
      </c>
      <c r="AY122" s="18">
        <f t="shared" si="44"/>
        <v>-1.2487998453373894E-2</v>
      </c>
      <c r="AZ122" s="18">
        <f t="shared" si="44"/>
        <v>-3.909485826436887E-2</v>
      </c>
      <c r="BA122" s="28"/>
      <c r="BB122" s="28"/>
      <c r="BC122" s="28"/>
      <c r="BD122" s="28"/>
      <c r="BE122" s="28"/>
      <c r="BF122" s="28"/>
      <c r="BG122" s="28"/>
    </row>
    <row r="123" spans="1:59" s="29" customFormat="1">
      <c r="A123" s="305"/>
      <c r="B123" s="1"/>
      <c r="C123" s="1"/>
      <c r="D123" s="1"/>
      <c r="E123" s="1"/>
      <c r="F123" s="1"/>
      <c r="G123" s="1"/>
      <c r="H123" s="1"/>
      <c r="I123" s="1"/>
      <c r="J123" s="1"/>
      <c r="K123" s="1"/>
      <c r="L123" s="1"/>
      <c r="M123" s="1"/>
      <c r="N123" s="1"/>
      <c r="O123" s="1"/>
      <c r="P123" s="1"/>
      <c r="Q123" s="1"/>
      <c r="R123" s="1"/>
      <c r="S123" s="1"/>
      <c r="T123" s="1"/>
      <c r="U123" s="1"/>
      <c r="V123" s="1"/>
      <c r="W123" s="767"/>
      <c r="X123" s="767"/>
      <c r="Y123" s="8" t="s">
        <v>92</v>
      </c>
      <c r="Z123" s="32"/>
      <c r="AA123" s="592"/>
      <c r="AB123" s="593"/>
      <c r="AC123" s="593"/>
      <c r="AD123" s="593"/>
      <c r="AE123" s="593"/>
      <c r="AF123" s="593"/>
      <c r="AG123" s="593"/>
      <c r="AH123" s="593"/>
      <c r="AI123" s="593"/>
      <c r="AJ123" s="593"/>
      <c r="AK123" s="593"/>
      <c r="AL123" s="593"/>
      <c r="AM123" s="593"/>
      <c r="AN123" s="593"/>
      <c r="AO123" s="593"/>
      <c r="AP123" s="593"/>
      <c r="AQ123" s="593"/>
      <c r="AR123" s="593"/>
      <c r="AS123" s="593"/>
      <c r="AT123" s="593"/>
      <c r="AU123" s="593"/>
      <c r="AV123" s="593"/>
      <c r="AW123" s="593"/>
      <c r="AX123" s="18">
        <f t="shared" si="44"/>
        <v>0</v>
      </c>
      <c r="AY123" s="18">
        <f t="shared" si="44"/>
        <v>-2.7451916342851046E-2</v>
      </c>
      <c r="AZ123" s="18">
        <f t="shared" si="44"/>
        <v>-1.5772327222234095E-2</v>
      </c>
      <c r="BA123" s="28"/>
      <c r="BB123" s="28"/>
      <c r="BC123" s="28"/>
      <c r="BD123" s="28"/>
      <c r="BE123" s="28"/>
      <c r="BF123" s="28"/>
      <c r="BG123" s="28"/>
    </row>
    <row r="124" spans="1:59" s="29" customFormat="1" ht="17.25" thickBot="1">
      <c r="A124" s="305"/>
      <c r="B124" s="1"/>
      <c r="C124" s="1"/>
      <c r="D124" s="1"/>
      <c r="E124" s="1"/>
      <c r="F124" s="1"/>
      <c r="G124" s="1"/>
      <c r="H124" s="1"/>
      <c r="I124" s="1"/>
      <c r="J124" s="1"/>
      <c r="K124" s="1"/>
      <c r="L124" s="1"/>
      <c r="M124" s="1"/>
      <c r="N124" s="1"/>
      <c r="O124" s="1"/>
      <c r="P124" s="1"/>
      <c r="Q124" s="1"/>
      <c r="R124" s="1"/>
      <c r="S124" s="1"/>
      <c r="T124" s="1"/>
      <c r="U124" s="1"/>
      <c r="V124" s="1"/>
      <c r="W124" s="767"/>
      <c r="X124" s="767"/>
      <c r="Y124" s="9" t="s">
        <v>151</v>
      </c>
      <c r="Z124" s="33"/>
      <c r="AA124" s="594"/>
      <c r="AB124" s="595"/>
      <c r="AC124" s="595"/>
      <c r="AD124" s="595"/>
      <c r="AE124" s="595"/>
      <c r="AF124" s="595"/>
      <c r="AG124" s="595"/>
      <c r="AH124" s="595"/>
      <c r="AI124" s="595"/>
      <c r="AJ124" s="595"/>
      <c r="AK124" s="595"/>
      <c r="AL124" s="595"/>
      <c r="AM124" s="595"/>
      <c r="AN124" s="595"/>
      <c r="AO124" s="595"/>
      <c r="AP124" s="595"/>
      <c r="AQ124" s="595"/>
      <c r="AR124" s="595"/>
      <c r="AS124" s="595"/>
      <c r="AT124" s="595"/>
      <c r="AU124" s="595"/>
      <c r="AV124" s="595"/>
      <c r="AW124" s="595"/>
      <c r="AX124" s="19">
        <f t="shared" si="44"/>
        <v>0</v>
      </c>
      <c r="AY124" s="19">
        <f t="shared" si="44"/>
        <v>-2.7226565057051566E-2</v>
      </c>
      <c r="AZ124" s="19">
        <f t="shared" si="44"/>
        <v>-1.6051303831378316E-2</v>
      </c>
      <c r="BA124" s="19" t="e">
        <f>BA76/AZ76-1</f>
        <v>#DIV/0!</v>
      </c>
      <c r="BB124" s="19" t="e">
        <f>BB76/BA76-1</f>
        <v>#DIV/0!</v>
      </c>
      <c r="BC124" s="19" t="e">
        <f>BC76/BB76-1</f>
        <v>#DIV/0!</v>
      </c>
      <c r="BD124" s="19" t="e">
        <f>BD76/BC76-1</f>
        <v>#DIV/0!</v>
      </c>
      <c r="BE124" s="19" t="e">
        <f>BE76/BD76-1</f>
        <v>#DIV/0!</v>
      </c>
      <c r="BF124" s="30"/>
      <c r="BG124" s="30"/>
    </row>
    <row r="125" spans="1:59" s="29" customFormat="1" ht="15" thickTop="1">
      <c r="A125" s="305"/>
      <c r="B125" s="1"/>
      <c r="C125" s="1"/>
      <c r="D125" s="1"/>
      <c r="E125" s="1"/>
      <c r="F125" s="1"/>
      <c r="G125" s="1"/>
      <c r="H125" s="1"/>
      <c r="I125" s="1"/>
      <c r="J125" s="1"/>
      <c r="K125" s="1"/>
      <c r="L125" s="1"/>
      <c r="M125" s="1"/>
      <c r="N125" s="1"/>
      <c r="O125" s="1"/>
      <c r="P125" s="1"/>
      <c r="Q125" s="1"/>
      <c r="R125" s="1"/>
      <c r="S125" s="1"/>
      <c r="T125" s="1"/>
      <c r="U125" s="1"/>
      <c r="V125" s="1"/>
      <c r="W125" s="767"/>
      <c r="X125" s="767"/>
      <c r="Y125" s="10" t="s">
        <v>302</v>
      </c>
      <c r="Z125" s="34"/>
      <c r="AA125" s="596"/>
      <c r="AB125" s="597"/>
      <c r="AC125" s="597"/>
      <c r="AD125" s="597"/>
      <c r="AE125" s="597"/>
      <c r="AF125" s="597"/>
      <c r="AG125" s="597"/>
      <c r="AH125" s="597"/>
      <c r="AI125" s="597"/>
      <c r="AJ125" s="597"/>
      <c r="AK125" s="597"/>
      <c r="AL125" s="597"/>
      <c r="AM125" s="597"/>
      <c r="AN125" s="597"/>
      <c r="AO125" s="597"/>
      <c r="AP125" s="597"/>
      <c r="AQ125" s="597"/>
      <c r="AR125" s="597"/>
      <c r="AS125" s="597"/>
      <c r="AT125" s="597"/>
      <c r="AU125" s="597"/>
      <c r="AV125" s="597"/>
      <c r="AW125" s="597"/>
      <c r="AX125" s="20">
        <f>AX89/$AX89-1</f>
        <v>0</v>
      </c>
      <c r="AY125" s="20">
        <f>AY89/$AX89-1</f>
        <v>-3.5836723599068865E-2</v>
      </c>
      <c r="AZ125" s="20">
        <f>AZ89/$AX89-1</f>
        <v>-6.7240157200418871E-2</v>
      </c>
      <c r="BA125" s="31"/>
      <c r="BB125" s="31"/>
      <c r="BC125" s="31"/>
      <c r="BD125" s="31"/>
      <c r="BE125" s="31"/>
      <c r="BF125" s="31"/>
      <c r="BG125" s="31"/>
    </row>
    <row r="126" spans="1:59">
      <c r="W126" s="767"/>
      <c r="X126" s="767"/>
      <c r="Y126" s="767"/>
    </row>
    <row r="127" spans="1:59">
      <c r="W127" s="767"/>
      <c r="X127" s="767"/>
      <c r="Y127" s="928" t="s">
        <v>96</v>
      </c>
    </row>
    <row r="128" spans="1:59">
      <c r="W128" s="767"/>
      <c r="X128" s="767"/>
      <c r="Y128" s="1147" t="s">
        <v>293</v>
      </c>
      <c r="Z128" s="301"/>
      <c r="AA128" s="13">
        <v>1990</v>
      </c>
      <c r="AB128" s="13">
        <f t="shared" ref="AB128:BE128" si="45">AA128+1</f>
        <v>1991</v>
      </c>
      <c r="AC128" s="13">
        <f t="shared" si="45"/>
        <v>1992</v>
      </c>
      <c r="AD128" s="13">
        <f t="shared" si="45"/>
        <v>1993</v>
      </c>
      <c r="AE128" s="13">
        <f t="shared" si="45"/>
        <v>1994</v>
      </c>
      <c r="AF128" s="13">
        <f t="shared" si="45"/>
        <v>1995</v>
      </c>
      <c r="AG128" s="13">
        <f t="shared" si="45"/>
        <v>1996</v>
      </c>
      <c r="AH128" s="13">
        <f t="shared" si="45"/>
        <v>1997</v>
      </c>
      <c r="AI128" s="13">
        <f t="shared" si="45"/>
        <v>1998</v>
      </c>
      <c r="AJ128" s="13">
        <f t="shared" si="45"/>
        <v>1999</v>
      </c>
      <c r="AK128" s="13">
        <f t="shared" si="45"/>
        <v>2000</v>
      </c>
      <c r="AL128" s="13">
        <f t="shared" si="45"/>
        <v>2001</v>
      </c>
      <c r="AM128" s="13">
        <f t="shared" si="45"/>
        <v>2002</v>
      </c>
      <c r="AN128" s="13">
        <f t="shared" si="45"/>
        <v>2003</v>
      </c>
      <c r="AO128" s="13">
        <f t="shared" si="45"/>
        <v>2004</v>
      </c>
      <c r="AP128" s="13">
        <f t="shared" si="45"/>
        <v>2005</v>
      </c>
      <c r="AQ128" s="13">
        <f t="shared" si="45"/>
        <v>2006</v>
      </c>
      <c r="AR128" s="13">
        <f t="shared" si="45"/>
        <v>2007</v>
      </c>
      <c r="AS128" s="13">
        <f t="shared" si="45"/>
        <v>2008</v>
      </c>
      <c r="AT128" s="13">
        <f t="shared" si="45"/>
        <v>2009</v>
      </c>
      <c r="AU128" s="13">
        <f t="shared" si="45"/>
        <v>2010</v>
      </c>
      <c r="AV128" s="13">
        <f t="shared" si="45"/>
        <v>2011</v>
      </c>
      <c r="AW128" s="13">
        <f t="shared" si="45"/>
        <v>2012</v>
      </c>
      <c r="AX128" s="13">
        <f t="shared" si="45"/>
        <v>2013</v>
      </c>
      <c r="AY128" s="13">
        <f t="shared" si="45"/>
        <v>2014</v>
      </c>
      <c r="AZ128" s="13">
        <f t="shared" si="45"/>
        <v>2015</v>
      </c>
      <c r="BA128" s="13">
        <f t="shared" si="45"/>
        <v>2016</v>
      </c>
      <c r="BB128" s="13">
        <f t="shared" si="45"/>
        <v>2017</v>
      </c>
      <c r="BC128" s="13">
        <f t="shared" si="45"/>
        <v>2018</v>
      </c>
      <c r="BD128" s="13">
        <f t="shared" si="45"/>
        <v>2019</v>
      </c>
      <c r="BE128" s="13">
        <f t="shared" si="45"/>
        <v>2020</v>
      </c>
      <c r="BF128" s="13" t="s">
        <v>44</v>
      </c>
      <c r="BG128" s="13" t="s">
        <v>7</v>
      </c>
    </row>
    <row r="129" spans="1:59" s="29" customFormat="1">
      <c r="A129" s="305"/>
      <c r="B129" s="1"/>
      <c r="C129" s="1"/>
      <c r="D129" s="1"/>
      <c r="E129" s="1"/>
      <c r="F129" s="1"/>
      <c r="G129" s="1"/>
      <c r="H129" s="1"/>
      <c r="I129" s="1"/>
      <c r="J129" s="1"/>
      <c r="K129" s="1"/>
      <c r="L129" s="1"/>
      <c r="M129" s="1"/>
      <c r="N129" s="1"/>
      <c r="O129" s="1"/>
      <c r="P129" s="1"/>
      <c r="Q129" s="1"/>
      <c r="R129" s="1"/>
      <c r="S129" s="1"/>
      <c r="T129" s="1"/>
      <c r="U129" s="1"/>
      <c r="V129" s="1"/>
      <c r="W129" s="767"/>
      <c r="X129" s="767"/>
      <c r="Y129" s="8" t="s">
        <v>453</v>
      </c>
      <c r="Z129" s="32"/>
      <c r="AA129" s="32"/>
      <c r="AB129" s="18">
        <f>AB81/AA81-1</f>
        <v>7.5378556254612761E-3</v>
      </c>
      <c r="AC129" s="18">
        <f t="shared" ref="AC129:AZ129" si="46">AC81/AB81-1</f>
        <v>1.9458525733427434E-2</v>
      </c>
      <c r="AD129" s="18">
        <f t="shared" si="46"/>
        <v>-4.9710607370422322E-2</v>
      </c>
      <c r="AE129" s="18">
        <f t="shared" si="46"/>
        <v>0.12482350008622811</v>
      </c>
      <c r="AF129" s="18">
        <f t="shared" si="46"/>
        <v>-3.0327467703322841E-2</v>
      </c>
      <c r="AG129" s="18">
        <f t="shared" si="46"/>
        <v>2.7942165614971426E-3</v>
      </c>
      <c r="AH129" s="18">
        <f t="shared" si="46"/>
        <v>-7.5350069199948688E-3</v>
      </c>
      <c r="AI129" s="18">
        <f t="shared" si="46"/>
        <v>-3.7105802742979921E-2</v>
      </c>
      <c r="AJ129" s="18">
        <f t="shared" si="46"/>
        <v>5.3292848507794366E-2</v>
      </c>
      <c r="AK129" s="18">
        <f t="shared" si="46"/>
        <v>2.1291934033312421E-2</v>
      </c>
      <c r="AL129" s="18">
        <f t="shared" si="46"/>
        <v>-2.7672455604368817E-2</v>
      </c>
      <c r="AM129" s="18">
        <f t="shared" si="46"/>
        <v>8.4034828344512258E-2</v>
      </c>
      <c r="AN129" s="18">
        <f t="shared" si="46"/>
        <v>3.6420842073560777E-2</v>
      </c>
      <c r="AO129" s="18">
        <f t="shared" si="46"/>
        <v>-9.2798271800400567E-3</v>
      </c>
      <c r="AP129" s="18">
        <f t="shared" si="46"/>
        <v>5.3115733463105386E-2</v>
      </c>
      <c r="AQ129" s="18">
        <f t="shared" si="46"/>
        <v>-2.6258042077476507E-2</v>
      </c>
      <c r="AR129" s="18">
        <f t="shared" si="46"/>
        <v>0.15492971769066077</v>
      </c>
      <c r="AS129" s="18">
        <f t="shared" si="46"/>
        <v>-5.3717993429953537E-2</v>
      </c>
      <c r="AT129" s="18">
        <f t="shared" si="46"/>
        <v>-8.1951809306883949E-2</v>
      </c>
      <c r="AU129" s="18">
        <f t="shared" si="46"/>
        <v>6.2931902783218474E-2</v>
      </c>
      <c r="AV129" s="18">
        <f t="shared" si="46"/>
        <v>0.1330375434349218</v>
      </c>
      <c r="AW129" s="18">
        <f t="shared" si="46"/>
        <v>8.8689016579879265E-2</v>
      </c>
      <c r="AX129" s="18">
        <f t="shared" si="46"/>
        <v>1.481885196542132E-3</v>
      </c>
      <c r="AY129" s="18">
        <f t="shared" si="46"/>
        <v>-5.9840456884726834E-2</v>
      </c>
      <c r="AZ129" s="18">
        <f t="shared" si="46"/>
        <v>-4.8984208881321378E-2</v>
      </c>
      <c r="BA129" s="28"/>
      <c r="BB129" s="28"/>
      <c r="BC129" s="28"/>
      <c r="BD129" s="28"/>
      <c r="BE129" s="28"/>
      <c r="BF129" s="28"/>
      <c r="BG129" s="28"/>
    </row>
    <row r="130" spans="1:59" s="29" customFormat="1">
      <c r="A130" s="305"/>
      <c r="B130" s="1"/>
      <c r="C130" s="1"/>
      <c r="D130" s="1"/>
      <c r="E130" s="1"/>
      <c r="F130" s="1"/>
      <c r="G130" s="1"/>
      <c r="H130" s="1"/>
      <c r="I130" s="1"/>
      <c r="J130" s="1"/>
      <c r="K130" s="1"/>
      <c r="L130" s="1"/>
      <c r="M130" s="1"/>
      <c r="N130" s="1"/>
      <c r="O130" s="1"/>
      <c r="P130" s="1"/>
      <c r="Q130" s="1"/>
      <c r="R130" s="1"/>
      <c r="S130" s="1"/>
      <c r="T130" s="1"/>
      <c r="U130" s="1"/>
      <c r="V130" s="1"/>
      <c r="W130" s="767"/>
      <c r="X130" s="767"/>
      <c r="Y130" s="8" t="s">
        <v>454</v>
      </c>
      <c r="Z130" s="32"/>
      <c r="AA130" s="32"/>
      <c r="AB130" s="18">
        <f t="shared" ref="AB130:AZ130" si="47">AB82/AA82-1</f>
        <v>-1.2807021586294765E-2</v>
      </c>
      <c r="AC130" s="18">
        <f t="shared" si="47"/>
        <v>-1.9656290641293483E-2</v>
      </c>
      <c r="AD130" s="18">
        <f t="shared" si="47"/>
        <v>-1.2916175849270184E-3</v>
      </c>
      <c r="AE130" s="18">
        <f t="shared" si="47"/>
        <v>2.2068335433098829E-2</v>
      </c>
      <c r="AF130" s="18">
        <f t="shared" si="47"/>
        <v>1.5719568757239566E-2</v>
      </c>
      <c r="AG130" s="18">
        <f t="shared" si="47"/>
        <v>1.2185649563660972E-2</v>
      </c>
      <c r="AH130" s="18">
        <f t="shared" si="47"/>
        <v>-1.1219936223588745E-3</v>
      </c>
      <c r="AI130" s="18">
        <f t="shared" si="47"/>
        <v>-5.6248139533742636E-2</v>
      </c>
      <c r="AJ130" s="18">
        <f t="shared" si="47"/>
        <v>1.9183630464475021E-2</v>
      </c>
      <c r="AK130" s="18">
        <f t="shared" si="47"/>
        <v>2.3346856557399542E-2</v>
      </c>
      <c r="AL130" s="18">
        <f t="shared" si="47"/>
        <v>-1.6486652421032311E-2</v>
      </c>
      <c r="AM130" s="18">
        <f t="shared" si="47"/>
        <v>2.953026446094098E-2</v>
      </c>
      <c r="AN130" s="18">
        <f t="shared" si="47"/>
        <v>1.7458581353289038E-3</v>
      </c>
      <c r="AO130" s="18">
        <f t="shared" si="47"/>
        <v>7.5845811656738427E-3</v>
      </c>
      <c r="AP130" s="18">
        <f t="shared" si="47"/>
        <v>-3.0907478539222821E-2</v>
      </c>
      <c r="AQ130" s="18">
        <f t="shared" si="47"/>
        <v>1.223547159954097E-2</v>
      </c>
      <c r="AR130" s="18">
        <f t="shared" si="47"/>
        <v>-3.9769591074490407E-2</v>
      </c>
      <c r="AS130" s="18">
        <f t="shared" si="47"/>
        <v>-8.7338461685775082E-2</v>
      </c>
      <c r="AT130" s="18">
        <f t="shared" si="47"/>
        <v>-7.982501325665825E-2</v>
      </c>
      <c r="AU130" s="18">
        <f t="shared" si="47"/>
        <v>0.10787958568238953</v>
      </c>
      <c r="AV130" s="18">
        <f t="shared" si="47"/>
        <v>-1.1284120048119628E-2</v>
      </c>
      <c r="AW130" s="18">
        <f t="shared" si="47"/>
        <v>-7.1287297451498866E-3</v>
      </c>
      <c r="AX130" s="18">
        <f t="shared" si="47"/>
        <v>2.8289092630042756E-2</v>
      </c>
      <c r="AY130" s="18">
        <f t="shared" si="47"/>
        <v>-1.5727474218172999E-2</v>
      </c>
      <c r="AZ130" s="18">
        <f t="shared" si="47"/>
        <v>-1.6388493809955884E-2</v>
      </c>
      <c r="BA130" s="28"/>
      <c r="BB130" s="28"/>
      <c r="BC130" s="28"/>
      <c r="BD130" s="28"/>
      <c r="BE130" s="28"/>
      <c r="BF130" s="28"/>
      <c r="BG130" s="28"/>
    </row>
    <row r="131" spans="1:59" s="29" customFormat="1">
      <c r="A131" s="305"/>
      <c r="B131" s="1"/>
      <c r="C131" s="1"/>
      <c r="D131" s="1"/>
      <c r="E131" s="1"/>
      <c r="F131" s="1"/>
      <c r="G131" s="1"/>
      <c r="H131" s="1"/>
      <c r="I131" s="1"/>
      <c r="J131" s="1"/>
      <c r="K131" s="1"/>
      <c r="L131" s="1"/>
      <c r="M131" s="1"/>
      <c r="N131" s="1"/>
      <c r="O131" s="1"/>
      <c r="P131" s="1"/>
      <c r="Q131" s="1"/>
      <c r="R131" s="1"/>
      <c r="S131" s="1"/>
      <c r="T131" s="1"/>
      <c r="U131" s="1"/>
      <c r="V131" s="1"/>
      <c r="W131" s="767"/>
      <c r="X131" s="767"/>
      <c r="Y131" s="8" t="s">
        <v>455</v>
      </c>
      <c r="Z131" s="32"/>
      <c r="AA131" s="32"/>
      <c r="AB131" s="18">
        <f t="shared" ref="AB131:AZ131" si="48">AB83/AA83-1</f>
        <v>6.220713176064363E-2</v>
      </c>
      <c r="AC131" s="18">
        <f t="shared" si="48"/>
        <v>2.9299135830821221E-2</v>
      </c>
      <c r="AD131" s="18">
        <f t="shared" si="48"/>
        <v>1.6726239514999186E-2</v>
      </c>
      <c r="AE131" s="18">
        <f t="shared" si="48"/>
        <v>4.0814431191718237E-2</v>
      </c>
      <c r="AF131" s="18">
        <f t="shared" si="48"/>
        <v>3.82993747221545E-2</v>
      </c>
      <c r="AG131" s="18">
        <f t="shared" si="48"/>
        <v>2.6733856019846458E-2</v>
      </c>
      <c r="AH131" s="18">
        <f t="shared" si="48"/>
        <v>5.2232149909354764E-3</v>
      </c>
      <c r="AI131" s="18">
        <f t="shared" si="48"/>
        <v>-7.6402777727587745E-3</v>
      </c>
      <c r="AJ131" s="18">
        <f t="shared" si="48"/>
        <v>1.5567989530900883E-2</v>
      </c>
      <c r="AK131" s="18">
        <f t="shared" si="48"/>
        <v>-4.7824505425366759E-3</v>
      </c>
      <c r="AL131" s="18">
        <f t="shared" si="48"/>
        <v>1.6156927328814019E-2</v>
      </c>
      <c r="AM131" s="18">
        <f t="shared" si="48"/>
        <v>-1.7069972241039011E-2</v>
      </c>
      <c r="AN131" s="18">
        <f t="shared" si="48"/>
        <v>-1.7008280420729438E-2</v>
      </c>
      <c r="AO131" s="18">
        <f t="shared" si="48"/>
        <v>-2.3926913669436001E-2</v>
      </c>
      <c r="AP131" s="18">
        <f t="shared" si="48"/>
        <v>-2.46414726163936E-2</v>
      </c>
      <c r="AQ131" s="18">
        <f t="shared" si="48"/>
        <v>-1.3117018609356323E-2</v>
      </c>
      <c r="AR131" s="18">
        <f t="shared" si="48"/>
        <v>-1.274479296854969E-2</v>
      </c>
      <c r="AS131" s="18">
        <f t="shared" si="48"/>
        <v>-3.7533253423430724E-2</v>
      </c>
      <c r="AT131" s="18">
        <f t="shared" si="48"/>
        <v>-1.5655937199412162E-2</v>
      </c>
      <c r="AU131" s="18">
        <f t="shared" si="48"/>
        <v>3.3945950310316775E-3</v>
      </c>
      <c r="AV131" s="18">
        <f t="shared" si="48"/>
        <v>-1.2886636095610027E-2</v>
      </c>
      <c r="AW131" s="18">
        <f t="shared" si="48"/>
        <v>2.2664037487871269E-2</v>
      </c>
      <c r="AX131" s="18">
        <f t="shared" si="48"/>
        <v>-7.516814390714277E-3</v>
      </c>
      <c r="AY131" s="18">
        <f t="shared" si="48"/>
        <v>-3.3791059344004837E-2</v>
      </c>
      <c r="AZ131" s="18">
        <f t="shared" si="48"/>
        <v>-1.6996440474742025E-2</v>
      </c>
      <c r="BA131" s="28"/>
      <c r="BB131" s="28"/>
      <c r="BC131" s="28"/>
      <c r="BD131" s="28"/>
      <c r="BE131" s="28"/>
      <c r="BF131" s="28"/>
      <c r="BG131" s="28"/>
    </row>
    <row r="132" spans="1:59" s="29" customFormat="1">
      <c r="A132" s="305"/>
      <c r="B132" s="1"/>
      <c r="C132" s="1"/>
      <c r="D132" s="1"/>
      <c r="E132" s="1"/>
      <c r="F132" s="1"/>
      <c r="G132" s="1"/>
      <c r="H132" s="1"/>
      <c r="I132" s="1"/>
      <c r="J132" s="1"/>
      <c r="K132" s="1"/>
      <c r="L132" s="1"/>
      <c r="M132" s="1"/>
      <c r="N132" s="1"/>
      <c r="O132" s="1"/>
      <c r="P132" s="1"/>
      <c r="Q132" s="1"/>
      <c r="R132" s="1"/>
      <c r="S132" s="1"/>
      <c r="T132" s="1"/>
      <c r="U132" s="1"/>
      <c r="V132" s="1"/>
      <c r="W132" s="767"/>
      <c r="X132" s="767"/>
      <c r="Y132" s="8" t="s">
        <v>456</v>
      </c>
      <c r="Z132" s="32"/>
      <c r="AA132" s="32"/>
      <c r="AB132" s="18">
        <f t="shared" ref="AB132:AZ132" si="49">AB84/AA84-1</f>
        <v>-4.1245226505971289E-2</v>
      </c>
      <c r="AC132" s="18">
        <f t="shared" si="49"/>
        <v>-1.8546936369516764E-3</v>
      </c>
      <c r="AD132" s="18">
        <f t="shared" si="49"/>
        <v>6.2646692566623141E-2</v>
      </c>
      <c r="AE132" s="18">
        <f t="shared" si="49"/>
        <v>1.733539517489846E-2</v>
      </c>
      <c r="AF132" s="18">
        <f t="shared" si="49"/>
        <v>4.7145866395645664E-2</v>
      </c>
      <c r="AG132" s="18">
        <f t="shared" si="49"/>
        <v>-3.9320492849459487E-3</v>
      </c>
      <c r="AH132" s="18">
        <f t="shared" si="49"/>
        <v>2.0616102175865736E-2</v>
      </c>
      <c r="AI132" s="18">
        <f t="shared" si="49"/>
        <v>0.10042628225430317</v>
      </c>
      <c r="AJ132" s="18">
        <f t="shared" si="49"/>
        <v>3.6047603695187336E-2</v>
      </c>
      <c r="AK132" s="18">
        <f t="shared" si="49"/>
        <v>1.3498104240930342E-2</v>
      </c>
      <c r="AL132" s="18">
        <f t="shared" si="49"/>
        <v>9.4178450487076848E-3</v>
      </c>
      <c r="AM132" s="18">
        <f t="shared" si="49"/>
        <v>-1.569723268241785E-3</v>
      </c>
      <c r="AN132" s="18">
        <f t="shared" si="49"/>
        <v>-2.3602489587063125E-2</v>
      </c>
      <c r="AO132" s="18">
        <f t="shared" si="49"/>
        <v>7.3005160640262634E-2</v>
      </c>
      <c r="AP132" s="18">
        <f t="shared" si="49"/>
        <v>1.2233819285456082E-2</v>
      </c>
      <c r="AQ132" s="18">
        <f t="shared" si="49"/>
        <v>-5.2230126957201084E-2</v>
      </c>
      <c r="AR132" s="18">
        <f t="shared" si="49"/>
        <v>-8.6299280412862389E-2</v>
      </c>
      <c r="AS132" s="18">
        <f t="shared" si="49"/>
        <v>-0.11485244213267765</v>
      </c>
      <c r="AT132" s="18">
        <f t="shared" si="49"/>
        <v>6.6094294501799267E-2</v>
      </c>
      <c r="AU132" s="18">
        <f t="shared" si="49"/>
        <v>-0.17135950780348308</v>
      </c>
      <c r="AV132" s="18">
        <f t="shared" si="49"/>
        <v>1.0181860431759837E-2</v>
      </c>
      <c r="AW132" s="18">
        <f t="shared" si="49"/>
        <v>-0.17402989667373781</v>
      </c>
      <c r="AX132" s="18">
        <f t="shared" si="49"/>
        <v>0.12532147841553742</v>
      </c>
      <c r="AY132" s="18">
        <f t="shared" si="49"/>
        <v>2.1679857346673437E-2</v>
      </c>
      <c r="AZ132" s="18">
        <f t="shared" si="49"/>
        <v>-5.8237382215804212E-2</v>
      </c>
      <c r="BA132" s="28"/>
      <c r="BB132" s="28"/>
      <c r="BC132" s="28"/>
      <c r="BD132" s="28"/>
      <c r="BE132" s="28"/>
      <c r="BF132" s="28"/>
      <c r="BG132" s="28"/>
    </row>
    <row r="133" spans="1:59" s="29" customFormat="1">
      <c r="A133" s="305"/>
      <c r="B133" s="1"/>
      <c r="C133" s="1"/>
      <c r="D133" s="1"/>
      <c r="E133" s="1"/>
      <c r="F133" s="1"/>
      <c r="G133" s="1"/>
      <c r="H133" s="1"/>
      <c r="I133" s="1"/>
      <c r="J133" s="1"/>
      <c r="K133" s="1"/>
      <c r="L133" s="1"/>
      <c r="M133" s="1"/>
      <c r="N133" s="1"/>
      <c r="O133" s="1"/>
      <c r="P133" s="1"/>
      <c r="Q133" s="1"/>
      <c r="R133" s="1"/>
      <c r="S133" s="1"/>
      <c r="T133" s="1"/>
      <c r="U133" s="1"/>
      <c r="V133" s="1"/>
      <c r="W133" s="767"/>
      <c r="X133" s="767"/>
      <c r="Y133" s="8" t="s">
        <v>206</v>
      </c>
      <c r="Z133" s="32"/>
      <c r="AA133" s="32"/>
      <c r="AB133" s="18">
        <f t="shared" ref="AB133:AZ133" si="50">AB85/AA85-1</f>
        <v>1.0236790785474348E-2</v>
      </c>
      <c r="AC133" s="18">
        <f t="shared" si="50"/>
        <v>5.8243733557366895E-2</v>
      </c>
      <c r="AD133" s="18">
        <f t="shared" si="50"/>
        <v>7.1715878998113824E-2</v>
      </c>
      <c r="AE133" s="18">
        <f t="shared" si="50"/>
        <v>-4.9050656004587023E-2</v>
      </c>
      <c r="AF133" s="18">
        <f t="shared" si="50"/>
        <v>7.4179650123393781E-2</v>
      </c>
      <c r="AG133" s="18">
        <f t="shared" si="50"/>
        <v>-2.4151338789404342E-3</v>
      </c>
      <c r="AH133" s="18">
        <f t="shared" si="50"/>
        <v>-1.6646795346028198E-2</v>
      </c>
      <c r="AI133" s="18">
        <f t="shared" si="50"/>
        <v>-6.0031158407073404E-3</v>
      </c>
      <c r="AJ133" s="18">
        <f t="shared" si="50"/>
        <v>2.9541286621898033E-2</v>
      </c>
      <c r="AK133" s="18">
        <f t="shared" si="50"/>
        <v>3.5892091417162764E-2</v>
      </c>
      <c r="AL133" s="18">
        <f t="shared" si="50"/>
        <v>-4.8191414365736818E-2</v>
      </c>
      <c r="AM133" s="18">
        <f t="shared" si="50"/>
        <v>3.7828539410052819E-2</v>
      </c>
      <c r="AN133" s="18">
        <f t="shared" si="50"/>
        <v>-4.3037876489160132E-2</v>
      </c>
      <c r="AO133" s="18">
        <f t="shared" si="50"/>
        <v>-1.2069175911642471E-2</v>
      </c>
      <c r="AP133" s="18">
        <f t="shared" si="50"/>
        <v>4.9330138151896685E-2</v>
      </c>
      <c r="AQ133" s="18">
        <f t="shared" si="50"/>
        <v>-5.9394147926428165E-2</v>
      </c>
      <c r="AR133" s="18">
        <f t="shared" si="50"/>
        <v>-1.4138272023460963E-2</v>
      </c>
      <c r="AS133" s="18">
        <f t="shared" si="50"/>
        <v>-5.6634333155267669E-2</v>
      </c>
      <c r="AT133" s="18">
        <f t="shared" si="50"/>
        <v>-2.1118606981724852E-2</v>
      </c>
      <c r="AU133" s="18">
        <f t="shared" si="50"/>
        <v>5.4888510659289791E-2</v>
      </c>
      <c r="AV133" s="18">
        <f t="shared" si="50"/>
        <v>-3.5195462574100222E-2</v>
      </c>
      <c r="AW133" s="18">
        <f t="shared" si="50"/>
        <v>-1.0406502175902554E-2</v>
      </c>
      <c r="AX133" s="18">
        <f t="shared" si="50"/>
        <v>-3.9619764850500228E-2</v>
      </c>
      <c r="AY133" s="18">
        <f t="shared" si="50"/>
        <v>-3.7438789229988334E-2</v>
      </c>
      <c r="AZ133" s="18">
        <f t="shared" si="50"/>
        <v>-4.1450915439826819E-2</v>
      </c>
      <c r="BA133" s="28"/>
      <c r="BB133" s="28"/>
      <c r="BC133" s="28"/>
      <c r="BD133" s="28"/>
      <c r="BE133" s="28"/>
      <c r="BF133" s="28"/>
      <c r="BG133" s="28"/>
    </row>
    <row r="134" spans="1:59" s="29" customFormat="1">
      <c r="A134" s="305"/>
      <c r="B134" s="1"/>
      <c r="C134" s="1"/>
      <c r="D134" s="1"/>
      <c r="E134" s="1"/>
      <c r="F134" s="1"/>
      <c r="G134" s="1"/>
      <c r="H134" s="1"/>
      <c r="I134" s="1"/>
      <c r="J134" s="1"/>
      <c r="K134" s="1"/>
      <c r="L134" s="1"/>
      <c r="M134" s="1"/>
      <c r="N134" s="1"/>
      <c r="O134" s="1"/>
      <c r="P134" s="1"/>
      <c r="Q134" s="1"/>
      <c r="R134" s="1"/>
      <c r="S134" s="1"/>
      <c r="T134" s="1"/>
      <c r="U134" s="1"/>
      <c r="V134" s="1"/>
      <c r="W134" s="767"/>
      <c r="X134" s="767"/>
      <c r="Y134" s="8" t="s">
        <v>93</v>
      </c>
      <c r="Z134" s="32"/>
      <c r="AA134" s="32"/>
      <c r="AB134" s="18">
        <f t="shared" ref="AB134:AZ134" si="51">AB86/AA86-1</f>
        <v>1.6812080879921032E-2</v>
      </c>
      <c r="AC134" s="18">
        <f t="shared" si="51"/>
        <v>-1.0778887780785729E-3</v>
      </c>
      <c r="AD134" s="18">
        <f t="shared" si="51"/>
        <v>-1.9440872732513936E-2</v>
      </c>
      <c r="AE134" s="18">
        <f t="shared" si="51"/>
        <v>2.4300985399221098E-2</v>
      </c>
      <c r="AF134" s="18">
        <f t="shared" si="51"/>
        <v>5.0320136246757574E-3</v>
      </c>
      <c r="AG134" s="18">
        <f t="shared" si="51"/>
        <v>7.841190841120893E-3</v>
      </c>
      <c r="AH134" s="18">
        <f t="shared" si="51"/>
        <v>-3.8721662239949217E-2</v>
      </c>
      <c r="AI134" s="18">
        <f t="shared" si="51"/>
        <v>-9.4012757245430678E-2</v>
      </c>
      <c r="AJ134" s="18">
        <f t="shared" si="51"/>
        <v>4.9330992616991587E-3</v>
      </c>
      <c r="AK134" s="18">
        <f t="shared" si="51"/>
        <v>7.7820484883548424E-3</v>
      </c>
      <c r="AL134" s="18">
        <f t="shared" si="51"/>
        <v>-2.2177990399376402E-2</v>
      </c>
      <c r="AM134" s="18">
        <f t="shared" si="51"/>
        <v>-4.6393665012576024E-2</v>
      </c>
      <c r="AN134" s="18">
        <f t="shared" si="51"/>
        <v>-1.4226503485496922E-2</v>
      </c>
      <c r="AO134" s="18">
        <f t="shared" si="51"/>
        <v>-3.2292149318324803E-4</v>
      </c>
      <c r="AP134" s="18">
        <f t="shared" si="51"/>
        <v>2.0181127015091338E-2</v>
      </c>
      <c r="AQ134" s="18">
        <f t="shared" si="51"/>
        <v>4.4837731290507943E-3</v>
      </c>
      <c r="AR134" s="18">
        <f t="shared" si="51"/>
        <v>-1.4327680693512868E-2</v>
      </c>
      <c r="AS134" s="18">
        <f t="shared" si="51"/>
        <v>-7.8039891635815706E-2</v>
      </c>
      <c r="AT134" s="18">
        <f t="shared" si="51"/>
        <v>-0.1094342651870186</v>
      </c>
      <c r="AU134" s="18">
        <f t="shared" si="51"/>
        <v>2.390637066247514E-2</v>
      </c>
      <c r="AV134" s="18">
        <f t="shared" si="51"/>
        <v>-1.9271989253614175E-3</v>
      </c>
      <c r="AW134" s="18">
        <f t="shared" si="51"/>
        <v>1.3274913132415023E-3</v>
      </c>
      <c r="AX134" s="18">
        <f t="shared" si="51"/>
        <v>3.7718163331858179E-2</v>
      </c>
      <c r="AY134" s="18">
        <f t="shared" si="51"/>
        <v>-1.2487998453373894E-2</v>
      </c>
      <c r="AZ134" s="18">
        <f t="shared" si="51"/>
        <v>-2.6943328050012316E-2</v>
      </c>
      <c r="BA134" s="28"/>
      <c r="BB134" s="28"/>
      <c r="BC134" s="28"/>
      <c r="BD134" s="28"/>
      <c r="BE134" s="28"/>
      <c r="BF134" s="28"/>
      <c r="BG134" s="28"/>
    </row>
    <row r="135" spans="1:59" s="29" customFormat="1">
      <c r="A135" s="305"/>
      <c r="B135" s="1"/>
      <c r="C135" s="1"/>
      <c r="D135" s="1"/>
      <c r="E135" s="1"/>
      <c r="F135" s="1"/>
      <c r="G135" s="1"/>
      <c r="H135" s="1"/>
      <c r="I135" s="1"/>
      <c r="J135" s="1"/>
      <c r="K135" s="1"/>
      <c r="L135" s="1"/>
      <c r="M135" s="1"/>
      <c r="N135" s="1"/>
      <c r="O135" s="1"/>
      <c r="P135" s="1"/>
      <c r="Q135" s="1"/>
      <c r="R135" s="1"/>
      <c r="S135" s="1"/>
      <c r="T135" s="1"/>
      <c r="U135" s="1"/>
      <c r="V135" s="1"/>
      <c r="W135" s="767"/>
      <c r="X135" s="767"/>
      <c r="Y135" s="8" t="s">
        <v>92</v>
      </c>
      <c r="Z135" s="32"/>
      <c r="AA135" s="32"/>
      <c r="AB135" s="18">
        <f>AB87/AA87-1</f>
        <v>7.8531654968936326E-3</v>
      </c>
      <c r="AC135" s="18">
        <f t="shared" ref="AC135:AZ135" si="52">AC87/AB87-1</f>
        <v>7.4586004128726957E-2</v>
      </c>
      <c r="AD135" s="18">
        <f t="shared" si="52"/>
        <v>-3.7617373393597275E-2</v>
      </c>
      <c r="AE135" s="18">
        <f t="shared" si="52"/>
        <v>0.14303144423199798</v>
      </c>
      <c r="AF135" s="18">
        <f t="shared" si="52"/>
        <v>1.8925137975685402E-2</v>
      </c>
      <c r="AG135" s="18">
        <f t="shared" si="52"/>
        <v>1.7509402918368222E-2</v>
      </c>
      <c r="AH135" s="18">
        <f t="shared" si="52"/>
        <v>5.2520582602042731E-2</v>
      </c>
      <c r="AI135" s="18">
        <f t="shared" si="52"/>
        <v>7.7152993019675709E-3</v>
      </c>
      <c r="AJ135" s="18">
        <f t="shared" si="52"/>
        <v>-2.6131702326843698E-3</v>
      </c>
      <c r="AK135" s="18">
        <f t="shared" si="52"/>
        <v>4.7529274460494708E-2</v>
      </c>
      <c r="AL135" s="18">
        <f t="shared" si="52"/>
        <v>-1.016405144827115E-2</v>
      </c>
      <c r="AM135" s="18">
        <f t="shared" si="52"/>
        <v>7.538793016429679E-3</v>
      </c>
      <c r="AN135" s="18">
        <f t="shared" si="52"/>
        <v>2.2828164400182427E-2</v>
      </c>
      <c r="AO135" s="18">
        <f t="shared" si="52"/>
        <v>-2.4231835346301911E-2</v>
      </c>
      <c r="AP135" s="18">
        <f t="shared" si="52"/>
        <v>-3.1983182313573666E-2</v>
      </c>
      <c r="AQ135" s="18">
        <f t="shared" si="52"/>
        <v>-5.5151909314629433E-2</v>
      </c>
      <c r="AR135" s="18">
        <f t="shared" si="52"/>
        <v>1.9273441176939077E-2</v>
      </c>
      <c r="AS135" s="18">
        <f t="shared" si="52"/>
        <v>4.5044580813766055E-2</v>
      </c>
      <c r="AT135" s="18">
        <f t="shared" si="52"/>
        <v>-0.11483164388502076</v>
      </c>
      <c r="AU135" s="18">
        <f t="shared" si="52"/>
        <v>1.8333442485381823E-2</v>
      </c>
      <c r="AV135" s="18">
        <f t="shared" si="52"/>
        <v>-2.3683803121802072E-2</v>
      </c>
      <c r="AW135" s="18">
        <f t="shared" si="52"/>
        <v>6.4407006848351989E-2</v>
      </c>
      <c r="AX135" s="18">
        <f t="shared" si="52"/>
        <v>-1.7162605311064061E-2</v>
      </c>
      <c r="AY135" s="18">
        <f t="shared" si="52"/>
        <v>-2.7451916342851046E-2</v>
      </c>
      <c r="AZ135" s="18">
        <f t="shared" si="52"/>
        <v>1.2009266499911408E-2</v>
      </c>
      <c r="BA135" s="28"/>
      <c r="BB135" s="28"/>
      <c r="BC135" s="28"/>
      <c r="BD135" s="28"/>
      <c r="BE135" s="28"/>
      <c r="BF135" s="28"/>
      <c r="BG135" s="28"/>
    </row>
    <row r="136" spans="1:59" s="29" customFormat="1" ht="17.25" thickBot="1">
      <c r="A136" s="305"/>
      <c r="B136" s="1"/>
      <c r="C136" s="1"/>
      <c r="D136" s="1"/>
      <c r="E136" s="1"/>
      <c r="F136" s="1"/>
      <c r="G136" s="1"/>
      <c r="H136" s="1"/>
      <c r="I136" s="1"/>
      <c r="J136" s="1"/>
      <c r="K136" s="1"/>
      <c r="L136" s="1"/>
      <c r="M136" s="1"/>
      <c r="N136" s="1"/>
      <c r="O136" s="1"/>
      <c r="P136" s="1"/>
      <c r="Q136" s="1"/>
      <c r="R136" s="1"/>
      <c r="S136" s="1"/>
      <c r="T136" s="1"/>
      <c r="U136" s="1"/>
      <c r="V136" s="1"/>
      <c r="W136" s="767"/>
      <c r="X136" s="767"/>
      <c r="Y136" s="9" t="s">
        <v>151</v>
      </c>
      <c r="Z136" s="33"/>
      <c r="AA136" s="33"/>
      <c r="AB136" s="19">
        <f>AB88/AA88-1</f>
        <v>-3.2110836745735338E-2</v>
      </c>
      <c r="AC136" s="19">
        <f t="shared" ref="AC136:BE136" si="53">AC88/AB88-1</f>
        <v>-4.0877717228471555E-2</v>
      </c>
      <c r="AD136" s="19">
        <f t="shared" si="53"/>
        <v>-3.6816300689287207E-2</v>
      </c>
      <c r="AE136" s="19">
        <f t="shared" si="53"/>
        <v>-3.4539593548919778E-2</v>
      </c>
      <c r="AF136" s="19">
        <f t="shared" si="53"/>
        <v>3.3608727408335426E-2</v>
      </c>
      <c r="AG136" s="19">
        <f t="shared" si="53"/>
        <v>1.9188891007854592E-2</v>
      </c>
      <c r="AH136" s="19">
        <f t="shared" si="53"/>
        <v>-6.5712819679577539E-3</v>
      </c>
      <c r="AI136" s="19">
        <f t="shared" si="53"/>
        <v>-7.179780330315888E-2</v>
      </c>
      <c r="AJ136" s="19">
        <f t="shared" si="53"/>
        <v>3.4514863854566702E-3</v>
      </c>
      <c r="AK136" s="19">
        <f t="shared" si="53"/>
        <v>1.2584058061337666E-2</v>
      </c>
      <c r="AL136" s="19">
        <f t="shared" si="53"/>
        <v>-8.1679462658404978E-2</v>
      </c>
      <c r="AM136" s="19">
        <f t="shared" si="53"/>
        <v>-4.7701992651908776E-2</v>
      </c>
      <c r="AN136" s="19">
        <f t="shared" si="53"/>
        <v>-3.3914789958831015E-2</v>
      </c>
      <c r="AO136" s="19">
        <f t="shared" si="53"/>
        <v>-3.1628899436451308E-2</v>
      </c>
      <c r="AP136" s="19">
        <f t="shared" si="53"/>
        <v>-1.3299721423604471E-2</v>
      </c>
      <c r="AQ136" s="19">
        <f t="shared" si="53"/>
        <v>-1.4673902813933215E-2</v>
      </c>
      <c r="AR136" s="19">
        <f t="shared" si="53"/>
        <v>5.4719936995519802E-3</v>
      </c>
      <c r="AS136" s="19">
        <f t="shared" si="53"/>
        <v>-9.5001612705573613E-2</v>
      </c>
      <c r="AT136" s="19">
        <f t="shared" si="53"/>
        <v>-8.4531574734391768E-2</v>
      </c>
      <c r="AU136" s="19">
        <f t="shared" si="53"/>
        <v>-2.8673175871095635E-2</v>
      </c>
      <c r="AV136" s="19">
        <f t="shared" si="53"/>
        <v>-3.1111939723299731E-2</v>
      </c>
      <c r="AW136" s="19">
        <f t="shared" si="53"/>
        <v>2.9899372634727417E-3</v>
      </c>
      <c r="AX136" s="19">
        <f t="shared" si="53"/>
        <v>1.842808324412637E-3</v>
      </c>
      <c r="AY136" s="19">
        <f t="shared" si="53"/>
        <v>-2.7226565057051566E-2</v>
      </c>
      <c r="AZ136" s="19">
        <f t="shared" si="53"/>
        <v>1.1488041124733783E-2</v>
      </c>
      <c r="BA136" s="19">
        <f t="shared" si="53"/>
        <v>-1</v>
      </c>
      <c r="BB136" s="19" t="e">
        <f t="shared" si="53"/>
        <v>#DIV/0!</v>
      </c>
      <c r="BC136" s="19" t="e">
        <f t="shared" si="53"/>
        <v>#DIV/0!</v>
      </c>
      <c r="BD136" s="19" t="e">
        <f t="shared" si="53"/>
        <v>#DIV/0!</v>
      </c>
      <c r="BE136" s="19" t="e">
        <f t="shared" si="53"/>
        <v>#DIV/0!</v>
      </c>
      <c r="BF136" s="30"/>
      <c r="BG136" s="30"/>
    </row>
    <row r="137" spans="1:59" s="29" customFormat="1" ht="15" thickTop="1">
      <c r="A137" s="305"/>
      <c r="B137" s="1"/>
      <c r="C137" s="1"/>
      <c r="D137" s="1"/>
      <c r="E137" s="1"/>
      <c r="F137" s="1"/>
      <c r="G137" s="1"/>
      <c r="H137" s="1"/>
      <c r="I137" s="1"/>
      <c r="J137" s="1"/>
      <c r="K137" s="1"/>
      <c r="L137" s="1"/>
      <c r="M137" s="1"/>
      <c r="N137" s="1"/>
      <c r="O137" s="1"/>
      <c r="P137" s="1"/>
      <c r="Q137" s="1"/>
      <c r="R137" s="1"/>
      <c r="S137" s="1"/>
      <c r="T137" s="1"/>
      <c r="U137" s="1"/>
      <c r="V137" s="1"/>
      <c r="W137" s="767"/>
      <c r="X137" s="767"/>
      <c r="Y137" s="10" t="s">
        <v>302</v>
      </c>
      <c r="Z137" s="34"/>
      <c r="AA137" s="34"/>
      <c r="AB137" s="20">
        <f>AB89/AA89-1</f>
        <v>7.1162422346020549E-3</v>
      </c>
      <c r="AC137" s="20">
        <f t="shared" ref="AC137:AZ137" si="54">AC89/AB89-1</f>
        <v>8.4574765590754719E-3</v>
      </c>
      <c r="AD137" s="20">
        <f t="shared" si="54"/>
        <v>-6.0333306937726539E-3</v>
      </c>
      <c r="AE137" s="20">
        <f t="shared" si="54"/>
        <v>5.2249510888334072E-2</v>
      </c>
      <c r="AF137" s="20">
        <f t="shared" si="54"/>
        <v>1.0952944620218785E-2</v>
      </c>
      <c r="AG137" s="20">
        <f t="shared" si="54"/>
        <v>1.0307664396387972E-2</v>
      </c>
      <c r="AH137" s="20">
        <f t="shared" si="54"/>
        <v>-1.8162305614202179E-3</v>
      </c>
      <c r="AI137" s="20">
        <f t="shared" si="54"/>
        <v>-2.8055463322480767E-2</v>
      </c>
      <c r="AJ137" s="20">
        <f t="shared" si="54"/>
        <v>2.8561717704256306E-2</v>
      </c>
      <c r="AK137" s="20">
        <f t="shared" si="54"/>
        <v>1.6902476772901132E-2</v>
      </c>
      <c r="AL137" s="20">
        <f t="shared" si="54"/>
        <v>-1.3435194474736289E-2</v>
      </c>
      <c r="AM137" s="20">
        <f t="shared" si="54"/>
        <v>2.9161295690738331E-2</v>
      </c>
      <c r="AN137" s="20">
        <f t="shared" si="54"/>
        <v>3.7844160697813045E-3</v>
      </c>
      <c r="AO137" s="20">
        <f t="shared" si="54"/>
        <v>-7.5957200675336178E-4</v>
      </c>
      <c r="AP137" s="20">
        <f t="shared" si="54"/>
        <v>5.6757455822964431E-3</v>
      </c>
      <c r="AQ137" s="20">
        <f t="shared" si="54"/>
        <v>-1.5762191609474896E-2</v>
      </c>
      <c r="AR137" s="20">
        <f t="shared" si="54"/>
        <v>2.6725428232538428E-2</v>
      </c>
      <c r="AS137" s="20">
        <f t="shared" si="54"/>
        <v>-6.394177938053025E-2</v>
      </c>
      <c r="AT137" s="20">
        <f t="shared" si="54"/>
        <v>-5.8722623771752303E-2</v>
      </c>
      <c r="AU137" s="20">
        <f t="shared" si="54"/>
        <v>4.3062586349833065E-2</v>
      </c>
      <c r="AV137" s="20">
        <f t="shared" si="54"/>
        <v>4.0024385400757589E-2</v>
      </c>
      <c r="AW137" s="20">
        <f t="shared" si="54"/>
        <v>2.7060860151978172E-2</v>
      </c>
      <c r="AX137" s="20">
        <f t="shared" si="54"/>
        <v>1.1943003776095473E-2</v>
      </c>
      <c r="AY137" s="20">
        <f t="shared" si="54"/>
        <v>-3.5836723599068865E-2</v>
      </c>
      <c r="AZ137" s="20">
        <f t="shared" si="54"/>
        <v>-3.2570659316722872E-2</v>
      </c>
      <c r="BA137" s="31"/>
      <c r="BB137" s="31"/>
      <c r="BC137" s="31"/>
      <c r="BD137" s="31"/>
      <c r="BE137" s="31"/>
      <c r="BF137" s="31"/>
      <c r="BG137" s="31"/>
    </row>
  </sheetData>
  <mergeCells count="2">
    <mergeCell ref="X74:Y74"/>
    <mergeCell ref="Y2:AI2"/>
  </mergeCells>
  <phoneticPr fontId="9"/>
  <pageMargins left="0.78740157480314965" right="0.78740157480314965" top="0.98425196850393704" bottom="0.98425196850393704" header="0.51181102362204722" footer="0.51181102362204722"/>
  <pageSetup paperSize="9" scale="24"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Q146"/>
  <sheetViews>
    <sheetView zoomScaleNormal="100" workbookViewId="0">
      <pane xSplit="25" ySplit="4" topLeftCell="AY81" activePane="bottomRight" state="frozen"/>
      <selection activeCell="AZ17" sqref="AZ17"/>
      <selection pane="topRight" activeCell="AZ17" sqref="AZ17"/>
      <selection pane="bottomLeft" activeCell="AZ17" sqref="AZ17"/>
      <selection pane="bottomRight" activeCell="AZ69" sqref="AZ69"/>
    </sheetView>
  </sheetViews>
  <sheetFormatPr defaultRowHeight="14.25"/>
  <cols>
    <col min="1" max="1" width="1.625" style="305" customWidth="1"/>
    <col min="2" max="22" width="1.625" style="1" hidden="1" customWidth="1"/>
    <col min="23" max="24" width="1.625" style="1" customWidth="1"/>
    <col min="25" max="25" width="35.625" style="1" customWidth="1"/>
    <col min="26" max="26" width="10.625" style="1" hidden="1" customWidth="1"/>
    <col min="27" max="50" width="10.625" style="1" customWidth="1"/>
    <col min="51" max="52" width="10.125" style="1" customWidth="1"/>
    <col min="53" max="57" width="15.625" style="1" hidden="1" customWidth="1"/>
    <col min="58" max="58" width="16.5" style="1" hidden="1" customWidth="1"/>
    <col min="59" max="59" width="5.5" style="1" hidden="1" customWidth="1"/>
    <col min="60" max="60" width="7.875" style="1" customWidth="1"/>
    <col min="61" max="16384" width="9" style="1"/>
  </cols>
  <sheetData>
    <row r="1" spans="1:63" ht="27.75" customHeight="1">
      <c r="A1" s="393" t="s">
        <v>610</v>
      </c>
      <c r="Z1" s="118"/>
      <c r="AE1" s="131"/>
    </row>
    <row r="2" spans="1:63" ht="15" customHeight="1"/>
    <row r="3" spans="1:63" ht="17.25" thickBot="1">
      <c r="W3" s="767" t="s">
        <v>551</v>
      </c>
      <c r="X3" s="767"/>
      <c r="Y3" s="767"/>
    </row>
    <row r="4" spans="1:63" ht="15" thickBot="1">
      <c r="W4" s="951" t="s">
        <v>293</v>
      </c>
      <c r="X4" s="1011"/>
      <c r="Y4" s="952"/>
      <c r="Z4" s="313"/>
      <c r="AA4" s="25">
        <v>1990</v>
      </c>
      <c r="AB4" s="25">
        <f t="shared" ref="AB4:BE4" si="0">AA4+1</f>
        <v>1991</v>
      </c>
      <c r="AC4" s="25">
        <f t="shared" si="0"/>
        <v>1992</v>
      </c>
      <c r="AD4" s="25">
        <f t="shared" si="0"/>
        <v>1993</v>
      </c>
      <c r="AE4" s="25">
        <f t="shared" si="0"/>
        <v>1994</v>
      </c>
      <c r="AF4" s="25">
        <f t="shared" si="0"/>
        <v>1995</v>
      </c>
      <c r="AG4" s="25">
        <f t="shared" si="0"/>
        <v>1996</v>
      </c>
      <c r="AH4" s="25">
        <f t="shared" si="0"/>
        <v>1997</v>
      </c>
      <c r="AI4" s="25">
        <f t="shared" si="0"/>
        <v>1998</v>
      </c>
      <c r="AJ4" s="25">
        <f t="shared" si="0"/>
        <v>1999</v>
      </c>
      <c r="AK4" s="25">
        <f t="shared" si="0"/>
        <v>2000</v>
      </c>
      <c r="AL4" s="25">
        <f t="shared" si="0"/>
        <v>2001</v>
      </c>
      <c r="AM4" s="25">
        <f t="shared" si="0"/>
        <v>2002</v>
      </c>
      <c r="AN4" s="25">
        <f t="shared" si="0"/>
        <v>2003</v>
      </c>
      <c r="AO4" s="25">
        <f t="shared" si="0"/>
        <v>2004</v>
      </c>
      <c r="AP4" s="25">
        <f>AO4+1</f>
        <v>2005</v>
      </c>
      <c r="AQ4" s="25">
        <f t="shared" si="0"/>
        <v>2006</v>
      </c>
      <c r="AR4" s="25">
        <f t="shared" si="0"/>
        <v>2007</v>
      </c>
      <c r="AS4" s="25">
        <f t="shared" si="0"/>
        <v>2008</v>
      </c>
      <c r="AT4" s="25">
        <f t="shared" si="0"/>
        <v>2009</v>
      </c>
      <c r="AU4" s="25">
        <f t="shared" si="0"/>
        <v>2010</v>
      </c>
      <c r="AV4" s="25">
        <f t="shared" si="0"/>
        <v>2011</v>
      </c>
      <c r="AW4" s="25">
        <f t="shared" si="0"/>
        <v>2012</v>
      </c>
      <c r="AX4" s="25">
        <f t="shared" si="0"/>
        <v>2013</v>
      </c>
      <c r="AY4" s="25">
        <f t="shared" si="0"/>
        <v>2014</v>
      </c>
      <c r="AZ4" s="25">
        <f t="shared" si="0"/>
        <v>2015</v>
      </c>
      <c r="BA4" s="25">
        <f t="shared" si="0"/>
        <v>2016</v>
      </c>
      <c r="BB4" s="25">
        <f t="shared" si="0"/>
        <v>2017</v>
      </c>
      <c r="BC4" s="25">
        <f t="shared" si="0"/>
        <v>2018</v>
      </c>
      <c r="BD4" s="25">
        <f t="shared" si="0"/>
        <v>2019</v>
      </c>
      <c r="BE4" s="25">
        <f t="shared" si="0"/>
        <v>2020</v>
      </c>
      <c r="BF4" s="25" t="s">
        <v>44</v>
      </c>
      <c r="BG4" s="26" t="s">
        <v>7</v>
      </c>
    </row>
    <row r="5" spans="1:63">
      <c r="W5" s="764" t="s">
        <v>152</v>
      </c>
      <c r="X5" s="1013"/>
      <c r="Y5" s="1123"/>
      <c r="Z5" s="185"/>
      <c r="AA5" s="491">
        <f t="shared" ref="AA5:AX5" si="1">SUM(AA6,AA13,AA47,AA31,AA52)</f>
        <v>1066843.9067289077</v>
      </c>
      <c r="AB5" s="491">
        <f t="shared" si="1"/>
        <v>1074041.3040417375</v>
      </c>
      <c r="AC5" s="491">
        <f t="shared" si="1"/>
        <v>1082466.5023980648</v>
      </c>
      <c r="AD5" s="491">
        <f t="shared" si="1"/>
        <v>1077829.1288808056</v>
      </c>
      <c r="AE5" s="491">
        <f t="shared" si="1"/>
        <v>1134190.372837116</v>
      </c>
      <c r="AF5" s="491">
        <f t="shared" si="1"/>
        <v>1146651.5420578965</v>
      </c>
      <c r="AG5" s="491">
        <f t="shared" si="1"/>
        <v>1158374.2445240521</v>
      </c>
      <c r="AH5" s="491">
        <f t="shared" si="1"/>
        <v>1157171.0074931034</v>
      </c>
      <c r="AI5" s="491">
        <f t="shared" si="1"/>
        <v>1128113.1379557562</v>
      </c>
      <c r="AJ5" s="491">
        <f t="shared" si="1"/>
        <v>1162835.917925633</v>
      </c>
      <c r="AK5" s="491">
        <f t="shared" si="1"/>
        <v>1182090.8648413618</v>
      </c>
      <c r="AL5" s="491">
        <f t="shared" si="1"/>
        <v>1166998.1409992843</v>
      </c>
      <c r="AM5" s="491">
        <f t="shared" si="1"/>
        <v>1206508.1944683476</v>
      </c>
      <c r="AN5" s="491">
        <f t="shared" si="1"/>
        <v>1211629.3088795287</v>
      </c>
      <c r="AO5" s="491">
        <f t="shared" si="1"/>
        <v>1211616.0919220601</v>
      </c>
      <c r="AP5" s="491">
        <f t="shared" si="1"/>
        <v>1219019.1869170547</v>
      </c>
      <c r="AQ5" s="491">
        <f t="shared" si="1"/>
        <v>1199920.3335569187</v>
      </c>
      <c r="AR5" s="491">
        <f t="shared" si="1"/>
        <v>1234599.7143775276</v>
      </c>
      <c r="AS5" s="491">
        <f t="shared" si="1"/>
        <v>1153248.5008776991</v>
      </c>
      <c r="AT5" s="491">
        <f t="shared" si="1"/>
        <v>1089993.5575030358</v>
      </c>
      <c r="AU5" s="491">
        <f t="shared" si="1"/>
        <v>1138758.3317057912</v>
      </c>
      <c r="AV5" s="491">
        <f t="shared" si="1"/>
        <v>1188362.3614179536</v>
      </c>
      <c r="AW5" s="491">
        <f t="shared" si="1"/>
        <v>1220745.8823444163</v>
      </c>
      <c r="AX5" s="491">
        <f t="shared" si="1"/>
        <v>1235035.7796266524</v>
      </c>
      <c r="AY5" s="491">
        <f>SUM(AY6,AY13,AY47,AY31,AY52)</f>
        <v>1189378.8164098701</v>
      </c>
      <c r="AZ5" s="491">
        <f>SUM(AZ6,AZ13,AZ47,AZ31,AZ52)</f>
        <v>1148952.7321328144</v>
      </c>
      <c r="BA5" s="61"/>
      <c r="BB5" s="61"/>
      <c r="BC5" s="61"/>
      <c r="BD5" s="61"/>
      <c r="BE5" s="61"/>
      <c r="BF5" s="491"/>
      <c r="BG5" s="62"/>
      <c r="BH5" s="158"/>
    </row>
    <row r="6" spans="1:63">
      <c r="W6" s="1016"/>
      <c r="X6" s="1017" t="s">
        <v>466</v>
      </c>
      <c r="Y6" s="855"/>
      <c r="Z6" s="186"/>
      <c r="AA6" s="490">
        <f>SUM(AA7:AA12)</f>
        <v>91103.403831120668</v>
      </c>
      <c r="AB6" s="490">
        <f t="shared" ref="AB6:AX6" si="2">SUM(AB7:AB12)</f>
        <v>91462.841114074719</v>
      </c>
      <c r="AC6" s="490">
        <f t="shared" si="2"/>
        <v>91800.10900436365</v>
      </c>
      <c r="AD6" s="490">
        <f t="shared" si="2"/>
        <v>90358.87355620708</v>
      </c>
      <c r="AE6" s="490">
        <f t="shared" si="2"/>
        <v>97552.500189353319</v>
      </c>
      <c r="AF6" s="490">
        <f t="shared" si="2"/>
        <v>100250.27809880393</v>
      </c>
      <c r="AG6" s="490">
        <f t="shared" si="2"/>
        <v>96954.674543332396</v>
      </c>
      <c r="AH6" s="490">
        <f t="shared" si="2"/>
        <v>101603.71891751139</v>
      </c>
      <c r="AI6" s="490">
        <f t="shared" si="2"/>
        <v>91717.007307588327</v>
      </c>
      <c r="AJ6" s="490">
        <f t="shared" si="2"/>
        <v>92413.675518914097</v>
      </c>
      <c r="AK6" s="490">
        <f t="shared" si="2"/>
        <v>89824.47206299215</v>
      </c>
      <c r="AL6" s="490">
        <f t="shared" si="2"/>
        <v>87239.622877125803</v>
      </c>
      <c r="AM6" s="490">
        <f t="shared" si="2"/>
        <v>93269.065450968643</v>
      </c>
      <c r="AN6" s="490">
        <f t="shared" si="2"/>
        <v>92747.021503128795</v>
      </c>
      <c r="AO6" s="490">
        <f t="shared" si="2"/>
        <v>89248.852154948661</v>
      </c>
      <c r="AP6" s="490">
        <f t="shared" si="2"/>
        <v>103660.58877358444</v>
      </c>
      <c r="AQ6" s="490">
        <f t="shared" si="2"/>
        <v>87991.061559518246</v>
      </c>
      <c r="AR6" s="490">
        <f t="shared" si="2"/>
        <v>107604.44194007955</v>
      </c>
      <c r="AS6" s="490">
        <f t="shared" si="2"/>
        <v>105764.48707513863</v>
      </c>
      <c r="AT6" s="490">
        <f t="shared" si="2"/>
        <v>103199.46352265101</v>
      </c>
      <c r="AU6" s="490">
        <f t="shared" si="2"/>
        <v>110229.29647617781</v>
      </c>
      <c r="AV6" s="490">
        <f t="shared" si="2"/>
        <v>111250.65179206552</v>
      </c>
      <c r="AW6" s="490">
        <f t="shared" si="2"/>
        <v>104586.71449733872</v>
      </c>
      <c r="AX6" s="490">
        <f t="shared" si="2"/>
        <v>98870.621530180098</v>
      </c>
      <c r="AY6" s="490">
        <f>SUM(AY7:AY12)</f>
        <v>85023.104334066433</v>
      </c>
      <c r="AZ6" s="490">
        <f>SUM(AZ7:AZ12)</f>
        <v>79548.632798073202</v>
      </c>
      <c r="BA6" s="37"/>
      <c r="BB6" s="37"/>
      <c r="BC6" s="37"/>
      <c r="BD6" s="37"/>
      <c r="BE6" s="37"/>
      <c r="BF6" s="490"/>
      <c r="BG6" s="38"/>
    </row>
    <row r="7" spans="1:63">
      <c r="W7" s="1016"/>
      <c r="X7" s="1020"/>
      <c r="Y7" s="395" t="s">
        <v>467</v>
      </c>
      <c r="Z7" s="188"/>
      <c r="AA7" s="188">
        <v>14399.452821701479</v>
      </c>
      <c r="AB7" s="188">
        <v>14184.475354160273</v>
      </c>
      <c r="AC7" s="188">
        <v>12374.78364132151</v>
      </c>
      <c r="AD7" s="188">
        <v>11486.435307602364</v>
      </c>
      <c r="AE7" s="188">
        <v>14959.078862346578</v>
      </c>
      <c r="AF7" s="188">
        <v>15438.841132612761</v>
      </c>
      <c r="AG7" s="188">
        <v>14124.655909987712</v>
      </c>
      <c r="AH7" s="188">
        <v>15233.081371509181</v>
      </c>
      <c r="AI7" s="188">
        <v>12795.787849596774</v>
      </c>
      <c r="AJ7" s="188">
        <v>10997.215221785973</v>
      </c>
      <c r="AK7" s="188">
        <v>10757.918595495539</v>
      </c>
      <c r="AL7" s="188">
        <v>10500.421631077794</v>
      </c>
      <c r="AM7" s="188">
        <v>13789.361212673106</v>
      </c>
      <c r="AN7" s="188">
        <v>10982.410747804315</v>
      </c>
      <c r="AO7" s="188">
        <v>11832.146195077272</v>
      </c>
      <c r="AP7" s="188">
        <v>13262.914420101059</v>
      </c>
      <c r="AQ7" s="188">
        <v>11152.627153123667</v>
      </c>
      <c r="AR7" s="188">
        <v>19795.306302833433</v>
      </c>
      <c r="AS7" s="188">
        <v>25159.890899202004</v>
      </c>
      <c r="AT7" s="188">
        <v>26301.614746865376</v>
      </c>
      <c r="AU7" s="188">
        <v>25930.677296267884</v>
      </c>
      <c r="AV7" s="188">
        <v>24845.939732348394</v>
      </c>
      <c r="AW7" s="188">
        <v>22046.052565511152</v>
      </c>
      <c r="AX7" s="188">
        <v>19309.65315716363</v>
      </c>
      <c r="AY7" s="188">
        <v>17258.753591222325</v>
      </c>
      <c r="AZ7" s="188">
        <v>16190.481165092931</v>
      </c>
      <c r="BA7" s="47"/>
      <c r="BB7" s="47"/>
      <c r="BC7" s="47"/>
      <c r="BD7" s="47"/>
      <c r="BE7" s="47"/>
      <c r="BF7" s="188"/>
      <c r="BG7" s="68"/>
      <c r="BH7" s="160"/>
      <c r="BI7" s="160"/>
      <c r="BJ7" s="160"/>
      <c r="BK7" s="160"/>
    </row>
    <row r="8" spans="1:63">
      <c r="W8" s="1016"/>
      <c r="X8" s="1020"/>
      <c r="Y8" s="1124" t="s">
        <v>468</v>
      </c>
      <c r="Z8" s="188"/>
      <c r="AA8" s="188">
        <v>36847.237298840511</v>
      </c>
      <c r="AB8" s="188">
        <v>37282.085203044968</v>
      </c>
      <c r="AC8" s="188">
        <v>38092.213265672559</v>
      </c>
      <c r="AD8" s="188">
        <v>40512.860174765774</v>
      </c>
      <c r="AE8" s="188">
        <v>40423.886547026086</v>
      </c>
      <c r="AF8" s="188">
        <v>40683.202084806646</v>
      </c>
      <c r="AG8" s="188">
        <v>42007.942601041228</v>
      </c>
      <c r="AH8" s="188">
        <v>44736.26885489274</v>
      </c>
      <c r="AI8" s="188">
        <v>44922.598534414035</v>
      </c>
      <c r="AJ8" s="188">
        <v>45341.264889545462</v>
      </c>
      <c r="AK8" s="188">
        <v>45530.598022112361</v>
      </c>
      <c r="AL8" s="188">
        <v>43188.996283561894</v>
      </c>
      <c r="AM8" s="188">
        <v>42319.73224918505</v>
      </c>
      <c r="AN8" s="188">
        <v>42536.164576387702</v>
      </c>
      <c r="AO8" s="188">
        <v>43187.49133568578</v>
      </c>
      <c r="AP8" s="188">
        <v>45822.249400731074</v>
      </c>
      <c r="AQ8" s="188">
        <v>44056.815532554181</v>
      </c>
      <c r="AR8" s="188">
        <v>43592.508690925468</v>
      </c>
      <c r="AS8" s="188">
        <v>41771.782235925602</v>
      </c>
      <c r="AT8" s="188">
        <v>42289.793310031113</v>
      </c>
      <c r="AU8" s="188">
        <v>44898.042384322209</v>
      </c>
      <c r="AV8" s="188">
        <v>41875.187979592847</v>
      </c>
      <c r="AW8" s="188">
        <v>41315.813158830999</v>
      </c>
      <c r="AX8" s="188">
        <v>42790.42977849747</v>
      </c>
      <c r="AY8" s="188">
        <v>37953.946428569514</v>
      </c>
      <c r="AZ8" s="188">
        <v>38592.51802775915</v>
      </c>
      <c r="BA8" s="172"/>
      <c r="BB8" s="172"/>
      <c r="BC8" s="172"/>
      <c r="BD8" s="172"/>
      <c r="BE8" s="172"/>
      <c r="BF8" s="188"/>
      <c r="BG8" s="511"/>
      <c r="BH8" s="160"/>
      <c r="BI8" s="160"/>
      <c r="BJ8" s="160"/>
      <c r="BK8" s="160"/>
    </row>
    <row r="9" spans="1:63">
      <c r="W9" s="1016"/>
      <c r="X9" s="1020"/>
      <c r="Y9" s="1125" t="s">
        <v>469</v>
      </c>
      <c r="Z9" s="188"/>
      <c r="AA9" s="188">
        <v>1554.2962790488518</v>
      </c>
      <c r="AB9" s="188">
        <v>1542.9403992481439</v>
      </c>
      <c r="AC9" s="188">
        <v>1732.6432912962255</v>
      </c>
      <c r="AD9" s="188">
        <v>1661.0846941634329</v>
      </c>
      <c r="AE9" s="188">
        <v>1419.0133239248119</v>
      </c>
      <c r="AF9" s="188">
        <v>1469.0441959476161</v>
      </c>
      <c r="AG9" s="188">
        <v>1260.5689713131071</v>
      </c>
      <c r="AH9" s="188">
        <v>1345.6129014746271</v>
      </c>
      <c r="AI9" s="188">
        <v>1310.9778712703776</v>
      </c>
      <c r="AJ9" s="188">
        <v>1367.9473500887796</v>
      </c>
      <c r="AK9" s="188">
        <v>1085.9880986264805</v>
      </c>
      <c r="AL9" s="188">
        <v>1080.7912773581122</v>
      </c>
      <c r="AM9" s="188">
        <v>1251.6411606100787</v>
      </c>
      <c r="AN9" s="188">
        <v>983.46169352514187</v>
      </c>
      <c r="AO9" s="188">
        <v>991.58550775831816</v>
      </c>
      <c r="AP9" s="188">
        <v>959.26126339276652</v>
      </c>
      <c r="AQ9" s="188">
        <v>1340.9105661961007</v>
      </c>
      <c r="AR9" s="188">
        <v>2557.0319855053181</v>
      </c>
      <c r="AS9" s="188">
        <v>2622.8452185262195</v>
      </c>
      <c r="AT9" s="188">
        <v>2663.5826213334099</v>
      </c>
      <c r="AU9" s="188">
        <v>3005.5208502804271</v>
      </c>
      <c r="AV9" s="188">
        <v>3184.7432274882935</v>
      </c>
      <c r="AW9" s="188">
        <v>4154.2612659645338</v>
      </c>
      <c r="AX9" s="188">
        <v>2859.8792651224394</v>
      </c>
      <c r="AY9" s="188">
        <v>2930.8649215513342</v>
      </c>
      <c r="AZ9" s="188">
        <v>2854.3073920843399</v>
      </c>
      <c r="BA9" s="172"/>
      <c r="BB9" s="172"/>
      <c r="BC9" s="172"/>
      <c r="BD9" s="172"/>
      <c r="BE9" s="172"/>
      <c r="BF9" s="188"/>
      <c r="BG9" s="511"/>
      <c r="BH9" s="160"/>
      <c r="BI9" s="160"/>
      <c r="BJ9" s="160"/>
      <c r="BK9" s="160"/>
    </row>
    <row r="10" spans="1:63">
      <c r="W10" s="1016"/>
      <c r="X10" s="1020"/>
      <c r="Y10" s="1125" t="s">
        <v>470</v>
      </c>
      <c r="Z10" s="188"/>
      <c r="AA10" s="188">
        <v>30286.643762032978</v>
      </c>
      <c r="AB10" s="188">
        <v>30574.5203772104</v>
      </c>
      <c r="AC10" s="188">
        <v>31488.703541808201</v>
      </c>
      <c r="AD10" s="188">
        <v>29586.847582059876</v>
      </c>
      <c r="AE10" s="188">
        <v>33228.466604599424</v>
      </c>
      <c r="AF10" s="188">
        <v>32284.335869356466</v>
      </c>
      <c r="AG10" s="188">
        <v>31714.701056310405</v>
      </c>
      <c r="AH10" s="188">
        <v>32018.43473151026</v>
      </c>
      <c r="AI10" s="188">
        <v>30779.91619287464</v>
      </c>
      <c r="AJ10" s="188">
        <v>32578.5137300686</v>
      </c>
      <c r="AK10" s="188">
        <v>32468.845426512609</v>
      </c>
      <c r="AL10" s="188">
        <v>31969.394617318336</v>
      </c>
      <c r="AM10" s="188">
        <v>37084.181896290407</v>
      </c>
      <c r="AN10" s="188">
        <v>39212.266732489647</v>
      </c>
      <c r="AO10" s="188">
        <v>37965.075947296988</v>
      </c>
      <c r="AP10" s="188">
        <v>40708.475494937476</v>
      </c>
      <c r="AQ10" s="188">
        <v>39449.339714953778</v>
      </c>
      <c r="AR10" s="188">
        <v>46676.642422899087</v>
      </c>
      <c r="AS10" s="188">
        <v>45189.838442201421</v>
      </c>
      <c r="AT10" s="188">
        <v>41869.202780103187</v>
      </c>
      <c r="AU10" s="188">
        <v>43072.784459519149</v>
      </c>
      <c r="AV10" s="188">
        <v>49601.066711124957</v>
      </c>
      <c r="AW10" s="188">
        <v>51889.715376360051</v>
      </c>
      <c r="AX10" s="188">
        <v>53571.008815302201</v>
      </c>
      <c r="AY10" s="188">
        <v>49044.261224701651</v>
      </c>
      <c r="AZ10" s="188">
        <v>46278.15466766755</v>
      </c>
      <c r="BA10" s="172"/>
      <c r="BB10" s="172"/>
      <c r="BC10" s="172"/>
      <c r="BD10" s="172"/>
      <c r="BE10" s="172"/>
      <c r="BF10" s="188"/>
      <c r="BG10" s="511"/>
      <c r="BH10" s="160"/>
      <c r="BI10" s="160"/>
      <c r="BJ10" s="160"/>
      <c r="BK10" s="160"/>
    </row>
    <row r="11" spans="1:63">
      <c r="W11" s="1016"/>
      <c r="X11" s="1020"/>
      <c r="Y11" s="1125" t="s">
        <v>471</v>
      </c>
      <c r="Z11" s="405"/>
      <c r="AA11" s="430">
        <v>8.5815704892740108</v>
      </c>
      <c r="AB11" s="430">
        <v>12.685237433811213</v>
      </c>
      <c r="AC11" s="430">
        <v>19.112620350635591</v>
      </c>
      <c r="AD11" s="430">
        <v>26.144832725454492</v>
      </c>
      <c r="AE11" s="430">
        <v>33.281246462371953</v>
      </c>
      <c r="AF11" s="430">
        <v>36.75412478417973</v>
      </c>
      <c r="AG11" s="430">
        <v>39.099783707146344</v>
      </c>
      <c r="AH11" s="430">
        <v>38.785583967222045</v>
      </c>
      <c r="AI11" s="430">
        <v>36.576602327867064</v>
      </c>
      <c r="AJ11" s="430">
        <v>46.037784274627221</v>
      </c>
      <c r="AK11" s="430">
        <v>45.461410459045382</v>
      </c>
      <c r="AL11" s="430">
        <v>43.232572688371185</v>
      </c>
      <c r="AM11" s="430">
        <v>41.987975305534967</v>
      </c>
      <c r="AN11" s="430">
        <v>40.025047000901452</v>
      </c>
      <c r="AO11" s="430">
        <v>40.890294404357078</v>
      </c>
      <c r="AP11" s="430">
        <v>63.924259908586897</v>
      </c>
      <c r="AQ11" s="430">
        <v>60.433071422354317</v>
      </c>
      <c r="AR11" s="430">
        <v>62.18639584429561</v>
      </c>
      <c r="AS11" s="430">
        <v>60.184533586565422</v>
      </c>
      <c r="AT11" s="430">
        <v>61.869856073555582</v>
      </c>
      <c r="AU11" s="430">
        <v>64.239623408088775</v>
      </c>
      <c r="AV11" s="430">
        <v>60.655045507537729</v>
      </c>
      <c r="AW11" s="430">
        <v>61.969954301638495</v>
      </c>
      <c r="AX11" s="430">
        <v>57.25577907888951</v>
      </c>
      <c r="AY11" s="430">
        <v>57.479811203060869</v>
      </c>
      <c r="AZ11" s="430">
        <v>53.328384720524454</v>
      </c>
      <c r="BA11" s="49"/>
      <c r="BB11" s="49"/>
      <c r="BC11" s="49"/>
      <c r="BD11" s="49"/>
      <c r="BE11" s="49"/>
      <c r="BF11" s="430"/>
      <c r="BG11" s="69"/>
      <c r="BH11" s="160"/>
      <c r="BI11" s="160"/>
      <c r="BJ11" s="160"/>
      <c r="BK11" s="160"/>
    </row>
    <row r="12" spans="1:63">
      <c r="W12" s="1016"/>
      <c r="X12" s="1020"/>
      <c r="Y12" s="1026" t="s">
        <v>472</v>
      </c>
      <c r="Z12" s="512"/>
      <c r="AA12" s="430">
        <v>8007.1920990075814</v>
      </c>
      <c r="AB12" s="430">
        <v>7866.1345429771318</v>
      </c>
      <c r="AC12" s="430">
        <v>8092.6526439145127</v>
      </c>
      <c r="AD12" s="430">
        <v>7085.500964890196</v>
      </c>
      <c r="AE12" s="430">
        <v>7488.7736049940449</v>
      </c>
      <c r="AF12" s="430">
        <v>10338.100691296262</v>
      </c>
      <c r="AG12" s="430">
        <v>7807.7062209727919</v>
      </c>
      <c r="AH12" s="430">
        <v>8231.5354741573574</v>
      </c>
      <c r="AI12" s="430">
        <v>1871.1502571046294</v>
      </c>
      <c r="AJ12" s="430">
        <v>2082.6965431506678</v>
      </c>
      <c r="AK12" s="430">
        <v>-64.339490213876005</v>
      </c>
      <c r="AL12" s="430">
        <v>456.78649512129124</v>
      </c>
      <c r="AM12" s="430">
        <v>-1217.8390430955212</v>
      </c>
      <c r="AN12" s="430">
        <v>-1007.3072940789128</v>
      </c>
      <c r="AO12" s="430">
        <v>-4768.337125274049</v>
      </c>
      <c r="AP12" s="430">
        <v>2843.7639345134826</v>
      </c>
      <c r="AQ12" s="430">
        <v>-8069.064478731837</v>
      </c>
      <c r="AR12" s="430">
        <v>-5079.2338579280677</v>
      </c>
      <c r="AS12" s="430">
        <v>-9040.0542543031788</v>
      </c>
      <c r="AT12" s="430">
        <v>-9986.5997917556215</v>
      </c>
      <c r="AU12" s="430">
        <v>-6741.9681376199615</v>
      </c>
      <c r="AV12" s="430">
        <v>-8316.9409039965121</v>
      </c>
      <c r="AW12" s="430">
        <v>-14881.097823629647</v>
      </c>
      <c r="AX12" s="430">
        <v>-19717.605264984519</v>
      </c>
      <c r="AY12" s="430">
        <v>-22222.201643181455</v>
      </c>
      <c r="AZ12" s="430">
        <v>-24420.1568392513</v>
      </c>
      <c r="BA12" s="181"/>
      <c r="BB12" s="181"/>
      <c r="BC12" s="181"/>
      <c r="BD12" s="181"/>
      <c r="BE12" s="181"/>
      <c r="BF12" s="430"/>
      <c r="BG12" s="513"/>
      <c r="BH12" s="160"/>
      <c r="BI12" s="160"/>
      <c r="BJ12" s="160"/>
      <c r="BK12" s="160"/>
    </row>
    <row r="13" spans="1:63">
      <c r="W13" s="1016"/>
      <c r="X13" s="1027" t="s">
        <v>473</v>
      </c>
      <c r="Y13" s="1126"/>
      <c r="Z13" s="192"/>
      <c r="AA13" s="489">
        <f>SUM(AA14,AA18)</f>
        <v>501893.03905101283</v>
      </c>
      <c r="AB13" s="489">
        <f t="shared" ref="AB13:AX13" si="3">SUM(AB14,AB18)</f>
        <v>490989.28330030857</v>
      </c>
      <c r="AC13" s="489">
        <f t="shared" si="3"/>
        <v>480705.4172110291</v>
      </c>
      <c r="AD13" s="489">
        <f t="shared" si="3"/>
        <v>466826.35689475917</v>
      </c>
      <c r="AE13" s="489">
        <f t="shared" si="3"/>
        <v>483693.81657956791</v>
      </c>
      <c r="AF13" s="489">
        <f t="shared" si="3"/>
        <v>477798.56724495033</v>
      </c>
      <c r="AG13" s="489">
        <f t="shared" si="3"/>
        <v>482073.59780739876</v>
      </c>
      <c r="AH13" s="489">
        <f t="shared" si="3"/>
        <v>473359.81446267542</v>
      </c>
      <c r="AI13" s="489">
        <f t="shared" si="3"/>
        <v>443227.53292698791</v>
      </c>
      <c r="AJ13" s="489">
        <f t="shared" si="3"/>
        <v>454720.73348264978</v>
      </c>
      <c r="AK13" s="489">
        <f t="shared" si="3"/>
        <v>465854.63139645039</v>
      </c>
      <c r="AL13" s="489">
        <f t="shared" si="3"/>
        <v>453332.11217035924</v>
      </c>
      <c r="AM13" s="489">
        <f t="shared" si="3"/>
        <v>467776.33964418498</v>
      </c>
      <c r="AN13" s="489">
        <f t="shared" si="3"/>
        <v>470834.56923621229</v>
      </c>
      <c r="AO13" s="489">
        <f t="shared" si="3"/>
        <v>468204.49815293169</v>
      </c>
      <c r="AP13" s="489">
        <f t="shared" si="3"/>
        <v>456904.62841954944</v>
      </c>
      <c r="AQ13" s="489">
        <f t="shared" si="3"/>
        <v>471846.04642948287</v>
      </c>
      <c r="AR13" s="489">
        <f t="shared" si="3"/>
        <v>471954.19168740558</v>
      </c>
      <c r="AS13" s="489">
        <f t="shared" si="3"/>
        <v>417034.91491295287</v>
      </c>
      <c r="AT13" s="489">
        <f t="shared" si="3"/>
        <v>382145.55305518029</v>
      </c>
      <c r="AU13" s="489">
        <f t="shared" si="3"/>
        <v>413501.53831734986</v>
      </c>
      <c r="AV13" s="489">
        <f t="shared" si="3"/>
        <v>428968.83845650335</v>
      </c>
      <c r="AW13" s="489">
        <f t="shared" si="3"/>
        <v>432245.94218474813</v>
      </c>
      <c r="AX13" s="489">
        <f t="shared" si="3"/>
        <v>431852.79545867024</v>
      </c>
      <c r="AY13" s="489">
        <f>SUM(AY14,AY18)</f>
        <v>424143.75716874131</v>
      </c>
      <c r="AZ13" s="489">
        <f>SUM(AZ14,AZ18)</f>
        <v>411188.33121817699</v>
      </c>
      <c r="BA13" s="53"/>
      <c r="BB13" s="53"/>
      <c r="BC13" s="53"/>
      <c r="BD13" s="53"/>
      <c r="BE13" s="53"/>
      <c r="BF13" s="489"/>
      <c r="BG13" s="54"/>
    </row>
    <row r="14" spans="1:63">
      <c r="W14" s="1016"/>
      <c r="X14" s="1030"/>
      <c r="Y14" s="1027" t="s">
        <v>474</v>
      </c>
      <c r="Z14" s="192"/>
      <c r="AA14" s="489">
        <f>SUM(AA15:AA17)</f>
        <v>31535.794624399947</v>
      </c>
      <c r="AB14" s="489">
        <f t="shared" ref="AB14:AX14" si="4">SUM(AB15:AB17)</f>
        <v>30332.270827613887</v>
      </c>
      <c r="AC14" s="489">
        <f t="shared" si="4"/>
        <v>29840.214820978439</v>
      </c>
      <c r="AD14" s="489">
        <f t="shared" si="4"/>
        <v>28891.347754050355</v>
      </c>
      <c r="AE14" s="489">
        <f t="shared" si="4"/>
        <v>28595.411538471712</v>
      </c>
      <c r="AF14" s="489">
        <f t="shared" si="4"/>
        <v>27892.579364495847</v>
      </c>
      <c r="AG14" s="489">
        <f t="shared" si="4"/>
        <v>26642.753264201499</v>
      </c>
      <c r="AH14" s="489">
        <f t="shared" si="4"/>
        <v>25211.624720783122</v>
      </c>
      <c r="AI14" s="489">
        <f t="shared" si="4"/>
        <v>24044.067857988517</v>
      </c>
      <c r="AJ14" s="489">
        <f t="shared" si="4"/>
        <v>23621.049187545417</v>
      </c>
      <c r="AK14" s="489">
        <f t="shared" si="4"/>
        <v>22536.944904101198</v>
      </c>
      <c r="AL14" s="489">
        <f t="shared" si="4"/>
        <v>21507.360942817333</v>
      </c>
      <c r="AM14" s="489">
        <f t="shared" si="4"/>
        <v>20601.091417515745</v>
      </c>
      <c r="AN14" s="489">
        <f t="shared" si="4"/>
        <v>19323.053603598091</v>
      </c>
      <c r="AO14" s="489">
        <f t="shared" si="4"/>
        <v>17944.125464177872</v>
      </c>
      <c r="AP14" s="489">
        <f t="shared" si="4"/>
        <v>16741.384285495325</v>
      </c>
      <c r="AQ14" s="489">
        <f t="shared" si="4"/>
        <v>16128.143910344568</v>
      </c>
      <c r="AR14" s="489">
        <f t="shared" si="4"/>
        <v>16920.457632028629</v>
      </c>
      <c r="AS14" s="489">
        <f t="shared" si="4"/>
        <v>14178.48231775609</v>
      </c>
      <c r="AT14" s="489">
        <f t="shared" si="4"/>
        <v>14714.210053618139</v>
      </c>
      <c r="AU14" s="489">
        <f t="shared" si="4"/>
        <v>16327.076171447294</v>
      </c>
      <c r="AV14" s="489">
        <f t="shared" si="4"/>
        <v>16084.526003632433</v>
      </c>
      <c r="AW14" s="489">
        <f t="shared" si="4"/>
        <v>17630.203618512438</v>
      </c>
      <c r="AX14" s="489">
        <f t="shared" si="4"/>
        <v>16805.333229319473</v>
      </c>
      <c r="AY14" s="489">
        <f>SUM(AY15:AY17)</f>
        <v>17037.98435032148</v>
      </c>
      <c r="AZ14" s="489">
        <f>SUM(AZ15:AZ17)</f>
        <v>17403.483394206221</v>
      </c>
      <c r="BA14" s="35"/>
      <c r="BB14" s="35"/>
      <c r="BC14" s="35"/>
      <c r="BD14" s="35"/>
      <c r="BE14" s="35"/>
      <c r="BF14" s="489"/>
      <c r="BG14" s="54"/>
    </row>
    <row r="15" spans="1:63">
      <c r="W15" s="1016"/>
      <c r="X15" s="1030"/>
      <c r="Y15" s="1127" t="s">
        <v>260</v>
      </c>
      <c r="Z15" s="188"/>
      <c r="AA15" s="406">
        <v>7287.3103790124751</v>
      </c>
      <c r="AB15" s="406">
        <v>6832.5565298318788</v>
      </c>
      <c r="AC15" s="406">
        <v>6291.0723583518084</v>
      </c>
      <c r="AD15" s="406">
        <v>5700.9491522135158</v>
      </c>
      <c r="AE15" s="406">
        <v>5188.5569454979386</v>
      </c>
      <c r="AF15" s="406">
        <v>4765.9700304900598</v>
      </c>
      <c r="AG15" s="406">
        <v>4452.2421432064511</v>
      </c>
      <c r="AH15" s="406">
        <v>4151.4940972064041</v>
      </c>
      <c r="AI15" s="406">
        <v>4070.4065584350788</v>
      </c>
      <c r="AJ15" s="406">
        <v>3991.9129918535509</v>
      </c>
      <c r="AK15" s="406">
        <v>3765.30908448125</v>
      </c>
      <c r="AL15" s="406">
        <v>3694.1676118722944</v>
      </c>
      <c r="AM15" s="406">
        <v>3651.4270630619671</v>
      </c>
      <c r="AN15" s="406">
        <v>3485.0454648871328</v>
      </c>
      <c r="AO15" s="406">
        <v>3373.9516803170864</v>
      </c>
      <c r="AP15" s="406">
        <v>3201.8623210937676</v>
      </c>
      <c r="AQ15" s="406">
        <v>3297.3554190284281</v>
      </c>
      <c r="AR15" s="406">
        <v>3165.2960637198262</v>
      </c>
      <c r="AS15" s="406">
        <v>2526.2877679623689</v>
      </c>
      <c r="AT15" s="406">
        <v>3440.2933740299186</v>
      </c>
      <c r="AU15" s="406">
        <v>3425.3992803162596</v>
      </c>
      <c r="AV15" s="406">
        <v>3960.2295303091778</v>
      </c>
      <c r="AW15" s="406">
        <v>4417.769572585772</v>
      </c>
      <c r="AX15" s="406">
        <v>3817.6162127662792</v>
      </c>
      <c r="AY15" s="406">
        <v>3896.0840741838219</v>
      </c>
      <c r="AZ15" s="406">
        <v>3756.4539459325624</v>
      </c>
      <c r="BA15" s="35"/>
      <c r="BB15" s="35"/>
      <c r="BC15" s="35"/>
      <c r="BD15" s="35"/>
      <c r="BE15" s="35"/>
      <c r="BF15" s="406"/>
      <c r="BG15" s="46"/>
    </row>
    <row r="16" spans="1:63">
      <c r="W16" s="1016"/>
      <c r="X16" s="1030"/>
      <c r="Y16" s="1124" t="s">
        <v>475</v>
      </c>
      <c r="Z16" s="188"/>
      <c r="AA16" s="188">
        <v>4982.7251863121119</v>
      </c>
      <c r="AB16" s="188">
        <v>4607.1210582680715</v>
      </c>
      <c r="AC16" s="188">
        <v>4441.345740455884</v>
      </c>
      <c r="AD16" s="188">
        <v>4149.3511696918349</v>
      </c>
      <c r="AE16" s="188">
        <v>4029.8288473818025</v>
      </c>
      <c r="AF16" s="188">
        <v>3714.9340498326906</v>
      </c>
      <c r="AG16" s="188">
        <v>3565.9195870154749</v>
      </c>
      <c r="AH16" s="188">
        <v>3354.3421176426627</v>
      </c>
      <c r="AI16" s="188">
        <v>3151.1092582258966</v>
      </c>
      <c r="AJ16" s="188">
        <v>3027.9742202249236</v>
      </c>
      <c r="AK16" s="188">
        <v>2880.6266915946726</v>
      </c>
      <c r="AL16" s="188">
        <v>2748.6708139994289</v>
      </c>
      <c r="AM16" s="188">
        <v>2654.4838588243256</v>
      </c>
      <c r="AN16" s="188">
        <v>2540.1580875825421</v>
      </c>
      <c r="AO16" s="188">
        <v>2422.8433854456089</v>
      </c>
      <c r="AP16" s="188">
        <v>2475.373351135589</v>
      </c>
      <c r="AQ16" s="188">
        <v>2296.3674800634408</v>
      </c>
      <c r="AR16" s="188">
        <v>2617.4805512827743</v>
      </c>
      <c r="AS16" s="188">
        <v>2178.5992246276674</v>
      </c>
      <c r="AT16" s="188">
        <v>2234.5762735118819</v>
      </c>
      <c r="AU16" s="188">
        <v>1861.5336093586589</v>
      </c>
      <c r="AV16" s="188">
        <v>1954.1470328993264</v>
      </c>
      <c r="AW16" s="188">
        <v>2103.8384246674013</v>
      </c>
      <c r="AX16" s="188">
        <v>2290.4330607270049</v>
      </c>
      <c r="AY16" s="188">
        <v>2078.9164156145325</v>
      </c>
      <c r="AZ16" s="188">
        <v>2108.3641826000285</v>
      </c>
      <c r="BA16" s="35"/>
      <c r="BB16" s="35"/>
      <c r="BC16" s="35"/>
      <c r="BD16" s="35"/>
      <c r="BE16" s="35"/>
      <c r="BF16" s="188"/>
      <c r="BG16" s="46"/>
    </row>
    <row r="17" spans="23:59">
      <c r="W17" s="1016"/>
      <c r="X17" s="1030"/>
      <c r="Y17" s="1124" t="s">
        <v>531</v>
      </c>
      <c r="Z17" s="188"/>
      <c r="AA17" s="188">
        <v>19265.759059075361</v>
      </c>
      <c r="AB17" s="188">
        <v>18892.593239513935</v>
      </c>
      <c r="AC17" s="188">
        <v>19107.796722170748</v>
      </c>
      <c r="AD17" s="188">
        <v>19041.047432145006</v>
      </c>
      <c r="AE17" s="188">
        <v>19377.025745591971</v>
      </c>
      <c r="AF17" s="188">
        <v>19411.675284173096</v>
      </c>
      <c r="AG17" s="188">
        <v>18624.591533979572</v>
      </c>
      <c r="AH17" s="188">
        <v>17705.788505934055</v>
      </c>
      <c r="AI17" s="188">
        <v>16822.552041327541</v>
      </c>
      <c r="AJ17" s="188">
        <v>16601.161975466945</v>
      </c>
      <c r="AK17" s="188">
        <v>15891.009128025276</v>
      </c>
      <c r="AL17" s="188">
        <v>15064.52251694561</v>
      </c>
      <c r="AM17" s="188">
        <v>14295.180495629453</v>
      </c>
      <c r="AN17" s="188">
        <v>13297.850051128418</v>
      </c>
      <c r="AO17" s="188">
        <v>12147.330398415175</v>
      </c>
      <c r="AP17" s="188">
        <v>11064.14861326597</v>
      </c>
      <c r="AQ17" s="188">
        <v>10534.4210112527</v>
      </c>
      <c r="AR17" s="188">
        <v>11137.681017026031</v>
      </c>
      <c r="AS17" s="188">
        <v>9473.595325166054</v>
      </c>
      <c r="AT17" s="188">
        <v>9039.3404060763387</v>
      </c>
      <c r="AU17" s="188">
        <v>11040.143281772374</v>
      </c>
      <c r="AV17" s="188">
        <v>10170.149440423927</v>
      </c>
      <c r="AW17" s="188">
        <v>11108.595621259263</v>
      </c>
      <c r="AX17" s="188">
        <v>10697.283955826188</v>
      </c>
      <c r="AY17" s="188">
        <v>11062.983860523127</v>
      </c>
      <c r="AZ17" s="188">
        <v>11538.66526567363</v>
      </c>
      <c r="BA17" s="35"/>
      <c r="BB17" s="35"/>
      <c r="BC17" s="35"/>
      <c r="BD17" s="35"/>
      <c r="BE17" s="35"/>
      <c r="BF17" s="188"/>
      <c r="BG17" s="46"/>
    </row>
    <row r="18" spans="23:59">
      <c r="W18" s="1016"/>
      <c r="X18" s="1030"/>
      <c r="Y18" s="1041" t="s">
        <v>476</v>
      </c>
      <c r="Z18" s="192"/>
      <c r="AA18" s="489">
        <f>SUM(AA19:AA30)</f>
        <v>470357.24442661292</v>
      </c>
      <c r="AB18" s="489">
        <f t="shared" ref="AB18:AX18" si="5">SUM(AB19:AB30)</f>
        <v>460657.01247269468</v>
      </c>
      <c r="AC18" s="489">
        <f t="shared" si="5"/>
        <v>450865.20239005063</v>
      </c>
      <c r="AD18" s="489">
        <f t="shared" si="5"/>
        <v>437935.00914070883</v>
      </c>
      <c r="AE18" s="489">
        <f t="shared" si="5"/>
        <v>455098.40504109621</v>
      </c>
      <c r="AF18" s="489">
        <f t="shared" si="5"/>
        <v>449905.98788045446</v>
      </c>
      <c r="AG18" s="489">
        <f t="shared" si="5"/>
        <v>455430.84454319725</v>
      </c>
      <c r="AH18" s="489">
        <f t="shared" si="5"/>
        <v>448148.18974189227</v>
      </c>
      <c r="AI18" s="489">
        <f t="shared" si="5"/>
        <v>419183.46506899939</v>
      </c>
      <c r="AJ18" s="489">
        <f t="shared" si="5"/>
        <v>431099.68429510435</v>
      </c>
      <c r="AK18" s="489">
        <f t="shared" si="5"/>
        <v>443317.6864923492</v>
      </c>
      <c r="AL18" s="489">
        <f t="shared" si="5"/>
        <v>431824.75122754188</v>
      </c>
      <c r="AM18" s="489">
        <f t="shared" si="5"/>
        <v>447175.24822666921</v>
      </c>
      <c r="AN18" s="489">
        <f t="shared" si="5"/>
        <v>451511.5156326142</v>
      </c>
      <c r="AO18" s="489">
        <f t="shared" si="5"/>
        <v>450260.37268875382</v>
      </c>
      <c r="AP18" s="489">
        <f t="shared" si="5"/>
        <v>440163.24413405411</v>
      </c>
      <c r="AQ18" s="489">
        <f t="shared" si="5"/>
        <v>455717.9025191383</v>
      </c>
      <c r="AR18" s="489">
        <f t="shared" si="5"/>
        <v>455033.73405537696</v>
      </c>
      <c r="AS18" s="489">
        <f t="shared" si="5"/>
        <v>402856.43259519676</v>
      </c>
      <c r="AT18" s="489">
        <f t="shared" si="5"/>
        <v>367431.34300156217</v>
      </c>
      <c r="AU18" s="489">
        <f t="shared" si="5"/>
        <v>397174.46214590257</v>
      </c>
      <c r="AV18" s="489">
        <f t="shared" si="5"/>
        <v>412884.31245287094</v>
      </c>
      <c r="AW18" s="489">
        <f t="shared" si="5"/>
        <v>414615.7385662357</v>
      </c>
      <c r="AX18" s="489">
        <f t="shared" si="5"/>
        <v>415047.46222935076</v>
      </c>
      <c r="AY18" s="489">
        <f>SUM(AY19:AY30)</f>
        <v>407105.77281841985</v>
      </c>
      <c r="AZ18" s="489">
        <f>SUM(AZ19:AZ30)</f>
        <v>393784.84782397078</v>
      </c>
      <c r="BA18" s="35"/>
      <c r="BB18" s="35"/>
      <c r="BC18" s="35"/>
      <c r="BD18" s="35"/>
      <c r="BE18" s="35"/>
      <c r="BF18" s="489"/>
      <c r="BG18" s="54"/>
    </row>
    <row r="19" spans="23:59">
      <c r="W19" s="1016"/>
      <c r="X19" s="1030"/>
      <c r="Y19" s="1125" t="s">
        <v>477</v>
      </c>
      <c r="Z19" s="188"/>
      <c r="AA19" s="188">
        <v>19328.248977165265</v>
      </c>
      <c r="AB19" s="188">
        <v>19821.501447683666</v>
      </c>
      <c r="AC19" s="188">
        <v>20310.75271910421</v>
      </c>
      <c r="AD19" s="188">
        <v>19980.976544850084</v>
      </c>
      <c r="AE19" s="188">
        <v>21529.309485800077</v>
      </c>
      <c r="AF19" s="188">
        <v>21739.52519363489</v>
      </c>
      <c r="AG19" s="188">
        <v>21792.3861013026</v>
      </c>
      <c r="AH19" s="188">
        <v>21727.83532921704</v>
      </c>
      <c r="AI19" s="188">
        <v>22461.327573944265</v>
      </c>
      <c r="AJ19" s="188">
        <v>23116.259723560637</v>
      </c>
      <c r="AK19" s="188">
        <v>23294.438540382293</v>
      </c>
      <c r="AL19" s="188">
        <v>23588.809371479143</v>
      </c>
      <c r="AM19" s="188">
        <v>24608.053602500459</v>
      </c>
      <c r="AN19" s="188">
        <v>25103.132511661926</v>
      </c>
      <c r="AO19" s="188">
        <v>25373.014042919112</v>
      </c>
      <c r="AP19" s="188">
        <v>21195.040358640643</v>
      </c>
      <c r="AQ19" s="188">
        <v>21971.705673870794</v>
      </c>
      <c r="AR19" s="188">
        <v>23946.47224706117</v>
      </c>
      <c r="AS19" s="188">
        <v>23996.62249126859</v>
      </c>
      <c r="AT19" s="188">
        <v>20070.010186026997</v>
      </c>
      <c r="AU19" s="188">
        <v>20549.896312196612</v>
      </c>
      <c r="AV19" s="188">
        <v>21295.633370348714</v>
      </c>
      <c r="AW19" s="188">
        <v>22686.093956894467</v>
      </c>
      <c r="AX19" s="188">
        <v>19910.970878587083</v>
      </c>
      <c r="AY19" s="188">
        <v>19940.726835347639</v>
      </c>
      <c r="AZ19" s="188">
        <v>19759.408402722918</v>
      </c>
      <c r="BA19" s="35"/>
      <c r="BB19" s="35"/>
      <c r="BC19" s="35"/>
      <c r="BD19" s="35"/>
      <c r="BE19" s="35"/>
      <c r="BF19" s="188"/>
      <c r="BG19" s="46"/>
    </row>
    <row r="20" spans="23:59">
      <c r="W20" s="1016"/>
      <c r="X20" s="1030"/>
      <c r="Y20" s="1128" t="s">
        <v>478</v>
      </c>
      <c r="Z20" s="188"/>
      <c r="AA20" s="188">
        <v>18807.375800105117</v>
      </c>
      <c r="AB20" s="188">
        <v>18572.847777189807</v>
      </c>
      <c r="AC20" s="188">
        <v>18436.665624079065</v>
      </c>
      <c r="AD20" s="188">
        <v>17828.511857285896</v>
      </c>
      <c r="AE20" s="188">
        <v>18229.208507429481</v>
      </c>
      <c r="AF20" s="188">
        <v>17895.783972047342</v>
      </c>
      <c r="AG20" s="188">
        <v>17428.190796099021</v>
      </c>
      <c r="AH20" s="188">
        <v>16971.318435878187</v>
      </c>
      <c r="AI20" s="188">
        <v>16707.237929903171</v>
      </c>
      <c r="AJ20" s="188">
        <v>16415.958240114738</v>
      </c>
      <c r="AK20" s="188">
        <v>15847.46923688523</v>
      </c>
      <c r="AL20" s="188">
        <v>15197.937437250683</v>
      </c>
      <c r="AM20" s="188">
        <v>14868.848498511041</v>
      </c>
      <c r="AN20" s="188">
        <v>14725.124786881126</v>
      </c>
      <c r="AO20" s="188">
        <v>13996.228022241872</v>
      </c>
      <c r="AP20" s="188">
        <v>11900.139663803186</v>
      </c>
      <c r="AQ20" s="188">
        <v>11366.245819426651</v>
      </c>
      <c r="AR20" s="188">
        <v>11885.874211305603</v>
      </c>
      <c r="AS20" s="188">
        <v>12823.978629758338</v>
      </c>
      <c r="AT20" s="188">
        <v>9121.2184410936643</v>
      </c>
      <c r="AU20" s="188">
        <v>12380.635826632782</v>
      </c>
      <c r="AV20" s="188">
        <v>12040.138623431438</v>
      </c>
      <c r="AW20" s="188">
        <v>11671.722801871883</v>
      </c>
      <c r="AX20" s="188">
        <v>11984.385655378332</v>
      </c>
      <c r="AY20" s="188">
        <v>11556.388223810412</v>
      </c>
      <c r="AZ20" s="188">
        <v>11073.70474729741</v>
      </c>
      <c r="BA20" s="35"/>
      <c r="BB20" s="35"/>
      <c r="BC20" s="35"/>
      <c r="BD20" s="35"/>
      <c r="BE20" s="35"/>
      <c r="BF20" s="188"/>
      <c r="BG20" s="46"/>
    </row>
    <row r="21" spans="23:59">
      <c r="W21" s="1016"/>
      <c r="X21" s="1030"/>
      <c r="Y21" s="1128" t="s">
        <v>479</v>
      </c>
      <c r="Z21" s="188"/>
      <c r="AA21" s="188">
        <v>4245.973900208076</v>
      </c>
      <c r="AB21" s="188">
        <v>4146.7218369479488</v>
      </c>
      <c r="AC21" s="188">
        <v>4072.1999608544438</v>
      </c>
      <c r="AD21" s="188">
        <v>3850.9580676570931</v>
      </c>
      <c r="AE21" s="188">
        <v>4027.0431887193008</v>
      </c>
      <c r="AF21" s="188">
        <v>3879.1896685103311</v>
      </c>
      <c r="AG21" s="188">
        <v>3742.5325692846122</v>
      </c>
      <c r="AH21" s="188">
        <v>3518.1316331412145</v>
      </c>
      <c r="AI21" s="188">
        <v>3424.9411130777294</v>
      </c>
      <c r="AJ21" s="188">
        <v>3370.4905354920752</v>
      </c>
      <c r="AK21" s="188">
        <v>3241.6236120134931</v>
      </c>
      <c r="AL21" s="188">
        <v>3221.3941930598512</v>
      </c>
      <c r="AM21" s="188">
        <v>3321.4118195635556</v>
      </c>
      <c r="AN21" s="188">
        <v>3401.7450005186602</v>
      </c>
      <c r="AO21" s="188">
        <v>3367.6568784626479</v>
      </c>
      <c r="AP21" s="188">
        <v>2339.6908006386343</v>
      </c>
      <c r="AQ21" s="188">
        <v>2683.9546522888159</v>
      </c>
      <c r="AR21" s="188">
        <v>2441.3336318873035</v>
      </c>
      <c r="AS21" s="188">
        <v>2110.6035365180564</v>
      </c>
      <c r="AT21" s="188">
        <v>1715.7787950811078</v>
      </c>
      <c r="AU21" s="188">
        <v>2147.5031204396796</v>
      </c>
      <c r="AV21" s="188">
        <v>2229.0712787775628</v>
      </c>
      <c r="AW21" s="188">
        <v>2457.7319122760796</v>
      </c>
      <c r="AX21" s="188">
        <v>2405.5507543646518</v>
      </c>
      <c r="AY21" s="188">
        <v>2565.5723326931493</v>
      </c>
      <c r="AZ21" s="188">
        <v>2634.7700792473197</v>
      </c>
      <c r="BA21" s="35"/>
      <c r="BB21" s="35"/>
      <c r="BC21" s="35"/>
      <c r="BD21" s="35"/>
      <c r="BE21" s="35"/>
      <c r="BF21" s="188"/>
      <c r="BG21" s="46"/>
    </row>
    <row r="22" spans="23:59">
      <c r="W22" s="1016"/>
      <c r="X22" s="1030"/>
      <c r="Y22" s="1128" t="s">
        <v>480</v>
      </c>
      <c r="Z22" s="188"/>
      <c r="AA22" s="188">
        <v>32324.541624534904</v>
      </c>
      <c r="AB22" s="188">
        <v>32224.539723151123</v>
      </c>
      <c r="AC22" s="188">
        <v>31527.302102447538</v>
      </c>
      <c r="AD22" s="188">
        <v>31285.141660433641</v>
      </c>
      <c r="AE22" s="188">
        <v>32529.734852474121</v>
      </c>
      <c r="AF22" s="188">
        <v>33630.660347945326</v>
      </c>
      <c r="AG22" s="188">
        <v>33872.45230075116</v>
      </c>
      <c r="AH22" s="188">
        <v>33690.978792137648</v>
      </c>
      <c r="AI22" s="188">
        <v>32131.241260419905</v>
      </c>
      <c r="AJ22" s="188">
        <v>32766.995292894237</v>
      </c>
      <c r="AK22" s="188">
        <v>33513.977873852156</v>
      </c>
      <c r="AL22" s="188">
        <v>32721.037676484411</v>
      </c>
      <c r="AM22" s="188">
        <v>32490.097422191982</v>
      </c>
      <c r="AN22" s="188">
        <v>32226.682995055937</v>
      </c>
      <c r="AO22" s="188">
        <v>31584.321287019528</v>
      </c>
      <c r="AP22" s="188">
        <v>29639.097787285456</v>
      </c>
      <c r="AQ22" s="188">
        <v>28854.042125726104</v>
      </c>
      <c r="AR22" s="188">
        <v>28258.874564316284</v>
      </c>
      <c r="AS22" s="188">
        <v>25863.293690140417</v>
      </c>
      <c r="AT22" s="188">
        <v>23516.241444942469</v>
      </c>
      <c r="AU22" s="188">
        <v>24225.766456816571</v>
      </c>
      <c r="AV22" s="188">
        <v>24310.390931680813</v>
      </c>
      <c r="AW22" s="188">
        <v>23998.880725031893</v>
      </c>
      <c r="AX22" s="188">
        <v>23732.482226919994</v>
      </c>
      <c r="AY22" s="188">
        <v>22891.304674840027</v>
      </c>
      <c r="AZ22" s="188">
        <v>22486.164662422299</v>
      </c>
      <c r="BA22" s="35"/>
      <c r="BB22" s="35"/>
      <c r="BC22" s="35"/>
      <c r="BD22" s="35"/>
      <c r="BE22" s="35"/>
      <c r="BF22" s="188"/>
      <c r="BG22" s="46"/>
    </row>
    <row r="23" spans="23:59">
      <c r="W23" s="1016"/>
      <c r="X23" s="1030"/>
      <c r="Y23" s="1128" t="s">
        <v>84</v>
      </c>
      <c r="Z23" s="188"/>
      <c r="AA23" s="188">
        <v>4430.0428272699655</v>
      </c>
      <c r="AB23" s="188">
        <v>4235.1027451922773</v>
      </c>
      <c r="AC23" s="188">
        <v>4084.4205297377239</v>
      </c>
      <c r="AD23" s="188">
        <v>3717.1654996760358</v>
      </c>
      <c r="AE23" s="188">
        <v>3851.1097134728097</v>
      </c>
      <c r="AF23" s="188">
        <v>3573.8581798907744</v>
      </c>
      <c r="AG23" s="188">
        <v>3560.7211136168821</v>
      </c>
      <c r="AH23" s="188">
        <v>3437.4178723032228</v>
      </c>
      <c r="AI23" s="188">
        <v>3457.8044728735072</v>
      </c>
      <c r="AJ23" s="188">
        <v>3526.2071166369919</v>
      </c>
      <c r="AK23" s="188">
        <v>3510.0176704966184</v>
      </c>
      <c r="AL23" s="188">
        <v>3366.7413820310494</v>
      </c>
      <c r="AM23" s="188">
        <v>3409.4646645529783</v>
      </c>
      <c r="AN23" s="188">
        <v>3404.241527396021</v>
      </c>
      <c r="AO23" s="188">
        <v>3236.690916315983</v>
      </c>
      <c r="AP23" s="188">
        <v>2560.7406216228633</v>
      </c>
      <c r="AQ23" s="188">
        <v>3072.1731448544861</v>
      </c>
      <c r="AR23" s="188">
        <v>3362.2782337387325</v>
      </c>
      <c r="AS23" s="188">
        <v>2955.8216830272891</v>
      </c>
      <c r="AT23" s="188">
        <v>2317.0998873062667</v>
      </c>
      <c r="AU23" s="188">
        <v>2192.6598742420229</v>
      </c>
      <c r="AV23" s="188">
        <v>2758.0412730219978</v>
      </c>
      <c r="AW23" s="188">
        <v>2696.6329030505899</v>
      </c>
      <c r="AX23" s="188">
        <v>2593.6703225559427</v>
      </c>
      <c r="AY23" s="188">
        <v>2690.0337300263791</v>
      </c>
      <c r="AZ23" s="188">
        <v>2349.6737566813172</v>
      </c>
      <c r="BA23" s="35"/>
      <c r="BB23" s="35"/>
      <c r="BC23" s="35"/>
      <c r="BD23" s="35"/>
      <c r="BE23" s="35"/>
      <c r="BF23" s="188"/>
      <c r="BG23" s="46"/>
    </row>
    <row r="24" spans="23:59">
      <c r="W24" s="1016"/>
      <c r="X24" s="1030"/>
      <c r="Y24" s="1128" t="s">
        <v>85</v>
      </c>
      <c r="Z24" s="188"/>
      <c r="AA24" s="188">
        <v>72563.623733384375</v>
      </c>
      <c r="AB24" s="188">
        <v>73912.973539757528</v>
      </c>
      <c r="AC24" s="188">
        <v>74026.488864416577</v>
      </c>
      <c r="AD24" s="188">
        <v>74242.920320779303</v>
      </c>
      <c r="AE24" s="188">
        <v>77863.238171705583</v>
      </c>
      <c r="AF24" s="188">
        <v>77983.321076613793</v>
      </c>
      <c r="AG24" s="188">
        <v>78868.510056779836</v>
      </c>
      <c r="AH24" s="188">
        <v>79126.99277771276</v>
      </c>
      <c r="AI24" s="188">
        <v>73377.876260847974</v>
      </c>
      <c r="AJ24" s="188">
        <v>76416.888967568244</v>
      </c>
      <c r="AK24" s="188">
        <v>78126.606333566262</v>
      </c>
      <c r="AL24" s="188">
        <v>76720.07920066081</v>
      </c>
      <c r="AM24" s="188">
        <v>79270.622591534528</v>
      </c>
      <c r="AN24" s="188">
        <v>80797.421345786075</v>
      </c>
      <c r="AO24" s="188">
        <v>82551.862346084527</v>
      </c>
      <c r="AP24" s="188">
        <v>82266.005853228853</v>
      </c>
      <c r="AQ24" s="188">
        <v>84739.98244246222</v>
      </c>
      <c r="AR24" s="188">
        <v>87642.537851053683</v>
      </c>
      <c r="AS24" s="188">
        <v>74989.791001281526</v>
      </c>
      <c r="AT24" s="188">
        <v>77558.813715805853</v>
      </c>
      <c r="AU24" s="188">
        <v>79681.456885493564</v>
      </c>
      <c r="AV24" s="188">
        <v>79389.820600874795</v>
      </c>
      <c r="AW24" s="188">
        <v>72969.138061089645</v>
      </c>
      <c r="AX24" s="188">
        <v>73031.42229423704</v>
      </c>
      <c r="AY24" s="188">
        <v>67176.419943183442</v>
      </c>
      <c r="AZ24" s="188">
        <v>65301.941532293662</v>
      </c>
      <c r="BA24" s="35"/>
      <c r="BB24" s="35"/>
      <c r="BC24" s="35"/>
      <c r="BD24" s="35"/>
      <c r="BE24" s="35"/>
      <c r="BF24" s="188"/>
      <c r="BG24" s="46"/>
    </row>
    <row r="25" spans="23:59">
      <c r="W25" s="1016"/>
      <c r="X25" s="1030"/>
      <c r="Y25" s="1128" t="s">
        <v>86</v>
      </c>
      <c r="Z25" s="188"/>
      <c r="AA25" s="188">
        <v>12038.403035448771</v>
      </c>
      <c r="AB25" s="188">
        <v>11415.289733883301</v>
      </c>
      <c r="AC25" s="188">
        <v>11003.056699532317</v>
      </c>
      <c r="AD25" s="188">
        <v>9866.5637811814704</v>
      </c>
      <c r="AE25" s="188">
        <v>10335.000591786349</v>
      </c>
      <c r="AF25" s="188">
        <v>9441.5941808946463</v>
      </c>
      <c r="AG25" s="188">
        <v>9548.8947620880917</v>
      </c>
      <c r="AH25" s="188">
        <v>9308.5646139672644</v>
      </c>
      <c r="AI25" s="188">
        <v>9452.6170783364905</v>
      </c>
      <c r="AJ25" s="188">
        <v>9900.8108554328101</v>
      </c>
      <c r="AK25" s="188">
        <v>10024.724198235457</v>
      </c>
      <c r="AL25" s="188">
        <v>9794.8282245045066</v>
      </c>
      <c r="AM25" s="188">
        <v>10166.192363493754</v>
      </c>
      <c r="AN25" s="188">
        <v>10390.436468416805</v>
      </c>
      <c r="AO25" s="188">
        <v>10042.654531998754</v>
      </c>
      <c r="AP25" s="188">
        <v>9560.6849182737096</v>
      </c>
      <c r="AQ25" s="188">
        <v>12162.077914024496</v>
      </c>
      <c r="AR25" s="188">
        <v>12297.921099322439</v>
      </c>
      <c r="AS25" s="188">
        <v>10531.62159088149</v>
      </c>
      <c r="AT25" s="188">
        <v>9424.075260968355</v>
      </c>
      <c r="AU25" s="188">
        <v>8828.0839693831167</v>
      </c>
      <c r="AV25" s="188">
        <v>11004.720461183982</v>
      </c>
      <c r="AW25" s="188">
        <v>10050.974774664144</v>
      </c>
      <c r="AX25" s="188">
        <v>9322.5785799515179</v>
      </c>
      <c r="AY25" s="188">
        <v>9808.2212169010272</v>
      </c>
      <c r="AZ25" s="188">
        <v>8996.7452676851608</v>
      </c>
      <c r="BA25" s="35"/>
      <c r="BB25" s="35"/>
      <c r="BC25" s="35"/>
      <c r="BD25" s="35"/>
      <c r="BE25" s="35"/>
      <c r="BF25" s="188"/>
      <c r="BG25" s="46"/>
    </row>
    <row r="26" spans="23:59">
      <c r="W26" s="1016"/>
      <c r="X26" s="1030"/>
      <c r="Y26" s="1128" t="s">
        <v>87</v>
      </c>
      <c r="Z26" s="188"/>
      <c r="AA26" s="188">
        <v>55706.128424522925</v>
      </c>
      <c r="AB26" s="188">
        <v>55843.811229294217</v>
      </c>
      <c r="AC26" s="188">
        <v>55991.037723478825</v>
      </c>
      <c r="AD26" s="188">
        <v>54639.689409449864</v>
      </c>
      <c r="AE26" s="188">
        <v>56052.549248569085</v>
      </c>
      <c r="AF26" s="188">
        <v>55323.284008722891</v>
      </c>
      <c r="AG26" s="188">
        <v>55417.790671003837</v>
      </c>
      <c r="AH26" s="188">
        <v>54138.344554157637</v>
      </c>
      <c r="AI26" s="188">
        <v>49995.708312759161</v>
      </c>
      <c r="AJ26" s="188">
        <v>50678.08708143315</v>
      </c>
      <c r="AK26" s="188">
        <v>51947.751564594895</v>
      </c>
      <c r="AL26" s="188">
        <v>49816.661588497227</v>
      </c>
      <c r="AM26" s="188">
        <v>49157.819393415266</v>
      </c>
      <c r="AN26" s="188">
        <v>49717.729263339359</v>
      </c>
      <c r="AO26" s="188">
        <v>46726.888931152091</v>
      </c>
      <c r="AP26" s="188">
        <v>45092.117030276946</v>
      </c>
      <c r="AQ26" s="188">
        <v>45376.235815612374</v>
      </c>
      <c r="AR26" s="188">
        <v>45570.448560252873</v>
      </c>
      <c r="AS26" s="188">
        <v>44300.070673854032</v>
      </c>
      <c r="AT26" s="188">
        <v>39022.720212445107</v>
      </c>
      <c r="AU26" s="188">
        <v>39019.369558736129</v>
      </c>
      <c r="AV26" s="188">
        <v>40765.201645843736</v>
      </c>
      <c r="AW26" s="188">
        <v>41364.243662433153</v>
      </c>
      <c r="AX26" s="188">
        <v>45214.1966608812</v>
      </c>
      <c r="AY26" s="188">
        <v>44984.361747712828</v>
      </c>
      <c r="AZ26" s="188">
        <v>43826.678693026872</v>
      </c>
      <c r="BA26" s="35"/>
      <c r="BB26" s="35"/>
      <c r="BC26" s="35"/>
      <c r="BD26" s="35"/>
      <c r="BE26" s="35"/>
      <c r="BF26" s="188"/>
      <c r="BG26" s="46"/>
    </row>
    <row r="27" spans="23:59">
      <c r="W27" s="1016"/>
      <c r="X27" s="1030"/>
      <c r="Y27" s="1128" t="s">
        <v>88</v>
      </c>
      <c r="Z27" s="188"/>
      <c r="AA27" s="188">
        <v>207680.99822437335</v>
      </c>
      <c r="AB27" s="188">
        <v>197310.73117797929</v>
      </c>
      <c r="AC27" s="188">
        <v>189437.36902034178</v>
      </c>
      <c r="AD27" s="188">
        <v>186324.9763730691</v>
      </c>
      <c r="AE27" s="188">
        <v>190890.33262602301</v>
      </c>
      <c r="AF27" s="188">
        <v>189667.77438689559</v>
      </c>
      <c r="AG27" s="188">
        <v>191977.70532021916</v>
      </c>
      <c r="AH27" s="188">
        <v>193792.33112496033</v>
      </c>
      <c r="AI27" s="188">
        <v>180074.5380739111</v>
      </c>
      <c r="AJ27" s="188">
        <v>187731.12241772824</v>
      </c>
      <c r="AK27" s="188">
        <v>193210.44058491325</v>
      </c>
      <c r="AL27" s="188">
        <v>188439.64614411685</v>
      </c>
      <c r="AM27" s="188">
        <v>198756.05030268352</v>
      </c>
      <c r="AN27" s="188">
        <v>201141.65891245485</v>
      </c>
      <c r="AO27" s="188">
        <v>203667.0870109899</v>
      </c>
      <c r="AP27" s="188">
        <v>204359.96833652965</v>
      </c>
      <c r="AQ27" s="188">
        <v>212458.11765375271</v>
      </c>
      <c r="AR27" s="188">
        <v>208380.96715018997</v>
      </c>
      <c r="AS27" s="188">
        <v>179411.98531900818</v>
      </c>
      <c r="AT27" s="188">
        <v>165667.28035445599</v>
      </c>
      <c r="AU27" s="188">
        <v>186643.45156002697</v>
      </c>
      <c r="AV27" s="188">
        <v>188790.56113379102</v>
      </c>
      <c r="AW27" s="188">
        <v>194664.90925977769</v>
      </c>
      <c r="AX27" s="188">
        <v>199921.95373264945</v>
      </c>
      <c r="AY27" s="188">
        <v>200796.71972248598</v>
      </c>
      <c r="AZ27" s="188">
        <v>192991.49601964641</v>
      </c>
      <c r="BA27" s="35"/>
      <c r="BB27" s="35"/>
      <c r="BC27" s="35"/>
      <c r="BD27" s="35"/>
      <c r="BE27" s="35"/>
      <c r="BF27" s="188"/>
      <c r="BG27" s="46"/>
    </row>
    <row r="28" spans="23:59">
      <c r="W28" s="1016"/>
      <c r="X28" s="1030"/>
      <c r="Y28" s="1128" t="s">
        <v>89</v>
      </c>
      <c r="Z28" s="188"/>
      <c r="AA28" s="188">
        <v>58628.010252898581</v>
      </c>
      <c r="AB28" s="188">
        <v>58247.8390177908</v>
      </c>
      <c r="AC28" s="188">
        <v>57339.720534259715</v>
      </c>
      <c r="AD28" s="188">
        <v>53081.680233224834</v>
      </c>
      <c r="AE28" s="188">
        <v>57366.422617144308</v>
      </c>
      <c r="AF28" s="188">
        <v>54671.421290599304</v>
      </c>
      <c r="AG28" s="188">
        <v>56468.520811213879</v>
      </c>
      <c r="AH28" s="188">
        <v>46456.24527359748</v>
      </c>
      <c r="AI28" s="188">
        <v>40953.936659529441</v>
      </c>
      <c r="AJ28" s="188">
        <v>43053.082711167131</v>
      </c>
      <c r="AK28" s="188">
        <v>44685.271232354906</v>
      </c>
      <c r="AL28" s="188">
        <v>42186.135351985344</v>
      </c>
      <c r="AM28" s="188">
        <v>43842.164493247015</v>
      </c>
      <c r="AN28" s="188">
        <v>44504.196151757162</v>
      </c>
      <c r="AO28" s="188">
        <v>42862.44356066706</v>
      </c>
      <c r="AP28" s="188">
        <v>44281.465184016437</v>
      </c>
      <c r="AQ28" s="188">
        <v>45521.361924326498</v>
      </c>
      <c r="AR28" s="188">
        <v>46097.48590886272</v>
      </c>
      <c r="AS28" s="188">
        <v>38839.948959590503</v>
      </c>
      <c r="AT28" s="188">
        <v>31808.86504701227</v>
      </c>
      <c r="AU28" s="188">
        <v>35020.733385801788</v>
      </c>
      <c r="AV28" s="188">
        <v>42908.309937759681</v>
      </c>
      <c r="AW28" s="188">
        <v>43795.873599955688</v>
      </c>
      <c r="AX28" s="188">
        <v>38859.030263023531</v>
      </c>
      <c r="AY28" s="188">
        <v>36344.873713604102</v>
      </c>
      <c r="AZ28" s="188">
        <v>34906.296416048164</v>
      </c>
      <c r="BA28" s="35"/>
      <c r="BB28" s="35"/>
      <c r="BC28" s="35"/>
      <c r="BD28" s="35"/>
      <c r="BE28" s="35"/>
      <c r="BF28" s="188"/>
      <c r="BG28" s="46"/>
    </row>
    <row r="29" spans="23:59">
      <c r="W29" s="1016"/>
      <c r="X29" s="1030"/>
      <c r="Y29" s="1128" t="s">
        <v>90</v>
      </c>
      <c r="Z29" s="188"/>
      <c r="AA29" s="188">
        <v>1120.9507572473674</v>
      </c>
      <c r="AB29" s="188">
        <v>1090.3977348415174</v>
      </c>
      <c r="AC29" s="188">
        <v>1079.4565593225755</v>
      </c>
      <c r="AD29" s="188">
        <v>1007.9355131714221</v>
      </c>
      <c r="AE29" s="188">
        <v>1062.559114281554</v>
      </c>
      <c r="AF29" s="188">
        <v>1016.5323090517811</v>
      </c>
      <c r="AG29" s="188">
        <v>1034.4561323823038</v>
      </c>
      <c r="AH29" s="188">
        <v>1018.1932786789941</v>
      </c>
      <c r="AI29" s="188">
        <v>1048.7081990680404</v>
      </c>
      <c r="AJ29" s="188">
        <v>1115.0455552009059</v>
      </c>
      <c r="AK29" s="188">
        <v>1131.0340217518831</v>
      </c>
      <c r="AL29" s="188">
        <v>1099.2515051934483</v>
      </c>
      <c r="AM29" s="188">
        <v>1128.4674164777157</v>
      </c>
      <c r="AN29" s="188">
        <v>1133.5417740660853</v>
      </c>
      <c r="AO29" s="188">
        <v>1075.7169178498211</v>
      </c>
      <c r="AP29" s="188">
        <v>1036.4580424080607</v>
      </c>
      <c r="AQ29" s="188">
        <v>901.85136482172572</v>
      </c>
      <c r="AR29" s="188">
        <v>833.64129120437303</v>
      </c>
      <c r="AS29" s="188">
        <v>815.21053095207787</v>
      </c>
      <c r="AT29" s="188">
        <v>994.92073892133396</v>
      </c>
      <c r="AU29" s="188">
        <v>1094.2208378451144</v>
      </c>
      <c r="AV29" s="188">
        <v>1356.0434380413062</v>
      </c>
      <c r="AW29" s="188">
        <v>1508.2736753751772</v>
      </c>
      <c r="AX29" s="188">
        <v>1444.0885465647468</v>
      </c>
      <c r="AY29" s="188">
        <v>1147.4179960679703</v>
      </c>
      <c r="AZ29" s="188">
        <v>1559.3661361317554</v>
      </c>
      <c r="BA29" s="42"/>
      <c r="BB29" s="42"/>
      <c r="BC29" s="42"/>
      <c r="BD29" s="42"/>
      <c r="BE29" s="42"/>
      <c r="BF29" s="188"/>
      <c r="BG29" s="44"/>
    </row>
    <row r="30" spans="23:59">
      <c r="W30" s="1016"/>
      <c r="X30" s="1043"/>
      <c r="Y30" s="1128" t="s">
        <v>91</v>
      </c>
      <c r="Z30" s="188"/>
      <c r="AA30" s="188">
        <v>-16517.053130545846</v>
      </c>
      <c r="AB30" s="188">
        <v>-16164.743491016789</v>
      </c>
      <c r="AC30" s="188">
        <v>-16443.26794752416</v>
      </c>
      <c r="AD30" s="188">
        <v>-17891.510120069928</v>
      </c>
      <c r="AE30" s="188">
        <v>-18638.103076309508</v>
      </c>
      <c r="AF30" s="188">
        <v>-18916.956734352156</v>
      </c>
      <c r="AG30" s="188">
        <v>-18281.316091544104</v>
      </c>
      <c r="AH30" s="188">
        <v>-15038.163943859508</v>
      </c>
      <c r="AI30" s="188">
        <v>-13902.471865671392</v>
      </c>
      <c r="AJ30" s="188">
        <v>-16991.26420212477</v>
      </c>
      <c r="AK30" s="188">
        <v>-15215.668376697247</v>
      </c>
      <c r="AL30" s="188">
        <v>-14327.770847721487</v>
      </c>
      <c r="AM30" s="188">
        <v>-13843.944341502644</v>
      </c>
      <c r="AN30" s="188">
        <v>-15034.395104719766</v>
      </c>
      <c r="AO30" s="188">
        <v>-14224.19175694751</v>
      </c>
      <c r="AP30" s="188">
        <v>-14068.164462670356</v>
      </c>
      <c r="AQ30" s="188">
        <v>-13389.846012028589</v>
      </c>
      <c r="AR30" s="188">
        <v>-15684.10069381824</v>
      </c>
      <c r="AS30" s="188">
        <v>-13782.515511083777</v>
      </c>
      <c r="AT30" s="188">
        <v>-13785.681082497244</v>
      </c>
      <c r="AU30" s="188">
        <v>-14609.315641711835</v>
      </c>
      <c r="AV30" s="188">
        <v>-13963.620241884017</v>
      </c>
      <c r="AW30" s="188">
        <v>-13248.736766184742</v>
      </c>
      <c r="AX30" s="188">
        <v>-13372.867685762703</v>
      </c>
      <c r="AY30" s="188">
        <v>-12796.2673182531</v>
      </c>
      <c r="AZ30" s="188">
        <v>-12101.397889232494</v>
      </c>
      <c r="BA30" s="42"/>
      <c r="BB30" s="42"/>
      <c r="BC30" s="42"/>
      <c r="BD30" s="42"/>
      <c r="BE30" s="42"/>
      <c r="BF30" s="188"/>
      <c r="BG30" s="44"/>
    </row>
    <row r="31" spans="23:59">
      <c r="W31" s="1016"/>
      <c r="X31" s="1045" t="s">
        <v>481</v>
      </c>
      <c r="Y31" s="1129"/>
      <c r="Z31" s="567"/>
      <c r="AA31" s="568">
        <f>SUM(AA32:AA46)</f>
        <v>136997.6824407239</v>
      </c>
      <c r="AB31" s="568">
        <f t="shared" ref="AB31:AY31" si="6">SUM(AB32:AB46)</f>
        <v>140399.39882368958</v>
      </c>
      <c r="AC31" s="568">
        <f t="shared" si="6"/>
        <v>145025.90051006307</v>
      </c>
      <c r="AD31" s="568">
        <f t="shared" si="6"/>
        <v>151285.44367558329</v>
      </c>
      <c r="AE31" s="568">
        <f t="shared" si="6"/>
        <v>166612.85842248765</v>
      </c>
      <c r="AF31" s="568">
        <f t="shared" si="6"/>
        <v>170225.20555813698</v>
      </c>
      <c r="AG31" s="568">
        <f t="shared" si="6"/>
        <v>175151.49596099468</v>
      </c>
      <c r="AH31" s="568">
        <f t="shared" si="6"/>
        <v>180535.95859337141</v>
      </c>
      <c r="AI31" s="568">
        <f t="shared" si="6"/>
        <v>193449.62929310257</v>
      </c>
      <c r="AJ31" s="568">
        <f t="shared" si="6"/>
        <v>203442.05710491311</v>
      </c>
      <c r="AK31" s="568">
        <f t="shared" si="6"/>
        <v>210278.97398530398</v>
      </c>
      <c r="AL31" s="568">
        <f t="shared" si="6"/>
        <v>209970.73581865337</v>
      </c>
      <c r="AM31" s="568">
        <f t="shared" si="6"/>
        <v>221399.00028241641</v>
      </c>
      <c r="AN31" s="568">
        <f t="shared" si="6"/>
        <v>225730.64430089318</v>
      </c>
      <c r="AO31" s="568">
        <f t="shared" si="6"/>
        <v>238814.37328940886</v>
      </c>
      <c r="AP31" s="568">
        <f t="shared" si="6"/>
        <v>238861.05376565919</v>
      </c>
      <c r="AQ31" s="568">
        <f t="shared" si="6"/>
        <v>235677.60330322752</v>
      </c>
      <c r="AR31" s="568">
        <f t="shared" si="6"/>
        <v>237266.92952316548</v>
      </c>
      <c r="AS31" s="568">
        <f t="shared" si="6"/>
        <v>231469.61254580633</v>
      </c>
      <c r="AT31" s="568">
        <f t="shared" si="6"/>
        <v>219877.40162707152</v>
      </c>
      <c r="AU31" s="568">
        <f t="shared" si="6"/>
        <v>218833.37038249159</v>
      </c>
      <c r="AV31" s="568">
        <f t="shared" si="6"/>
        <v>235886.21174643541</v>
      </c>
      <c r="AW31" s="568">
        <f t="shared" si="6"/>
        <v>253615.12545242949</v>
      </c>
      <c r="AX31" s="568">
        <f t="shared" si="6"/>
        <v>278304.6543993146</v>
      </c>
      <c r="AY31" s="568">
        <f t="shared" si="6"/>
        <v>273975.02510684996</v>
      </c>
      <c r="AZ31" s="568">
        <f t="shared" ref="AZ31:BE31" si="7">SUM(AZ32:AZ46)</f>
        <v>265388.27221958101</v>
      </c>
      <c r="BA31" s="568">
        <f t="shared" si="7"/>
        <v>0</v>
      </c>
      <c r="BB31" s="568">
        <f t="shared" si="7"/>
        <v>0</v>
      </c>
      <c r="BC31" s="568">
        <f t="shared" si="7"/>
        <v>0</v>
      </c>
      <c r="BD31" s="568">
        <f t="shared" si="7"/>
        <v>0</v>
      </c>
      <c r="BE31" s="568">
        <f t="shared" si="7"/>
        <v>0</v>
      </c>
      <c r="BF31" s="568"/>
      <c r="BG31" s="674"/>
    </row>
    <row r="32" spans="23:59">
      <c r="W32" s="1016"/>
      <c r="X32" s="1048"/>
      <c r="Y32" s="1130" t="s">
        <v>482</v>
      </c>
      <c r="Z32" s="188"/>
      <c r="AA32" s="188">
        <v>3541.6291614247248</v>
      </c>
      <c r="AB32" s="188">
        <v>4321.6865674288238</v>
      </c>
      <c r="AC32" s="188">
        <v>5239.3318122679721</v>
      </c>
      <c r="AD32" s="188">
        <v>5705.1175359790923</v>
      </c>
      <c r="AE32" s="188">
        <v>7114.7772796706304</v>
      </c>
      <c r="AF32" s="188">
        <v>7551.8043420315962</v>
      </c>
      <c r="AG32" s="188">
        <v>7150.2231487994504</v>
      </c>
      <c r="AH32" s="188">
        <v>6493.0284482774978</v>
      </c>
      <c r="AI32" s="188">
        <v>6115.5064160973316</v>
      </c>
      <c r="AJ32" s="188">
        <v>5968.5963610064373</v>
      </c>
      <c r="AK32" s="188">
        <v>5621.2606375616942</v>
      </c>
      <c r="AL32" s="188">
        <v>5474.26600709785</v>
      </c>
      <c r="AM32" s="188">
        <v>5666.4721043141508</v>
      </c>
      <c r="AN32" s="188">
        <v>5816.903373471835</v>
      </c>
      <c r="AO32" s="188">
        <v>5602.198260678415</v>
      </c>
      <c r="AP32" s="188">
        <v>5804.8407662762284</v>
      </c>
      <c r="AQ32" s="188">
        <v>5776.4042967354044</v>
      </c>
      <c r="AR32" s="188">
        <v>7100.7672388062601</v>
      </c>
      <c r="AS32" s="188">
        <v>8433.4506994777239</v>
      </c>
      <c r="AT32" s="188">
        <v>8790.0396514573094</v>
      </c>
      <c r="AU32" s="188">
        <v>8959.9286251858011</v>
      </c>
      <c r="AV32" s="188">
        <v>10078.928761703643</v>
      </c>
      <c r="AW32" s="188">
        <v>9825.0025640942367</v>
      </c>
      <c r="AX32" s="188">
        <v>9261.5984000379049</v>
      </c>
      <c r="AY32" s="188">
        <v>10274.68658487352</v>
      </c>
      <c r="AZ32" s="188">
        <v>10168.893297571218</v>
      </c>
      <c r="BA32" s="514"/>
      <c r="BB32" s="514"/>
      <c r="BC32" s="514"/>
      <c r="BD32" s="514"/>
      <c r="BE32" s="514"/>
      <c r="BF32" s="188"/>
      <c r="BG32" s="488"/>
    </row>
    <row r="33" spans="23:59">
      <c r="W33" s="1016"/>
      <c r="X33" s="1048"/>
      <c r="Y33" s="1128" t="s">
        <v>483</v>
      </c>
      <c r="Z33" s="188"/>
      <c r="AA33" s="188">
        <v>3604.9529793638449</v>
      </c>
      <c r="AB33" s="188">
        <v>4782.0075213061418</v>
      </c>
      <c r="AC33" s="188">
        <v>6040.3583653520209</v>
      </c>
      <c r="AD33" s="188">
        <v>6701.7223749228215</v>
      </c>
      <c r="AE33" s="188">
        <v>8653.616221251219</v>
      </c>
      <c r="AF33" s="188">
        <v>9307.226021276645</v>
      </c>
      <c r="AG33" s="188">
        <v>10849.730827118276</v>
      </c>
      <c r="AH33" s="188">
        <v>11832.943605837187</v>
      </c>
      <c r="AI33" s="188">
        <v>13309.858234639187</v>
      </c>
      <c r="AJ33" s="188">
        <v>15421.782708140239</v>
      </c>
      <c r="AK33" s="188">
        <v>16967.057567377353</v>
      </c>
      <c r="AL33" s="188">
        <v>15816.460463602909</v>
      </c>
      <c r="AM33" s="188">
        <v>15816.38433742933</v>
      </c>
      <c r="AN33" s="188">
        <v>15555.23503972397</v>
      </c>
      <c r="AO33" s="188">
        <v>14127.238131944734</v>
      </c>
      <c r="AP33" s="188">
        <v>13477.23860267614</v>
      </c>
      <c r="AQ33" s="188">
        <v>13921.113236054945</v>
      </c>
      <c r="AR33" s="188">
        <v>15263.956033031618</v>
      </c>
      <c r="AS33" s="188">
        <v>16377.107060520109</v>
      </c>
      <c r="AT33" s="188">
        <v>13999.325607988716</v>
      </c>
      <c r="AU33" s="188">
        <v>11383.521188707058</v>
      </c>
      <c r="AV33" s="188">
        <v>11727.389344983287</v>
      </c>
      <c r="AW33" s="188">
        <v>14106.769688618091</v>
      </c>
      <c r="AX33" s="188">
        <v>17979.896876393952</v>
      </c>
      <c r="AY33" s="188">
        <v>16892.79503153099</v>
      </c>
      <c r="AZ33" s="188">
        <v>16447.541960625142</v>
      </c>
      <c r="BA33" s="514"/>
      <c r="BB33" s="514"/>
      <c r="BC33" s="514"/>
      <c r="BD33" s="514"/>
      <c r="BE33" s="514"/>
      <c r="BF33" s="188"/>
      <c r="BG33" s="488"/>
    </row>
    <row r="34" spans="23:59">
      <c r="W34" s="1016"/>
      <c r="X34" s="1048"/>
      <c r="Y34" s="1128" t="s">
        <v>484</v>
      </c>
      <c r="Z34" s="188"/>
      <c r="AA34" s="188">
        <v>11265.039520315728</v>
      </c>
      <c r="AB34" s="188">
        <v>12052.459386778788</v>
      </c>
      <c r="AC34" s="188">
        <v>13255.74380658763</v>
      </c>
      <c r="AD34" s="188">
        <v>13868.102487270466</v>
      </c>
      <c r="AE34" s="188">
        <v>15503.940200582529</v>
      </c>
      <c r="AF34" s="188">
        <v>16117.629018665357</v>
      </c>
      <c r="AG34" s="188">
        <v>15382.368266212663</v>
      </c>
      <c r="AH34" s="188">
        <v>14320.389618250887</v>
      </c>
      <c r="AI34" s="188">
        <v>13712.070829519069</v>
      </c>
      <c r="AJ34" s="188">
        <v>13409.646832869794</v>
      </c>
      <c r="AK34" s="188">
        <v>12748.217234524953</v>
      </c>
      <c r="AL34" s="188">
        <v>12818.791505724079</v>
      </c>
      <c r="AM34" s="188">
        <v>13280.319957907479</v>
      </c>
      <c r="AN34" s="188">
        <v>13560.097478954387</v>
      </c>
      <c r="AO34" s="188">
        <v>13501.44212077822</v>
      </c>
      <c r="AP34" s="188">
        <v>13576.296757181733</v>
      </c>
      <c r="AQ34" s="188">
        <v>13396.890394805479</v>
      </c>
      <c r="AR34" s="188">
        <v>13693.300456782223</v>
      </c>
      <c r="AS34" s="188">
        <v>11765.981079909785</v>
      </c>
      <c r="AT34" s="188">
        <v>12476.509374073468</v>
      </c>
      <c r="AU34" s="188">
        <v>12001.008378386958</v>
      </c>
      <c r="AV34" s="188">
        <v>13536.649280139427</v>
      </c>
      <c r="AW34" s="188">
        <v>10648.602551071785</v>
      </c>
      <c r="AX34" s="188">
        <v>11989.120728829865</v>
      </c>
      <c r="AY34" s="188">
        <v>12484.471551328244</v>
      </c>
      <c r="AZ34" s="188">
        <v>13120.670320743984</v>
      </c>
      <c r="BA34" s="514"/>
      <c r="BB34" s="514"/>
      <c r="BC34" s="514"/>
      <c r="BD34" s="514"/>
      <c r="BE34" s="514"/>
      <c r="BF34" s="188"/>
      <c r="BG34" s="488"/>
    </row>
    <row r="35" spans="23:59">
      <c r="W35" s="1016"/>
      <c r="X35" s="1048"/>
      <c r="Y35" s="1128" t="s">
        <v>485</v>
      </c>
      <c r="Z35" s="188"/>
      <c r="AA35" s="188">
        <v>25475.948464565459</v>
      </c>
      <c r="AB35" s="188">
        <v>25729.992791598397</v>
      </c>
      <c r="AC35" s="188">
        <v>26312.588263064081</v>
      </c>
      <c r="AD35" s="188">
        <v>25618.171837385904</v>
      </c>
      <c r="AE35" s="188">
        <v>27470.186978418398</v>
      </c>
      <c r="AF35" s="188">
        <v>27516.293097454367</v>
      </c>
      <c r="AG35" s="188">
        <v>27922.484875843224</v>
      </c>
      <c r="AH35" s="188">
        <v>27493.177905752011</v>
      </c>
      <c r="AI35" s="188">
        <v>28288.681677594734</v>
      </c>
      <c r="AJ35" s="188">
        <v>30090.629359049391</v>
      </c>
      <c r="AK35" s="188">
        <v>30387.15765759609</v>
      </c>
      <c r="AL35" s="188">
        <v>34034.502096160883</v>
      </c>
      <c r="AM35" s="188">
        <v>39616.449083341489</v>
      </c>
      <c r="AN35" s="188">
        <v>44529.498779595953</v>
      </c>
      <c r="AO35" s="188">
        <v>47263.081819306091</v>
      </c>
      <c r="AP35" s="188">
        <v>52033.867992548279</v>
      </c>
      <c r="AQ35" s="188">
        <v>41029.284187299272</v>
      </c>
      <c r="AR35" s="188">
        <v>45955.046918325825</v>
      </c>
      <c r="AS35" s="188">
        <v>40944.074123429076</v>
      </c>
      <c r="AT35" s="188">
        <v>38912.560650787891</v>
      </c>
      <c r="AU35" s="188">
        <v>43918.428681516503</v>
      </c>
      <c r="AV35" s="188">
        <v>47546.472823811739</v>
      </c>
      <c r="AW35" s="188">
        <v>56570.010395352976</v>
      </c>
      <c r="AX35" s="188">
        <v>55409.394822469141</v>
      </c>
      <c r="AY35" s="188">
        <v>53867.263042638217</v>
      </c>
      <c r="AZ35" s="188">
        <v>54065.212693186615</v>
      </c>
      <c r="BA35" s="514"/>
      <c r="BB35" s="514"/>
      <c r="BC35" s="514"/>
      <c r="BD35" s="514"/>
      <c r="BE35" s="514"/>
      <c r="BF35" s="188"/>
      <c r="BG35" s="488"/>
    </row>
    <row r="36" spans="23:59">
      <c r="W36" s="1016"/>
      <c r="X36" s="1048"/>
      <c r="Y36" s="1128" t="s">
        <v>486</v>
      </c>
      <c r="Z36" s="188"/>
      <c r="AA36" s="188">
        <v>2429.9849306393353</v>
      </c>
      <c r="AB36" s="188">
        <v>2427.0515292392965</v>
      </c>
      <c r="AC36" s="188">
        <v>2453.303826580192</v>
      </c>
      <c r="AD36" s="188">
        <v>2376.007781598415</v>
      </c>
      <c r="AE36" s="188">
        <v>2537.2165731140772</v>
      </c>
      <c r="AF36" s="188">
        <v>2505.0579195535774</v>
      </c>
      <c r="AG36" s="188">
        <v>2464.3037927853775</v>
      </c>
      <c r="AH36" s="188">
        <v>2375.683421017311</v>
      </c>
      <c r="AI36" s="188">
        <v>2331.1826475034122</v>
      </c>
      <c r="AJ36" s="188">
        <v>2418.3420793382857</v>
      </c>
      <c r="AK36" s="188">
        <v>2389.8766960130311</v>
      </c>
      <c r="AL36" s="188">
        <v>2361.364493020953</v>
      </c>
      <c r="AM36" s="188">
        <v>2418.3662815999587</v>
      </c>
      <c r="AN36" s="188">
        <v>2426.921873264836</v>
      </c>
      <c r="AO36" s="188">
        <v>2325.7430130384523</v>
      </c>
      <c r="AP36" s="188">
        <v>2276.4191990784875</v>
      </c>
      <c r="AQ36" s="188">
        <v>3007.1683692916758</v>
      </c>
      <c r="AR36" s="188">
        <v>3145.5064875001644</v>
      </c>
      <c r="AS36" s="188">
        <v>3014.6603218056025</v>
      </c>
      <c r="AT36" s="188">
        <v>2788.9380236216421</v>
      </c>
      <c r="AU36" s="188">
        <v>1880.1866317143415</v>
      </c>
      <c r="AV36" s="188">
        <v>2320.902579184672</v>
      </c>
      <c r="AW36" s="188">
        <v>2159.7377742215799</v>
      </c>
      <c r="AX36" s="188">
        <v>2196.1716998974139</v>
      </c>
      <c r="AY36" s="188">
        <v>2160.1793004973956</v>
      </c>
      <c r="AZ36" s="188">
        <v>2012.4864383728686</v>
      </c>
      <c r="BA36" s="514"/>
      <c r="BB36" s="514"/>
      <c r="BC36" s="514"/>
      <c r="BD36" s="514"/>
      <c r="BE36" s="514"/>
      <c r="BF36" s="188"/>
      <c r="BG36" s="488"/>
    </row>
    <row r="37" spans="23:59">
      <c r="W37" s="1016"/>
      <c r="X37" s="1048"/>
      <c r="Y37" s="1128" t="s">
        <v>487</v>
      </c>
      <c r="Z37" s="188"/>
      <c r="AA37" s="188">
        <v>3569.0661928512791</v>
      </c>
      <c r="AB37" s="188">
        <v>3656.6224224870411</v>
      </c>
      <c r="AC37" s="188">
        <v>3776.265610888729</v>
      </c>
      <c r="AD37" s="188">
        <v>3813.3721687202428</v>
      </c>
      <c r="AE37" s="188">
        <v>4065.3049268260602</v>
      </c>
      <c r="AF37" s="188">
        <v>4142.3315861458723</v>
      </c>
      <c r="AG37" s="188">
        <v>4208.6686751820862</v>
      </c>
      <c r="AH37" s="188">
        <v>4233.1983410511721</v>
      </c>
      <c r="AI37" s="188">
        <v>4257.5144922419368</v>
      </c>
      <c r="AJ37" s="188">
        <v>4515.0404900628955</v>
      </c>
      <c r="AK37" s="188">
        <v>4600.2155056974261</v>
      </c>
      <c r="AL37" s="188">
        <v>4639.0795416835435</v>
      </c>
      <c r="AM37" s="188">
        <v>4772.8528728110741</v>
      </c>
      <c r="AN37" s="188">
        <v>4817.2304219289636</v>
      </c>
      <c r="AO37" s="188">
        <v>4749.8879978553559</v>
      </c>
      <c r="AP37" s="188">
        <v>4665.0617102321612</v>
      </c>
      <c r="AQ37" s="188">
        <v>5336.6249730071322</v>
      </c>
      <c r="AR37" s="188">
        <v>4487.3477438014306</v>
      </c>
      <c r="AS37" s="188">
        <v>5659.6708550690619</v>
      </c>
      <c r="AT37" s="188">
        <v>6885.2392799146646</v>
      </c>
      <c r="AU37" s="188">
        <v>9013.5936244175791</v>
      </c>
      <c r="AV37" s="188">
        <v>11641.759629801543</v>
      </c>
      <c r="AW37" s="188">
        <v>14350.493614382282</v>
      </c>
      <c r="AX37" s="188">
        <v>17477.18015403207</v>
      </c>
      <c r="AY37" s="188">
        <v>7018.2051286597325</v>
      </c>
      <c r="AZ37" s="188">
        <v>7790.9916590092762</v>
      </c>
      <c r="BA37" s="514"/>
      <c r="BB37" s="514"/>
      <c r="BC37" s="514"/>
      <c r="BD37" s="514"/>
      <c r="BE37" s="514"/>
      <c r="BF37" s="188"/>
      <c r="BG37" s="488"/>
    </row>
    <row r="38" spans="23:59">
      <c r="W38" s="1016"/>
      <c r="X38" s="1048"/>
      <c r="Y38" s="1128" t="s">
        <v>488</v>
      </c>
      <c r="Z38" s="188"/>
      <c r="AA38" s="188">
        <v>2673.9612792295666</v>
      </c>
      <c r="AB38" s="188">
        <v>2799.5354740328162</v>
      </c>
      <c r="AC38" s="188">
        <v>2940.7787944561833</v>
      </c>
      <c r="AD38" s="188">
        <v>2946.8974301863195</v>
      </c>
      <c r="AE38" s="188">
        <v>3247.8015041678955</v>
      </c>
      <c r="AF38" s="188">
        <v>3335.4096893401943</v>
      </c>
      <c r="AG38" s="188">
        <v>3685.3941769660255</v>
      </c>
      <c r="AH38" s="188">
        <v>3906.2456368565563</v>
      </c>
      <c r="AI38" s="188">
        <v>4298.9850563419386</v>
      </c>
      <c r="AJ38" s="188">
        <v>4822.1282840126551</v>
      </c>
      <c r="AK38" s="188">
        <v>5141.0316136089596</v>
      </c>
      <c r="AL38" s="188">
        <v>4994.0500875723292</v>
      </c>
      <c r="AM38" s="188">
        <v>5075.7254846702544</v>
      </c>
      <c r="AN38" s="188">
        <v>5037.4189163830579</v>
      </c>
      <c r="AO38" s="188">
        <v>4773.6570428678351</v>
      </c>
      <c r="AP38" s="188">
        <v>4350.9974461283418</v>
      </c>
      <c r="AQ38" s="188">
        <v>4622.5998463578744</v>
      </c>
      <c r="AR38" s="188">
        <v>4733.5779237971437</v>
      </c>
      <c r="AS38" s="188">
        <v>5217.8186409800001</v>
      </c>
      <c r="AT38" s="188">
        <v>5253.2588494954607</v>
      </c>
      <c r="AU38" s="188">
        <v>4510.8191374438675</v>
      </c>
      <c r="AV38" s="188">
        <v>4775.9531504434526</v>
      </c>
      <c r="AW38" s="188">
        <v>4956.8330806592467</v>
      </c>
      <c r="AX38" s="188">
        <v>4920.405076653733</v>
      </c>
      <c r="AY38" s="188">
        <v>4695.3600500616303</v>
      </c>
      <c r="AZ38" s="188">
        <v>4749.8035593651321</v>
      </c>
      <c r="BA38" s="514"/>
      <c r="BB38" s="514"/>
      <c r="BC38" s="514"/>
      <c r="BD38" s="514"/>
      <c r="BE38" s="514"/>
      <c r="BF38" s="188"/>
      <c r="BG38" s="488"/>
    </row>
    <row r="39" spans="23:59">
      <c r="W39" s="1016"/>
      <c r="X39" s="1048"/>
      <c r="Y39" s="1128" t="s">
        <v>489</v>
      </c>
      <c r="Z39" s="188"/>
      <c r="AA39" s="188">
        <v>19186.501102378566</v>
      </c>
      <c r="AB39" s="188">
        <v>19505.10124266005</v>
      </c>
      <c r="AC39" s="188">
        <v>21260.45627561006</v>
      </c>
      <c r="AD39" s="188">
        <v>22523.604334040538</v>
      </c>
      <c r="AE39" s="188">
        <v>22713.103091210694</v>
      </c>
      <c r="AF39" s="188">
        <v>24748.249393311718</v>
      </c>
      <c r="AG39" s="188">
        <v>24864.052568199317</v>
      </c>
      <c r="AH39" s="188">
        <v>25313.971231862131</v>
      </c>
      <c r="AI39" s="188">
        <v>26320.591121326604</v>
      </c>
      <c r="AJ39" s="188">
        <v>27821.394124846953</v>
      </c>
      <c r="AK39" s="188">
        <v>27499.478559679486</v>
      </c>
      <c r="AL39" s="188">
        <v>28138.221586987245</v>
      </c>
      <c r="AM39" s="188">
        <v>28956.270812666877</v>
      </c>
      <c r="AN39" s="188">
        <v>27343.997397738756</v>
      </c>
      <c r="AO39" s="188">
        <v>26911.629464626865</v>
      </c>
      <c r="AP39" s="188">
        <v>26150.48532949642</v>
      </c>
      <c r="AQ39" s="188">
        <v>28254.86666175814</v>
      </c>
      <c r="AR39" s="188">
        <v>25682.795794957463</v>
      </c>
      <c r="AS39" s="188">
        <v>28684.756565016902</v>
      </c>
      <c r="AT39" s="188">
        <v>26861.589666572854</v>
      </c>
      <c r="AU39" s="188">
        <v>29232.535557359537</v>
      </c>
      <c r="AV39" s="188">
        <v>33271.665809477185</v>
      </c>
      <c r="AW39" s="188">
        <v>36285.071352101964</v>
      </c>
      <c r="AX39" s="188">
        <v>43150.909731353131</v>
      </c>
      <c r="AY39" s="188">
        <v>41193.092621763702</v>
      </c>
      <c r="AZ39" s="188">
        <v>39283.173466305081</v>
      </c>
      <c r="BA39" s="514"/>
      <c r="BB39" s="514"/>
      <c r="BC39" s="514"/>
      <c r="BD39" s="514"/>
      <c r="BE39" s="514"/>
      <c r="BF39" s="188"/>
      <c r="BG39" s="488"/>
    </row>
    <row r="40" spans="23:59">
      <c r="W40" s="1016"/>
      <c r="X40" s="1048"/>
      <c r="Y40" s="1128" t="s">
        <v>490</v>
      </c>
      <c r="Z40" s="188"/>
      <c r="AA40" s="188">
        <v>15808.509450089676</v>
      </c>
      <c r="AB40" s="188">
        <v>16971.564235459751</v>
      </c>
      <c r="AC40" s="188">
        <v>18280.786236820917</v>
      </c>
      <c r="AD40" s="188">
        <v>18987.744916302967</v>
      </c>
      <c r="AE40" s="188">
        <v>20894.15266859789</v>
      </c>
      <c r="AF40" s="188">
        <v>22019.798747111166</v>
      </c>
      <c r="AG40" s="188">
        <v>22522.213395234699</v>
      </c>
      <c r="AH40" s="188">
        <v>22755.904380182008</v>
      </c>
      <c r="AI40" s="188">
        <v>23567.804271424353</v>
      </c>
      <c r="AJ40" s="188">
        <v>25226.40609765386</v>
      </c>
      <c r="AK40" s="188">
        <v>25799.619677453356</v>
      </c>
      <c r="AL40" s="188">
        <v>25910.826726410804</v>
      </c>
      <c r="AM40" s="188">
        <v>26575.612101765259</v>
      </c>
      <c r="AN40" s="188">
        <v>26392.053035396581</v>
      </c>
      <c r="AO40" s="188">
        <v>25935.53996543157</v>
      </c>
      <c r="AP40" s="188">
        <v>24437.318868878781</v>
      </c>
      <c r="AQ40" s="188">
        <v>23634.405346600604</v>
      </c>
      <c r="AR40" s="188">
        <v>23959.78272742419</v>
      </c>
      <c r="AS40" s="188">
        <v>21728.271653177853</v>
      </c>
      <c r="AT40" s="188">
        <v>22706.603494562627</v>
      </c>
      <c r="AU40" s="188">
        <v>24059.740775574643</v>
      </c>
      <c r="AV40" s="188">
        <v>25689.143706413626</v>
      </c>
      <c r="AW40" s="188">
        <v>26213.967196987043</v>
      </c>
      <c r="AX40" s="188">
        <v>29390.932388655296</v>
      </c>
      <c r="AY40" s="188">
        <v>26144.998802687129</v>
      </c>
      <c r="AZ40" s="188">
        <v>26449.29542046287</v>
      </c>
      <c r="BA40" s="514"/>
      <c r="BB40" s="514"/>
      <c r="BC40" s="514"/>
      <c r="BD40" s="514"/>
      <c r="BE40" s="514"/>
      <c r="BF40" s="188"/>
      <c r="BG40" s="488"/>
    </row>
    <row r="41" spans="23:59">
      <c r="W41" s="1016"/>
      <c r="X41" s="1048"/>
      <c r="Y41" s="1128" t="s">
        <v>491</v>
      </c>
      <c r="Z41" s="188"/>
      <c r="AA41" s="188">
        <v>7996.1268151890308</v>
      </c>
      <c r="AB41" s="188">
        <v>8750.3953700453712</v>
      </c>
      <c r="AC41" s="188">
        <v>9538.5186687635269</v>
      </c>
      <c r="AD41" s="188">
        <v>9950.1750028511869</v>
      </c>
      <c r="AE41" s="188">
        <v>11124.742798463792</v>
      </c>
      <c r="AF41" s="188">
        <v>11724.621022217454</v>
      </c>
      <c r="AG41" s="188">
        <v>12073.948542343784</v>
      </c>
      <c r="AH41" s="188">
        <v>12156.182277066684</v>
      </c>
      <c r="AI41" s="188">
        <v>12757.298924149132</v>
      </c>
      <c r="AJ41" s="188">
        <v>13659.077827499797</v>
      </c>
      <c r="AK41" s="188">
        <v>13948.090101454316</v>
      </c>
      <c r="AL41" s="188">
        <v>14015.790732883932</v>
      </c>
      <c r="AM41" s="188">
        <v>14720.83317641523</v>
      </c>
      <c r="AN41" s="188">
        <v>14993.482876189544</v>
      </c>
      <c r="AO41" s="188">
        <v>14782.064749254499</v>
      </c>
      <c r="AP41" s="188">
        <v>14649.138696165019</v>
      </c>
      <c r="AQ41" s="188">
        <v>13864.194119343887</v>
      </c>
      <c r="AR41" s="188">
        <v>14009.566870323777</v>
      </c>
      <c r="AS41" s="188">
        <v>13831.065744695612</v>
      </c>
      <c r="AT41" s="188">
        <v>12665.143053788419</v>
      </c>
      <c r="AU41" s="188">
        <v>12954.596930704254</v>
      </c>
      <c r="AV41" s="188">
        <v>12806.728811764639</v>
      </c>
      <c r="AW41" s="188">
        <v>15294.659473490368</v>
      </c>
      <c r="AX41" s="188">
        <v>15692.511931979996</v>
      </c>
      <c r="AY41" s="188">
        <v>14368.125557290852</v>
      </c>
      <c r="AZ41" s="188">
        <v>18904.876674808671</v>
      </c>
      <c r="BA41" s="514"/>
      <c r="BB41" s="514"/>
      <c r="BC41" s="514"/>
      <c r="BD41" s="514"/>
      <c r="BE41" s="514"/>
      <c r="BF41" s="188"/>
      <c r="BG41" s="488"/>
    </row>
    <row r="42" spans="23:59">
      <c r="W42" s="1016"/>
      <c r="X42" s="1048"/>
      <c r="Y42" s="1128" t="s">
        <v>492</v>
      </c>
      <c r="Z42" s="188"/>
      <c r="AA42" s="188">
        <v>16225.100792767371</v>
      </c>
      <c r="AB42" s="188">
        <v>17020.556299045427</v>
      </c>
      <c r="AC42" s="188">
        <v>18024.324114048875</v>
      </c>
      <c r="AD42" s="188">
        <v>18516.182891343731</v>
      </c>
      <c r="AE42" s="188">
        <v>19906.616187754997</v>
      </c>
      <c r="AF42" s="188">
        <v>20882.753314450289</v>
      </c>
      <c r="AG42" s="188">
        <v>22511.489007275784</v>
      </c>
      <c r="AH42" s="188">
        <v>23835.321419492517</v>
      </c>
      <c r="AI42" s="188">
        <v>26007.079768609739</v>
      </c>
      <c r="AJ42" s="188">
        <v>28674.295744905743</v>
      </c>
      <c r="AK42" s="188">
        <v>30125.245751954826</v>
      </c>
      <c r="AL42" s="188">
        <v>30236.412324766821</v>
      </c>
      <c r="AM42" s="188">
        <v>31066.28205758518</v>
      </c>
      <c r="AN42" s="188">
        <v>30643.436922875659</v>
      </c>
      <c r="AO42" s="188">
        <v>30120.498809371144</v>
      </c>
      <c r="AP42" s="188">
        <v>26459.385234601181</v>
      </c>
      <c r="AQ42" s="188">
        <v>25148.012226808874</v>
      </c>
      <c r="AR42" s="188">
        <v>24486.184237271882</v>
      </c>
      <c r="AS42" s="188">
        <v>21012.13116187464</v>
      </c>
      <c r="AT42" s="188">
        <v>22628.407351279799</v>
      </c>
      <c r="AU42" s="188">
        <v>22881.911750030999</v>
      </c>
      <c r="AV42" s="188">
        <v>23865.63862633317</v>
      </c>
      <c r="AW42" s="188">
        <v>27208.902889471352</v>
      </c>
      <c r="AX42" s="188">
        <v>25809.265379853296</v>
      </c>
      <c r="AY42" s="188">
        <v>27256.699494171182</v>
      </c>
      <c r="AZ42" s="188">
        <v>27245.07947276489</v>
      </c>
      <c r="BA42" s="514"/>
      <c r="BB42" s="514"/>
      <c r="BC42" s="514"/>
      <c r="BD42" s="514"/>
      <c r="BE42" s="514"/>
      <c r="BF42" s="188"/>
      <c r="BG42" s="488"/>
    </row>
    <row r="43" spans="23:59">
      <c r="W43" s="1016"/>
      <c r="X43" s="1048"/>
      <c r="Y43" s="1128" t="s">
        <v>493</v>
      </c>
      <c r="Z43" s="188"/>
      <c r="AA43" s="188">
        <v>4306.8987243088823</v>
      </c>
      <c r="AB43" s="188">
        <v>4335.0333319390975</v>
      </c>
      <c r="AC43" s="188">
        <v>4393.6346149110977</v>
      </c>
      <c r="AD43" s="188">
        <v>4458.1813177747508</v>
      </c>
      <c r="AE43" s="188">
        <v>4598.8850899220615</v>
      </c>
      <c r="AF43" s="188">
        <v>4707.986671571668</v>
      </c>
      <c r="AG43" s="188">
        <v>4592.0264824066162</v>
      </c>
      <c r="AH43" s="188">
        <v>4496.1737703808376</v>
      </c>
      <c r="AI43" s="188">
        <v>4272.1574015892584</v>
      </c>
      <c r="AJ43" s="188">
        <v>4442.206752992849</v>
      </c>
      <c r="AK43" s="188">
        <v>4391.9522773741446</v>
      </c>
      <c r="AL43" s="188">
        <v>4359.3068820836652</v>
      </c>
      <c r="AM43" s="188">
        <v>4292.0967085649372</v>
      </c>
      <c r="AN43" s="188">
        <v>4134.5922175047781</v>
      </c>
      <c r="AO43" s="188">
        <v>3920.9573697883698</v>
      </c>
      <c r="AP43" s="188">
        <v>3663.0290984830085</v>
      </c>
      <c r="AQ43" s="188">
        <v>3355.5308001343296</v>
      </c>
      <c r="AR43" s="188">
        <v>3819.9268103406303</v>
      </c>
      <c r="AS43" s="188">
        <v>2490.2592949587483</v>
      </c>
      <c r="AT43" s="188">
        <v>1236.2570589482457</v>
      </c>
      <c r="AU43" s="188">
        <v>728.80261778809586</v>
      </c>
      <c r="AV43" s="188">
        <v>623.2810996558826</v>
      </c>
      <c r="AW43" s="188">
        <v>815.10738763223196</v>
      </c>
      <c r="AX43" s="188">
        <v>549.37277353343836</v>
      </c>
      <c r="AY43" s="188">
        <v>425.81654895620528</v>
      </c>
      <c r="AZ43" s="188">
        <v>412.31578037378245</v>
      </c>
      <c r="BA43" s="514"/>
      <c r="BB43" s="514"/>
      <c r="BC43" s="514"/>
      <c r="BD43" s="514"/>
      <c r="BE43" s="514"/>
      <c r="BF43" s="188"/>
      <c r="BG43" s="488"/>
    </row>
    <row r="44" spans="23:59">
      <c r="W44" s="1016"/>
      <c r="X44" s="1048"/>
      <c r="Y44" s="1128" t="s">
        <v>494</v>
      </c>
      <c r="Z44" s="188"/>
      <c r="AA44" s="188">
        <v>13252.710754961452</v>
      </c>
      <c r="AB44" s="188">
        <v>12872.717741905211</v>
      </c>
      <c r="AC44" s="188">
        <v>13261.355460616349</v>
      </c>
      <c r="AD44" s="188">
        <v>13403.201151055888</v>
      </c>
      <c r="AE44" s="188">
        <v>13806.49239794299</v>
      </c>
      <c r="AF44" s="188">
        <v>13874.098910265624</v>
      </c>
      <c r="AG44" s="188">
        <v>14885.279418790242</v>
      </c>
      <c r="AH44" s="188">
        <v>15175.679002390701</v>
      </c>
      <c r="AI44" s="188">
        <v>16036.840776522069</v>
      </c>
      <c r="AJ44" s="188">
        <v>17100.10452307442</v>
      </c>
      <c r="AK44" s="188">
        <v>17780.026979460446</v>
      </c>
      <c r="AL44" s="188">
        <v>17860.423936837658</v>
      </c>
      <c r="AM44" s="188">
        <v>18966.28981730614</v>
      </c>
      <c r="AN44" s="188">
        <v>19151.439274883141</v>
      </c>
      <c r="AO44" s="188">
        <v>19092.923039357669</v>
      </c>
      <c r="AP44" s="188">
        <v>26436.318051070717</v>
      </c>
      <c r="AQ44" s="188">
        <v>28113.55492589017</v>
      </c>
      <c r="AR44" s="188">
        <v>28076.963749127619</v>
      </c>
      <c r="AS44" s="188">
        <v>27849.536478358717</v>
      </c>
      <c r="AT44" s="188">
        <v>24659.788257973476</v>
      </c>
      <c r="AU44" s="188">
        <v>22319.78626848862</v>
      </c>
      <c r="AV44" s="188">
        <v>21220.7885102771</v>
      </c>
      <c r="AW44" s="188">
        <v>25412.50487313795</v>
      </c>
      <c r="AX44" s="188">
        <v>32340.188196777479</v>
      </c>
      <c r="AY44" s="188">
        <v>32900.09691707835</v>
      </c>
      <c r="AZ44" s="188">
        <v>31927.299307867044</v>
      </c>
      <c r="BA44" s="514"/>
      <c r="BB44" s="514"/>
      <c r="BC44" s="514"/>
      <c r="BD44" s="514"/>
      <c r="BE44" s="514"/>
      <c r="BF44" s="188"/>
      <c r="BG44" s="488"/>
    </row>
    <row r="45" spans="23:59">
      <c r="W45" s="1016"/>
      <c r="X45" s="1048"/>
      <c r="Y45" s="1128" t="s">
        <v>495</v>
      </c>
      <c r="Z45" s="188"/>
      <c r="AA45" s="188">
        <v>1723.0402096224761</v>
      </c>
      <c r="AB45" s="188">
        <v>1877.8538346024061</v>
      </c>
      <c r="AC45" s="188">
        <v>2048.4590696553914</v>
      </c>
      <c r="AD45" s="188">
        <v>2119.1512458216648</v>
      </c>
      <c r="AE45" s="188">
        <v>2395.7470803677952</v>
      </c>
      <c r="AF45" s="188">
        <v>2512.2486675744472</v>
      </c>
      <c r="AG45" s="188">
        <v>2663.6388201362834</v>
      </c>
      <c r="AH45" s="188">
        <v>2743.0001134366817</v>
      </c>
      <c r="AI45" s="188">
        <v>2947.5436616443894</v>
      </c>
      <c r="AJ45" s="188">
        <v>3228.8853232652932</v>
      </c>
      <c r="AK45" s="188">
        <v>3370.9975547425029</v>
      </c>
      <c r="AL45" s="188">
        <v>3519.8033653226539</v>
      </c>
      <c r="AM45" s="188">
        <v>3821.1567176667286</v>
      </c>
      <c r="AN45" s="188">
        <v>4029.5503228850162</v>
      </c>
      <c r="AO45" s="188">
        <v>4092.9024347790732</v>
      </c>
      <c r="AP45" s="188">
        <v>4761.7650840451015</v>
      </c>
      <c r="AQ45" s="188">
        <v>3780.2519325880189</v>
      </c>
      <c r="AR45" s="188">
        <v>4304.6094840277956</v>
      </c>
      <c r="AS45" s="188">
        <v>4433.5248261822699</v>
      </c>
      <c r="AT45" s="188">
        <v>4780.1773866283547</v>
      </c>
      <c r="AU45" s="188">
        <v>4038.8627044859195</v>
      </c>
      <c r="AV45" s="188">
        <v>3223.4992754039986</v>
      </c>
      <c r="AW45" s="188">
        <v>3774.0764330709994</v>
      </c>
      <c r="AX45" s="188">
        <v>4039.0037858745468</v>
      </c>
      <c r="AY45" s="188">
        <v>4788.1298072858954</v>
      </c>
      <c r="AZ45" s="188">
        <v>4955.7942475789232</v>
      </c>
      <c r="BA45" s="514"/>
      <c r="BB45" s="514"/>
      <c r="BC45" s="514"/>
      <c r="BD45" s="514"/>
      <c r="BE45" s="514"/>
      <c r="BF45" s="188"/>
      <c r="BG45" s="488"/>
    </row>
    <row r="46" spans="23:59">
      <c r="W46" s="1016"/>
      <c r="X46" s="1050"/>
      <c r="Y46" s="1128" t="s">
        <v>496</v>
      </c>
      <c r="Z46" s="188"/>
      <c r="AA46" s="188">
        <v>5938.2120630165127</v>
      </c>
      <c r="AB46" s="188">
        <v>3296.8210751610013</v>
      </c>
      <c r="AC46" s="188">
        <v>-1800.0044095599592</v>
      </c>
      <c r="AD46" s="188">
        <v>297.81120032928175</v>
      </c>
      <c r="AE46" s="188">
        <v>2580.2754241966509</v>
      </c>
      <c r="AF46" s="188">
        <v>-720.30284283305559</v>
      </c>
      <c r="AG46" s="188">
        <v>-624.3260362991698</v>
      </c>
      <c r="AH46" s="188">
        <v>3405.0594215172191</v>
      </c>
      <c r="AI46" s="188">
        <v>9226.5140138993847</v>
      </c>
      <c r="AJ46" s="188">
        <v>6643.5205961945121</v>
      </c>
      <c r="AK46" s="188">
        <v>9508.7461708054161</v>
      </c>
      <c r="AL46" s="188">
        <v>5791.4360684980056</v>
      </c>
      <c r="AM46" s="188">
        <v>6353.8887683723551</v>
      </c>
      <c r="AN46" s="188">
        <v>7298.7863700966982</v>
      </c>
      <c r="AO46" s="188">
        <v>21614.609070330564</v>
      </c>
      <c r="AP46" s="188">
        <v>16118.890928797598</v>
      </c>
      <c r="AQ46" s="188">
        <v>22436.701986551736</v>
      </c>
      <c r="AR46" s="188">
        <v>18547.597047647472</v>
      </c>
      <c r="AS46" s="188">
        <v>20027.304040350253</v>
      </c>
      <c r="AT46" s="188">
        <v>15233.563919978595</v>
      </c>
      <c r="AU46" s="188">
        <v>10949.647510687442</v>
      </c>
      <c r="AV46" s="188">
        <v>13557.410337042065</v>
      </c>
      <c r="AW46" s="188">
        <v>5993.3861781374226</v>
      </c>
      <c r="AX46" s="188">
        <v>8098.7024529734217</v>
      </c>
      <c r="AY46" s="188">
        <v>19505.104668026899</v>
      </c>
      <c r="AZ46" s="188">
        <v>7854.8379205455076</v>
      </c>
      <c r="BA46" s="514"/>
      <c r="BB46" s="514"/>
      <c r="BC46" s="514"/>
      <c r="BD46" s="514"/>
      <c r="BE46" s="514"/>
      <c r="BF46" s="188"/>
      <c r="BG46" s="488"/>
    </row>
    <row r="47" spans="23:59">
      <c r="W47" s="1016"/>
      <c r="X47" s="1051" t="s">
        <v>497</v>
      </c>
      <c r="Y47" s="1131"/>
      <c r="Z47" s="194"/>
      <c r="AA47" s="493">
        <f>SUM(AA48:AA51)</f>
        <v>206236.7676406847</v>
      </c>
      <c r="AB47" s="493">
        <f t="shared" ref="AB47:AX47" si="8">SUM(AB48:AB51)</f>
        <v>218673.68836262397</v>
      </c>
      <c r="AC47" s="493">
        <f t="shared" si="8"/>
        <v>225137.09610157658</v>
      </c>
      <c r="AD47" s="493">
        <f t="shared" si="8"/>
        <v>228396.31947003052</v>
      </c>
      <c r="AE47" s="493">
        <f t="shared" si="8"/>
        <v>237971.86850146591</v>
      </c>
      <c r="AF47" s="493">
        <f t="shared" si="8"/>
        <v>246536.68110832456</v>
      </c>
      <c r="AG47" s="493">
        <f t="shared" si="8"/>
        <v>252798.26194341379</v>
      </c>
      <c r="AH47" s="493">
        <f t="shared" si="8"/>
        <v>253897.72308438682</v>
      </c>
      <c r="AI47" s="493">
        <f t="shared" si="8"/>
        <v>251874.2142512619</v>
      </c>
      <c r="AJ47" s="493">
        <f t="shared" si="8"/>
        <v>256007.50566758157</v>
      </c>
      <c r="AK47" s="493">
        <f t="shared" si="8"/>
        <v>254845.87818979481</v>
      </c>
      <c r="AL47" s="493">
        <f t="shared" si="8"/>
        <v>258876.35320245591</v>
      </c>
      <c r="AM47" s="493">
        <f t="shared" si="8"/>
        <v>255084.88675290591</v>
      </c>
      <c r="AN47" s="493">
        <f t="shared" si="8"/>
        <v>251277.07979434059</v>
      </c>
      <c r="AO47" s="493">
        <f t="shared" si="8"/>
        <v>245244.05216439662</v>
      </c>
      <c r="AP47" s="493">
        <f t="shared" si="8"/>
        <v>239694.57441870784</v>
      </c>
      <c r="AQ47" s="493">
        <f t="shared" si="8"/>
        <v>236148.11242933269</v>
      </c>
      <c r="AR47" s="493">
        <f t="shared" si="8"/>
        <v>234049.52533328242</v>
      </c>
      <c r="AS47" s="493">
        <f t="shared" si="8"/>
        <v>225250.93071710313</v>
      </c>
      <c r="AT47" s="493">
        <f t="shared" si="8"/>
        <v>221416.99843362204</v>
      </c>
      <c r="AU47" s="493">
        <f t="shared" si="8"/>
        <v>222138.02484401426</v>
      </c>
      <c r="AV47" s="493">
        <f t="shared" si="8"/>
        <v>220461.18126190233</v>
      </c>
      <c r="AW47" s="493">
        <f t="shared" si="8"/>
        <v>226138.1742264404</v>
      </c>
      <c r="AX47" s="493">
        <f t="shared" si="8"/>
        <v>224661.96319613382</v>
      </c>
      <c r="AY47" s="493">
        <f>SUM(AY48:AY51)</f>
        <v>217095.8323234914</v>
      </c>
      <c r="AZ47" s="493">
        <f>SUM(AZ48:AZ51)</f>
        <v>213347.99064361898</v>
      </c>
      <c r="BA47" s="57"/>
      <c r="BB47" s="57"/>
      <c r="BC47" s="57"/>
      <c r="BD47" s="57"/>
      <c r="BE47" s="57"/>
      <c r="BF47" s="493"/>
      <c r="BG47" s="58"/>
    </row>
    <row r="48" spans="23:59">
      <c r="W48" s="1016"/>
      <c r="X48" s="1055"/>
      <c r="Y48" s="1124" t="s">
        <v>254</v>
      </c>
      <c r="Z48" s="188"/>
      <c r="AA48" s="188">
        <v>178427.71781758376</v>
      </c>
      <c r="AB48" s="188">
        <v>189684.26500279171</v>
      </c>
      <c r="AC48" s="188">
        <v>195643.73396030784</v>
      </c>
      <c r="AD48" s="188">
        <v>199090.1685505702</v>
      </c>
      <c r="AE48" s="188">
        <v>207403.72151639164</v>
      </c>
      <c r="AF48" s="188">
        <v>214668.45379943415</v>
      </c>
      <c r="AG48" s="188">
        <v>220442.82286924106</v>
      </c>
      <c r="AH48" s="188">
        <v>220092.29754499014</v>
      </c>
      <c r="AI48" s="188">
        <v>220043.60408117514</v>
      </c>
      <c r="AJ48" s="188">
        <v>224169.93426502633</v>
      </c>
      <c r="AK48" s="188">
        <v>222598.56119731246</v>
      </c>
      <c r="AL48" s="188">
        <v>227051.60641125712</v>
      </c>
      <c r="AM48" s="188">
        <v>222391.35645935853</v>
      </c>
      <c r="AN48" s="188">
        <v>218496.60477483051</v>
      </c>
      <c r="AO48" s="188">
        <v>214239.37992983704</v>
      </c>
      <c r="AP48" s="188">
        <v>208253.23978492583</v>
      </c>
      <c r="AQ48" s="188">
        <v>205109.52436853625</v>
      </c>
      <c r="AR48" s="188">
        <v>203047.75328853715</v>
      </c>
      <c r="AS48" s="188">
        <v>195989.65608543216</v>
      </c>
      <c r="AT48" s="188">
        <v>193918.27675987926</v>
      </c>
      <c r="AU48" s="188">
        <v>194943.10575705243</v>
      </c>
      <c r="AV48" s="188">
        <v>192649.16785414569</v>
      </c>
      <c r="AW48" s="188">
        <v>196754.40219245176</v>
      </c>
      <c r="AX48" s="188">
        <v>194160.74103370047</v>
      </c>
      <c r="AY48" s="188">
        <v>186917.87906438549</v>
      </c>
      <c r="AZ48" s="188">
        <v>183774.92846694979</v>
      </c>
      <c r="BA48" s="35"/>
      <c r="BB48" s="35"/>
      <c r="BC48" s="35"/>
      <c r="BD48" s="35"/>
      <c r="BE48" s="35"/>
      <c r="BF48" s="188"/>
      <c r="BG48" s="46"/>
    </row>
    <row r="49" spans="23:63">
      <c r="W49" s="1016"/>
      <c r="X49" s="1057"/>
      <c r="Y49" s="1124" t="s">
        <v>255</v>
      </c>
      <c r="Z49" s="188"/>
      <c r="AA49" s="188">
        <v>7346.5494474714069</v>
      </c>
      <c r="AB49" s="188">
        <v>7342.2262056339086</v>
      </c>
      <c r="AC49" s="188">
        <v>7562.1984866263583</v>
      </c>
      <c r="AD49" s="188">
        <v>7117.9594061642611</v>
      </c>
      <c r="AE49" s="188">
        <v>7619.3943861345761</v>
      </c>
      <c r="AF49" s="188">
        <v>7308.7399307774267</v>
      </c>
      <c r="AG49" s="188">
        <v>7141.5539366379498</v>
      </c>
      <c r="AH49" s="188">
        <v>6925.2264464393038</v>
      </c>
      <c r="AI49" s="188">
        <v>6788.3258440890786</v>
      </c>
      <c r="AJ49" s="188">
        <v>7049.1153328856853</v>
      </c>
      <c r="AK49" s="188">
        <v>7061.8140899587424</v>
      </c>
      <c r="AL49" s="188">
        <v>7047.6050854648583</v>
      </c>
      <c r="AM49" s="188">
        <v>7555.0515193034971</v>
      </c>
      <c r="AN49" s="188">
        <v>7930.7160164476099</v>
      </c>
      <c r="AO49" s="188">
        <v>7754.6802174882323</v>
      </c>
      <c r="AP49" s="188">
        <v>8068.8507164952298</v>
      </c>
      <c r="AQ49" s="188">
        <v>7545.0250571685356</v>
      </c>
      <c r="AR49" s="188">
        <v>8338.6926727057034</v>
      </c>
      <c r="AS49" s="188">
        <v>8044.0198127333288</v>
      </c>
      <c r="AT49" s="188">
        <v>7606.1789646526931</v>
      </c>
      <c r="AU49" s="188">
        <v>7583.2567471722705</v>
      </c>
      <c r="AV49" s="188">
        <v>8659.6194730128664</v>
      </c>
      <c r="AW49" s="188">
        <v>9522.9845883957387</v>
      </c>
      <c r="AX49" s="188">
        <v>9664.9919747961794</v>
      </c>
      <c r="AY49" s="188">
        <v>9366.7706532670963</v>
      </c>
      <c r="AZ49" s="188">
        <v>9158.4952759070184</v>
      </c>
      <c r="BA49" s="35"/>
      <c r="BB49" s="35"/>
      <c r="BC49" s="35"/>
      <c r="BD49" s="35"/>
      <c r="BE49" s="35"/>
      <c r="BF49" s="188"/>
      <c r="BG49" s="46"/>
    </row>
    <row r="50" spans="23:63">
      <c r="W50" s="1016"/>
      <c r="X50" s="1057"/>
      <c r="Y50" s="1124" t="s">
        <v>256</v>
      </c>
      <c r="Z50" s="430"/>
      <c r="AA50" s="188">
        <v>13300.086640956584</v>
      </c>
      <c r="AB50" s="188">
        <v>13884.236672781492</v>
      </c>
      <c r="AC50" s="188">
        <v>13639.691627021042</v>
      </c>
      <c r="AD50" s="188">
        <v>13499.427191564126</v>
      </c>
      <c r="AE50" s="188">
        <v>13795.590827934178</v>
      </c>
      <c r="AF50" s="188">
        <v>14281.196798467845</v>
      </c>
      <c r="AG50" s="188">
        <v>15127.812440663054</v>
      </c>
      <c r="AH50" s="188">
        <v>16136.009645848877</v>
      </c>
      <c r="AI50" s="188">
        <v>14332.810036572573</v>
      </c>
      <c r="AJ50" s="188">
        <v>14256.938559467755</v>
      </c>
      <c r="AK50" s="188">
        <v>14508.371917846438</v>
      </c>
      <c r="AL50" s="188">
        <v>14052.94309366963</v>
      </c>
      <c r="AM50" s="188">
        <v>14204.64141136378</v>
      </c>
      <c r="AN50" s="188">
        <v>13786.581835339459</v>
      </c>
      <c r="AO50" s="188">
        <v>12586.597119387574</v>
      </c>
      <c r="AP50" s="188">
        <v>12573.665761286848</v>
      </c>
      <c r="AQ50" s="188">
        <v>12315.332283994203</v>
      </c>
      <c r="AR50" s="188">
        <v>11787.307367509879</v>
      </c>
      <c r="AS50" s="188">
        <v>10940.116655426918</v>
      </c>
      <c r="AT50" s="188">
        <v>10111.22403899355</v>
      </c>
      <c r="AU50" s="188">
        <v>10418.660168236258</v>
      </c>
      <c r="AV50" s="188">
        <v>10151.170588899609</v>
      </c>
      <c r="AW50" s="188">
        <v>10337.216374101072</v>
      </c>
      <c r="AX50" s="188">
        <v>10687.14094461439</v>
      </c>
      <c r="AY50" s="188">
        <v>10638.052249809347</v>
      </c>
      <c r="AZ50" s="188">
        <v>10515.09128949604</v>
      </c>
      <c r="BA50" s="39"/>
      <c r="BB50" s="39"/>
      <c r="BC50" s="39"/>
      <c r="BD50" s="39"/>
      <c r="BE50" s="39"/>
      <c r="BF50" s="430"/>
      <c r="BG50" s="46"/>
    </row>
    <row r="51" spans="23:63">
      <c r="W51" s="1016"/>
      <c r="X51" s="1057"/>
      <c r="Y51" s="1125" t="s">
        <v>546</v>
      </c>
      <c r="Z51" s="188"/>
      <c r="AA51" s="188">
        <v>7162.4137346729703</v>
      </c>
      <c r="AB51" s="188">
        <v>7762.9604814168806</v>
      </c>
      <c r="AC51" s="188">
        <v>8291.4720276213466</v>
      </c>
      <c r="AD51" s="188">
        <v>8688.7643217319237</v>
      </c>
      <c r="AE51" s="188">
        <v>9153.1617710055089</v>
      </c>
      <c r="AF51" s="188">
        <v>10278.290579645152</v>
      </c>
      <c r="AG51" s="188">
        <v>10086.072696871746</v>
      </c>
      <c r="AH51" s="188">
        <v>10744.189447108489</v>
      </c>
      <c r="AI51" s="188">
        <v>10709.474289425118</v>
      </c>
      <c r="AJ51" s="188">
        <v>10531.51751020182</v>
      </c>
      <c r="AK51" s="188">
        <v>10677.130984677187</v>
      </c>
      <c r="AL51" s="188">
        <v>10724.198612064283</v>
      </c>
      <c r="AM51" s="188">
        <v>10933.837362880102</v>
      </c>
      <c r="AN51" s="188">
        <v>11063.17716772301</v>
      </c>
      <c r="AO51" s="188">
        <v>10663.394897683744</v>
      </c>
      <c r="AP51" s="188">
        <v>10798.818155999939</v>
      </c>
      <c r="AQ51" s="188">
        <v>11178.230719633706</v>
      </c>
      <c r="AR51" s="188">
        <v>10875.772004529685</v>
      </c>
      <c r="AS51" s="188">
        <v>10277.138163510699</v>
      </c>
      <c r="AT51" s="188">
        <v>9781.3186700965198</v>
      </c>
      <c r="AU51" s="188">
        <v>9193.0021715533057</v>
      </c>
      <c r="AV51" s="188">
        <v>9001.2233458441679</v>
      </c>
      <c r="AW51" s="188">
        <v>9523.5710714918278</v>
      </c>
      <c r="AX51" s="188">
        <v>10149.089243022792</v>
      </c>
      <c r="AY51" s="188">
        <v>10173.130356029458</v>
      </c>
      <c r="AZ51" s="188">
        <v>9899.4756112661235</v>
      </c>
      <c r="BA51" s="35"/>
      <c r="BB51" s="35"/>
      <c r="BC51" s="35"/>
      <c r="BD51" s="35"/>
      <c r="BE51" s="35"/>
      <c r="BF51" s="188"/>
      <c r="BG51" s="46"/>
    </row>
    <row r="52" spans="23:63" ht="15" thickBot="1">
      <c r="W52" s="1016"/>
      <c r="X52" s="1132" t="s">
        <v>504</v>
      </c>
      <c r="Y52" s="1133"/>
      <c r="Z52" s="195"/>
      <c r="AA52" s="494">
        <v>130613.01376536564</v>
      </c>
      <c r="AB52" s="494">
        <v>132516.09244104062</v>
      </c>
      <c r="AC52" s="494">
        <v>139797.97957103234</v>
      </c>
      <c r="AD52" s="494">
        <v>140962.13528422549</v>
      </c>
      <c r="AE52" s="494">
        <v>148359.32914424138</v>
      </c>
      <c r="AF52" s="494">
        <v>151840.81004768063</v>
      </c>
      <c r="AG52" s="494">
        <v>151396.21426891256</v>
      </c>
      <c r="AH52" s="494">
        <v>147773.79243515845</v>
      </c>
      <c r="AI52" s="494">
        <v>147844.75417681548</v>
      </c>
      <c r="AJ52" s="494">
        <v>156251.94615157449</v>
      </c>
      <c r="AK52" s="494">
        <v>161286.90920682048</v>
      </c>
      <c r="AL52" s="494">
        <v>157579.31693069017</v>
      </c>
      <c r="AM52" s="494">
        <v>168978.90233787164</v>
      </c>
      <c r="AN52" s="494">
        <v>171039.99404495375</v>
      </c>
      <c r="AO52" s="494">
        <v>170104.3161603742</v>
      </c>
      <c r="AP52" s="494">
        <v>179898.34153955377</v>
      </c>
      <c r="AQ52" s="494">
        <v>168257.50983535737</v>
      </c>
      <c r="AR52" s="494">
        <v>183724.62589359452</v>
      </c>
      <c r="AS52" s="494">
        <v>173728.55562669819</v>
      </c>
      <c r="AT52" s="494">
        <v>163354.14086451087</v>
      </c>
      <c r="AU52" s="494">
        <v>174056.10168575757</v>
      </c>
      <c r="AV52" s="494">
        <v>191795.47816104718</v>
      </c>
      <c r="AW52" s="494">
        <v>204159.92598345963</v>
      </c>
      <c r="AX52" s="494">
        <v>201345.74504235361</v>
      </c>
      <c r="AY52" s="494">
        <v>189141.09747672098</v>
      </c>
      <c r="AZ52" s="494">
        <v>179479.50525336419</v>
      </c>
      <c r="BA52" s="55"/>
      <c r="BB52" s="55"/>
      <c r="BC52" s="55"/>
      <c r="BD52" s="55"/>
      <c r="BE52" s="55"/>
      <c r="BF52" s="494"/>
      <c r="BG52" s="56"/>
      <c r="BH52" s="160"/>
      <c r="BI52" s="160"/>
      <c r="BJ52" s="160"/>
      <c r="BK52" s="160"/>
    </row>
    <row r="53" spans="23:63">
      <c r="W53" s="510" t="s">
        <v>93</v>
      </c>
      <c r="X53" s="1068"/>
      <c r="Y53" s="1134"/>
      <c r="Z53" s="196"/>
      <c r="AA53" s="496">
        <f t="shared" ref="AA53:AX53" si="9">SUM(AA54,AA59,AA62,AA63,AA64)</f>
        <v>65125.994535528174</v>
      </c>
      <c r="AB53" s="496">
        <f t="shared" si="9"/>
        <v>66220.898023044763</v>
      </c>
      <c r="AC53" s="496">
        <f t="shared" si="9"/>
        <v>66149.519260191446</v>
      </c>
      <c r="AD53" s="496">
        <f t="shared" si="9"/>
        <v>64863.514874937078</v>
      </c>
      <c r="AE53" s="496">
        <f t="shared" si="9"/>
        <v>66439.762202855098</v>
      </c>
      <c r="AF53" s="496">
        <f t="shared" si="9"/>
        <v>66774.087991480075</v>
      </c>
      <c r="AG53" s="496">
        <f t="shared" si="9"/>
        <v>67297.67635866307</v>
      </c>
      <c r="AH53" s="496">
        <f t="shared" si="9"/>
        <v>64691.798465169501</v>
      </c>
      <c r="AI53" s="496">
        <f t="shared" si="9"/>
        <v>58609.944120293192</v>
      </c>
      <c r="AJ53" s="496">
        <f t="shared" si="9"/>
        <v>58899.072792361236</v>
      </c>
      <c r="AK53" s="496">
        <f t="shared" si="9"/>
        <v>59357.428232750528</v>
      </c>
      <c r="AL53" s="496">
        <f t="shared" si="9"/>
        <v>58040.999759272912</v>
      </c>
      <c r="AM53" s="496">
        <f t="shared" si="9"/>
        <v>55348.265059446196</v>
      </c>
      <c r="AN53" s="496">
        <f t="shared" si="9"/>
        <v>54560.852773661776</v>
      </c>
      <c r="AO53" s="496">
        <f t="shared" si="9"/>
        <v>54543.233901614753</v>
      </c>
      <c r="AP53" s="496">
        <f t="shared" si="9"/>
        <v>55643.977832797078</v>
      </c>
      <c r="AQ53" s="496">
        <f t="shared" si="9"/>
        <v>55893.472805397272</v>
      </c>
      <c r="AR53" s="496">
        <f t="shared" si="9"/>
        <v>55092.64897419</v>
      </c>
      <c r="AS53" s="496">
        <f t="shared" si="9"/>
        <v>50793.224618314176</v>
      </c>
      <c r="AT53" s="496">
        <f t="shared" si="9"/>
        <v>45234.705405729786</v>
      </c>
      <c r="AU53" s="496">
        <f t="shared" si="9"/>
        <v>46316.103039967027</v>
      </c>
      <c r="AV53" s="496">
        <f t="shared" si="9"/>
        <v>46226.842695961474</v>
      </c>
      <c r="AW53" s="496">
        <f t="shared" si="9"/>
        <v>46288.208428078942</v>
      </c>
      <c r="AX53" s="496">
        <f t="shared" si="9"/>
        <v>48034.114633908313</v>
      </c>
      <c r="AY53" s="496">
        <f>SUM(AY54,AY59,AY62,AY63,AY64)</f>
        <v>47434.264684650887</v>
      </c>
      <c r="AZ53" s="496">
        <f>SUM(AZ54,AZ59,AZ62,AZ63,AZ64)</f>
        <v>46156.22773044122</v>
      </c>
      <c r="BA53" s="63"/>
      <c r="BB53" s="63"/>
      <c r="BC53" s="63"/>
      <c r="BD53" s="63"/>
      <c r="BE53" s="63"/>
      <c r="BF53" s="496"/>
      <c r="BG53" s="64"/>
    </row>
    <row r="54" spans="23:63">
      <c r="W54" s="1071"/>
      <c r="X54" s="854" t="s">
        <v>516</v>
      </c>
      <c r="Y54" s="860"/>
      <c r="Z54" s="198"/>
      <c r="AA54" s="198">
        <f t="shared" ref="AA54:AX54" si="10">SUM(AA55:AA58)</f>
        <v>49218.657110465414</v>
      </c>
      <c r="AB54" s="198">
        <f t="shared" si="10"/>
        <v>50536.318695285423</v>
      </c>
      <c r="AC54" s="198">
        <f t="shared" si="10"/>
        <v>50953.307976125499</v>
      </c>
      <c r="AD54" s="198">
        <f t="shared" si="10"/>
        <v>50239.913380184604</v>
      </c>
      <c r="AE54" s="198">
        <f t="shared" si="10"/>
        <v>51250.192560402909</v>
      </c>
      <c r="AF54" s="198">
        <f t="shared" si="10"/>
        <v>51130.777367210147</v>
      </c>
      <c r="AG54" s="198">
        <f t="shared" si="10"/>
        <v>51473.757222270695</v>
      </c>
      <c r="AH54" s="198">
        <f t="shared" si="10"/>
        <v>48824.77999016676</v>
      </c>
      <c r="AI54" s="198">
        <f t="shared" si="10"/>
        <v>43847.700503772736</v>
      </c>
      <c r="AJ54" s="198">
        <f t="shared" si="10"/>
        <v>43563.766885549754</v>
      </c>
      <c r="AK54" s="198">
        <f t="shared" si="10"/>
        <v>43899.422551187461</v>
      </c>
      <c r="AL54" s="198">
        <f t="shared" si="10"/>
        <v>42955.998859285304</v>
      </c>
      <c r="AM54" s="198">
        <f t="shared" si="10"/>
        <v>40469.077845842869</v>
      </c>
      <c r="AN54" s="198">
        <f t="shared" si="10"/>
        <v>40133.7417478692</v>
      </c>
      <c r="AO54" s="198">
        <f t="shared" si="10"/>
        <v>39808.973338921569</v>
      </c>
      <c r="AP54" s="198">
        <f t="shared" si="10"/>
        <v>41219.73187264704</v>
      </c>
      <c r="AQ54" s="198">
        <f t="shared" si="10"/>
        <v>41192.25716722104</v>
      </c>
      <c r="AR54" s="198">
        <f t="shared" si="10"/>
        <v>40200.223106263526</v>
      </c>
      <c r="AS54" s="198">
        <f t="shared" si="10"/>
        <v>37432.491716224766</v>
      </c>
      <c r="AT54" s="198">
        <f t="shared" si="10"/>
        <v>32775.515152105858</v>
      </c>
      <c r="AU54" s="198">
        <f t="shared" si="10"/>
        <v>32747.858741581927</v>
      </c>
      <c r="AV54" s="198">
        <f t="shared" si="10"/>
        <v>33091.442253993395</v>
      </c>
      <c r="AW54" s="198">
        <f t="shared" si="10"/>
        <v>33660.75784585395</v>
      </c>
      <c r="AX54" s="198">
        <f t="shared" si="10"/>
        <v>35053.79249027327</v>
      </c>
      <c r="AY54" s="198">
        <f>SUM(AY55:AY58)</f>
        <v>34795.261458362816</v>
      </c>
      <c r="AZ54" s="198">
        <f>SUM(AZ55:AZ58)</f>
        <v>33782.348129793652</v>
      </c>
      <c r="BA54" s="177"/>
      <c r="BB54" s="177"/>
      <c r="BC54" s="177"/>
      <c r="BD54" s="177"/>
      <c r="BE54" s="177"/>
      <c r="BF54" s="198"/>
      <c r="BG54" s="667"/>
    </row>
    <row r="55" spans="23:63">
      <c r="W55" s="1071"/>
      <c r="X55" s="1073"/>
      <c r="Y55" s="966" t="s">
        <v>540</v>
      </c>
      <c r="Z55" s="205"/>
      <c r="AA55" s="205">
        <f>'2.CO2-Sector'!AA55</f>
        <v>38701.103416042592</v>
      </c>
      <c r="AB55" s="205">
        <f>'2.CO2-Sector'!AB55</f>
        <v>40346.744742035473</v>
      </c>
      <c r="AC55" s="205">
        <f>'2.CO2-Sector'!AC55</f>
        <v>41665.79114506545</v>
      </c>
      <c r="AD55" s="205">
        <f>'2.CO2-Sector'!AD55</f>
        <v>41224.494256585334</v>
      </c>
      <c r="AE55" s="205">
        <f>'2.CO2-Sector'!AE55</f>
        <v>42297.116417365723</v>
      </c>
      <c r="AF55" s="205">
        <f>'2.CO2-Sector'!AF55</f>
        <v>42142.02726535382</v>
      </c>
      <c r="AG55" s="205">
        <f>'2.CO2-Sector'!AG55</f>
        <v>42559.539804125336</v>
      </c>
      <c r="AH55" s="205">
        <f>'2.CO2-Sector'!AH55</f>
        <v>39926.083389390726</v>
      </c>
      <c r="AI55" s="205">
        <f>'2.CO2-Sector'!AI55</f>
        <v>35362.599382577479</v>
      </c>
      <c r="AJ55" s="205">
        <f>'2.CO2-Sector'!AJ55</f>
        <v>35010.124942594921</v>
      </c>
      <c r="AK55" s="205">
        <f>'2.CO2-Sector'!AK55</f>
        <v>35085.742906855594</v>
      </c>
      <c r="AL55" s="205">
        <f>'2.CO2-Sector'!AL55</f>
        <v>34374.185269382258</v>
      </c>
      <c r="AM55" s="205">
        <f>'2.CO2-Sector'!AM55</f>
        <v>32417.253435765444</v>
      </c>
      <c r="AN55" s="205">
        <f>'2.CO2-Sector'!AN55</f>
        <v>31935.273453308597</v>
      </c>
      <c r="AO55" s="205">
        <f>'2.CO2-Sector'!AO55</f>
        <v>31276.189983420805</v>
      </c>
      <c r="AP55" s="205">
        <f>'2.CO2-Sector'!AP55</f>
        <v>32279.645554026018</v>
      </c>
      <c r="AQ55" s="205">
        <f>'2.CO2-Sector'!AQ55</f>
        <v>31990.873871774482</v>
      </c>
      <c r="AR55" s="205">
        <f>'2.CO2-Sector'!AR55</f>
        <v>30658.349937916188</v>
      </c>
      <c r="AS55" s="205">
        <f>'2.CO2-Sector'!AS55</f>
        <v>28552.561480293498</v>
      </c>
      <c r="AT55" s="205">
        <f>'2.CO2-Sector'!AT55</f>
        <v>25308.481718967807</v>
      </c>
      <c r="AU55" s="205">
        <f>'2.CO2-Sector'!AU55</f>
        <v>24321.270937421363</v>
      </c>
      <c r="AV55" s="205">
        <f>'2.CO2-Sector'!AV55</f>
        <v>24982.895526650263</v>
      </c>
      <c r="AW55" s="205">
        <f>'2.CO2-Sector'!AW55</f>
        <v>25624.79533860795</v>
      </c>
      <c r="AX55" s="205">
        <f>'2.CO2-Sector'!AX55</f>
        <v>26805.206128279013</v>
      </c>
      <c r="AY55" s="205">
        <f>'2.CO2-Sector'!AY55</f>
        <v>26557.37523672733</v>
      </c>
      <c r="AZ55" s="205">
        <f>'2.CO2-Sector'!AZ55</f>
        <v>25936.250183603999</v>
      </c>
      <c r="BA55" s="172"/>
      <c r="BB55" s="172"/>
      <c r="BC55" s="172"/>
      <c r="BD55" s="172"/>
      <c r="BE55" s="172"/>
      <c r="BF55" s="205"/>
      <c r="BG55" s="668"/>
    </row>
    <row r="56" spans="23:63">
      <c r="W56" s="1071"/>
      <c r="X56" s="1073"/>
      <c r="Y56" s="965" t="s">
        <v>541</v>
      </c>
      <c r="Z56" s="206"/>
      <c r="AA56" s="206">
        <f>'2.CO2-Sector'!AA56</f>
        <v>6674.4490046098017</v>
      </c>
      <c r="AB56" s="206">
        <f>'2.CO2-Sector'!AB56</f>
        <v>6524.5328569297908</v>
      </c>
      <c r="AC56" s="206">
        <f>'2.CO2-Sector'!AC56</f>
        <v>5945.8339540571315</v>
      </c>
      <c r="AD56" s="206">
        <f>'2.CO2-Sector'!AD56</f>
        <v>5842.3534676861227</v>
      </c>
      <c r="AE56" s="206">
        <f>'2.CO2-Sector'!AE56</f>
        <v>5740.0247792311475</v>
      </c>
      <c r="AF56" s="206">
        <f>'2.CO2-Sector'!AF56</f>
        <v>5795.1316308500946</v>
      </c>
      <c r="AG56" s="206">
        <f>'2.CO2-Sector'!AG56</f>
        <v>5789.0719316293616</v>
      </c>
      <c r="AH56" s="206">
        <f>'2.CO2-Sector'!AH56</f>
        <v>5903.8352801359188</v>
      </c>
      <c r="AI56" s="206">
        <f>'2.CO2-Sector'!AI56</f>
        <v>5638.1994106625216</v>
      </c>
      <c r="AJ56" s="206">
        <f>'2.CO2-Sector'!AJ56</f>
        <v>5703.2053582387407</v>
      </c>
      <c r="AK56" s="206">
        <f>'2.CO2-Sector'!AK56</f>
        <v>5899.9845210859867</v>
      </c>
      <c r="AL56" s="206">
        <f>'2.CO2-Sector'!AL56</f>
        <v>5594.9262706926866</v>
      </c>
      <c r="AM56" s="206">
        <f>'2.CO2-Sector'!AM56</f>
        <v>5605.2257994031515</v>
      </c>
      <c r="AN56" s="206">
        <f>'2.CO2-Sector'!AN56</f>
        <v>6010.9337107231668</v>
      </c>
      <c r="AO56" s="206">
        <f>'2.CO2-Sector'!AO56</f>
        <v>6398.6869967575658</v>
      </c>
      <c r="AP56" s="206">
        <f>'2.CO2-Sector'!AP56</f>
        <v>6645.7105523034497</v>
      </c>
      <c r="AQ56" s="206">
        <f>'2.CO2-Sector'!AQ56</f>
        <v>6788.1886315874181</v>
      </c>
      <c r="AR56" s="206">
        <f>'2.CO2-Sector'!AR56</f>
        <v>7012.0890129308336</v>
      </c>
      <c r="AS56" s="206">
        <f>'2.CO2-Sector'!AS56</f>
        <v>6591.818326146341</v>
      </c>
      <c r="AT56" s="206">
        <f>'2.CO2-Sector'!AT56</f>
        <v>5364.6005099960857</v>
      </c>
      <c r="AU56" s="206">
        <f>'2.CO2-Sector'!AU56</f>
        <v>6284.7190568659153</v>
      </c>
      <c r="AV56" s="206">
        <f>'2.CO2-Sector'!AV56</f>
        <v>5895.7907835699853</v>
      </c>
      <c r="AW56" s="206">
        <f>'2.CO2-Sector'!AW56</f>
        <v>5679.325140228646</v>
      </c>
      <c r="AX56" s="206">
        <f>'2.CO2-Sector'!AX56</f>
        <v>5766.6750900500374</v>
      </c>
      <c r="AY56" s="206">
        <f>'2.CO2-Sector'!AY56</f>
        <v>5811.9451381047556</v>
      </c>
      <c r="AZ56" s="206">
        <f>'2.CO2-Sector'!AZ56</f>
        <v>5475.5706032403023</v>
      </c>
      <c r="BA56" s="49"/>
      <c r="BB56" s="49"/>
      <c r="BC56" s="49"/>
      <c r="BD56" s="49"/>
      <c r="BE56" s="49"/>
      <c r="BF56" s="206"/>
      <c r="BG56" s="675"/>
    </row>
    <row r="57" spans="23:63">
      <c r="W57" s="1071"/>
      <c r="X57" s="1073"/>
      <c r="Y57" s="965" t="s">
        <v>517</v>
      </c>
      <c r="Z57" s="206"/>
      <c r="AA57" s="206">
        <f>'2.CO2-Sector'!AA57</f>
        <v>301.08346768875816</v>
      </c>
      <c r="AB57" s="206">
        <f>'2.CO2-Sector'!AB57</f>
        <v>295.75558173672357</v>
      </c>
      <c r="AC57" s="206">
        <f>'2.CO2-Sector'!AC57</f>
        <v>284.33507695387169</v>
      </c>
      <c r="AD57" s="206">
        <f>'2.CO2-Sector'!AD57</f>
        <v>278.10119582170148</v>
      </c>
      <c r="AE57" s="206">
        <f>'2.CO2-Sector'!AE57</f>
        <v>274.49444793382429</v>
      </c>
      <c r="AF57" s="206">
        <f>'2.CO2-Sector'!AF57</f>
        <v>268.4025813855352</v>
      </c>
      <c r="AG57" s="206">
        <f>'2.CO2-Sector'!AG57</f>
        <v>267.0690159667289</v>
      </c>
      <c r="AH57" s="206">
        <f>'2.CO2-Sector'!AH57</f>
        <v>255.03895087841644</v>
      </c>
      <c r="AI57" s="206">
        <f>'2.CO2-Sector'!AI57</f>
        <v>215.46154632264185</v>
      </c>
      <c r="AJ57" s="206">
        <f>'2.CO2-Sector'!AJ57</f>
        <v>219.97242158810099</v>
      </c>
      <c r="AK57" s="206">
        <f>'2.CO2-Sector'!AK57</f>
        <v>213.57860666749826</v>
      </c>
      <c r="AL57" s="206">
        <f>'2.CO2-Sector'!AL57</f>
        <v>208.86000544832325</v>
      </c>
      <c r="AM57" s="206">
        <f>'2.CO2-Sector'!AM57</f>
        <v>203.12900687224544</v>
      </c>
      <c r="AN57" s="206">
        <f>'2.CO2-Sector'!AN57</f>
        <v>241.01415607975841</v>
      </c>
      <c r="AO57" s="206">
        <f>'2.CO2-Sector'!AO57</f>
        <v>251.14902502859258</v>
      </c>
      <c r="AP57" s="206">
        <f>'2.CO2-Sector'!AP57</f>
        <v>241.24001236422299</v>
      </c>
      <c r="AQ57" s="206">
        <f>'2.CO2-Sector'!AQ57</f>
        <v>232.12363462135133</v>
      </c>
      <c r="AR57" s="206">
        <f>'2.CO2-Sector'!AR57</f>
        <v>209.23136824971556</v>
      </c>
      <c r="AS57" s="206">
        <f>'2.CO2-Sector'!AS57</f>
        <v>169.1159856869304</v>
      </c>
      <c r="AT57" s="206">
        <f>'2.CO2-Sector'!AT57</f>
        <v>136.02453642742165</v>
      </c>
      <c r="AU57" s="206">
        <f>'2.CO2-Sector'!AU57</f>
        <v>159.71679520765082</v>
      </c>
      <c r="AV57" s="206">
        <f>'2.CO2-Sector'!AV57</f>
        <v>162.86525484191858</v>
      </c>
      <c r="AW57" s="206">
        <f>'2.CO2-Sector'!AW57</f>
        <v>175.71269028489786</v>
      </c>
      <c r="AX57" s="206">
        <f>'2.CO2-Sector'!AX57</f>
        <v>190.37433720387713</v>
      </c>
      <c r="AY57" s="206">
        <f>'2.CO2-Sector'!AY57</f>
        <v>190.89998367000615</v>
      </c>
      <c r="AZ57" s="206">
        <f>'2.CO2-Sector'!AZ57</f>
        <v>191.97771676369112</v>
      </c>
      <c r="BA57" s="49"/>
      <c r="BB57" s="49"/>
      <c r="BC57" s="49"/>
      <c r="BD57" s="49"/>
      <c r="BE57" s="49"/>
      <c r="BF57" s="206"/>
      <c r="BG57" s="675"/>
    </row>
    <row r="58" spans="23:63">
      <c r="W58" s="1071"/>
      <c r="X58" s="949"/>
      <c r="Y58" s="1135" t="s">
        <v>518</v>
      </c>
      <c r="Z58" s="207"/>
      <c r="AA58" s="207">
        <f>'2.CO2-Sector'!AA58</f>
        <v>3542.021222124265</v>
      </c>
      <c r="AB58" s="207">
        <f>'2.CO2-Sector'!AB58</f>
        <v>3369.2855145834346</v>
      </c>
      <c r="AC58" s="207">
        <f>'2.CO2-Sector'!AC58</f>
        <v>3057.3478000490459</v>
      </c>
      <c r="AD58" s="207">
        <f>'2.CO2-Sector'!AD58</f>
        <v>2894.9644600914435</v>
      </c>
      <c r="AE58" s="207">
        <f>'2.CO2-Sector'!AE58</f>
        <v>2938.556915872211</v>
      </c>
      <c r="AF58" s="207">
        <f>'2.CO2-Sector'!AF58</f>
        <v>2925.2158896206997</v>
      </c>
      <c r="AG58" s="207">
        <f>'2.CO2-Sector'!AG58</f>
        <v>2858.076470549267</v>
      </c>
      <c r="AH58" s="207">
        <f>'2.CO2-Sector'!AH58</f>
        <v>2739.8223697616959</v>
      </c>
      <c r="AI58" s="207">
        <f>'2.CO2-Sector'!AI58</f>
        <v>2631.4401642100925</v>
      </c>
      <c r="AJ58" s="207">
        <f>'2.CO2-Sector'!AJ58</f>
        <v>2630.4641631279924</v>
      </c>
      <c r="AK58" s="207">
        <f>'2.CO2-Sector'!AK58</f>
        <v>2700.1165165783791</v>
      </c>
      <c r="AL58" s="207">
        <f>'2.CO2-Sector'!AL58</f>
        <v>2778.0273137620284</v>
      </c>
      <c r="AM58" s="207">
        <f>'2.CO2-Sector'!AM58</f>
        <v>2243.4696038020288</v>
      </c>
      <c r="AN58" s="207">
        <f>'2.CO2-Sector'!AN58</f>
        <v>1946.5204277576754</v>
      </c>
      <c r="AO58" s="207">
        <f>'2.CO2-Sector'!AO58</f>
        <v>1882.947333714603</v>
      </c>
      <c r="AP58" s="207">
        <f>'2.CO2-Sector'!AP58</f>
        <v>2053.135753953346</v>
      </c>
      <c r="AQ58" s="207">
        <f>'2.CO2-Sector'!AQ58</f>
        <v>2181.0710292377894</v>
      </c>
      <c r="AR58" s="207">
        <f>'2.CO2-Sector'!AR58</f>
        <v>2320.5527871667846</v>
      </c>
      <c r="AS58" s="207">
        <f>'2.CO2-Sector'!AS58</f>
        <v>2118.995924098002</v>
      </c>
      <c r="AT58" s="207">
        <f>'2.CO2-Sector'!AT58</f>
        <v>1966.4083867145414</v>
      </c>
      <c r="AU58" s="207">
        <f>'2.CO2-Sector'!AU58</f>
        <v>1982.1519520869942</v>
      </c>
      <c r="AV58" s="207">
        <f>'2.CO2-Sector'!AV58</f>
        <v>2049.8906889312284</v>
      </c>
      <c r="AW58" s="207">
        <f>'2.CO2-Sector'!AW58</f>
        <v>2180.9246767324594</v>
      </c>
      <c r="AX58" s="207">
        <f>'2.CO2-Sector'!AX58</f>
        <v>2291.5369347403403</v>
      </c>
      <c r="AY58" s="207">
        <f>'2.CO2-Sector'!AY58</f>
        <v>2235.0410998607222</v>
      </c>
      <c r="AZ58" s="207">
        <f>'2.CO2-Sector'!AZ58</f>
        <v>2178.5496261856597</v>
      </c>
      <c r="BA58" s="175"/>
      <c r="BB58" s="175"/>
      <c r="BC58" s="175"/>
      <c r="BD58" s="175"/>
      <c r="BE58" s="175"/>
      <c r="BF58" s="207"/>
      <c r="BG58" s="676"/>
    </row>
    <row r="59" spans="23:63">
      <c r="W59" s="1071"/>
      <c r="X59" s="1080" t="s">
        <v>519</v>
      </c>
      <c r="Y59" s="1136"/>
      <c r="Z59" s="204"/>
      <c r="AA59" s="203">
        <f>'2.CO2-Sector'!AA59</f>
        <v>7039.0276631441375</v>
      </c>
      <c r="AB59" s="203">
        <f>'2.CO2-Sector'!AB59</f>
        <v>7007.4897373539416</v>
      </c>
      <c r="AC59" s="203">
        <f>'2.CO2-Sector'!AC59</f>
        <v>6823.9777847112446</v>
      </c>
      <c r="AD59" s="203">
        <f>'2.CO2-Sector'!AD59</f>
        <v>6386.8783119622403</v>
      </c>
      <c r="AE59" s="203">
        <f>'2.CO2-Sector'!AE59</f>
        <v>6805.4329131534469</v>
      </c>
      <c r="AF59" s="203">
        <f>'2.CO2-Sector'!AF59</f>
        <v>7012.8244869198716</v>
      </c>
      <c r="AG59" s="203">
        <f>'2.CO2-Sector'!AG59</f>
        <v>7067.0135666028118</v>
      </c>
      <c r="AH59" s="203">
        <f>'2.CO2-Sector'!AH59</f>
        <v>7060.469423876636</v>
      </c>
      <c r="AI59" s="203">
        <f>'2.CO2-Sector'!AI59</f>
        <v>6419.5147403499213</v>
      </c>
      <c r="AJ59" s="203">
        <f>'2.CO2-Sector'!AJ59</f>
        <v>6937.1486272867432</v>
      </c>
      <c r="AK59" s="203">
        <f>'2.CO2-Sector'!AK59</f>
        <v>6809.764972794188</v>
      </c>
      <c r="AL59" s="203">
        <f>'2.CO2-Sector'!AL59</f>
        <v>6346.2435267378769</v>
      </c>
      <c r="AM59" s="203">
        <f>'2.CO2-Sector'!AM59</f>
        <v>6247.1962216433294</v>
      </c>
      <c r="AN59" s="203">
        <f>'2.CO2-Sector'!AN59</f>
        <v>6048.6357364506921</v>
      </c>
      <c r="AO59" s="203">
        <f>'2.CO2-Sector'!AO59</f>
        <v>6130.7938818470529</v>
      </c>
      <c r="AP59" s="203">
        <f>'2.CO2-Sector'!AP59</f>
        <v>5790.8509301319336</v>
      </c>
      <c r="AQ59" s="203">
        <f>'2.CO2-Sector'!AQ59</f>
        <v>5870.6507276783395</v>
      </c>
      <c r="AR59" s="203">
        <f>'2.CO2-Sector'!AR59</f>
        <v>5962.2544637854626</v>
      </c>
      <c r="AS59" s="203">
        <f>'2.CO2-Sector'!AS59</f>
        <v>5103.3975425386125</v>
      </c>
      <c r="AT59" s="203">
        <f>'2.CO2-Sector'!AT59</f>
        <v>4868.5921968109797</v>
      </c>
      <c r="AU59" s="203">
        <f>'2.CO2-Sector'!AU59</f>
        <v>5423.4077351833548</v>
      </c>
      <c r="AV59" s="203">
        <f>'2.CO2-Sector'!AV59</f>
        <v>5099.5687952769558</v>
      </c>
      <c r="AW59" s="203">
        <f>'2.CO2-Sector'!AW59</f>
        <v>4648.2766017063832</v>
      </c>
      <c r="AX59" s="203">
        <f>'2.CO2-Sector'!AX59</f>
        <v>4784.2942915214053</v>
      </c>
      <c r="AY59" s="203">
        <f>'2.CO2-Sector'!AY59</f>
        <v>4685.081395420415</v>
      </c>
      <c r="AZ59" s="203">
        <f>'2.CO2-Sector'!AZ59</f>
        <v>4591.4703155332927</v>
      </c>
      <c r="BA59" s="179"/>
      <c r="BB59" s="179"/>
      <c r="BC59" s="179"/>
      <c r="BD59" s="179"/>
      <c r="BE59" s="179"/>
      <c r="BF59" s="204"/>
      <c r="BG59" s="677"/>
    </row>
    <row r="60" spans="23:63">
      <c r="W60" s="1071"/>
      <c r="X60" s="1082"/>
      <c r="Y60" s="966" t="s">
        <v>542</v>
      </c>
      <c r="Z60" s="205"/>
      <c r="AA60" s="205">
        <f>'2.CO2-Sector'!AA60</f>
        <v>3415.9647954547263</v>
      </c>
      <c r="AB60" s="205">
        <f>'2.CO2-Sector'!AB60</f>
        <v>3362.2450836964763</v>
      </c>
      <c r="AC60" s="205">
        <f>'2.CO2-Sector'!AC60</f>
        <v>3389.6622568879811</v>
      </c>
      <c r="AD60" s="205">
        <f>'2.CO2-Sector'!AD60</f>
        <v>3215.7617554918893</v>
      </c>
      <c r="AE60" s="205">
        <f>'2.CO2-Sector'!AE60</f>
        <v>3421.7058201059876</v>
      </c>
      <c r="AF60" s="205">
        <f>'2.CO2-Sector'!AF60</f>
        <v>3455.7311845199329</v>
      </c>
      <c r="AG60" s="205">
        <f>'2.CO2-Sector'!AG60</f>
        <v>3481.0703981591801</v>
      </c>
      <c r="AH60" s="205">
        <f>'2.CO2-Sector'!AH60</f>
        <v>3391.4144586473922</v>
      </c>
      <c r="AI60" s="205">
        <f>'2.CO2-Sector'!AI60</f>
        <v>3007.3838059071368</v>
      </c>
      <c r="AJ60" s="205">
        <f>'2.CO2-Sector'!AJ60</f>
        <v>3305.1376515600991</v>
      </c>
      <c r="AK60" s="205">
        <f>'2.CO2-Sector'!AK60</f>
        <v>3183.0712598808195</v>
      </c>
      <c r="AL60" s="205">
        <f>'2.CO2-Sector'!AL60</f>
        <v>2967.6928263043269</v>
      </c>
      <c r="AM60" s="205">
        <f>'2.CO2-Sector'!AM60</f>
        <v>2735.829694464479</v>
      </c>
      <c r="AN60" s="205">
        <f>'2.CO2-Sector'!AN60</f>
        <v>2457.0750376351916</v>
      </c>
      <c r="AO60" s="205">
        <f>'2.CO2-Sector'!AO60</f>
        <v>2466.5204063738406</v>
      </c>
      <c r="AP60" s="205">
        <f>'2.CO2-Sector'!AP60</f>
        <v>2163.5904622113367</v>
      </c>
      <c r="AQ60" s="205">
        <f>'2.CO2-Sector'!AQ60</f>
        <v>2196.240473420381</v>
      </c>
      <c r="AR60" s="205">
        <f>'2.CO2-Sector'!AR60</f>
        <v>2255.897996460219</v>
      </c>
      <c r="AS60" s="205">
        <f>'2.CO2-Sector'!AS60</f>
        <v>2003.5568247993585</v>
      </c>
      <c r="AT60" s="205">
        <f>'2.CO2-Sector'!AT60</f>
        <v>1919.7536297047582</v>
      </c>
      <c r="AU60" s="205">
        <f>'2.CO2-Sector'!AU60</f>
        <v>2119.2525946780574</v>
      </c>
      <c r="AV60" s="205">
        <f>'2.CO2-Sector'!AV60</f>
        <v>2004.4154689092252</v>
      </c>
      <c r="AW60" s="205">
        <f>'2.CO2-Sector'!AW60</f>
        <v>1851.5943895709561</v>
      </c>
      <c r="AX60" s="205">
        <f>'2.CO2-Sector'!AX60</f>
        <v>1929.7501352048555</v>
      </c>
      <c r="AY60" s="205">
        <f>'2.CO2-Sector'!AY60</f>
        <v>1891.3677609931035</v>
      </c>
      <c r="AZ60" s="205">
        <f>'2.CO2-Sector'!AZ60</f>
        <v>1947.4408614615611</v>
      </c>
      <c r="BA60" s="181"/>
      <c r="BB60" s="181"/>
      <c r="BC60" s="181"/>
      <c r="BD60" s="181"/>
      <c r="BE60" s="181"/>
      <c r="BF60" s="205"/>
      <c r="BG60" s="668"/>
    </row>
    <row r="61" spans="23:63">
      <c r="W61" s="1071"/>
      <c r="X61" s="1083"/>
      <c r="Y61" s="1135" t="s">
        <v>552</v>
      </c>
      <c r="Z61" s="207"/>
      <c r="AA61" s="207">
        <f>'2.CO2-Sector'!AA61</f>
        <v>3623.0628676894112</v>
      </c>
      <c r="AB61" s="207">
        <f>'2.CO2-Sector'!AB61</f>
        <v>3645.2446536574653</v>
      </c>
      <c r="AC61" s="207">
        <f>'2.CO2-Sector'!AC61</f>
        <v>3434.3155278232634</v>
      </c>
      <c r="AD61" s="207">
        <f>'2.CO2-Sector'!AD61</f>
        <v>3171.116556470351</v>
      </c>
      <c r="AE61" s="207">
        <f>'2.CO2-Sector'!AE61</f>
        <v>3383.7270930474592</v>
      </c>
      <c r="AF61" s="207">
        <f>'2.CO2-Sector'!AF61</f>
        <v>3557.0933023999387</v>
      </c>
      <c r="AG61" s="207">
        <f>'2.CO2-Sector'!AG61</f>
        <v>3585.9431684436317</v>
      </c>
      <c r="AH61" s="207">
        <f>'2.CO2-Sector'!AH61</f>
        <v>3669.0549652292439</v>
      </c>
      <c r="AI61" s="207">
        <f>'2.CO2-Sector'!AI61</f>
        <v>3412.1309344427846</v>
      </c>
      <c r="AJ61" s="207">
        <f>'2.CO2-Sector'!AJ61</f>
        <v>3632.0109757266441</v>
      </c>
      <c r="AK61" s="207">
        <f>'2.CO2-Sector'!AK61</f>
        <v>3626.6937129133685</v>
      </c>
      <c r="AL61" s="207">
        <f>'2.CO2-Sector'!AL61</f>
        <v>3378.55070043355</v>
      </c>
      <c r="AM61" s="207">
        <f>'2.CO2-Sector'!AM61</f>
        <v>3511.3665271788504</v>
      </c>
      <c r="AN61" s="207">
        <f>'2.CO2-Sector'!AN61</f>
        <v>3591.5606988155005</v>
      </c>
      <c r="AO61" s="207">
        <f>'2.CO2-Sector'!AO61</f>
        <v>3664.2734754732123</v>
      </c>
      <c r="AP61" s="207">
        <f>'2.CO2-Sector'!AP61</f>
        <v>3627.260467920597</v>
      </c>
      <c r="AQ61" s="207">
        <f>'2.CO2-Sector'!AQ61</f>
        <v>3674.4102542579585</v>
      </c>
      <c r="AR61" s="207">
        <f>'2.CO2-Sector'!AR61</f>
        <v>3706.3564673252436</v>
      </c>
      <c r="AS61" s="207">
        <f>'2.CO2-Sector'!AS61</f>
        <v>3099.8407177392537</v>
      </c>
      <c r="AT61" s="207">
        <f>'2.CO2-Sector'!AT61</f>
        <v>2948.8385671062215</v>
      </c>
      <c r="AU61" s="207">
        <f>'2.CO2-Sector'!AU61</f>
        <v>3304.1551405052974</v>
      </c>
      <c r="AV61" s="207">
        <f>'2.CO2-Sector'!AV61</f>
        <v>3095.1533263677306</v>
      </c>
      <c r="AW61" s="207">
        <f>'2.CO2-Sector'!AW61</f>
        <v>2796.6822121354271</v>
      </c>
      <c r="AX61" s="207">
        <f>'2.CO2-Sector'!AX61</f>
        <v>2854.5441563165496</v>
      </c>
      <c r="AY61" s="207">
        <f>'2.CO2-Sector'!AY61</f>
        <v>2793.7136344273113</v>
      </c>
      <c r="AZ61" s="207">
        <f>'2.CO2-Sector'!AZ61</f>
        <v>2644.0294540717314</v>
      </c>
      <c r="BA61" s="174"/>
      <c r="BB61" s="174"/>
      <c r="BC61" s="174"/>
      <c r="BD61" s="174"/>
      <c r="BE61" s="174"/>
      <c r="BF61" s="207"/>
      <c r="BG61" s="676"/>
    </row>
    <row r="62" spans="23:63">
      <c r="W62" s="1071"/>
      <c r="X62" s="1084" t="s">
        <v>520</v>
      </c>
      <c r="Y62" s="1137"/>
      <c r="Z62" s="433"/>
      <c r="AA62" s="433">
        <f>'2.CO2-Sector'!AA62</f>
        <v>7272.7601051779366</v>
      </c>
      <c r="AB62" s="433">
        <f>'2.CO2-Sector'!AB62</f>
        <v>7091.4333111520082</v>
      </c>
      <c r="AC62" s="433">
        <f>'2.CO2-Sector'!AC62</f>
        <v>6796.0270409401091</v>
      </c>
      <c r="AD62" s="433">
        <f>'2.CO2-Sector'!AD62</f>
        <v>6652.2283869302664</v>
      </c>
      <c r="AE62" s="433">
        <f>'2.CO2-Sector'!AE62</f>
        <v>6656.1869920915788</v>
      </c>
      <c r="AF62" s="433">
        <f>'2.CO2-Sector'!AF62</f>
        <v>6849.5948379410793</v>
      </c>
      <c r="AG62" s="433">
        <f>'2.CO2-Sector'!AG62</f>
        <v>6870.5168410732231</v>
      </c>
      <c r="AH62" s="433">
        <f>'2.CO2-Sector'!AH62</f>
        <v>6834.1265198527999</v>
      </c>
      <c r="AI62" s="433">
        <f>'2.CO2-Sector'!AI62</f>
        <v>6545.5419320590336</v>
      </c>
      <c r="AJ62" s="433">
        <f>'2.CO2-Sector'!AJ62</f>
        <v>6463.1812625845996</v>
      </c>
      <c r="AK62" s="433">
        <f>'2.CO2-Sector'!AK62</f>
        <v>6739.5274743262462</v>
      </c>
      <c r="AL62" s="433">
        <f>'2.CO2-Sector'!AL62</f>
        <v>6762.5046737338816</v>
      </c>
      <c r="AM62" s="433">
        <f>'2.CO2-Sector'!AM62</f>
        <v>6597.9044290885777</v>
      </c>
      <c r="AN62" s="433">
        <f>'2.CO2-Sector'!AN62</f>
        <v>6366.4953109832304</v>
      </c>
      <c r="AO62" s="433">
        <f>'2.CO2-Sector'!AO62</f>
        <v>6483.0399152253349</v>
      </c>
      <c r="AP62" s="433">
        <f>'2.CO2-Sector'!AP62</f>
        <v>6496.4652742315675</v>
      </c>
      <c r="AQ62" s="433">
        <f>'2.CO2-Sector'!AQ62</f>
        <v>6567.9742878366787</v>
      </c>
      <c r="AR62" s="433">
        <f>'2.CO2-Sector'!AR62</f>
        <v>6694.9345561970713</v>
      </c>
      <c r="AS62" s="433">
        <f>'2.CO2-Sector'!AS62</f>
        <v>6236.5687163682669</v>
      </c>
      <c r="AT62" s="433">
        <f>'2.CO2-Sector'!AT62</f>
        <v>5468.3465203851802</v>
      </c>
      <c r="AU62" s="433">
        <f>'2.CO2-Sector'!AU62</f>
        <v>6100.6968938516457</v>
      </c>
      <c r="AV62" s="433">
        <f>'2.CO2-Sector'!AV62</f>
        <v>5964.6174366201221</v>
      </c>
      <c r="AW62" s="433">
        <f>'2.CO2-Sector'!AW62</f>
        <v>6060.7866012011864</v>
      </c>
      <c r="AX62" s="433">
        <f>'2.CO2-Sector'!AX62</f>
        <v>6169.6090669051446</v>
      </c>
      <c r="AY62" s="433">
        <f>'2.CO2-Sector'!AY62</f>
        <v>6092.9718310436147</v>
      </c>
      <c r="AZ62" s="433">
        <f>'2.CO2-Sector'!AZ62</f>
        <v>5933.9549052864904</v>
      </c>
      <c r="BA62" s="434"/>
      <c r="BB62" s="434"/>
      <c r="BC62" s="434"/>
      <c r="BD62" s="434"/>
      <c r="BE62" s="434"/>
      <c r="BF62" s="433"/>
      <c r="BG62" s="669"/>
    </row>
    <row r="63" spans="23:63">
      <c r="W63" s="1071"/>
      <c r="X63" s="1138" t="s">
        <v>521</v>
      </c>
      <c r="Y63" s="1139"/>
      <c r="Z63" s="440"/>
      <c r="AA63" s="440">
        <f>'2.CO2-Sector'!AA63</f>
        <v>1531.2802967406865</v>
      </c>
      <c r="AB63" s="440">
        <f>'2.CO2-Sector'!AB63</f>
        <v>1518.8813192533894</v>
      </c>
      <c r="AC63" s="440">
        <f>'2.CO2-Sector'!AC63</f>
        <v>1510.9365684146064</v>
      </c>
      <c r="AD63" s="440">
        <f>'2.CO2-Sector'!AD63</f>
        <v>1524.9321658599704</v>
      </c>
      <c r="AE63" s="440">
        <f>'2.CO2-Sector'!AE63</f>
        <v>1661.1529972071523</v>
      </c>
      <c r="AF63" s="440">
        <f>'2.CO2-Sector'!AF63</f>
        <v>1709.3536294089783</v>
      </c>
      <c r="AG63" s="440">
        <f>'2.CO2-Sector'!AG63</f>
        <v>1806.7147887163414</v>
      </c>
      <c r="AH63" s="440">
        <f>'2.CO2-Sector'!AH63</f>
        <v>1886.3306912733019</v>
      </c>
      <c r="AI63" s="440">
        <f>'2.CO2-Sector'!AI63</f>
        <v>1710.6919941114984</v>
      </c>
      <c r="AJ63" s="440">
        <f>'2.CO2-Sector'!AJ63</f>
        <v>1845.6503869401404</v>
      </c>
      <c r="AK63" s="440">
        <f>'2.CO2-Sector'!AK63</f>
        <v>1822.2115344426247</v>
      </c>
      <c r="AL63" s="440">
        <f>'2.CO2-Sector'!AL63</f>
        <v>1898.0363095158432</v>
      </c>
      <c r="AM63" s="440">
        <f>'2.CO2-Sector'!AM63</f>
        <v>1954.2181328714137</v>
      </c>
      <c r="AN63" s="440">
        <f>'2.CO2-Sector'!AN63</f>
        <v>1926.6512483586587</v>
      </c>
      <c r="AO63" s="440">
        <f>'2.CO2-Sector'!AO63</f>
        <v>2034.1347656207925</v>
      </c>
      <c r="AP63" s="440">
        <f>'2.CO2-Sector'!AP63</f>
        <v>2046.8786357865356</v>
      </c>
      <c r="AQ63" s="440">
        <f>'2.CO2-Sector'!AQ63</f>
        <v>2175.0709326612105</v>
      </c>
      <c r="AR63" s="440">
        <f>'2.CO2-Sector'!AR63</f>
        <v>2149.07516794395</v>
      </c>
      <c r="AS63" s="440">
        <f>'2.CO2-Sector'!AS63</f>
        <v>1949.2201531825328</v>
      </c>
      <c r="AT63" s="440">
        <f>'2.CO2-Sector'!AT63</f>
        <v>2050.9583064277685</v>
      </c>
      <c r="AU63" s="440">
        <f>'2.CO2-Sector'!AU63</f>
        <v>1968.2853293501</v>
      </c>
      <c r="AV63" s="440">
        <f>'2.CO2-Sector'!AV63</f>
        <v>1995.4050500710009</v>
      </c>
      <c r="AW63" s="440">
        <f>'2.CO2-Sector'!AW63</f>
        <v>1841.9787293174245</v>
      </c>
      <c r="AX63" s="440">
        <f>'2.CO2-Sector'!AX63</f>
        <v>1944.0899352084996</v>
      </c>
      <c r="AY63" s="440">
        <f>'2.CO2-Sector'!AY63</f>
        <v>1780.5147498240381</v>
      </c>
      <c r="AZ63" s="440">
        <f>'2.CO2-Sector'!AZ63</f>
        <v>1765.4094898277892</v>
      </c>
      <c r="BA63" s="441"/>
      <c r="BB63" s="441"/>
      <c r="BC63" s="441"/>
      <c r="BD63" s="441"/>
      <c r="BE63" s="441"/>
      <c r="BF63" s="440"/>
      <c r="BG63" s="670"/>
    </row>
    <row r="64" spans="23:63" ht="15" thickBot="1">
      <c r="W64" s="1090"/>
      <c r="X64" s="1091" t="s">
        <v>548</v>
      </c>
      <c r="Y64" s="1140"/>
      <c r="Z64" s="431"/>
      <c r="AA64" s="431">
        <f>'2.CO2-Sector'!AA64</f>
        <v>64.269360000000034</v>
      </c>
      <c r="AB64" s="431">
        <f>'2.CO2-Sector'!AB64</f>
        <v>66.774960000000021</v>
      </c>
      <c r="AC64" s="431">
        <f>'2.CO2-Sector'!AC64</f>
        <v>65.269890000000032</v>
      </c>
      <c r="AD64" s="431">
        <f>'2.CO2-Sector'!AD64</f>
        <v>59.562630000000013</v>
      </c>
      <c r="AE64" s="431">
        <f>'2.CO2-Sector'!AE64</f>
        <v>66.796740000000028</v>
      </c>
      <c r="AF64" s="431">
        <f>'2.CO2-Sector'!AF64</f>
        <v>71.53767000000002</v>
      </c>
      <c r="AG64" s="431">
        <f>'2.CO2-Sector'!AG64</f>
        <v>79.673940000000016</v>
      </c>
      <c r="AH64" s="431">
        <f>'2.CO2-Sector'!AH64</f>
        <v>86.091840000000047</v>
      </c>
      <c r="AI64" s="431">
        <f>'2.CO2-Sector'!AI64</f>
        <v>86.494950000000074</v>
      </c>
      <c r="AJ64" s="431">
        <f>'2.CO2-Sector'!AJ64</f>
        <v>89.325630000000018</v>
      </c>
      <c r="AK64" s="431">
        <f>'2.CO2-Sector'!AK64</f>
        <v>86.501700000000056</v>
      </c>
      <c r="AL64" s="431">
        <f>'2.CO2-Sector'!AL64</f>
        <v>78.216390000000018</v>
      </c>
      <c r="AM64" s="431">
        <f>'2.CO2-Sector'!AM64</f>
        <v>79.868430000000075</v>
      </c>
      <c r="AN64" s="431">
        <f>'2.CO2-Sector'!AN64</f>
        <v>85.328729999999979</v>
      </c>
      <c r="AO64" s="431">
        <f>'2.CO2-Sector'!AO64</f>
        <v>86.292000000000002</v>
      </c>
      <c r="AP64" s="431">
        <f>'2.CO2-Sector'!AP64</f>
        <v>90.051119999999997</v>
      </c>
      <c r="AQ64" s="431">
        <f>'2.CO2-Sector'!AQ64</f>
        <v>87.519690000000054</v>
      </c>
      <c r="AR64" s="431">
        <f>'2.CO2-Sector'!AR64</f>
        <v>86.161680000000047</v>
      </c>
      <c r="AS64" s="431">
        <f>'2.CO2-Sector'!AS64</f>
        <v>71.546490000000006</v>
      </c>
      <c r="AT64" s="431">
        <f>'2.CO2-Sector'!AT64</f>
        <v>71.293230000000023</v>
      </c>
      <c r="AU64" s="431">
        <f>'2.CO2-Sector'!AU64</f>
        <v>75.854340000000036</v>
      </c>
      <c r="AV64" s="431">
        <f>'2.CO2-Sector'!AV64</f>
        <v>75.809160000000048</v>
      </c>
      <c r="AW64" s="431">
        <f>'2.CO2-Sector'!AW64</f>
        <v>76.408650000000023</v>
      </c>
      <c r="AX64" s="431">
        <f>'2.CO2-Sector'!AX64</f>
        <v>82.328850000000017</v>
      </c>
      <c r="AY64" s="431">
        <f>'2.CO2-Sector'!AY64</f>
        <v>80.435250000000025</v>
      </c>
      <c r="AZ64" s="431">
        <f>'2.CO2-Sector'!AZ64</f>
        <v>83.044890000000009</v>
      </c>
      <c r="BA64" s="432"/>
      <c r="BB64" s="432"/>
      <c r="BC64" s="432"/>
      <c r="BD64" s="432"/>
      <c r="BE64" s="432"/>
      <c r="BF64" s="431"/>
      <c r="BG64" s="671"/>
    </row>
    <row r="65" spans="1:69">
      <c r="W65" s="509" t="s">
        <v>92</v>
      </c>
      <c r="X65" s="1094"/>
      <c r="Y65" s="1141"/>
      <c r="Z65" s="217"/>
      <c r="AA65" s="502">
        <f t="shared" ref="AA65:AX65" si="11">SUM(AA66:AA68)</f>
        <v>24004.789495147605</v>
      </c>
      <c r="AB65" s="502">
        <f t="shared" si="11"/>
        <v>24193.303079771096</v>
      </c>
      <c r="AC65" s="502">
        <f t="shared" si="11"/>
        <v>25997.784883166441</v>
      </c>
      <c r="AD65" s="502">
        <f t="shared" si="11"/>
        <v>25019.816501809953</v>
      </c>
      <c r="AE65" s="502">
        <f t="shared" si="11"/>
        <v>28598.436990483406</v>
      </c>
      <c r="AF65" s="502">
        <f t="shared" si="11"/>
        <v>29139.666356417249</v>
      </c>
      <c r="AG65" s="502">
        <f t="shared" si="11"/>
        <v>29649.88451555858</v>
      </c>
      <c r="AH65" s="502">
        <f t="shared" si="11"/>
        <v>31207.113724399005</v>
      </c>
      <c r="AI65" s="502">
        <f t="shared" si="11"/>
        <v>31447.885947133283</v>
      </c>
      <c r="AJ65" s="502">
        <f t="shared" si="11"/>
        <v>31365.707267695379</v>
      </c>
      <c r="AK65" s="502">
        <f t="shared" si="11"/>
        <v>32856.496577069207</v>
      </c>
      <c r="AL65" s="502">
        <f t="shared" si="11"/>
        <v>32522.541455449929</v>
      </c>
      <c r="AM65" s="502">
        <f t="shared" si="11"/>
        <v>32767.72216385082</v>
      </c>
      <c r="AN65" s="502">
        <f t="shared" si="11"/>
        <v>33515.749112426711</v>
      </c>
      <c r="AO65" s="502">
        <f t="shared" si="11"/>
        <v>32703.600998426424</v>
      </c>
      <c r="AP65" s="502">
        <f t="shared" si="11"/>
        <v>31657.635765383384</v>
      </c>
      <c r="AQ65" s="502">
        <f t="shared" si="11"/>
        <v>29911.656708535389</v>
      </c>
      <c r="AR65" s="502">
        <f t="shared" si="11"/>
        <v>30488.157264612142</v>
      </c>
      <c r="AS65" s="502">
        <f t="shared" si="11"/>
        <v>31861.48352838077</v>
      </c>
      <c r="AT65" s="502">
        <f t="shared" si="11"/>
        <v>28202.776998201294</v>
      </c>
      <c r="AU65" s="502">
        <f t="shared" si="11"/>
        <v>28719.830988225869</v>
      </c>
      <c r="AV65" s="502">
        <f t="shared" si="11"/>
        <v>28039.636165409298</v>
      </c>
      <c r="AW65" s="502">
        <f t="shared" si="11"/>
        <v>29845.585203940114</v>
      </c>
      <c r="AX65" s="502">
        <f t="shared" si="11"/>
        <v>29333.357204807158</v>
      </c>
      <c r="AY65" s="502">
        <f>SUM(AY66:AY68)</f>
        <v>28528.100336765823</v>
      </c>
      <c r="AZ65" s="502">
        <f>SUM(AZ66:AZ68)</f>
        <v>28870.701896446259</v>
      </c>
      <c r="BA65" s="208"/>
      <c r="BB65" s="208"/>
      <c r="BC65" s="208"/>
      <c r="BD65" s="208"/>
      <c r="BE65" s="208"/>
      <c r="BF65" s="217"/>
      <c r="BG65" s="680"/>
    </row>
    <row r="66" spans="1:69">
      <c r="W66" s="1097"/>
      <c r="X66" s="1098" t="s">
        <v>522</v>
      </c>
      <c r="Y66" s="1142"/>
      <c r="Z66" s="382"/>
      <c r="AA66" s="215">
        <f>'2.CO2-Sector'!AA66</f>
        <v>12424.358243728177</v>
      </c>
      <c r="AB66" s="215">
        <f>'2.CO2-Sector'!AB66</f>
        <v>12457.050510604888</v>
      </c>
      <c r="AC66" s="215">
        <f>'2.CO2-Sector'!AC66</f>
        <v>13491.881913312984</v>
      </c>
      <c r="AD66" s="215">
        <f>'2.CO2-Sector'!AD66</f>
        <v>13262.715116842475</v>
      </c>
      <c r="AE66" s="215">
        <f>'2.CO2-Sector'!AE66</f>
        <v>15754.880913536417</v>
      </c>
      <c r="AF66" s="215">
        <f>'2.CO2-Sector'!AF66</f>
        <v>16041.025518136634</v>
      </c>
      <c r="AG66" s="215">
        <f>'2.CO2-Sector'!AG66</f>
        <v>16484.720502588578</v>
      </c>
      <c r="AH66" s="215">
        <f>'2.CO2-Sector'!AH66</f>
        <v>17056.889437872578</v>
      </c>
      <c r="AI66" s="215">
        <f>'2.CO2-Sector'!AI66</f>
        <v>17086.230257302534</v>
      </c>
      <c r="AJ66" s="215">
        <f>'2.CO2-Sector'!AJ66</f>
        <v>16840.903510565735</v>
      </c>
      <c r="AK66" s="215">
        <f>'2.CO2-Sector'!AK66</f>
        <v>16986.229817081476</v>
      </c>
      <c r="AL66" s="215">
        <f>'2.CO2-Sector'!AL66</f>
        <v>15759.485264112602</v>
      </c>
      <c r="AM66" s="215">
        <f>'2.CO2-Sector'!AM66</f>
        <v>15193.066976590781</v>
      </c>
      <c r="AN66" s="215">
        <f>'2.CO2-Sector'!AN66</f>
        <v>15190.869708625942</v>
      </c>
      <c r="AO66" s="215">
        <f>'2.CO2-Sector'!AO66</f>
        <v>14647.526466154071</v>
      </c>
      <c r="AP66" s="215">
        <f>'2.CO2-Sector'!AP66</f>
        <v>14094.088977374897</v>
      </c>
      <c r="AQ66" s="215">
        <f>'2.CO2-Sector'!AQ66</f>
        <v>13240.566558284328</v>
      </c>
      <c r="AR66" s="215">
        <f>'2.CO2-Sector'!AR66</f>
        <v>13090.776652872974</v>
      </c>
      <c r="AS66" s="215">
        <f>'2.CO2-Sector'!AS66</f>
        <v>14733.7022110214</v>
      </c>
      <c r="AT66" s="215">
        <f>'2.CO2-Sector'!AT66</f>
        <v>12039.977581071978</v>
      </c>
      <c r="AU66" s="215">
        <f>'2.CO2-Sector'!AU66</f>
        <v>12544.108099882513</v>
      </c>
      <c r="AV66" s="215">
        <f>'2.CO2-Sector'!AV66</f>
        <v>11944.293599791352</v>
      </c>
      <c r="AW66" s="215">
        <f>'2.CO2-Sector'!AW66</f>
        <v>12517.163912418122</v>
      </c>
      <c r="AX66" s="215">
        <f>'2.CO2-Sector'!AX66</f>
        <v>12314.308773011355</v>
      </c>
      <c r="AY66" s="215">
        <f>'2.CO2-Sector'!AY66</f>
        <v>11935.868384098336</v>
      </c>
      <c r="AZ66" s="215">
        <f>'2.CO2-Sector'!AZ66</f>
        <v>12151.026737264696</v>
      </c>
      <c r="BA66" s="216"/>
      <c r="BB66" s="216"/>
      <c r="BC66" s="216"/>
      <c r="BD66" s="216"/>
      <c r="BE66" s="216"/>
      <c r="BF66" s="215"/>
      <c r="BG66" s="681"/>
    </row>
    <row r="67" spans="1:69">
      <c r="W67" s="1097"/>
      <c r="X67" s="1101" t="s">
        <v>523</v>
      </c>
      <c r="Y67" s="965"/>
      <c r="Z67" s="381"/>
      <c r="AA67" s="210">
        <f>'2.CO2-Sector'!AA67</f>
        <v>702.83026999291678</v>
      </c>
      <c r="AB67" s="210">
        <f>'2.CO2-Sector'!AB67</f>
        <v>686.44620024230187</v>
      </c>
      <c r="AC67" s="210">
        <f>'2.CO2-Sector'!AC67</f>
        <v>698.89764571316766</v>
      </c>
      <c r="AD67" s="210">
        <f>'2.CO2-Sector'!AD67</f>
        <v>680.74547632983922</v>
      </c>
      <c r="AE67" s="210">
        <f>'2.CO2-Sector'!AE67</f>
        <v>701.91349393186852</v>
      </c>
      <c r="AF67" s="210">
        <f>'2.CO2-Sector'!AF67</f>
        <v>667.82873473264453</v>
      </c>
      <c r="AG67" s="210">
        <f>'2.CO2-Sector'!AG67</f>
        <v>640.46784939712438</v>
      </c>
      <c r="AH67" s="210">
        <f>'2.CO2-Sector'!AH67</f>
        <v>655.23057167867137</v>
      </c>
      <c r="AI67" s="210">
        <f>'2.CO2-Sector'!AI67</f>
        <v>609.1187236752379</v>
      </c>
      <c r="AJ67" s="210">
        <f>'2.CO2-Sector'!AJ67</f>
        <v>652.57502705106276</v>
      </c>
      <c r="AK67" s="210">
        <f>'2.CO2-Sector'!AK67</f>
        <v>655.91443265909516</v>
      </c>
      <c r="AL67" s="210">
        <f>'2.CO2-Sector'!AL67</f>
        <v>630.52981102330273</v>
      </c>
      <c r="AM67" s="210">
        <f>'2.CO2-Sector'!AM67</f>
        <v>577.04643230948568</v>
      </c>
      <c r="AN67" s="210">
        <f>'2.CO2-Sector'!AN67</f>
        <v>516.5268173218675</v>
      </c>
      <c r="AO67" s="210">
        <f>'2.CO2-Sector'!AO67</f>
        <v>506.69926841574829</v>
      </c>
      <c r="AP67" s="210">
        <f>'2.CO2-Sector'!AP67</f>
        <v>506.81438218982044</v>
      </c>
      <c r="AQ67" s="210">
        <f>'2.CO2-Sector'!AQ67</f>
        <v>522.35987148863205</v>
      </c>
      <c r="AR67" s="210">
        <f>'2.CO2-Sector'!AR67</f>
        <v>561.19836242802796</v>
      </c>
      <c r="AS67" s="210">
        <f>'2.CO2-Sector'!AS67</f>
        <v>530.41167542322773</v>
      </c>
      <c r="AT67" s="210">
        <f>'2.CO2-Sector'!AT67</f>
        <v>513.68788841490209</v>
      </c>
      <c r="AU67" s="210">
        <f>'2.CO2-Sector'!AU67</f>
        <v>526.91409091663695</v>
      </c>
      <c r="AV67" s="210">
        <f>'2.CO2-Sector'!AV67</f>
        <v>524.12535460171284</v>
      </c>
      <c r="AW67" s="210">
        <f>'2.CO2-Sector'!AW67</f>
        <v>528.10321016884393</v>
      </c>
      <c r="AX67" s="210">
        <f>'2.CO2-Sector'!AX67</f>
        <v>604.69033239592966</v>
      </c>
      <c r="AY67" s="210">
        <f>'2.CO2-Sector'!AY67</f>
        <v>617.02824714749113</v>
      </c>
      <c r="AZ67" s="210">
        <f>'2.CO2-Sector'!AZ67</f>
        <v>624.93138440348548</v>
      </c>
      <c r="BA67" s="213"/>
      <c r="BB67" s="213"/>
      <c r="BC67" s="213"/>
      <c r="BD67" s="213"/>
      <c r="BE67" s="213"/>
      <c r="BF67" s="210"/>
      <c r="BG67" s="682"/>
    </row>
    <row r="68" spans="1:69" ht="15" thickBot="1">
      <c r="W68" s="1103"/>
      <c r="X68" s="1104" t="s">
        <v>524</v>
      </c>
      <c r="Y68" s="1143"/>
      <c r="Z68" s="515"/>
      <c r="AA68" s="516">
        <f>'2.CO2-Sector'!AA68</f>
        <v>10877.600981426513</v>
      </c>
      <c r="AB68" s="516">
        <f>'2.CO2-Sector'!AB68</f>
        <v>11049.806368923906</v>
      </c>
      <c r="AC68" s="516">
        <f>'2.CO2-Sector'!AC68</f>
        <v>11807.005324140289</v>
      </c>
      <c r="AD68" s="516">
        <f>'2.CO2-Sector'!AD68</f>
        <v>11076.355908637637</v>
      </c>
      <c r="AE68" s="516">
        <f>'2.CO2-Sector'!AE68</f>
        <v>12141.64258301512</v>
      </c>
      <c r="AF68" s="516">
        <f>'2.CO2-Sector'!AF68</f>
        <v>12430.812103547969</v>
      </c>
      <c r="AG68" s="516">
        <f>'2.CO2-Sector'!AG68</f>
        <v>12524.696163572877</v>
      </c>
      <c r="AH68" s="516">
        <f>'2.CO2-Sector'!AH68</f>
        <v>13494.993714847755</v>
      </c>
      <c r="AI68" s="516">
        <f>'2.CO2-Sector'!AI68</f>
        <v>13752.536966155511</v>
      </c>
      <c r="AJ68" s="516">
        <f>'2.CO2-Sector'!AJ68</f>
        <v>13872.228730078583</v>
      </c>
      <c r="AK68" s="516">
        <f>'2.CO2-Sector'!AK68</f>
        <v>15214.352327328641</v>
      </c>
      <c r="AL68" s="516">
        <f>'2.CO2-Sector'!AL68</f>
        <v>16132.526380314026</v>
      </c>
      <c r="AM68" s="516">
        <f>'2.CO2-Sector'!AM68</f>
        <v>16997.608754950554</v>
      </c>
      <c r="AN68" s="516">
        <f>'2.CO2-Sector'!AN68</f>
        <v>17808.352586478897</v>
      </c>
      <c r="AO68" s="516">
        <f>'2.CO2-Sector'!AO68</f>
        <v>17549.375263856604</v>
      </c>
      <c r="AP68" s="516">
        <f>'2.CO2-Sector'!AP68</f>
        <v>17056.732405818664</v>
      </c>
      <c r="AQ68" s="516">
        <f>'2.CO2-Sector'!AQ68</f>
        <v>16148.73027876243</v>
      </c>
      <c r="AR68" s="516">
        <f>'2.CO2-Sector'!AR68</f>
        <v>16836.182249311139</v>
      </c>
      <c r="AS68" s="516">
        <f>'2.CO2-Sector'!AS68</f>
        <v>16597.369641936144</v>
      </c>
      <c r="AT68" s="516">
        <f>'2.CO2-Sector'!AT68</f>
        <v>15649.111528714413</v>
      </c>
      <c r="AU68" s="516">
        <f>'2.CO2-Sector'!AU68</f>
        <v>15648.80879742672</v>
      </c>
      <c r="AV68" s="516">
        <f>'2.CO2-Sector'!AV68</f>
        <v>15571.217211016236</v>
      </c>
      <c r="AW68" s="516">
        <f>'2.CO2-Sector'!AW68</f>
        <v>16800.318081353151</v>
      </c>
      <c r="AX68" s="516">
        <f>'2.CO2-Sector'!AX68</f>
        <v>16414.358099399873</v>
      </c>
      <c r="AY68" s="516">
        <f>'2.CO2-Sector'!AY68</f>
        <v>15975.203705519996</v>
      </c>
      <c r="AZ68" s="516">
        <f>'2.CO2-Sector'!AZ68</f>
        <v>16094.743774778077</v>
      </c>
      <c r="BA68" s="517"/>
      <c r="BB68" s="517"/>
      <c r="BC68" s="517"/>
      <c r="BD68" s="517"/>
      <c r="BE68" s="517"/>
      <c r="BF68" s="516"/>
      <c r="BG68" s="683"/>
    </row>
    <row r="69" spans="1:69" ht="17.25" thickBot="1">
      <c r="W69" s="1107" t="s">
        <v>535</v>
      </c>
      <c r="X69" s="1108"/>
      <c r="Y69" s="1109"/>
      <c r="Z69" s="759"/>
      <c r="AA69" s="760">
        <f>SUM(AA70,AA73:AA74)</f>
        <v>6490.8852525847151</v>
      </c>
      <c r="AB69" s="760">
        <f t="shared" ref="AB69:AR69" si="12">SUM(AB70,AB73:AB74)</f>
        <v>6282.4574959036663</v>
      </c>
      <c r="AC69" s="760">
        <f t="shared" si="12"/>
        <v>6025.6449748862251</v>
      </c>
      <c r="AD69" s="760">
        <f t="shared" si="12"/>
        <v>5803.8030176439215</v>
      </c>
      <c r="AE69" s="760">
        <f t="shared" si="12"/>
        <v>5603.3420203765063</v>
      </c>
      <c r="AF69" s="760">
        <f t="shared" si="12"/>
        <v>5791.6632149150118</v>
      </c>
      <c r="AG69" s="760">
        <f t="shared" si="12"/>
        <v>5902.7988091002171</v>
      </c>
      <c r="AH69" s="760">
        <f t="shared" si="12"/>
        <v>5864.0098537254944</v>
      </c>
      <c r="AI69" s="760">
        <f t="shared" si="12"/>
        <v>5442.9868276799261</v>
      </c>
      <c r="AJ69" s="760">
        <f t="shared" si="12"/>
        <v>5461.7732226118824</v>
      </c>
      <c r="AK69" s="760">
        <f t="shared" si="12"/>
        <v>5530.5044939630907</v>
      </c>
      <c r="AL69" s="760">
        <f t="shared" si="12"/>
        <v>5078.7758586662912</v>
      </c>
      <c r="AM69" s="760">
        <f t="shared" si="12"/>
        <v>4836.5081299755002</v>
      </c>
      <c r="AN69" s="760">
        <f t="shared" si="12"/>
        <v>4672.4789726132021</v>
      </c>
      <c r="AO69" s="760">
        <f t="shared" si="12"/>
        <v>4524.6936050694858</v>
      </c>
      <c r="AP69" s="760">
        <f t="shared" si="12"/>
        <v>4464.5164405948972</v>
      </c>
      <c r="AQ69" s="760">
        <f t="shared" si="12"/>
        <v>4399.0045602344007</v>
      </c>
      <c r="AR69" s="760">
        <f t="shared" si="12"/>
        <v>4423.0758854723044</v>
      </c>
      <c r="AS69" s="760">
        <f>SUM(AS70,AS73:AS74)</f>
        <v>4002.8765432333021</v>
      </c>
      <c r="AT69" s="760">
        <f t="shared" ref="AT69:BG69" si="13">SUM(AT70,AT73:AT74)</f>
        <v>3664.5070855664326</v>
      </c>
      <c r="AU69" s="760">
        <f t="shared" si="13"/>
        <v>3559.4340294211102</v>
      </c>
      <c r="AV69" s="760">
        <f t="shared" si="13"/>
        <v>3448.6931324486986</v>
      </c>
      <c r="AW69" s="760">
        <f t="shared" si="13"/>
        <v>3459.0045085556894</v>
      </c>
      <c r="AX69" s="760">
        <f t="shared" si="13"/>
        <v>3465.3787908582367</v>
      </c>
      <c r="AY69" s="760">
        <f t="shared" si="13"/>
        <v>3371.0284297616081</v>
      </c>
      <c r="AZ69" s="760">
        <f t="shared" si="13"/>
        <v>3409.7549429953565</v>
      </c>
      <c r="BA69" s="716">
        <f t="shared" si="13"/>
        <v>5301.0656630884805</v>
      </c>
      <c r="BB69" s="716">
        <f t="shared" si="13"/>
        <v>5301.0656630884805</v>
      </c>
      <c r="BC69" s="716">
        <f t="shared" si="13"/>
        <v>5301.0656630884805</v>
      </c>
      <c r="BD69" s="716">
        <f t="shared" si="13"/>
        <v>5301.0656630884805</v>
      </c>
      <c r="BE69" s="716">
        <f t="shared" si="13"/>
        <v>5301.0656630884805</v>
      </c>
      <c r="BF69" s="716">
        <f t="shared" si="13"/>
        <v>5301.0656630884805</v>
      </c>
      <c r="BG69" s="716">
        <f t="shared" si="13"/>
        <v>5301.0656630884805</v>
      </c>
      <c r="BH69" s="160"/>
      <c r="BI69" s="160"/>
      <c r="BJ69" s="160"/>
      <c r="BK69" s="160"/>
    </row>
    <row r="70" spans="1:69" ht="15" thickBot="1">
      <c r="W70" s="1111"/>
      <c r="X70" s="1112" t="s">
        <v>525</v>
      </c>
      <c r="Y70" s="1113"/>
      <c r="Z70" s="728"/>
      <c r="AA70" s="723">
        <f t="shared" ref="AA70:AX70" si="14">SUM(AA71:AA72)</f>
        <v>608.8830323714285</v>
      </c>
      <c r="AB70" s="723">
        <f t="shared" si="14"/>
        <v>547.87568817142858</v>
      </c>
      <c r="AC70" s="723">
        <f t="shared" si="14"/>
        <v>493.0069734857143</v>
      </c>
      <c r="AD70" s="723">
        <f t="shared" si="14"/>
        <v>523.52121873333328</v>
      </c>
      <c r="AE70" s="723">
        <f t="shared" si="14"/>
        <v>342.54281495238104</v>
      </c>
      <c r="AF70" s="723">
        <f t="shared" si="14"/>
        <v>359.12538566666672</v>
      </c>
      <c r="AG70" s="723">
        <f t="shared" si="14"/>
        <v>349.6185054476191</v>
      </c>
      <c r="AH70" s="723">
        <f t="shared" si="14"/>
        <v>371.50371699047616</v>
      </c>
      <c r="AI70" s="723">
        <f t="shared" si="14"/>
        <v>376.93193486666661</v>
      </c>
      <c r="AJ70" s="723">
        <f t="shared" si="14"/>
        <v>370.29462349523817</v>
      </c>
      <c r="AK70" s="723">
        <f t="shared" si="14"/>
        <v>442.53070567619039</v>
      </c>
      <c r="AL70" s="723">
        <f t="shared" si="14"/>
        <v>367.68445549523807</v>
      </c>
      <c r="AM70" s="723">
        <f t="shared" si="14"/>
        <v>408.14204954285714</v>
      </c>
      <c r="AN70" s="723">
        <f t="shared" si="14"/>
        <v>430.18884228571432</v>
      </c>
      <c r="AO70" s="723">
        <f t="shared" si="14"/>
        <v>402.22257040952377</v>
      </c>
      <c r="AP70" s="723">
        <f t="shared" si="14"/>
        <v>410.55994037142864</v>
      </c>
      <c r="AQ70" s="723">
        <f t="shared" si="14"/>
        <v>383.4825898095238</v>
      </c>
      <c r="AR70" s="723">
        <f t="shared" si="14"/>
        <v>500.07924591428571</v>
      </c>
      <c r="AS70" s="723">
        <f t="shared" si="14"/>
        <v>439.97515058095235</v>
      </c>
      <c r="AT70" s="723">
        <f t="shared" si="14"/>
        <v>390.10057879047622</v>
      </c>
      <c r="AU70" s="723">
        <f t="shared" si="14"/>
        <v>402.94034859047622</v>
      </c>
      <c r="AV70" s="723">
        <f t="shared" si="14"/>
        <v>414.65140985714288</v>
      </c>
      <c r="AW70" s="723">
        <f t="shared" si="14"/>
        <v>520.16101332380958</v>
      </c>
      <c r="AX70" s="723">
        <f t="shared" si="14"/>
        <v>577.77024978095233</v>
      </c>
      <c r="AY70" s="723">
        <f>SUM(AY71:AY72)</f>
        <v>559.19219745714281</v>
      </c>
      <c r="AZ70" s="723">
        <f>SUM(AZ71:AZ72)</f>
        <v>559.19219745714281</v>
      </c>
      <c r="BA70" s="436"/>
      <c r="BB70" s="436"/>
      <c r="BC70" s="436"/>
      <c r="BD70" s="436"/>
      <c r="BE70" s="436"/>
      <c r="BF70" s="499"/>
      <c r="BG70" s="672"/>
    </row>
    <row r="71" spans="1:69" ht="15" thickBot="1">
      <c r="W71" s="1111"/>
      <c r="X71" s="945"/>
      <c r="Y71" s="1115" t="s">
        <v>526</v>
      </c>
      <c r="Z71" s="439"/>
      <c r="AA71" s="439">
        <f>'2.CO2-Sector'!AA71</f>
        <v>550.23920379999993</v>
      </c>
      <c r="AB71" s="439">
        <f>'2.CO2-Sector'!AB71</f>
        <v>527.37032626666667</v>
      </c>
      <c r="AC71" s="439">
        <f>'2.CO2-Sector'!AC71</f>
        <v>477.13732586666669</v>
      </c>
      <c r="AD71" s="439">
        <f>'2.CO2-Sector'!AD71</f>
        <v>481.58261873333328</v>
      </c>
      <c r="AE71" s="439">
        <f>'2.CO2-Sector'!AE71</f>
        <v>292.75650066666674</v>
      </c>
      <c r="AF71" s="439">
        <f>'2.CO2-Sector'!AF71</f>
        <v>303.52845233333341</v>
      </c>
      <c r="AG71" s="439">
        <f>'2.CO2-Sector'!AG71</f>
        <v>292.73561973333341</v>
      </c>
      <c r="AH71" s="439">
        <f>'2.CO2-Sector'!AH71</f>
        <v>303.65330746666666</v>
      </c>
      <c r="AI71" s="439">
        <f>'2.CO2-Sector'!AI71</f>
        <v>300.00380153333327</v>
      </c>
      <c r="AJ71" s="439">
        <f>'2.CO2-Sector'!AJ71</f>
        <v>293.56731873333337</v>
      </c>
      <c r="AK71" s="439">
        <f>'2.CO2-Sector'!AK71</f>
        <v>332.90198186666657</v>
      </c>
      <c r="AL71" s="439">
        <f>'2.CO2-Sector'!AL71</f>
        <v>247.34728406666662</v>
      </c>
      <c r="AM71" s="439">
        <f>'2.CO2-Sector'!AM71</f>
        <v>269.91772573333333</v>
      </c>
      <c r="AN71" s="439">
        <f>'2.CO2-Sector'!AN71</f>
        <v>246.39832800000002</v>
      </c>
      <c r="AO71" s="439">
        <f>'2.CO2-Sector'!AO71</f>
        <v>236.30097993333328</v>
      </c>
      <c r="AP71" s="439">
        <f>'2.CO2-Sector'!AP71</f>
        <v>231.29451180000001</v>
      </c>
      <c r="AQ71" s="439">
        <f>'2.CO2-Sector'!AQ71</f>
        <v>230.36059933333334</v>
      </c>
      <c r="AR71" s="439">
        <f>'2.CO2-Sector'!AR71</f>
        <v>325.00062686666666</v>
      </c>
      <c r="AS71" s="439">
        <f>'2.CO2-Sector'!AS71</f>
        <v>305.7365982</v>
      </c>
      <c r="AT71" s="439">
        <f>'2.CO2-Sector'!AT71</f>
        <v>270.15270260000005</v>
      </c>
      <c r="AU71" s="439">
        <f>'2.CO2-Sector'!AU71</f>
        <v>242.88427239999999</v>
      </c>
      <c r="AV71" s="439">
        <f>'2.CO2-Sector'!AV71</f>
        <v>246.77580033333334</v>
      </c>
      <c r="AW71" s="439">
        <f>'2.CO2-Sector'!AW71</f>
        <v>369.97487046666669</v>
      </c>
      <c r="AX71" s="439">
        <f>'2.CO2-Sector'!AX71</f>
        <v>379.57696406666668</v>
      </c>
      <c r="AY71" s="439">
        <f>'2.CO2-Sector'!AY71</f>
        <v>370.19805459999998</v>
      </c>
      <c r="AZ71" s="439">
        <f>'2.CO2-Sector'!AZ71</f>
        <v>370.19805459999998</v>
      </c>
      <c r="BA71" s="437"/>
      <c r="BB71" s="437"/>
      <c r="BC71" s="437"/>
      <c r="BD71" s="437"/>
      <c r="BE71" s="437"/>
      <c r="BF71" s="439"/>
      <c r="BG71" s="678"/>
    </row>
    <row r="72" spans="1:69">
      <c r="W72" s="1111"/>
      <c r="X72" s="1117"/>
      <c r="Y72" s="1118" t="s">
        <v>527</v>
      </c>
      <c r="Z72" s="722"/>
      <c r="AA72" s="727">
        <f>'2.CO2-Sector'!AA72</f>
        <v>58.643828571428571</v>
      </c>
      <c r="AB72" s="727">
        <f>'2.CO2-Sector'!AB72</f>
        <v>20.505361904761902</v>
      </c>
      <c r="AC72" s="727">
        <f>'2.CO2-Sector'!AC72</f>
        <v>15.869647619047624</v>
      </c>
      <c r="AD72" s="727">
        <f>'2.CO2-Sector'!AD72</f>
        <v>41.938600000000008</v>
      </c>
      <c r="AE72" s="727">
        <f>'2.CO2-Sector'!AE72</f>
        <v>49.786314285714298</v>
      </c>
      <c r="AF72" s="727">
        <f>'2.CO2-Sector'!AF72</f>
        <v>55.59693333333334</v>
      </c>
      <c r="AG72" s="727">
        <f>'2.CO2-Sector'!AG72</f>
        <v>56.88288571428572</v>
      </c>
      <c r="AH72" s="727">
        <f>'2.CO2-Sector'!AH72</f>
        <v>67.850409523809532</v>
      </c>
      <c r="AI72" s="727">
        <f>'2.CO2-Sector'!AI72</f>
        <v>76.928133333333349</v>
      </c>
      <c r="AJ72" s="727">
        <f>'2.CO2-Sector'!AJ72</f>
        <v>76.727304761904776</v>
      </c>
      <c r="AK72" s="727">
        <f>'2.CO2-Sector'!AK72</f>
        <v>109.62872380952382</v>
      </c>
      <c r="AL72" s="727">
        <f>'2.CO2-Sector'!AL72</f>
        <v>120.33717142857144</v>
      </c>
      <c r="AM72" s="727">
        <f>'2.CO2-Sector'!AM72</f>
        <v>138.22432380952381</v>
      </c>
      <c r="AN72" s="727">
        <f>'2.CO2-Sector'!AN72</f>
        <v>183.79051428571429</v>
      </c>
      <c r="AO72" s="727">
        <f>'2.CO2-Sector'!AO72</f>
        <v>165.92159047619046</v>
      </c>
      <c r="AP72" s="727">
        <f>'2.CO2-Sector'!AP72</f>
        <v>179.2654285714286</v>
      </c>
      <c r="AQ72" s="727">
        <f>'2.CO2-Sector'!AQ72</f>
        <v>153.12199047619049</v>
      </c>
      <c r="AR72" s="727">
        <f>'2.CO2-Sector'!AR72</f>
        <v>175.07861904761904</v>
      </c>
      <c r="AS72" s="727">
        <f>'2.CO2-Sector'!AS72</f>
        <v>134.23855238095237</v>
      </c>
      <c r="AT72" s="727">
        <f>'2.CO2-Sector'!AT72</f>
        <v>119.94787619047619</v>
      </c>
      <c r="AU72" s="727">
        <f>'2.CO2-Sector'!AU72</f>
        <v>160.05607619047623</v>
      </c>
      <c r="AV72" s="727">
        <f>'2.CO2-Sector'!AV72</f>
        <v>167.87560952380954</v>
      </c>
      <c r="AW72" s="727">
        <f>'2.CO2-Sector'!AW72</f>
        <v>150.18614285714287</v>
      </c>
      <c r="AX72" s="727">
        <f>'2.CO2-Sector'!AX72</f>
        <v>198.19328571428571</v>
      </c>
      <c r="AY72" s="727">
        <f>'2.CO2-Sector'!AY72</f>
        <v>188.99414285714286</v>
      </c>
      <c r="AZ72" s="727">
        <f>'2.CO2-Sector'!AZ72</f>
        <v>188.99414285714286</v>
      </c>
      <c r="BA72" s="437"/>
      <c r="BB72" s="437"/>
      <c r="BC72" s="437"/>
      <c r="BD72" s="437"/>
      <c r="BE72" s="437"/>
      <c r="BF72" s="438"/>
      <c r="BG72" s="679"/>
    </row>
    <row r="73" spans="1:69">
      <c r="W73" s="1111"/>
      <c r="X73" s="1120" t="s">
        <v>547</v>
      </c>
      <c r="Y73" s="966"/>
      <c r="Z73" s="382"/>
      <c r="AA73" s="215">
        <f>'2.CO2-Sector'!AA73</f>
        <v>580.9365571248062</v>
      </c>
      <c r="AB73" s="215">
        <f>'2.CO2-Sector'!AB73</f>
        <v>631.23952092324578</v>
      </c>
      <c r="AC73" s="215">
        <f>'2.CO2-Sector'!AC73</f>
        <v>661.82365437679505</v>
      </c>
      <c r="AD73" s="215">
        <f>'2.CO2-Sector'!AD73</f>
        <v>650.55939365539734</v>
      </c>
      <c r="AE73" s="215">
        <f>'2.CO2-Sector'!AE73</f>
        <v>653.5832177937333</v>
      </c>
      <c r="AF73" s="215">
        <f>'2.CO2-Sector'!AF73</f>
        <v>924.44909848849352</v>
      </c>
      <c r="AG73" s="215">
        <f>'2.CO2-Sector'!AG73</f>
        <v>1026.6000650839744</v>
      </c>
      <c r="AH73" s="215">
        <f>'2.CO2-Sector'!AH73</f>
        <v>1126.7623204237623</v>
      </c>
      <c r="AI73" s="215">
        <f>'2.CO2-Sector'!AI73</f>
        <v>1064.115089920746</v>
      </c>
      <c r="AJ73" s="215">
        <f>'2.CO2-Sector'!AJ73</f>
        <v>1104.0159179855241</v>
      </c>
      <c r="AK73" s="215">
        <f>'2.CO2-Sector'!AK73</f>
        <v>1029.8061630373229</v>
      </c>
      <c r="AL73" s="215">
        <f>'2.CO2-Sector'!AL73</f>
        <v>1074.2164097368179</v>
      </c>
      <c r="AM73" s="215">
        <f>'2.CO2-Sector'!AM73</f>
        <v>1022.3384205504215</v>
      </c>
      <c r="AN73" s="215">
        <f>'2.CO2-Sector'!AN73</f>
        <v>966.84872660408905</v>
      </c>
      <c r="AO73" s="215">
        <f>'2.CO2-Sector'!AO73</f>
        <v>925.01333515752594</v>
      </c>
      <c r="AP73" s="215">
        <f>'2.CO2-Sector'!AP73</f>
        <v>961.83153175001735</v>
      </c>
      <c r="AQ73" s="215">
        <f>'2.CO2-Sector'!AQ73</f>
        <v>990.05205136502946</v>
      </c>
      <c r="AR73" s="215">
        <f>'2.CO2-Sector'!AR73</f>
        <v>1032.8356769315515</v>
      </c>
      <c r="AS73" s="215">
        <f>'2.CO2-Sector'!AS73</f>
        <v>947.66155622232623</v>
      </c>
      <c r="AT73" s="215">
        <f>'2.CO2-Sector'!AT73</f>
        <v>864.15181782157379</v>
      </c>
      <c r="AU73" s="215">
        <f>'2.CO2-Sector'!AU73</f>
        <v>813.54833040206904</v>
      </c>
      <c r="AV73" s="215">
        <f>'2.CO2-Sector'!AV73</f>
        <v>772.67787512432869</v>
      </c>
      <c r="AW73" s="215">
        <f>'2.CO2-Sector'!AW73</f>
        <v>757.72940648439112</v>
      </c>
      <c r="AX73" s="215">
        <f>'2.CO2-Sector'!AX73</f>
        <v>704.98377701829259</v>
      </c>
      <c r="AY73" s="215">
        <f>'2.CO2-Sector'!AY73</f>
        <v>701.02459016280977</v>
      </c>
      <c r="AZ73" s="215">
        <f>'2.CO2-Sector'!AZ73</f>
        <v>700.63715321020936</v>
      </c>
      <c r="BA73" s="215">
        <v>0</v>
      </c>
      <c r="BB73" s="215">
        <v>0</v>
      </c>
      <c r="BC73" s="215">
        <v>0</v>
      </c>
      <c r="BD73" s="215">
        <v>0</v>
      </c>
      <c r="BE73" s="215">
        <v>0</v>
      </c>
      <c r="BF73" s="215">
        <v>0</v>
      </c>
      <c r="BG73" s="215">
        <v>0</v>
      </c>
    </row>
    <row r="74" spans="1:69" ht="15" thickBot="1">
      <c r="W74" s="1111"/>
      <c r="X74" s="1210" t="s">
        <v>609</v>
      </c>
      <c r="Y74" s="1211"/>
      <c r="Z74" s="381"/>
      <c r="AA74" s="210">
        <f>'2.CO2-Sector'!AA74</f>
        <v>5301.0656630884805</v>
      </c>
      <c r="AB74" s="210">
        <f>'2.CO2-Sector'!AB74</f>
        <v>5103.342286808992</v>
      </c>
      <c r="AC74" s="210">
        <f>'2.CO2-Sector'!AC74</f>
        <v>4870.8143470237155</v>
      </c>
      <c r="AD74" s="210">
        <f>'2.CO2-Sector'!AD74</f>
        <v>4629.722405255191</v>
      </c>
      <c r="AE74" s="210">
        <f>'2.CO2-Sector'!AE74</f>
        <v>4607.2159876303922</v>
      </c>
      <c r="AF74" s="210">
        <f>'2.CO2-Sector'!AF74</f>
        <v>4508.0887307598514</v>
      </c>
      <c r="AG74" s="210">
        <f>'2.CO2-Sector'!AG74</f>
        <v>4526.5802385686238</v>
      </c>
      <c r="AH74" s="210">
        <f>'2.CO2-Sector'!AH74</f>
        <v>4365.7438163112556</v>
      </c>
      <c r="AI74" s="210">
        <f>'2.CO2-Sector'!AI74</f>
        <v>4001.9398028925134</v>
      </c>
      <c r="AJ74" s="210">
        <f>'2.CO2-Sector'!AJ74</f>
        <v>3987.4626811311196</v>
      </c>
      <c r="AK74" s="210">
        <f>'2.CO2-Sector'!AK74</f>
        <v>4058.1676252495772</v>
      </c>
      <c r="AL74" s="210">
        <f>'2.CO2-Sector'!AL74</f>
        <v>3636.8749934342354</v>
      </c>
      <c r="AM74" s="210">
        <f>'2.CO2-Sector'!AM74</f>
        <v>3406.0276598822215</v>
      </c>
      <c r="AN74" s="210">
        <f>'2.CO2-Sector'!AN74</f>
        <v>3275.4414037233983</v>
      </c>
      <c r="AO74" s="210">
        <f>'2.CO2-Sector'!AO74</f>
        <v>3197.4576995024363</v>
      </c>
      <c r="AP74" s="210">
        <f>'2.CO2-Sector'!AP74</f>
        <v>3092.1249684734512</v>
      </c>
      <c r="AQ74" s="210">
        <f>'2.CO2-Sector'!AQ74</f>
        <v>3025.4699190598476</v>
      </c>
      <c r="AR74" s="210">
        <f>'2.CO2-Sector'!AR74</f>
        <v>2890.1609626264676</v>
      </c>
      <c r="AS74" s="210">
        <f>'2.CO2-Sector'!AS74</f>
        <v>2615.2398364300234</v>
      </c>
      <c r="AT74" s="210">
        <f>'2.CO2-Sector'!AT74</f>
        <v>2410.2546889543828</v>
      </c>
      <c r="AU74" s="210">
        <f>'2.CO2-Sector'!AU74</f>
        <v>2342.9453504285648</v>
      </c>
      <c r="AV74" s="210">
        <f>'2.CO2-Sector'!AV74</f>
        <v>2261.3638474672271</v>
      </c>
      <c r="AW74" s="210">
        <f>'2.CO2-Sector'!AW74</f>
        <v>2181.1140887474889</v>
      </c>
      <c r="AX74" s="210">
        <f>'2.CO2-Sector'!AX74</f>
        <v>2182.6247640589918</v>
      </c>
      <c r="AY74" s="210">
        <f>'2.CO2-Sector'!AY74</f>
        <v>2110.8116421416557</v>
      </c>
      <c r="AZ74" s="210">
        <f>'2.CO2-Sector'!AZ74</f>
        <v>2149.9255923280043</v>
      </c>
      <c r="BA74" s="210">
        <v>5301.0656630884805</v>
      </c>
      <c r="BB74" s="210">
        <v>5301.0656630884805</v>
      </c>
      <c r="BC74" s="210">
        <v>5301.0656630884805</v>
      </c>
      <c r="BD74" s="210">
        <v>5301.0656630884805</v>
      </c>
      <c r="BE74" s="210">
        <v>5301.0656630884805</v>
      </c>
      <c r="BF74" s="210">
        <v>5301.0656630884805</v>
      </c>
      <c r="BG74" s="210">
        <v>5301.0656630884805</v>
      </c>
    </row>
    <row r="75" spans="1:69" s="721" customFormat="1" ht="15.75" thickTop="1" thickBot="1">
      <c r="W75" s="734" t="s">
        <v>150</v>
      </c>
      <c r="X75" s="1144"/>
      <c r="Y75" s="1145"/>
      <c r="Z75" s="735"/>
      <c r="AA75" s="736">
        <f>SUM(AA5,AA53,AA65,AA69)</f>
        <v>1162465.5760121681</v>
      </c>
      <c r="AB75" s="736">
        <f t="shared" ref="AB75:BG75" si="15">SUM(AB5,AB53,AB65,AB69)</f>
        <v>1170737.9626404569</v>
      </c>
      <c r="AC75" s="736">
        <f t="shared" si="15"/>
        <v>1180639.4515163088</v>
      </c>
      <c r="AD75" s="736">
        <f t="shared" si="15"/>
        <v>1173516.2632751965</v>
      </c>
      <c r="AE75" s="736">
        <f t="shared" si="15"/>
        <v>1234831.9140508312</v>
      </c>
      <c r="AF75" s="736">
        <f t="shared" si="15"/>
        <v>1248356.9596207088</v>
      </c>
      <c r="AG75" s="736">
        <f t="shared" si="15"/>
        <v>1261224.6042073739</v>
      </c>
      <c r="AH75" s="736">
        <f t="shared" si="15"/>
        <v>1258933.9295363973</v>
      </c>
      <c r="AI75" s="736">
        <f t="shared" si="15"/>
        <v>1223613.9548508625</v>
      </c>
      <c r="AJ75" s="736">
        <f t="shared" si="15"/>
        <v>1258562.4712083016</v>
      </c>
      <c r="AK75" s="736">
        <f t="shared" si="15"/>
        <v>1279835.2941451448</v>
      </c>
      <c r="AL75" s="736">
        <f t="shared" si="15"/>
        <v>1262640.4580726735</v>
      </c>
      <c r="AM75" s="736">
        <f t="shared" si="15"/>
        <v>1299460.6898216202</v>
      </c>
      <c r="AN75" s="736">
        <f t="shared" si="15"/>
        <v>1304378.3897382303</v>
      </c>
      <c r="AO75" s="736">
        <f t="shared" si="15"/>
        <v>1303387.6204271708</v>
      </c>
      <c r="AP75" s="736">
        <f t="shared" si="15"/>
        <v>1310785.31695583</v>
      </c>
      <c r="AQ75" s="736">
        <f t="shared" si="15"/>
        <v>1290124.4676310858</v>
      </c>
      <c r="AR75" s="736">
        <f t="shared" si="15"/>
        <v>1324603.5965018021</v>
      </c>
      <c r="AS75" s="736">
        <f t="shared" si="15"/>
        <v>1239906.0855676273</v>
      </c>
      <c r="AT75" s="736">
        <f t="shared" si="15"/>
        <v>1167095.5469925334</v>
      </c>
      <c r="AU75" s="736">
        <f t="shared" si="15"/>
        <v>1217353.6997634051</v>
      </c>
      <c r="AV75" s="736">
        <f t="shared" si="15"/>
        <v>1266077.5334117732</v>
      </c>
      <c r="AW75" s="736">
        <f t="shared" si="15"/>
        <v>1300338.6804849911</v>
      </c>
      <c r="AX75" s="736">
        <f t="shared" si="15"/>
        <v>1315868.6302562261</v>
      </c>
      <c r="AY75" s="736">
        <f t="shared" si="15"/>
        <v>1268712.2098610483</v>
      </c>
      <c r="AZ75" s="736">
        <f t="shared" si="15"/>
        <v>1227389.4167026971</v>
      </c>
      <c r="BA75" s="736">
        <f t="shared" si="15"/>
        <v>5301.0656630884805</v>
      </c>
      <c r="BB75" s="736">
        <f t="shared" si="15"/>
        <v>5301.0656630884805</v>
      </c>
      <c r="BC75" s="736">
        <f t="shared" si="15"/>
        <v>5301.0656630884805</v>
      </c>
      <c r="BD75" s="736">
        <f t="shared" si="15"/>
        <v>5301.0656630884805</v>
      </c>
      <c r="BE75" s="736">
        <f t="shared" si="15"/>
        <v>5301.0656630884805</v>
      </c>
      <c r="BF75" s="736">
        <f t="shared" si="15"/>
        <v>5301.0656630884805</v>
      </c>
      <c r="BG75" s="736">
        <f t="shared" si="15"/>
        <v>5301.0656630884805</v>
      </c>
    </row>
    <row r="76" spans="1:69" s="721" customFormat="1">
      <c r="W76" s="724"/>
      <c r="X76" s="724"/>
      <c r="Y76" s="1146"/>
      <c r="Z76" s="725"/>
      <c r="AA76" s="726"/>
      <c r="AB76" s="726"/>
      <c r="AC76" s="726"/>
      <c r="AD76" s="726"/>
      <c r="AE76" s="726"/>
      <c r="AF76" s="726"/>
      <c r="AG76" s="726"/>
      <c r="AH76" s="726"/>
      <c r="AI76" s="726"/>
      <c r="AJ76" s="726"/>
      <c r="AK76" s="726"/>
      <c r="AL76" s="726"/>
      <c r="AM76" s="726"/>
      <c r="AN76" s="726"/>
      <c r="AO76" s="726"/>
      <c r="AP76" s="726"/>
      <c r="AQ76" s="726"/>
      <c r="AR76" s="726"/>
      <c r="AS76" s="726"/>
      <c r="AT76" s="726"/>
      <c r="AU76" s="726"/>
      <c r="AV76" s="726"/>
      <c r="AW76" s="726"/>
      <c r="AX76" s="726"/>
      <c r="AY76" s="726"/>
      <c r="AZ76" s="726"/>
      <c r="BA76" s="726"/>
      <c r="BB76" s="726"/>
      <c r="BC76" s="726"/>
      <c r="BD76" s="726"/>
      <c r="BE76" s="726"/>
      <c r="BF76" s="726"/>
      <c r="BG76" s="726"/>
    </row>
    <row r="77" spans="1:69" ht="16.5">
      <c r="W77" s="767"/>
      <c r="X77" s="767"/>
      <c r="Y77" s="767" t="s">
        <v>550</v>
      </c>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P77" s="131"/>
      <c r="BQ77" s="360"/>
    </row>
    <row r="78" spans="1:69">
      <c r="W78" s="767"/>
      <c r="X78" s="767"/>
      <c r="Y78" s="1147" t="s">
        <v>293</v>
      </c>
      <c r="Z78" s="301"/>
      <c r="AA78" s="13">
        <v>1990</v>
      </c>
      <c r="AB78" s="13">
        <f t="shared" ref="AB78:BE78" si="16">AA78+1</f>
        <v>1991</v>
      </c>
      <c r="AC78" s="13">
        <f t="shared" si="16"/>
        <v>1992</v>
      </c>
      <c r="AD78" s="13">
        <f t="shared" si="16"/>
        <v>1993</v>
      </c>
      <c r="AE78" s="13">
        <f t="shared" si="16"/>
        <v>1994</v>
      </c>
      <c r="AF78" s="13">
        <f t="shared" si="16"/>
        <v>1995</v>
      </c>
      <c r="AG78" s="13">
        <f t="shared" si="16"/>
        <v>1996</v>
      </c>
      <c r="AH78" s="13">
        <f t="shared" si="16"/>
        <v>1997</v>
      </c>
      <c r="AI78" s="13">
        <f t="shared" si="16"/>
        <v>1998</v>
      </c>
      <c r="AJ78" s="13">
        <f t="shared" si="16"/>
        <v>1999</v>
      </c>
      <c r="AK78" s="13">
        <f t="shared" si="16"/>
        <v>2000</v>
      </c>
      <c r="AL78" s="13">
        <f t="shared" si="16"/>
        <v>2001</v>
      </c>
      <c r="AM78" s="13">
        <f t="shared" si="16"/>
        <v>2002</v>
      </c>
      <c r="AN78" s="13">
        <f t="shared" si="16"/>
        <v>2003</v>
      </c>
      <c r="AO78" s="13">
        <f t="shared" si="16"/>
        <v>2004</v>
      </c>
      <c r="AP78" s="13">
        <f>AO78+1</f>
        <v>2005</v>
      </c>
      <c r="AQ78" s="13">
        <f t="shared" si="16"/>
        <v>2006</v>
      </c>
      <c r="AR78" s="13">
        <f t="shared" si="16"/>
        <v>2007</v>
      </c>
      <c r="AS78" s="13">
        <f t="shared" si="16"/>
        <v>2008</v>
      </c>
      <c r="AT78" s="13">
        <f t="shared" si="16"/>
        <v>2009</v>
      </c>
      <c r="AU78" s="13">
        <f t="shared" si="16"/>
        <v>2010</v>
      </c>
      <c r="AV78" s="13">
        <f t="shared" si="16"/>
        <v>2011</v>
      </c>
      <c r="AW78" s="13">
        <f t="shared" si="16"/>
        <v>2012</v>
      </c>
      <c r="AX78" s="13">
        <f t="shared" si="16"/>
        <v>2013</v>
      </c>
      <c r="AY78" s="13">
        <f t="shared" si="16"/>
        <v>2014</v>
      </c>
      <c r="AZ78" s="13">
        <f t="shared" si="16"/>
        <v>2015</v>
      </c>
      <c r="BA78" s="13">
        <f t="shared" si="16"/>
        <v>2016</v>
      </c>
      <c r="BB78" s="13">
        <f t="shared" si="16"/>
        <v>2017</v>
      </c>
      <c r="BC78" s="13">
        <f t="shared" si="16"/>
        <v>2018</v>
      </c>
      <c r="BD78" s="13">
        <f t="shared" si="16"/>
        <v>2019</v>
      </c>
      <c r="BE78" s="13">
        <f t="shared" si="16"/>
        <v>2020</v>
      </c>
      <c r="BF78" s="13" t="s">
        <v>44</v>
      </c>
      <c r="BG78" s="13" t="s">
        <v>7</v>
      </c>
      <c r="BP78" s="131"/>
      <c r="BQ78" s="360"/>
    </row>
    <row r="79" spans="1:69" s="29" customFormat="1">
      <c r="A79" s="305"/>
      <c r="B79" s="1"/>
      <c r="C79" s="1"/>
      <c r="D79" s="1"/>
      <c r="E79" s="1"/>
      <c r="F79" s="1"/>
      <c r="G79" s="1"/>
      <c r="H79" s="1"/>
      <c r="I79" s="1"/>
      <c r="J79" s="1"/>
      <c r="K79" s="1"/>
      <c r="L79" s="1"/>
      <c r="M79" s="1"/>
      <c r="N79" s="1"/>
      <c r="O79" s="1"/>
      <c r="P79" s="1"/>
      <c r="Q79" s="1"/>
      <c r="R79" s="1"/>
      <c r="S79" s="1"/>
      <c r="T79" s="1"/>
      <c r="U79" s="1"/>
      <c r="V79" s="1"/>
      <c r="W79" s="767"/>
      <c r="X79" s="767"/>
      <c r="Y79" s="8" t="s">
        <v>453</v>
      </c>
      <c r="Z79" s="3"/>
      <c r="AA79" s="14">
        <f t="shared" ref="AA79:AZ79" si="17">AA6/10^3</f>
        <v>91.103403831120673</v>
      </c>
      <c r="AB79" s="14">
        <f t="shared" si="17"/>
        <v>91.46284111407472</v>
      </c>
      <c r="AC79" s="14">
        <f t="shared" si="17"/>
        <v>91.800109004363648</v>
      </c>
      <c r="AD79" s="14">
        <f t="shared" si="17"/>
        <v>90.358873556207087</v>
      </c>
      <c r="AE79" s="14">
        <f t="shared" si="17"/>
        <v>97.552500189353324</v>
      </c>
      <c r="AF79" s="14">
        <f t="shared" si="17"/>
        <v>100.25027809880393</v>
      </c>
      <c r="AG79" s="14">
        <f t="shared" si="17"/>
        <v>96.954674543332402</v>
      </c>
      <c r="AH79" s="14">
        <f t="shared" si="17"/>
        <v>101.60371891751139</v>
      </c>
      <c r="AI79" s="14">
        <f t="shared" si="17"/>
        <v>91.717007307588332</v>
      </c>
      <c r="AJ79" s="14">
        <f t="shared" si="17"/>
        <v>92.41367551891409</v>
      </c>
      <c r="AK79" s="14">
        <f t="shared" si="17"/>
        <v>89.824472062992157</v>
      </c>
      <c r="AL79" s="14">
        <f t="shared" si="17"/>
        <v>87.239622877125797</v>
      </c>
      <c r="AM79" s="14">
        <f t="shared" si="17"/>
        <v>93.26906545096864</v>
      </c>
      <c r="AN79" s="14">
        <f t="shared" si="17"/>
        <v>92.747021503128792</v>
      </c>
      <c r="AO79" s="14">
        <f t="shared" si="17"/>
        <v>89.248852154948665</v>
      </c>
      <c r="AP79" s="14">
        <f t="shared" si="17"/>
        <v>103.66058877358445</v>
      </c>
      <c r="AQ79" s="14">
        <f t="shared" si="17"/>
        <v>87.991061559518243</v>
      </c>
      <c r="AR79" s="14">
        <f t="shared" si="17"/>
        <v>107.60444194007954</v>
      </c>
      <c r="AS79" s="14">
        <f t="shared" si="17"/>
        <v>105.76448707513863</v>
      </c>
      <c r="AT79" s="14">
        <f t="shared" si="17"/>
        <v>103.19946352265102</v>
      </c>
      <c r="AU79" s="14">
        <f t="shared" si="17"/>
        <v>110.22929647617781</v>
      </c>
      <c r="AV79" s="14">
        <f t="shared" si="17"/>
        <v>111.25065179206551</v>
      </c>
      <c r="AW79" s="14">
        <f t="shared" si="17"/>
        <v>104.58671449733872</v>
      </c>
      <c r="AX79" s="14">
        <f t="shared" si="17"/>
        <v>98.870621530180102</v>
      </c>
      <c r="AY79" s="14">
        <f t="shared" si="17"/>
        <v>85.023104334066431</v>
      </c>
      <c r="AZ79" s="14">
        <f t="shared" si="17"/>
        <v>79.5486327980732</v>
      </c>
      <c r="BA79" s="28"/>
      <c r="BB79" s="28"/>
      <c r="BC79" s="28"/>
      <c r="BD79" s="28"/>
      <c r="BE79" s="28"/>
      <c r="BF79" s="28"/>
      <c r="BG79" s="28"/>
      <c r="BH79" s="142"/>
      <c r="BP79" s="131"/>
      <c r="BQ79" s="360"/>
    </row>
    <row r="80" spans="1:69" s="29" customFormat="1">
      <c r="A80" s="305"/>
      <c r="B80" s="1"/>
      <c r="C80" s="1"/>
      <c r="D80" s="1"/>
      <c r="E80" s="1"/>
      <c r="F80" s="1"/>
      <c r="G80" s="1"/>
      <c r="H80" s="1"/>
      <c r="I80" s="1"/>
      <c r="J80" s="1"/>
      <c r="K80" s="1"/>
      <c r="L80" s="1"/>
      <c r="M80" s="1"/>
      <c r="N80" s="1"/>
      <c r="O80" s="1"/>
      <c r="P80" s="1"/>
      <c r="Q80" s="1"/>
      <c r="R80" s="1"/>
      <c r="S80" s="1"/>
      <c r="T80" s="1"/>
      <c r="U80" s="1"/>
      <c r="V80" s="1"/>
      <c r="W80" s="767"/>
      <c r="X80" s="767"/>
      <c r="Y80" s="8" t="s">
        <v>454</v>
      </c>
      <c r="Z80" s="14"/>
      <c r="AA80" s="14">
        <f t="shared" ref="AA80:AZ80" si="18">AA13/10^3</f>
        <v>501.89303905101281</v>
      </c>
      <c r="AB80" s="14">
        <f t="shared" si="18"/>
        <v>490.98928330030856</v>
      </c>
      <c r="AC80" s="14">
        <f t="shared" si="18"/>
        <v>480.7054172110291</v>
      </c>
      <c r="AD80" s="14">
        <f t="shared" si="18"/>
        <v>466.82635689475916</v>
      </c>
      <c r="AE80" s="14">
        <f t="shared" si="18"/>
        <v>483.69381657956791</v>
      </c>
      <c r="AF80" s="14">
        <f t="shared" si="18"/>
        <v>477.79856724495033</v>
      </c>
      <c r="AG80" s="14">
        <f t="shared" si="18"/>
        <v>482.07359780739876</v>
      </c>
      <c r="AH80" s="14">
        <f t="shared" si="18"/>
        <v>473.35981446267544</v>
      </c>
      <c r="AI80" s="14">
        <f t="shared" si="18"/>
        <v>443.22753292698792</v>
      </c>
      <c r="AJ80" s="14">
        <f t="shared" si="18"/>
        <v>454.72073348264979</v>
      </c>
      <c r="AK80" s="14">
        <f t="shared" si="18"/>
        <v>465.85463139645037</v>
      </c>
      <c r="AL80" s="14">
        <f t="shared" si="18"/>
        <v>453.33211217035921</v>
      </c>
      <c r="AM80" s="14">
        <f t="shared" si="18"/>
        <v>467.77633964418499</v>
      </c>
      <c r="AN80" s="14">
        <f t="shared" si="18"/>
        <v>470.8345692362123</v>
      </c>
      <c r="AO80" s="14">
        <f t="shared" si="18"/>
        <v>468.20449815293171</v>
      </c>
      <c r="AP80" s="14">
        <f t="shared" si="18"/>
        <v>456.90462841954945</v>
      </c>
      <c r="AQ80" s="14">
        <f t="shared" si="18"/>
        <v>471.8460464294829</v>
      </c>
      <c r="AR80" s="14">
        <f t="shared" si="18"/>
        <v>471.95419168740557</v>
      </c>
      <c r="AS80" s="14">
        <f t="shared" si="18"/>
        <v>417.03491491295284</v>
      </c>
      <c r="AT80" s="14">
        <f t="shared" si="18"/>
        <v>382.1455530551803</v>
      </c>
      <c r="AU80" s="14">
        <f t="shared" si="18"/>
        <v>413.50153831734985</v>
      </c>
      <c r="AV80" s="14">
        <f t="shared" si="18"/>
        <v>428.96883845650336</v>
      </c>
      <c r="AW80" s="14">
        <f t="shared" si="18"/>
        <v>432.24594218474812</v>
      </c>
      <c r="AX80" s="14">
        <f t="shared" si="18"/>
        <v>431.85279545867024</v>
      </c>
      <c r="AY80" s="14">
        <f t="shared" si="18"/>
        <v>424.14375716874133</v>
      </c>
      <c r="AZ80" s="14">
        <f t="shared" si="18"/>
        <v>411.18833121817698</v>
      </c>
      <c r="BA80" s="28"/>
      <c r="BB80" s="28"/>
      <c r="BC80" s="28"/>
      <c r="BD80" s="28"/>
      <c r="BE80" s="28"/>
      <c r="BF80" s="28"/>
      <c r="BG80" s="28"/>
      <c r="BH80" s="142"/>
      <c r="BP80" s="131"/>
      <c r="BQ80" s="360"/>
    </row>
    <row r="81" spans="1:69" s="29" customFormat="1">
      <c r="A81" s="305"/>
      <c r="B81" s="1"/>
      <c r="C81" s="1"/>
      <c r="D81" s="1"/>
      <c r="E81" s="1"/>
      <c r="F81" s="1"/>
      <c r="G81" s="1"/>
      <c r="H81" s="1"/>
      <c r="I81" s="1"/>
      <c r="J81" s="1"/>
      <c r="K81" s="1"/>
      <c r="L81" s="1"/>
      <c r="M81" s="1"/>
      <c r="N81" s="1"/>
      <c r="O81" s="1"/>
      <c r="P81" s="1"/>
      <c r="Q81" s="1"/>
      <c r="R81" s="1"/>
      <c r="S81" s="1"/>
      <c r="T81" s="1"/>
      <c r="U81" s="1"/>
      <c r="V81" s="1"/>
      <c r="W81" s="767"/>
      <c r="X81" s="767"/>
      <c r="Y81" s="8" t="s">
        <v>455</v>
      </c>
      <c r="Z81" s="14"/>
      <c r="AA81" s="14">
        <f t="shared" ref="AA81:AZ81" si="19">AA47/10^3</f>
        <v>206.23676764068469</v>
      </c>
      <c r="AB81" s="14">
        <f t="shared" si="19"/>
        <v>218.67368836262398</v>
      </c>
      <c r="AC81" s="14">
        <f t="shared" si="19"/>
        <v>225.13709610157659</v>
      </c>
      <c r="AD81" s="14">
        <f t="shared" si="19"/>
        <v>228.39631947003051</v>
      </c>
      <c r="AE81" s="14">
        <f t="shared" si="19"/>
        <v>237.97186850146591</v>
      </c>
      <c r="AF81" s="14">
        <f t="shared" si="19"/>
        <v>246.53668110832456</v>
      </c>
      <c r="AG81" s="14">
        <f t="shared" si="19"/>
        <v>252.79826194341379</v>
      </c>
      <c r="AH81" s="14">
        <f t="shared" si="19"/>
        <v>253.89772308438683</v>
      </c>
      <c r="AI81" s="14">
        <f t="shared" si="19"/>
        <v>251.87421425126189</v>
      </c>
      <c r="AJ81" s="14">
        <f t="shared" si="19"/>
        <v>256.0075056675816</v>
      </c>
      <c r="AK81" s="14">
        <f t="shared" si="19"/>
        <v>254.8458781897948</v>
      </c>
      <c r="AL81" s="14">
        <f t="shared" si="19"/>
        <v>258.8763532024559</v>
      </c>
      <c r="AM81" s="14">
        <f t="shared" si="19"/>
        <v>255.0848867529059</v>
      </c>
      <c r="AN81" s="14">
        <f t="shared" si="19"/>
        <v>251.27707979434058</v>
      </c>
      <c r="AO81" s="14">
        <f t="shared" si="19"/>
        <v>245.24405216439661</v>
      </c>
      <c r="AP81" s="14">
        <f t="shared" si="19"/>
        <v>239.69457441870784</v>
      </c>
      <c r="AQ81" s="14">
        <f t="shared" si="19"/>
        <v>236.14811242933268</v>
      </c>
      <c r="AR81" s="14">
        <f t="shared" si="19"/>
        <v>234.04952533328242</v>
      </c>
      <c r="AS81" s="14">
        <f t="shared" si="19"/>
        <v>225.25093071710313</v>
      </c>
      <c r="AT81" s="14">
        <f t="shared" si="19"/>
        <v>221.41699843362204</v>
      </c>
      <c r="AU81" s="14">
        <f t="shared" si="19"/>
        <v>222.13802484401427</v>
      </c>
      <c r="AV81" s="14">
        <f t="shared" si="19"/>
        <v>220.46118126190234</v>
      </c>
      <c r="AW81" s="14">
        <f t="shared" si="19"/>
        <v>226.13817422644041</v>
      </c>
      <c r="AX81" s="14">
        <f t="shared" si="19"/>
        <v>224.66196319613383</v>
      </c>
      <c r="AY81" s="14">
        <f t="shared" si="19"/>
        <v>217.09583232349141</v>
      </c>
      <c r="AZ81" s="14">
        <f t="shared" si="19"/>
        <v>213.34799064361897</v>
      </c>
      <c r="BA81" s="28"/>
      <c r="BB81" s="28"/>
      <c r="BC81" s="28"/>
      <c r="BD81" s="28"/>
      <c r="BE81" s="28"/>
      <c r="BF81" s="28"/>
      <c r="BG81" s="28"/>
      <c r="BH81" s="142"/>
      <c r="BP81" s="131"/>
      <c r="BQ81" s="360"/>
    </row>
    <row r="82" spans="1:69" s="29" customFormat="1">
      <c r="A82" s="305"/>
      <c r="B82" s="1"/>
      <c r="C82" s="1"/>
      <c r="D82" s="1"/>
      <c r="E82" s="1"/>
      <c r="F82" s="1"/>
      <c r="G82" s="1"/>
      <c r="H82" s="1"/>
      <c r="I82" s="1"/>
      <c r="J82" s="1"/>
      <c r="K82" s="1"/>
      <c r="L82" s="1"/>
      <c r="M82" s="1"/>
      <c r="N82" s="1"/>
      <c r="O82" s="1"/>
      <c r="P82" s="1"/>
      <c r="Q82" s="1"/>
      <c r="R82" s="1"/>
      <c r="S82" s="1"/>
      <c r="T82" s="1"/>
      <c r="U82" s="1"/>
      <c r="V82" s="1"/>
      <c r="W82" s="767"/>
      <c r="X82" s="767"/>
      <c r="Y82" s="8" t="s">
        <v>456</v>
      </c>
      <c r="Z82" s="14"/>
      <c r="AA82" s="14">
        <f t="shared" ref="AA82:AZ82" si="20">(AA31)/10^3</f>
        <v>136.99768244072391</v>
      </c>
      <c r="AB82" s="14">
        <f t="shared" si="20"/>
        <v>140.39939882368958</v>
      </c>
      <c r="AC82" s="14">
        <f t="shared" si="20"/>
        <v>145.02590051006308</v>
      </c>
      <c r="AD82" s="14">
        <f t="shared" si="20"/>
        <v>151.28544367558328</v>
      </c>
      <c r="AE82" s="14">
        <f t="shared" si="20"/>
        <v>166.61285842248765</v>
      </c>
      <c r="AF82" s="14">
        <f t="shared" si="20"/>
        <v>170.22520555813699</v>
      </c>
      <c r="AG82" s="14">
        <f t="shared" si="20"/>
        <v>175.15149596099468</v>
      </c>
      <c r="AH82" s="14">
        <f t="shared" si="20"/>
        <v>180.53595859337142</v>
      </c>
      <c r="AI82" s="14">
        <f t="shared" si="20"/>
        <v>193.44962929310256</v>
      </c>
      <c r="AJ82" s="14">
        <f t="shared" si="20"/>
        <v>203.44205710491312</v>
      </c>
      <c r="AK82" s="14">
        <f t="shared" si="20"/>
        <v>210.27897398530399</v>
      </c>
      <c r="AL82" s="14">
        <f t="shared" si="20"/>
        <v>209.97073581865337</v>
      </c>
      <c r="AM82" s="14">
        <f t="shared" si="20"/>
        <v>221.39900028241641</v>
      </c>
      <c r="AN82" s="14">
        <f t="shared" si="20"/>
        <v>225.73064430089318</v>
      </c>
      <c r="AO82" s="14">
        <f t="shared" si="20"/>
        <v>238.81437328940885</v>
      </c>
      <c r="AP82" s="14">
        <f t="shared" si="20"/>
        <v>238.86105376565919</v>
      </c>
      <c r="AQ82" s="14">
        <f t="shared" si="20"/>
        <v>235.67760330322753</v>
      </c>
      <c r="AR82" s="14">
        <f t="shared" si="20"/>
        <v>237.26692952316549</v>
      </c>
      <c r="AS82" s="14">
        <f t="shared" si="20"/>
        <v>231.46961254580634</v>
      </c>
      <c r="AT82" s="14">
        <f t="shared" si="20"/>
        <v>219.87740162707152</v>
      </c>
      <c r="AU82" s="14">
        <f t="shared" si="20"/>
        <v>218.83337038249158</v>
      </c>
      <c r="AV82" s="14">
        <f t="shared" si="20"/>
        <v>235.88621174643541</v>
      </c>
      <c r="AW82" s="14">
        <f t="shared" si="20"/>
        <v>253.61512545242948</v>
      </c>
      <c r="AX82" s="14">
        <f t="shared" si="20"/>
        <v>278.30465439931459</v>
      </c>
      <c r="AY82" s="14">
        <f t="shared" si="20"/>
        <v>273.97502510684996</v>
      </c>
      <c r="AZ82" s="14">
        <f t="shared" si="20"/>
        <v>265.38827221958098</v>
      </c>
      <c r="BA82" s="28"/>
      <c r="BB82" s="28"/>
      <c r="BC82" s="28"/>
      <c r="BD82" s="28"/>
      <c r="BE82" s="28"/>
      <c r="BF82" s="28"/>
      <c r="BG82" s="28"/>
      <c r="BH82" s="142"/>
      <c r="BP82" s="131"/>
      <c r="BQ82" s="360"/>
    </row>
    <row r="83" spans="1:69" s="29" customFormat="1">
      <c r="A83" s="305"/>
      <c r="B83" s="1"/>
      <c r="C83" s="1"/>
      <c r="D83" s="1"/>
      <c r="E83" s="1"/>
      <c r="F83" s="1"/>
      <c r="G83" s="1"/>
      <c r="H83" s="1"/>
      <c r="I83" s="1"/>
      <c r="J83" s="1"/>
      <c r="K83" s="1"/>
      <c r="L83" s="1"/>
      <c r="M83" s="1"/>
      <c r="N83" s="1"/>
      <c r="O83" s="1"/>
      <c r="P83" s="1"/>
      <c r="Q83" s="1"/>
      <c r="R83" s="1"/>
      <c r="S83" s="1"/>
      <c r="T83" s="1"/>
      <c r="U83" s="1"/>
      <c r="V83" s="1"/>
      <c r="W83" s="767"/>
      <c r="X83" s="767"/>
      <c r="Y83" s="8" t="s">
        <v>206</v>
      </c>
      <c r="Z83" s="14"/>
      <c r="AA83" s="14">
        <f t="shared" ref="AA83:AZ83" si="21">AA52/10^3</f>
        <v>130.61301376536565</v>
      </c>
      <c r="AB83" s="14">
        <f t="shared" si="21"/>
        <v>132.51609244104063</v>
      </c>
      <c r="AC83" s="14">
        <f t="shared" si="21"/>
        <v>139.79797957103233</v>
      </c>
      <c r="AD83" s="14">
        <f t="shared" si="21"/>
        <v>140.9621352842255</v>
      </c>
      <c r="AE83" s="14">
        <f t="shared" si="21"/>
        <v>148.35932914424137</v>
      </c>
      <c r="AF83" s="14">
        <f t="shared" si="21"/>
        <v>151.84081004768063</v>
      </c>
      <c r="AG83" s="14">
        <f t="shared" si="21"/>
        <v>151.39621426891256</v>
      </c>
      <c r="AH83" s="14">
        <f t="shared" si="21"/>
        <v>147.77379243515844</v>
      </c>
      <c r="AI83" s="14">
        <f t="shared" si="21"/>
        <v>147.84475417681548</v>
      </c>
      <c r="AJ83" s="14">
        <f t="shared" si="21"/>
        <v>156.25194615157449</v>
      </c>
      <c r="AK83" s="14">
        <f t="shared" si="21"/>
        <v>161.28690920682047</v>
      </c>
      <c r="AL83" s="14">
        <f t="shared" si="21"/>
        <v>157.57931693069017</v>
      </c>
      <c r="AM83" s="14">
        <f t="shared" si="21"/>
        <v>168.97890233787163</v>
      </c>
      <c r="AN83" s="14">
        <f t="shared" si="21"/>
        <v>171.03999404495374</v>
      </c>
      <c r="AO83" s="14">
        <f t="shared" si="21"/>
        <v>170.1043161603742</v>
      </c>
      <c r="AP83" s="14">
        <f t="shared" si="21"/>
        <v>179.89834153955377</v>
      </c>
      <c r="AQ83" s="14">
        <f t="shared" si="21"/>
        <v>168.25750983535738</v>
      </c>
      <c r="AR83" s="14">
        <f t="shared" si="21"/>
        <v>183.72462589359452</v>
      </c>
      <c r="AS83" s="14">
        <f t="shared" si="21"/>
        <v>173.72855562669818</v>
      </c>
      <c r="AT83" s="14">
        <f t="shared" si="21"/>
        <v>163.35414086451087</v>
      </c>
      <c r="AU83" s="14">
        <f t="shared" si="21"/>
        <v>174.05610168575757</v>
      </c>
      <c r="AV83" s="14">
        <f t="shared" si="21"/>
        <v>191.79547816104719</v>
      </c>
      <c r="AW83" s="14">
        <f t="shared" si="21"/>
        <v>204.15992598345963</v>
      </c>
      <c r="AX83" s="14">
        <f t="shared" si="21"/>
        <v>201.3457450423536</v>
      </c>
      <c r="AY83" s="14">
        <f t="shared" si="21"/>
        <v>189.14109747672097</v>
      </c>
      <c r="AZ83" s="14">
        <f t="shared" si="21"/>
        <v>179.47950525336418</v>
      </c>
      <c r="BA83" s="28"/>
      <c r="BB83" s="28"/>
      <c r="BC83" s="28"/>
      <c r="BD83" s="28"/>
      <c r="BE83" s="28"/>
      <c r="BF83" s="28"/>
      <c r="BG83" s="28"/>
      <c r="BH83" s="142"/>
      <c r="BP83" s="685"/>
      <c r="BQ83" s="360"/>
    </row>
    <row r="84" spans="1:69" s="29" customFormat="1">
      <c r="A84" s="305"/>
      <c r="B84" s="1"/>
      <c r="C84" s="1"/>
      <c r="D84" s="1"/>
      <c r="E84" s="1"/>
      <c r="F84" s="1"/>
      <c r="G84" s="1"/>
      <c r="H84" s="1"/>
      <c r="I84" s="1"/>
      <c r="J84" s="1"/>
      <c r="K84" s="1"/>
      <c r="L84" s="1"/>
      <c r="M84" s="1"/>
      <c r="N84" s="1"/>
      <c r="O84" s="1"/>
      <c r="P84" s="1"/>
      <c r="Q84" s="1"/>
      <c r="R84" s="1"/>
      <c r="S84" s="1"/>
      <c r="T84" s="1"/>
      <c r="U84" s="1"/>
      <c r="V84" s="1"/>
      <c r="W84" s="767"/>
      <c r="X84" s="767"/>
      <c r="Y84" s="8" t="s">
        <v>93</v>
      </c>
      <c r="Z84" s="3"/>
      <c r="AA84" s="14">
        <f t="shared" ref="AA84:AZ84" si="22">AA53/10^3</f>
        <v>65.125994535528179</v>
      </c>
      <c r="AB84" s="14">
        <f t="shared" si="22"/>
        <v>66.220898023044768</v>
      </c>
      <c r="AC84" s="14">
        <f t="shared" si="22"/>
        <v>66.14951926019144</v>
      </c>
      <c r="AD84" s="14">
        <f t="shared" si="22"/>
        <v>64.863514874937081</v>
      </c>
      <c r="AE84" s="14">
        <f t="shared" si="22"/>
        <v>66.439762202855093</v>
      </c>
      <c r="AF84" s="14">
        <f t="shared" si="22"/>
        <v>66.774087991480073</v>
      </c>
      <c r="AG84" s="14">
        <f t="shared" si="22"/>
        <v>67.297676358663068</v>
      </c>
      <c r="AH84" s="14">
        <f t="shared" si="22"/>
        <v>64.691798465169498</v>
      </c>
      <c r="AI84" s="14">
        <f t="shared" si="22"/>
        <v>58.609944120293193</v>
      </c>
      <c r="AJ84" s="14">
        <f t="shared" si="22"/>
        <v>58.899072792361238</v>
      </c>
      <c r="AK84" s="14">
        <f t="shared" si="22"/>
        <v>59.357428232750529</v>
      </c>
      <c r="AL84" s="14">
        <f t="shared" si="22"/>
        <v>58.040999759272914</v>
      </c>
      <c r="AM84" s="14">
        <f t="shared" si="22"/>
        <v>55.348265059446199</v>
      </c>
      <c r="AN84" s="14">
        <f t="shared" si="22"/>
        <v>54.560852773661779</v>
      </c>
      <c r="AO84" s="14">
        <f t="shared" si="22"/>
        <v>54.543233901614755</v>
      </c>
      <c r="AP84" s="14">
        <f t="shared" si="22"/>
        <v>55.643977832797077</v>
      </c>
      <c r="AQ84" s="14">
        <f t="shared" si="22"/>
        <v>55.893472805397273</v>
      </c>
      <c r="AR84" s="14">
        <f t="shared" si="22"/>
        <v>55.092648974189999</v>
      </c>
      <c r="AS84" s="14">
        <f t="shared" si="22"/>
        <v>50.793224618314177</v>
      </c>
      <c r="AT84" s="14">
        <f t="shared" si="22"/>
        <v>45.234705405729784</v>
      </c>
      <c r="AU84" s="14">
        <f t="shared" si="22"/>
        <v>46.316103039967025</v>
      </c>
      <c r="AV84" s="14">
        <f t="shared" si="22"/>
        <v>46.226842695961473</v>
      </c>
      <c r="AW84" s="14">
        <f t="shared" si="22"/>
        <v>46.288208428078946</v>
      </c>
      <c r="AX84" s="14">
        <f t="shared" si="22"/>
        <v>48.034114633908317</v>
      </c>
      <c r="AY84" s="14">
        <f t="shared" si="22"/>
        <v>47.434264684650884</v>
      </c>
      <c r="AZ84" s="14">
        <f t="shared" si="22"/>
        <v>46.156227730441223</v>
      </c>
      <c r="BA84" s="28"/>
      <c r="BB84" s="28"/>
      <c r="BC84" s="28"/>
      <c r="BD84" s="28"/>
      <c r="BE84" s="28"/>
      <c r="BF84" s="28"/>
      <c r="BG84" s="28"/>
      <c r="BH84" s="142"/>
      <c r="BP84" s="136"/>
      <c r="BQ84" s="360"/>
    </row>
    <row r="85" spans="1:69" s="29" customFormat="1">
      <c r="A85" s="305"/>
      <c r="B85" s="1"/>
      <c r="C85" s="1"/>
      <c r="D85" s="1"/>
      <c r="E85" s="1"/>
      <c r="F85" s="1"/>
      <c r="G85" s="1"/>
      <c r="H85" s="1"/>
      <c r="I85" s="1"/>
      <c r="J85" s="1"/>
      <c r="K85" s="1"/>
      <c r="L85" s="1"/>
      <c r="M85" s="1"/>
      <c r="N85" s="1"/>
      <c r="O85" s="1"/>
      <c r="P85" s="1"/>
      <c r="Q85" s="1"/>
      <c r="R85" s="1"/>
      <c r="S85" s="1"/>
      <c r="T85" s="1"/>
      <c r="U85" s="1"/>
      <c r="V85" s="1"/>
      <c r="W85" s="767"/>
      <c r="X85" s="767"/>
      <c r="Y85" s="8" t="s">
        <v>92</v>
      </c>
      <c r="Z85" s="3"/>
      <c r="AA85" s="14">
        <f t="shared" ref="AA85:AZ85" si="23">AA65/10^3</f>
        <v>24.004789495147605</v>
      </c>
      <c r="AB85" s="14">
        <f t="shared" si="23"/>
        <v>24.193303079771095</v>
      </c>
      <c r="AC85" s="14">
        <f t="shared" si="23"/>
        <v>25.997784883166442</v>
      </c>
      <c r="AD85" s="14">
        <f t="shared" si="23"/>
        <v>25.019816501809952</v>
      </c>
      <c r="AE85" s="14">
        <f t="shared" si="23"/>
        <v>28.598436990483407</v>
      </c>
      <c r="AF85" s="14">
        <f t="shared" si="23"/>
        <v>29.139666356417248</v>
      </c>
      <c r="AG85" s="14">
        <f t="shared" si="23"/>
        <v>29.649884515558579</v>
      </c>
      <c r="AH85" s="14">
        <f t="shared" si="23"/>
        <v>31.207113724399004</v>
      </c>
      <c r="AI85" s="14">
        <f t="shared" si="23"/>
        <v>31.447885947133283</v>
      </c>
      <c r="AJ85" s="14">
        <f t="shared" si="23"/>
        <v>31.365707267695381</v>
      </c>
      <c r="AK85" s="14">
        <f t="shared" si="23"/>
        <v>32.856496577069208</v>
      </c>
      <c r="AL85" s="14">
        <f t="shared" si="23"/>
        <v>32.522541455449932</v>
      </c>
      <c r="AM85" s="14">
        <f t="shared" si="23"/>
        <v>32.76772216385082</v>
      </c>
      <c r="AN85" s="14">
        <f t="shared" si="23"/>
        <v>33.515749112426711</v>
      </c>
      <c r="AO85" s="14">
        <f t="shared" si="23"/>
        <v>32.703600998426424</v>
      </c>
      <c r="AP85" s="14">
        <f t="shared" si="23"/>
        <v>31.657635765383382</v>
      </c>
      <c r="AQ85" s="14">
        <f t="shared" si="23"/>
        <v>29.911656708535389</v>
      </c>
      <c r="AR85" s="14">
        <f t="shared" si="23"/>
        <v>30.488157264612141</v>
      </c>
      <c r="AS85" s="14">
        <f t="shared" si="23"/>
        <v>31.86148352838077</v>
      </c>
      <c r="AT85" s="14">
        <f t="shared" si="23"/>
        <v>28.202776998201294</v>
      </c>
      <c r="AU85" s="14">
        <f t="shared" si="23"/>
        <v>28.719830988225869</v>
      </c>
      <c r="AV85" s="14">
        <f t="shared" si="23"/>
        <v>28.039636165409298</v>
      </c>
      <c r="AW85" s="14">
        <f t="shared" si="23"/>
        <v>29.845585203940114</v>
      </c>
      <c r="AX85" s="14">
        <f t="shared" si="23"/>
        <v>29.333357204807157</v>
      </c>
      <c r="AY85" s="14">
        <f t="shared" si="23"/>
        <v>28.528100336765824</v>
      </c>
      <c r="AZ85" s="14">
        <f t="shared" si="23"/>
        <v>28.87070189644626</v>
      </c>
      <c r="BA85" s="28"/>
      <c r="BB85" s="28"/>
      <c r="BC85" s="28"/>
      <c r="BD85" s="28"/>
      <c r="BE85" s="28"/>
      <c r="BF85" s="28"/>
      <c r="BG85" s="28"/>
      <c r="BH85" s="142"/>
    </row>
    <row r="86" spans="1:69" s="29" customFormat="1" ht="17.25" thickBot="1">
      <c r="A86" s="305"/>
      <c r="B86" s="1"/>
      <c r="C86" s="1"/>
      <c r="D86" s="1"/>
      <c r="E86" s="1"/>
      <c r="F86" s="1"/>
      <c r="G86" s="1"/>
      <c r="H86" s="1"/>
      <c r="I86" s="1"/>
      <c r="J86" s="1"/>
      <c r="K86" s="1"/>
      <c r="L86" s="1"/>
      <c r="M86" s="1"/>
      <c r="N86" s="1"/>
      <c r="O86" s="1"/>
      <c r="P86" s="1"/>
      <c r="Q86" s="1"/>
      <c r="R86" s="1"/>
      <c r="S86" s="1"/>
      <c r="T86" s="1"/>
      <c r="U86" s="1"/>
      <c r="V86" s="1"/>
      <c r="W86" s="767"/>
      <c r="X86" s="767"/>
      <c r="Y86" s="9" t="s">
        <v>151</v>
      </c>
      <c r="Z86" s="15"/>
      <c r="AA86" s="5">
        <f>AA69/10^3</f>
        <v>6.4908852525847154</v>
      </c>
      <c r="AB86" s="5">
        <f t="shared" ref="AB86:AZ86" si="24">AB69/10^3</f>
        <v>6.2824574959036665</v>
      </c>
      <c r="AC86" s="5">
        <f t="shared" si="24"/>
        <v>6.0256449748862249</v>
      </c>
      <c r="AD86" s="5">
        <f t="shared" si="24"/>
        <v>5.8038030176439213</v>
      </c>
      <c r="AE86" s="5">
        <f t="shared" si="24"/>
        <v>5.6033420203765063</v>
      </c>
      <c r="AF86" s="5">
        <f t="shared" si="24"/>
        <v>5.7916632149150118</v>
      </c>
      <c r="AG86" s="5">
        <f t="shared" si="24"/>
        <v>5.9027988091002168</v>
      </c>
      <c r="AH86" s="5">
        <f t="shared" si="24"/>
        <v>5.8640098537254941</v>
      </c>
      <c r="AI86" s="5">
        <f t="shared" si="24"/>
        <v>5.4429868276799258</v>
      </c>
      <c r="AJ86" s="5">
        <f t="shared" si="24"/>
        <v>5.4617732226118827</v>
      </c>
      <c r="AK86" s="5">
        <f t="shared" si="24"/>
        <v>5.5305044939630905</v>
      </c>
      <c r="AL86" s="5">
        <f t="shared" si="24"/>
        <v>5.0787758586662912</v>
      </c>
      <c r="AM86" s="5">
        <f t="shared" si="24"/>
        <v>4.8365081299754999</v>
      </c>
      <c r="AN86" s="5">
        <f t="shared" si="24"/>
        <v>4.6724789726132023</v>
      </c>
      <c r="AO86" s="5">
        <f t="shared" si="24"/>
        <v>4.5246936050694861</v>
      </c>
      <c r="AP86" s="5">
        <f t="shared" si="24"/>
        <v>4.4645164405948972</v>
      </c>
      <c r="AQ86" s="5">
        <f t="shared" si="24"/>
        <v>4.3990045602344008</v>
      </c>
      <c r="AR86" s="5">
        <f t="shared" si="24"/>
        <v>4.4230758854723042</v>
      </c>
      <c r="AS86" s="5">
        <f t="shared" si="24"/>
        <v>4.0028765432333024</v>
      </c>
      <c r="AT86" s="5">
        <f t="shared" si="24"/>
        <v>3.6645070855664326</v>
      </c>
      <c r="AU86" s="5">
        <f t="shared" si="24"/>
        <v>3.55943402942111</v>
      </c>
      <c r="AV86" s="5">
        <f t="shared" si="24"/>
        <v>3.4486931324486987</v>
      </c>
      <c r="AW86" s="5">
        <f t="shared" si="24"/>
        <v>3.4590045085556893</v>
      </c>
      <c r="AX86" s="5">
        <f t="shared" si="24"/>
        <v>3.4653787908582365</v>
      </c>
      <c r="AY86" s="5">
        <f t="shared" si="24"/>
        <v>3.371028429761608</v>
      </c>
      <c r="AZ86" s="5">
        <f t="shared" si="24"/>
        <v>3.4097549429953564</v>
      </c>
      <c r="BA86" s="30"/>
      <c r="BB86" s="30"/>
      <c r="BC86" s="30"/>
      <c r="BD86" s="30"/>
      <c r="BE86" s="30"/>
      <c r="BF86" s="30"/>
      <c r="BG86" s="30"/>
      <c r="BH86" s="142"/>
    </row>
    <row r="87" spans="1:69" s="29" customFormat="1" ht="15" thickTop="1">
      <c r="A87" s="305"/>
      <c r="B87" s="1"/>
      <c r="C87" s="1"/>
      <c r="D87" s="1"/>
      <c r="E87" s="1"/>
      <c r="F87" s="1"/>
      <c r="G87" s="1"/>
      <c r="H87" s="1"/>
      <c r="I87" s="1"/>
      <c r="J87" s="1"/>
      <c r="K87" s="1"/>
      <c r="L87" s="1"/>
      <c r="M87" s="1"/>
      <c r="N87" s="1"/>
      <c r="O87" s="1"/>
      <c r="P87" s="1"/>
      <c r="Q87" s="1"/>
      <c r="R87" s="1"/>
      <c r="S87" s="1"/>
      <c r="T87" s="1"/>
      <c r="U87" s="1"/>
      <c r="V87" s="1"/>
      <c r="W87" s="767"/>
      <c r="X87" s="767"/>
      <c r="Y87" s="10" t="s">
        <v>302</v>
      </c>
      <c r="Z87" s="161"/>
      <c r="AA87" s="16">
        <f t="shared" ref="AA87:AX87" si="25">SUM(AA79:AA86)</f>
        <v>1162.4655760121684</v>
      </c>
      <c r="AB87" s="16">
        <f t="shared" si="25"/>
        <v>1170.737962640457</v>
      </c>
      <c r="AC87" s="16">
        <f t="shared" si="25"/>
        <v>1180.6394515163088</v>
      </c>
      <c r="AD87" s="16">
        <f t="shared" si="25"/>
        <v>1173.5162632751967</v>
      </c>
      <c r="AE87" s="16">
        <f t="shared" si="25"/>
        <v>1234.8319140508311</v>
      </c>
      <c r="AF87" s="16">
        <f t="shared" si="25"/>
        <v>1248.3569596207083</v>
      </c>
      <c r="AG87" s="16">
        <f t="shared" si="25"/>
        <v>1261.2246042073741</v>
      </c>
      <c r="AH87" s="16">
        <f t="shared" si="25"/>
        <v>1258.9339295363977</v>
      </c>
      <c r="AI87" s="16">
        <f t="shared" si="25"/>
        <v>1223.6139548508627</v>
      </c>
      <c r="AJ87" s="16">
        <f t="shared" si="25"/>
        <v>1258.5624712083015</v>
      </c>
      <c r="AK87" s="16">
        <f t="shared" si="25"/>
        <v>1279.8352941451446</v>
      </c>
      <c r="AL87" s="16">
        <f t="shared" si="25"/>
        <v>1262.6404580726737</v>
      </c>
      <c r="AM87" s="16">
        <f t="shared" si="25"/>
        <v>1299.4606898216202</v>
      </c>
      <c r="AN87" s="16">
        <f t="shared" si="25"/>
        <v>1304.3783897382302</v>
      </c>
      <c r="AO87" s="16">
        <f t="shared" si="25"/>
        <v>1303.3876204271708</v>
      </c>
      <c r="AP87" s="16">
        <f t="shared" si="25"/>
        <v>1310.78531695583</v>
      </c>
      <c r="AQ87" s="16">
        <f t="shared" si="25"/>
        <v>1290.1244676310857</v>
      </c>
      <c r="AR87" s="16">
        <f t="shared" si="25"/>
        <v>1324.6035965018023</v>
      </c>
      <c r="AS87" s="16">
        <f t="shared" si="25"/>
        <v>1239.9060855676273</v>
      </c>
      <c r="AT87" s="16">
        <f t="shared" si="25"/>
        <v>1167.0955469925329</v>
      </c>
      <c r="AU87" s="16">
        <f t="shared" si="25"/>
        <v>1217.3536997634048</v>
      </c>
      <c r="AV87" s="16">
        <f t="shared" si="25"/>
        <v>1266.0775334117732</v>
      </c>
      <c r="AW87" s="16">
        <f t="shared" si="25"/>
        <v>1300.3386804849908</v>
      </c>
      <c r="AX87" s="16">
        <f t="shared" si="25"/>
        <v>1315.868630256226</v>
      </c>
      <c r="AY87" s="16">
        <f>SUM(AY79:AY86)</f>
        <v>1268.7122098610482</v>
      </c>
      <c r="AZ87" s="16">
        <f>SUM(AZ79:AZ86)</f>
        <v>1227.389416702697</v>
      </c>
      <c r="BA87" s="31"/>
      <c r="BB87" s="31"/>
      <c r="BC87" s="31"/>
      <c r="BD87" s="31"/>
      <c r="BE87" s="31"/>
      <c r="BF87" s="31"/>
      <c r="BG87" s="31"/>
      <c r="BH87" s="142"/>
    </row>
    <row r="88" spans="1:69" s="29" customFormat="1">
      <c r="A88" s="305"/>
      <c r="B88" s="1"/>
      <c r="C88" s="1"/>
      <c r="D88" s="1"/>
      <c r="E88" s="1"/>
      <c r="F88" s="1"/>
      <c r="G88" s="1"/>
      <c r="H88" s="1"/>
      <c r="I88" s="1"/>
      <c r="J88" s="1"/>
      <c r="K88" s="1"/>
      <c r="L88" s="1"/>
      <c r="M88" s="1"/>
      <c r="N88" s="1"/>
      <c r="O88" s="1"/>
      <c r="P88" s="1"/>
      <c r="Q88" s="1"/>
      <c r="R88" s="1"/>
      <c r="S88" s="1"/>
      <c r="T88" s="1"/>
      <c r="U88" s="1"/>
      <c r="V88" s="1"/>
      <c r="W88" s="767"/>
      <c r="X88" s="767"/>
      <c r="Y88" s="685"/>
      <c r="Z88" s="144"/>
      <c r="AA88" s="144"/>
      <c r="AB88" s="144"/>
      <c r="AC88" s="144"/>
      <c r="AD88" s="144"/>
      <c r="AE88" s="144"/>
      <c r="AF88" s="144"/>
      <c r="AG88" s="144"/>
      <c r="AH88" s="144"/>
      <c r="AI88" s="144"/>
      <c r="AJ88" s="144"/>
      <c r="AK88" s="144"/>
      <c r="AL88" s="145"/>
      <c r="AM88" s="145"/>
      <c r="AN88" s="145"/>
      <c r="AO88" s="145"/>
      <c r="AP88" s="145"/>
      <c r="AQ88" s="136"/>
      <c r="AR88" s="136"/>
      <c r="AS88" s="136"/>
      <c r="AT88" s="136"/>
      <c r="AU88" s="136"/>
      <c r="AV88" s="136"/>
      <c r="AW88" s="136"/>
      <c r="AX88" s="136"/>
      <c r="AY88" s="136"/>
      <c r="AZ88" s="136"/>
      <c r="BA88" s="136"/>
      <c r="BB88" s="136"/>
      <c r="BC88" s="136"/>
      <c r="BD88" s="136"/>
      <c r="BE88" s="136"/>
      <c r="BF88" s="136"/>
      <c r="BG88" s="136"/>
      <c r="BH88" s="142"/>
    </row>
    <row r="89" spans="1:69">
      <c r="W89" s="767"/>
      <c r="X89" s="767"/>
      <c r="Y89" s="928" t="s">
        <v>95</v>
      </c>
    </row>
    <row r="90" spans="1:69">
      <c r="W90" s="767"/>
      <c r="X90" s="767"/>
      <c r="Y90" s="1147" t="s">
        <v>293</v>
      </c>
      <c r="Z90" s="301"/>
      <c r="AA90" s="13">
        <v>1990</v>
      </c>
      <c r="AB90" s="13">
        <f t="shared" ref="AB90:BE90" si="26">AA90+1</f>
        <v>1991</v>
      </c>
      <c r="AC90" s="13">
        <f t="shared" si="26"/>
        <v>1992</v>
      </c>
      <c r="AD90" s="13">
        <f t="shared" si="26"/>
        <v>1993</v>
      </c>
      <c r="AE90" s="13">
        <f t="shared" si="26"/>
        <v>1994</v>
      </c>
      <c r="AF90" s="13">
        <f t="shared" si="26"/>
        <v>1995</v>
      </c>
      <c r="AG90" s="13">
        <f t="shared" si="26"/>
        <v>1996</v>
      </c>
      <c r="AH90" s="13">
        <f t="shared" si="26"/>
        <v>1997</v>
      </c>
      <c r="AI90" s="13">
        <f t="shared" si="26"/>
        <v>1998</v>
      </c>
      <c r="AJ90" s="13">
        <f t="shared" si="26"/>
        <v>1999</v>
      </c>
      <c r="AK90" s="13">
        <f t="shared" si="26"/>
        <v>2000</v>
      </c>
      <c r="AL90" s="13">
        <f t="shared" si="26"/>
        <v>2001</v>
      </c>
      <c r="AM90" s="13">
        <f t="shared" si="26"/>
        <v>2002</v>
      </c>
      <c r="AN90" s="13">
        <f t="shared" si="26"/>
        <v>2003</v>
      </c>
      <c r="AO90" s="13">
        <f t="shared" si="26"/>
        <v>2004</v>
      </c>
      <c r="AP90" s="13">
        <f t="shared" si="26"/>
        <v>2005</v>
      </c>
      <c r="AQ90" s="13">
        <f t="shared" si="26"/>
        <v>2006</v>
      </c>
      <c r="AR90" s="13">
        <f t="shared" si="26"/>
        <v>2007</v>
      </c>
      <c r="AS90" s="13">
        <f t="shared" si="26"/>
        <v>2008</v>
      </c>
      <c r="AT90" s="13">
        <f t="shared" si="26"/>
        <v>2009</v>
      </c>
      <c r="AU90" s="13">
        <f t="shared" si="26"/>
        <v>2010</v>
      </c>
      <c r="AV90" s="13">
        <f t="shared" si="26"/>
        <v>2011</v>
      </c>
      <c r="AW90" s="13">
        <f t="shared" si="26"/>
        <v>2012</v>
      </c>
      <c r="AX90" s="13">
        <f t="shared" si="26"/>
        <v>2013</v>
      </c>
      <c r="AY90" s="13">
        <f t="shared" si="26"/>
        <v>2014</v>
      </c>
      <c r="AZ90" s="13">
        <f t="shared" si="26"/>
        <v>2015</v>
      </c>
      <c r="BA90" s="13">
        <f t="shared" si="26"/>
        <v>2016</v>
      </c>
      <c r="BB90" s="13">
        <f t="shared" si="26"/>
        <v>2017</v>
      </c>
      <c r="BC90" s="13">
        <f t="shared" si="26"/>
        <v>2018</v>
      </c>
      <c r="BD90" s="13">
        <f t="shared" si="26"/>
        <v>2019</v>
      </c>
      <c r="BE90" s="13">
        <f t="shared" si="26"/>
        <v>2020</v>
      </c>
      <c r="BF90" s="13" t="s">
        <v>44</v>
      </c>
      <c r="BG90" s="13" t="s">
        <v>7</v>
      </c>
    </row>
    <row r="91" spans="1:69" s="29" customFormat="1">
      <c r="A91" s="305"/>
      <c r="B91" s="1"/>
      <c r="C91" s="1"/>
      <c r="D91" s="1"/>
      <c r="E91" s="1"/>
      <c r="F91" s="1"/>
      <c r="G91" s="1"/>
      <c r="H91" s="1"/>
      <c r="I91" s="1"/>
      <c r="J91" s="1"/>
      <c r="K91" s="1"/>
      <c r="L91" s="1"/>
      <c r="M91" s="1"/>
      <c r="N91" s="1"/>
      <c r="O91" s="1"/>
      <c r="P91" s="1"/>
      <c r="Q91" s="1"/>
      <c r="R91" s="1"/>
      <c r="S91" s="1"/>
      <c r="T91" s="1"/>
      <c r="U91" s="1"/>
      <c r="V91" s="1"/>
      <c r="W91" s="767"/>
      <c r="X91" s="767"/>
      <c r="Y91" s="8" t="s">
        <v>453</v>
      </c>
      <c r="Z91" s="32"/>
      <c r="AA91" s="18">
        <f t="shared" ref="AA91:AX91" si="27">AA79/$AA79-1</f>
        <v>0</v>
      </c>
      <c r="AB91" s="18">
        <f t="shared" si="27"/>
        <v>3.9453770972195379E-3</v>
      </c>
      <c r="AC91" s="18">
        <f t="shared" si="27"/>
        <v>7.6474110071065304E-3</v>
      </c>
      <c r="AD91" s="18">
        <f t="shared" si="27"/>
        <v>-8.1723650665537217E-3</v>
      </c>
      <c r="AE91" s="18">
        <f t="shared" si="27"/>
        <v>7.0788753076530542E-2</v>
      </c>
      <c r="AF91" s="18">
        <f t="shared" si="27"/>
        <v>0.10040101558267689</v>
      </c>
      <c r="AG91" s="18">
        <f t="shared" si="27"/>
        <v>6.422669698552963E-2</v>
      </c>
      <c r="AH91" s="18">
        <f t="shared" si="27"/>
        <v>0.11525711054501597</v>
      </c>
      <c r="AI91" s="18">
        <f t="shared" si="27"/>
        <v>6.7352420509458888E-3</v>
      </c>
      <c r="AJ91" s="18">
        <f t="shared" si="27"/>
        <v>1.4382247344152832E-2</v>
      </c>
      <c r="AK91" s="18">
        <f t="shared" si="27"/>
        <v>-1.4038243516118043E-2</v>
      </c>
      <c r="AL91" s="18">
        <f t="shared" si="27"/>
        <v>-4.2410939564422989E-2</v>
      </c>
      <c r="AM91" s="18">
        <f t="shared" si="27"/>
        <v>2.3771467681520164E-2</v>
      </c>
      <c r="AN91" s="18">
        <f t="shared" si="27"/>
        <v>1.8041232301867716E-2</v>
      </c>
      <c r="AO91" s="18">
        <f t="shared" si="27"/>
        <v>-2.0356557474074277E-2</v>
      </c>
      <c r="AP91" s="18">
        <f t="shared" si="27"/>
        <v>0.13783442126642331</v>
      </c>
      <c r="AQ91" s="18">
        <f t="shared" si="27"/>
        <v>-3.4162744098692577E-2</v>
      </c>
      <c r="AR91" s="18">
        <f t="shared" si="27"/>
        <v>0.18112427653687901</v>
      </c>
      <c r="AS91" s="18">
        <f t="shared" si="27"/>
        <v>0.16092794152011436</v>
      </c>
      <c r="AT91" s="18">
        <f t="shared" si="27"/>
        <v>0.1327728622956057</v>
      </c>
      <c r="AU91" s="18">
        <f t="shared" si="27"/>
        <v>0.20993609284358894</v>
      </c>
      <c r="AV91" s="18">
        <f t="shared" si="27"/>
        <v>0.22114703857050166</v>
      </c>
      <c r="AW91" s="18">
        <f t="shared" si="27"/>
        <v>0.14800007572946661</v>
      </c>
      <c r="AX91" s="18">
        <f t="shared" si="27"/>
        <v>8.5257162437724077E-2</v>
      </c>
      <c r="AY91" s="18">
        <f t="shared" ref="AY91:AZ99" si="28">AY79/$AA79-1</f>
        <v>-6.6740640210604552E-2</v>
      </c>
      <c r="AZ91" s="18">
        <f t="shared" si="28"/>
        <v>-0.12683138661280613</v>
      </c>
      <c r="BA91" s="28"/>
      <c r="BB91" s="28"/>
      <c r="BC91" s="28"/>
      <c r="BD91" s="28"/>
      <c r="BE91" s="28"/>
      <c r="BF91" s="28"/>
      <c r="BG91" s="28"/>
    </row>
    <row r="92" spans="1:69" s="29" customFormat="1">
      <c r="A92" s="305"/>
      <c r="B92" s="1"/>
      <c r="C92" s="1"/>
      <c r="D92" s="1"/>
      <c r="E92" s="1"/>
      <c r="F92" s="1"/>
      <c r="G92" s="1"/>
      <c r="H92" s="1"/>
      <c r="I92" s="1"/>
      <c r="J92" s="1"/>
      <c r="K92" s="1"/>
      <c r="L92" s="1"/>
      <c r="M92" s="1"/>
      <c r="N92" s="1"/>
      <c r="O92" s="1"/>
      <c r="P92" s="1"/>
      <c r="Q92" s="1"/>
      <c r="R92" s="1"/>
      <c r="S92" s="1"/>
      <c r="T92" s="1"/>
      <c r="U92" s="1"/>
      <c r="V92" s="1"/>
      <c r="W92" s="767"/>
      <c r="X92" s="767"/>
      <c r="Y92" s="8" t="s">
        <v>454</v>
      </c>
      <c r="Z92" s="32"/>
      <c r="AA92" s="6">
        <f t="shared" ref="AA92:AX99" si="29">AA80/$AA80-1</f>
        <v>0</v>
      </c>
      <c r="AB92" s="18">
        <f t="shared" si="29"/>
        <v>-2.1725257977917467E-2</v>
      </c>
      <c r="AC92" s="18">
        <f t="shared" si="29"/>
        <v>-4.2215412829884169E-2</v>
      </c>
      <c r="AD92" s="18">
        <f t="shared" si="29"/>
        <v>-6.9868835444616417E-2</v>
      </c>
      <c r="AE92" s="18">
        <f t="shared" si="29"/>
        <v>-3.6261157369020802E-2</v>
      </c>
      <c r="AF92" s="18">
        <f t="shared" si="29"/>
        <v>-4.8007184661537972E-2</v>
      </c>
      <c r="AG92" s="18">
        <f t="shared" si="29"/>
        <v>-3.9489372638219833E-2</v>
      </c>
      <c r="AH92" s="18">
        <f t="shared" si="29"/>
        <v>-5.6851206070298255E-2</v>
      </c>
      <c r="AI92" s="18">
        <f t="shared" si="29"/>
        <v>-0.11688846339640524</v>
      </c>
      <c r="AJ92" s="18">
        <f t="shared" si="29"/>
        <v>-9.3988762341787324E-2</v>
      </c>
      <c r="AK92" s="18">
        <f t="shared" si="29"/>
        <v>-7.180495613707738E-2</v>
      </c>
      <c r="AL92" s="18">
        <f t="shared" si="29"/>
        <v>-9.6755529768799642E-2</v>
      </c>
      <c r="AM92" s="18">
        <f t="shared" si="29"/>
        <v>-6.7976036231417347E-2</v>
      </c>
      <c r="AN92" s="18">
        <f t="shared" si="29"/>
        <v>-6.1882647094540943E-2</v>
      </c>
      <c r="AO92" s="18">
        <f t="shared" si="29"/>
        <v>-6.712294906855043E-2</v>
      </c>
      <c r="AP92" s="18">
        <f t="shared" si="29"/>
        <v>-8.9637446888142014E-2</v>
      </c>
      <c r="AQ92" s="18">
        <f t="shared" si="29"/>
        <v>-5.9867322882866114E-2</v>
      </c>
      <c r="AR92" s="18">
        <f t="shared" si="29"/>
        <v>-5.9651848171108468E-2</v>
      </c>
      <c r="AS92" s="18">
        <f t="shared" si="29"/>
        <v>-0.16907611290746538</v>
      </c>
      <c r="AT92" s="18">
        <f t="shared" si="29"/>
        <v>-0.23859164538773625</v>
      </c>
      <c r="AU92" s="18">
        <f t="shared" si="29"/>
        <v>-0.17611621173466563</v>
      </c>
      <c r="AV92" s="18">
        <f t="shared" si="29"/>
        <v>-0.14529829051304566</v>
      </c>
      <c r="AW92" s="18">
        <f t="shared" si="29"/>
        <v>-0.13876880420169702</v>
      </c>
      <c r="AX92" s="18">
        <f t="shared" si="29"/>
        <v>-0.13955213191395466</v>
      </c>
      <c r="AY92" s="18">
        <f t="shared" si="28"/>
        <v>-0.1549120546267807</v>
      </c>
      <c r="AZ92" s="18">
        <f t="shared" si="28"/>
        <v>-0.18072517603420379</v>
      </c>
      <c r="BA92" s="28"/>
      <c r="BB92" s="28"/>
      <c r="BC92" s="28"/>
      <c r="BD92" s="28"/>
      <c r="BE92" s="28"/>
      <c r="BF92" s="28"/>
      <c r="BG92" s="28"/>
    </row>
    <row r="93" spans="1:69" s="29" customFormat="1">
      <c r="A93" s="305"/>
      <c r="B93" s="1"/>
      <c r="C93" s="1"/>
      <c r="D93" s="1"/>
      <c r="E93" s="1"/>
      <c r="F93" s="1"/>
      <c r="G93" s="1"/>
      <c r="H93" s="1"/>
      <c r="I93" s="1"/>
      <c r="J93" s="1"/>
      <c r="K93" s="1"/>
      <c r="L93" s="1"/>
      <c r="M93" s="1"/>
      <c r="N93" s="1"/>
      <c r="O93" s="1"/>
      <c r="P93" s="1"/>
      <c r="Q93" s="1"/>
      <c r="R93" s="1"/>
      <c r="S93" s="1"/>
      <c r="T93" s="1"/>
      <c r="U93" s="1"/>
      <c r="V93" s="1"/>
      <c r="W93" s="767"/>
      <c r="X93" s="767"/>
      <c r="Y93" s="8" t="s">
        <v>455</v>
      </c>
      <c r="Z93" s="32"/>
      <c r="AA93" s="6">
        <f t="shared" si="29"/>
        <v>0</v>
      </c>
      <c r="AB93" s="18">
        <f t="shared" si="29"/>
        <v>6.0304090605257432E-2</v>
      </c>
      <c r="AC93" s="18">
        <f t="shared" si="29"/>
        <v>9.1643835757845737E-2</v>
      </c>
      <c r="AD93" s="18">
        <f t="shared" si="29"/>
        <v>0.10744714476883788</v>
      </c>
      <c r="AE93" s="18">
        <f t="shared" si="29"/>
        <v>0.1538770279607542</v>
      </c>
      <c r="AF93" s="18">
        <f t="shared" si="29"/>
        <v>0.19540605648868703</v>
      </c>
      <c r="AG93" s="18">
        <f t="shared" si="29"/>
        <v>0.2257671841708202</v>
      </c>
      <c r="AH93" s="18">
        <f t="shared" si="29"/>
        <v>0.23109824687874903</v>
      </c>
      <c r="AI93" s="18">
        <f t="shared" si="29"/>
        <v>0.22128666547998321</v>
      </c>
      <c r="AJ93" s="18">
        <f t="shared" si="29"/>
        <v>0.24132815208590652</v>
      </c>
      <c r="AK93" s="18">
        <f t="shared" si="29"/>
        <v>0.23569565749691712</v>
      </c>
      <c r="AL93" s="18">
        <f t="shared" si="29"/>
        <v>0.25523860834302026</v>
      </c>
      <c r="AM93" s="18">
        <f t="shared" si="29"/>
        <v>0.23685456124548399</v>
      </c>
      <c r="AN93" s="18">
        <f t="shared" si="29"/>
        <v>0.21839128235430461</v>
      </c>
      <c r="AO93" s="18">
        <f t="shared" si="29"/>
        <v>0.18913836252356431</v>
      </c>
      <c r="AP93" s="18">
        <f t="shared" si="29"/>
        <v>0.16223007740460171</v>
      </c>
      <c r="AQ93" s="18">
        <f t="shared" si="29"/>
        <v>0.1450340069369247</v>
      </c>
      <c r="AR93" s="18">
        <f t="shared" si="29"/>
        <v>0.13485838636229208</v>
      </c>
      <c r="AS93" s="18">
        <f t="shared" si="29"/>
        <v>9.2195796578550926E-2</v>
      </c>
      <c r="AT93" s="18">
        <f t="shared" si="29"/>
        <v>7.3605841318193255E-2</v>
      </c>
      <c r="AU93" s="18">
        <f t="shared" si="29"/>
        <v>7.7101951243890188E-2</v>
      </c>
      <c r="AV93" s="18">
        <f t="shared" si="29"/>
        <v>6.8971278904060851E-2</v>
      </c>
      <c r="AW93" s="18">
        <f t="shared" si="29"/>
        <v>9.6497859297469679E-2</v>
      </c>
      <c r="AX93" s="18">
        <f t="shared" si="29"/>
        <v>8.9340013258694784E-2</v>
      </c>
      <c r="AY93" s="18">
        <f t="shared" si="28"/>
        <v>5.2653388661161982E-2</v>
      </c>
      <c r="AZ93" s="18">
        <f t="shared" si="28"/>
        <v>3.4480869169380091E-2</v>
      </c>
      <c r="BA93" s="28"/>
      <c r="BB93" s="28"/>
      <c r="BC93" s="28"/>
      <c r="BD93" s="28"/>
      <c r="BE93" s="28"/>
      <c r="BF93" s="28"/>
      <c r="BG93" s="28"/>
    </row>
    <row r="94" spans="1:69" s="29" customFormat="1">
      <c r="A94" s="305"/>
      <c r="B94" s="1"/>
      <c r="C94" s="1"/>
      <c r="D94" s="1"/>
      <c r="E94" s="1"/>
      <c r="F94" s="1"/>
      <c r="G94" s="1"/>
      <c r="H94" s="1"/>
      <c r="I94" s="1"/>
      <c r="J94" s="1"/>
      <c r="K94" s="1"/>
      <c r="L94" s="1"/>
      <c r="M94" s="1"/>
      <c r="N94" s="1"/>
      <c r="O94" s="1"/>
      <c r="P94" s="1"/>
      <c r="Q94" s="1"/>
      <c r="R94" s="1"/>
      <c r="S94" s="1"/>
      <c r="T94" s="1"/>
      <c r="U94" s="1"/>
      <c r="V94" s="1"/>
      <c r="W94" s="767"/>
      <c r="X94" s="767"/>
      <c r="Y94" s="8" t="s">
        <v>456</v>
      </c>
      <c r="Z94" s="32"/>
      <c r="AA94" s="6">
        <f t="shared" si="29"/>
        <v>0</v>
      </c>
      <c r="AB94" s="18">
        <f t="shared" si="29"/>
        <v>2.4830466635357373E-2</v>
      </c>
      <c r="AC94" s="18">
        <f t="shared" si="29"/>
        <v>5.8601123218364082E-2</v>
      </c>
      <c r="AD94" s="18">
        <f t="shared" si="29"/>
        <v>0.10429199224622931</v>
      </c>
      <c r="AE94" s="18">
        <f t="shared" si="29"/>
        <v>0.21617282463575704</v>
      </c>
      <c r="AF94" s="18">
        <f t="shared" si="29"/>
        <v>0.2425407680293421</v>
      </c>
      <c r="AG94" s="18">
        <f t="shared" si="29"/>
        <v>0.2784997004367511</v>
      </c>
      <c r="AH94" s="18">
        <f t="shared" si="29"/>
        <v>0.31780301226252949</v>
      </c>
      <c r="AI94" s="18">
        <f t="shared" si="29"/>
        <v>0.41206497691524269</v>
      </c>
      <c r="AJ94" s="18">
        <f t="shared" si="29"/>
        <v>0.48500364006477503</v>
      </c>
      <c r="AK94" s="18">
        <f t="shared" si="29"/>
        <v>0.53490898706470746</v>
      </c>
      <c r="AL94" s="18">
        <f t="shared" si="29"/>
        <v>0.53265903537823278</v>
      </c>
      <c r="AM94" s="18">
        <f t="shared" si="29"/>
        <v>0.61607843532835838</v>
      </c>
      <c r="AN94" s="18">
        <f t="shared" si="29"/>
        <v>0.64769680975123212</v>
      </c>
      <c r="AO94" s="18">
        <f t="shared" si="29"/>
        <v>0.74320009678075349</v>
      </c>
      <c r="AP94" s="18">
        <f t="shared" si="29"/>
        <v>0.74354083594815168</v>
      </c>
      <c r="AQ94" s="18">
        <f t="shared" si="29"/>
        <v>0.72030357816600588</v>
      </c>
      <c r="AR94" s="18">
        <f t="shared" si="29"/>
        <v>0.73190469572962336</v>
      </c>
      <c r="AS94" s="18">
        <f t="shared" si="29"/>
        <v>0.68958779755970334</v>
      </c>
      <c r="AT94" s="18">
        <f t="shared" si="29"/>
        <v>0.60497168791310019</v>
      </c>
      <c r="AU94" s="18">
        <f t="shared" si="29"/>
        <v>0.59735089297715893</v>
      </c>
      <c r="AV94" s="18">
        <f t="shared" si="29"/>
        <v>0.72182629329148362</v>
      </c>
      <c r="AW94" s="18">
        <f t="shared" si="29"/>
        <v>0.85123661170081144</v>
      </c>
      <c r="AX94" s="18">
        <f t="shared" si="29"/>
        <v>1.0314552001252379</v>
      </c>
      <c r="AY94" s="18">
        <f t="shared" si="28"/>
        <v>0.99985153198042842</v>
      </c>
      <c r="AZ94" s="18">
        <f t="shared" si="28"/>
        <v>0.93717344331287533</v>
      </c>
      <c r="BA94" s="28"/>
      <c r="BB94" s="28"/>
      <c r="BC94" s="28"/>
      <c r="BD94" s="28"/>
      <c r="BE94" s="28"/>
      <c r="BF94" s="28"/>
      <c r="BG94" s="28"/>
      <c r="BH94" s="684"/>
    </row>
    <row r="95" spans="1:69" s="29" customFormat="1">
      <c r="A95" s="305"/>
      <c r="B95" s="1"/>
      <c r="C95" s="1"/>
      <c r="D95" s="1"/>
      <c r="E95" s="1"/>
      <c r="F95" s="1"/>
      <c r="G95" s="1"/>
      <c r="H95" s="1"/>
      <c r="I95" s="1"/>
      <c r="J95" s="1"/>
      <c r="K95" s="1"/>
      <c r="L95" s="1"/>
      <c r="M95" s="1"/>
      <c r="N95" s="1"/>
      <c r="O95" s="1"/>
      <c r="P95" s="1"/>
      <c r="Q95" s="1"/>
      <c r="R95" s="1"/>
      <c r="S95" s="1"/>
      <c r="T95" s="1"/>
      <c r="U95" s="1"/>
      <c r="V95" s="1"/>
      <c r="W95" s="767"/>
      <c r="X95" s="767"/>
      <c r="Y95" s="8" t="s">
        <v>206</v>
      </c>
      <c r="Z95" s="32"/>
      <c r="AA95" s="6">
        <f t="shared" si="29"/>
        <v>0</v>
      </c>
      <c r="AB95" s="18">
        <f t="shared" si="29"/>
        <v>1.4570360340154798E-2</v>
      </c>
      <c r="AC95" s="18">
        <f t="shared" si="29"/>
        <v>7.0321980489376212E-2</v>
      </c>
      <c r="AD95" s="18">
        <f t="shared" si="29"/>
        <v>7.9234995200792913E-2</v>
      </c>
      <c r="AE95" s="18">
        <f t="shared" si="29"/>
        <v>0.13586942730496476</v>
      </c>
      <c r="AF95" s="18">
        <f t="shared" si="29"/>
        <v>0.16252435856390846</v>
      </c>
      <c r="AG95" s="18">
        <f t="shared" si="29"/>
        <v>0.15912044217034937</v>
      </c>
      <c r="AH95" s="18">
        <f t="shared" si="29"/>
        <v>0.1313864382657961</v>
      </c>
      <c r="AI95" s="18">
        <f t="shared" si="29"/>
        <v>0.13192973590215962</v>
      </c>
      <c r="AJ95" s="18">
        <f t="shared" si="29"/>
        <v>0.19629692055239478</v>
      </c>
      <c r="AK95" s="18">
        <f t="shared" si="29"/>
        <v>0.23484562952170807</v>
      </c>
      <c r="AL95" s="18">
        <f t="shared" si="29"/>
        <v>0.20645954325628701</v>
      </c>
      <c r="AM95" s="18">
        <f t="shared" si="29"/>
        <v>0.29373710525833818</v>
      </c>
      <c r="AN95" s="18">
        <f t="shared" si="29"/>
        <v>0.30951724574866235</v>
      </c>
      <c r="AO95" s="18">
        <f t="shared" si="29"/>
        <v>0.30235350411522588</v>
      </c>
      <c r="AP95" s="18">
        <f t="shared" si="29"/>
        <v>0.37733856951440314</v>
      </c>
      <c r="AQ95" s="18">
        <f t="shared" si="29"/>
        <v>0.28821397642364044</v>
      </c>
      <c r="AR95" s="18">
        <f t="shared" si="29"/>
        <v>0.40663338665195359</v>
      </c>
      <c r="AS95" s="18">
        <f t="shared" si="29"/>
        <v>0.33010142418722266</v>
      </c>
      <c r="AT95" s="18">
        <f t="shared" si="29"/>
        <v>0.25067277873215343</v>
      </c>
      <c r="AU95" s="18">
        <f t="shared" si="29"/>
        <v>0.33260918393961458</v>
      </c>
      <c r="AV95" s="18">
        <f t="shared" si="29"/>
        <v>0.46842548557673003</v>
      </c>
      <c r="AW95" s="18">
        <f t="shared" si="29"/>
        <v>0.56309023195969043</v>
      </c>
      <c r="AX95" s="18">
        <f t="shared" si="29"/>
        <v>0.54154428596259807</v>
      </c>
      <c r="AY95" s="18">
        <f t="shared" si="28"/>
        <v>0.4481030030935178</v>
      </c>
      <c r="AZ95" s="18">
        <f t="shared" si="28"/>
        <v>0.37413187307493501</v>
      </c>
      <c r="BA95" s="28"/>
      <c r="BB95" s="28"/>
      <c r="BC95" s="28"/>
      <c r="BD95" s="28"/>
      <c r="BE95" s="28"/>
      <c r="BF95" s="28"/>
      <c r="BG95" s="28"/>
    </row>
    <row r="96" spans="1:69" s="29" customFormat="1">
      <c r="A96" s="305"/>
      <c r="B96" s="1"/>
      <c r="C96" s="1"/>
      <c r="D96" s="1"/>
      <c r="E96" s="1"/>
      <c r="F96" s="1"/>
      <c r="G96" s="1"/>
      <c r="H96" s="1"/>
      <c r="I96" s="1"/>
      <c r="J96" s="1"/>
      <c r="K96" s="1"/>
      <c r="L96" s="1"/>
      <c r="M96" s="1"/>
      <c r="N96" s="1"/>
      <c r="O96" s="1"/>
      <c r="P96" s="1"/>
      <c r="Q96" s="1"/>
      <c r="R96" s="1"/>
      <c r="S96" s="1"/>
      <c r="T96" s="1"/>
      <c r="U96" s="1"/>
      <c r="V96" s="1"/>
      <c r="W96" s="767"/>
      <c r="X96" s="767"/>
      <c r="Y96" s="8" t="s">
        <v>93</v>
      </c>
      <c r="Z96" s="32"/>
      <c r="AA96" s="6">
        <f t="shared" si="29"/>
        <v>0</v>
      </c>
      <c r="AB96" s="18">
        <f t="shared" si="29"/>
        <v>1.6812080879921032E-2</v>
      </c>
      <c r="AC96" s="18">
        <f t="shared" si="29"/>
        <v>1.5716070548525751E-2</v>
      </c>
      <c r="AD96" s="18">
        <f t="shared" si="29"/>
        <v>-4.0303363113772805E-3</v>
      </c>
      <c r="AE96" s="18">
        <f t="shared" si="29"/>
        <v>2.0172707943987067E-2</v>
      </c>
      <c r="AF96" s="18">
        <f t="shared" si="29"/>
        <v>2.5306230909883709E-2</v>
      </c>
      <c r="AG96" s="18">
        <f t="shared" si="29"/>
        <v>3.3345852737038495E-2</v>
      </c>
      <c r="AH96" s="18">
        <f t="shared" si="29"/>
        <v>-6.6670163496975743E-3</v>
      </c>
      <c r="AI96" s="18">
        <f t="shared" si="29"/>
        <v>-0.10005298900549287</v>
      </c>
      <c r="AJ96" s="18">
        <f t="shared" si="29"/>
        <v>-9.5613461069987471E-2</v>
      </c>
      <c r="AK96" s="18">
        <f t="shared" si="29"/>
        <v>-8.8575481171818793E-2</v>
      </c>
      <c r="AL96" s="18">
        <f t="shared" si="29"/>
        <v>-0.10878904540014644</v>
      </c>
      <c r="AM96" s="18">
        <f t="shared" si="29"/>
        <v>-0.15013558788339021</v>
      </c>
      <c r="AN96" s="18">
        <f t="shared" si="29"/>
        <v>-0.16222618690456692</v>
      </c>
      <c r="AO96" s="18">
        <f t="shared" si="29"/>
        <v>-0.16249672207524157</v>
      </c>
      <c r="AP96" s="18">
        <f t="shared" si="29"/>
        <v>-0.14559496204788669</v>
      </c>
      <c r="AQ96" s="18">
        <f t="shared" si="29"/>
        <v>-0.14176400369739139</v>
      </c>
      <c r="AR96" s="18">
        <f t="shared" si="29"/>
        <v>-0.15406053501209394</v>
      </c>
      <c r="AS96" s="18">
        <f t="shared" si="29"/>
        <v>-0.2200775591902101</v>
      </c>
      <c r="AT96" s="18">
        <f t="shared" si="29"/>
        <v>-0.30542779840309542</v>
      </c>
      <c r="AU96" s="18">
        <f t="shared" si="29"/>
        <v>-0.28882309789986849</v>
      </c>
      <c r="AV96" s="18">
        <f t="shared" si="29"/>
        <v>-0.29019367726133771</v>
      </c>
      <c r="AW96" s="18">
        <f t="shared" si="29"/>
        <v>-0.28925141553381817</v>
      </c>
      <c r="AX96" s="18">
        <f t="shared" si="29"/>
        <v>-0.26244328433703579</v>
      </c>
      <c r="AY96" s="18">
        <f t="shared" si="28"/>
        <v>-0.27165389146151042</v>
      </c>
      <c r="AZ96" s="18">
        <f t="shared" si="28"/>
        <v>-0.29127795959781277</v>
      </c>
      <c r="BA96" s="28"/>
      <c r="BB96" s="28"/>
      <c r="BC96" s="28"/>
      <c r="BD96" s="28"/>
      <c r="BE96" s="28"/>
      <c r="BF96" s="28"/>
      <c r="BG96" s="28"/>
    </row>
    <row r="97" spans="1:59" s="29" customFormat="1">
      <c r="A97" s="305"/>
      <c r="B97" s="1"/>
      <c r="C97" s="1"/>
      <c r="D97" s="1"/>
      <c r="E97" s="1"/>
      <c r="F97" s="1"/>
      <c r="G97" s="1"/>
      <c r="H97" s="1"/>
      <c r="I97" s="1"/>
      <c r="J97" s="1"/>
      <c r="K97" s="1"/>
      <c r="L97" s="1"/>
      <c r="M97" s="1"/>
      <c r="N97" s="1"/>
      <c r="O97" s="1"/>
      <c r="P97" s="1"/>
      <c r="Q97" s="1"/>
      <c r="R97" s="1"/>
      <c r="S97" s="1"/>
      <c r="T97" s="1"/>
      <c r="U97" s="1"/>
      <c r="V97" s="1"/>
      <c r="W97" s="767"/>
      <c r="X97" s="767"/>
      <c r="Y97" s="8" t="s">
        <v>92</v>
      </c>
      <c r="Z97" s="32"/>
      <c r="AA97" s="6">
        <f t="shared" si="29"/>
        <v>0</v>
      </c>
      <c r="AB97" s="18">
        <f t="shared" si="29"/>
        <v>7.8531654968936326E-3</v>
      </c>
      <c r="AC97" s="18">
        <f t="shared" si="29"/>
        <v>8.3024905859795384E-2</v>
      </c>
      <c r="AD97" s="18">
        <f t="shared" si="29"/>
        <v>4.2284353581502065E-2</v>
      </c>
      <c r="AE97" s="18">
        <f t="shared" si="29"/>
        <v>0.19136378997467873</v>
      </c>
      <c r="AF97" s="18">
        <f t="shared" si="29"/>
        <v>0.21391051407918504</v>
      </c>
      <c r="AG97" s="18">
        <f t="shared" si="29"/>
        <v>0.23516536237704111</v>
      </c>
      <c r="AH97" s="18">
        <f t="shared" si="29"/>
        <v>0.30003696681894665</v>
      </c>
      <c r="AI97" s="18">
        <f t="shared" si="29"/>
        <v>0.31006714112157674</v>
      </c>
      <c r="AJ97" s="18">
        <f t="shared" si="29"/>
        <v>0.3066437126655801</v>
      </c>
      <c r="AK97" s="18">
        <f t="shared" si="29"/>
        <v>0.36874754030694223</v>
      </c>
      <c r="AL97" s="18">
        <f t="shared" si="29"/>
        <v>0.3548355198875679</v>
      </c>
      <c r="AM97" s="18">
        <f t="shared" si="29"/>
        <v>0.36504934444330694</v>
      </c>
      <c r="AN97" s="18">
        <f t="shared" si="29"/>
        <v>0.39621091529262009</v>
      </c>
      <c r="AO97" s="18">
        <f t="shared" si="29"/>
        <v>0.3623781622845399</v>
      </c>
      <c r="AP97" s="18">
        <f t="shared" si="29"/>
        <v>0.3188049731401621</v>
      </c>
      <c r="AQ97" s="18">
        <f t="shared" si="29"/>
        <v>0.24607036085785361</v>
      </c>
      <c r="AR97" s="18">
        <f t="shared" si="29"/>
        <v>0.27008642466017463</v>
      </c>
      <c r="AS97" s="18">
        <f t="shared" si="29"/>
        <v>0.32729693525624715</v>
      </c>
      <c r="AT97" s="18">
        <f t="shared" si="29"/>
        <v>0.17488124625722223</v>
      </c>
      <c r="AU97" s="18">
        <f t="shared" si="29"/>
        <v>0.19642086401263281</v>
      </c>
      <c r="AV97" s="18">
        <f t="shared" si="29"/>
        <v>0.16808506781854127</v>
      </c>
      <c r="AW97" s="18">
        <f t="shared" si="29"/>
        <v>0.24331793078098785</v>
      </c>
      <c r="AX97" s="18">
        <f t="shared" si="29"/>
        <v>0.221979355858825</v>
      </c>
      <c r="AY97" s="18">
        <f t="shared" si="28"/>
        <v>0.18843368080909739</v>
      </c>
      <c r="AZ97" s="18">
        <f t="shared" si="28"/>
        <v>0.20270589759940472</v>
      </c>
      <c r="BA97" s="28"/>
      <c r="BB97" s="28"/>
      <c r="BC97" s="28"/>
      <c r="BD97" s="28"/>
      <c r="BE97" s="28"/>
      <c r="BF97" s="28"/>
      <c r="BG97" s="28"/>
    </row>
    <row r="98" spans="1:59" s="29" customFormat="1" ht="17.25" thickBot="1">
      <c r="A98" s="305"/>
      <c r="B98" s="305"/>
      <c r="C98" s="305"/>
      <c r="D98" s="305"/>
      <c r="E98" s="305"/>
      <c r="F98" s="305"/>
      <c r="G98" s="305"/>
      <c r="H98" s="305"/>
      <c r="I98" s="305"/>
      <c r="J98" s="305"/>
      <c r="K98" s="305"/>
      <c r="L98" s="305"/>
      <c r="M98" s="305"/>
      <c r="N98" s="305"/>
      <c r="O98" s="305"/>
      <c r="P98" s="305"/>
      <c r="Q98" s="305"/>
      <c r="R98" s="305"/>
      <c r="S98" s="305"/>
      <c r="T98" s="305"/>
      <c r="U98" s="305"/>
      <c r="V98" s="305"/>
      <c r="W98" s="903"/>
      <c r="X98" s="903"/>
      <c r="Y98" s="729" t="s">
        <v>151</v>
      </c>
      <c r="Z98" s="33"/>
      <c r="AA98" s="7">
        <f t="shared" si="29"/>
        <v>0</v>
      </c>
      <c r="AB98" s="19">
        <f>AB86/$AA86-1</f>
        <v>-3.2110836745735338E-2</v>
      </c>
      <c r="AC98" s="19">
        <f t="shared" si="29"/>
        <v>-7.1675936269745111E-2</v>
      </c>
      <c r="AD98" s="19">
        <f t="shared" si="29"/>
        <v>-0.10585339413713923</v>
      </c>
      <c r="AE98" s="19">
        <f t="shared" si="29"/>
        <v>-0.13673685447678852</v>
      </c>
      <c r="AF98" s="19">
        <f t="shared" si="29"/>
        <v>-0.10772367873723676</v>
      </c>
      <c r="AG98" s="19">
        <f t="shared" si="29"/>
        <v>-9.0601885659636117E-2</v>
      </c>
      <c r="AH98" s="19">
        <f t="shared" si="29"/>
        <v>-9.6577797090095729E-2</v>
      </c>
      <c r="AI98" s="19">
        <f t="shared" si="29"/>
        <v>-0.16144152671432743</v>
      </c>
      <c r="AJ98" s="19">
        <f t="shared" si="29"/>
        <v>-0.15854725356037269</v>
      </c>
      <c r="AK98" s="19">
        <f t="shared" si="29"/>
        <v>-0.14795836334330426</v>
      </c>
      <c r="AL98" s="19">
        <f t="shared" si="29"/>
        <v>-0.21755266638801118</v>
      </c>
      <c r="AM98" s="19">
        <f t="shared" si="29"/>
        <v>-0.25487696334647592</v>
      </c>
      <c r="AN98" s="19">
        <f t="shared" si="29"/>
        <v>-0.28014765462806646</v>
      </c>
      <c r="AO98" s="19">
        <f t="shared" si="29"/>
        <v>-0.30291579206892894</v>
      </c>
      <c r="AP98" s="19">
        <f t="shared" si="29"/>
        <v>-0.31218681784320623</v>
      </c>
      <c r="AQ98" s="19">
        <f t="shared" si="29"/>
        <v>-0.32227972163231711</v>
      </c>
      <c r="AR98" s="19">
        <f t="shared" si="29"/>
        <v>-0.31857124053903052</v>
      </c>
      <c r="AS98" s="19">
        <f t="shared" si="29"/>
        <v>-0.38330807163178104</v>
      </c>
      <c r="AT98" s="19">
        <f t="shared" si="29"/>
        <v>-0.43543801146273531</v>
      </c>
      <c r="AU98" s="19">
        <f t="shared" si="29"/>
        <v>-0.45162579665019975</v>
      </c>
      <c r="AV98" s="19">
        <f t="shared" si="29"/>
        <v>-0.46868678181063128</v>
      </c>
      <c r="AW98" s="19">
        <f t="shared" si="29"/>
        <v>-0.46709818862099128</v>
      </c>
      <c r="AX98" s="19">
        <f t="shared" si="29"/>
        <v>-0.46611615272688744</v>
      </c>
      <c r="AY98" s="19">
        <f t="shared" si="28"/>
        <v>-0.48065197602757792</v>
      </c>
      <c r="AZ98" s="19">
        <f t="shared" si="28"/>
        <v>-0.47468568457013338</v>
      </c>
      <c r="BA98" s="19">
        <f>BA68/AZ68-1</f>
        <v>-1</v>
      </c>
      <c r="BB98" s="19" t="e">
        <f>BB68/BA68-1</f>
        <v>#DIV/0!</v>
      </c>
      <c r="BC98" s="19" t="e">
        <f>BC68/BB68-1</f>
        <v>#DIV/0!</v>
      </c>
      <c r="BD98" s="19" t="e">
        <f>BD68/BC68-1</f>
        <v>#DIV/0!</v>
      </c>
      <c r="BE98" s="19" t="e">
        <f>BE68/BD68-1</f>
        <v>#DIV/0!</v>
      </c>
      <c r="BF98" s="30"/>
      <c r="BG98" s="30"/>
    </row>
    <row r="99" spans="1:59" s="29" customFormat="1" ht="15" thickTop="1">
      <c r="A99" s="305"/>
      <c r="B99" s="1"/>
      <c r="C99" s="1"/>
      <c r="D99" s="1"/>
      <c r="E99" s="1"/>
      <c r="F99" s="1"/>
      <c r="G99" s="1"/>
      <c r="H99" s="1"/>
      <c r="I99" s="1"/>
      <c r="J99" s="1"/>
      <c r="K99" s="1"/>
      <c r="L99" s="1"/>
      <c r="M99" s="1"/>
      <c r="N99" s="1"/>
      <c r="O99" s="1"/>
      <c r="P99" s="1"/>
      <c r="Q99" s="1"/>
      <c r="R99" s="1"/>
      <c r="S99" s="1"/>
      <c r="T99" s="1"/>
      <c r="U99" s="1"/>
      <c r="V99" s="1"/>
      <c r="W99" s="767"/>
      <c r="X99" s="767"/>
      <c r="Y99" s="10" t="s">
        <v>302</v>
      </c>
      <c r="Z99" s="34"/>
      <c r="AA99" s="591">
        <f>AA87/$AA87-1</f>
        <v>0</v>
      </c>
      <c r="AB99" s="20">
        <f>AB87/$AA87-1</f>
        <v>7.1162422346018328E-3</v>
      </c>
      <c r="AC99" s="20">
        <f t="shared" si="29"/>
        <v>1.5633904245565544E-2</v>
      </c>
      <c r="AD99" s="20">
        <f t="shared" si="29"/>
        <v>9.5062490374446806E-3</v>
      </c>
      <c r="AE99" s="20">
        <f t="shared" si="29"/>
        <v>6.2252456788367772E-2</v>
      </c>
      <c r="AF99" s="20">
        <f t="shared" si="29"/>
        <v>7.3887249120262011E-2</v>
      </c>
      <c r="AG99" s="20">
        <f t="shared" si="29"/>
        <v>8.4956518483754184E-2</v>
      </c>
      <c r="AH99" s="20">
        <f t="shared" si="29"/>
        <v>8.2985987297071961E-2</v>
      </c>
      <c r="AI99" s="20">
        <f t="shared" si="29"/>
        <v>5.2602313651698429E-2</v>
      </c>
      <c r="AJ99" s="20">
        <f t="shared" si="29"/>
        <v>8.266644378906518E-2</v>
      </c>
      <c r="AK99" s="20">
        <f t="shared" si="29"/>
        <v>0.10096618820800907</v>
      </c>
      <c r="AL99" s="20">
        <f t="shared" si="29"/>
        <v>8.6174493359325588E-2</v>
      </c>
      <c r="AM99" s="20">
        <f t="shared" si="29"/>
        <v>0.11784874893191488</v>
      </c>
      <c r="AN99" s="20">
        <f t="shared" si="29"/>
        <v>0.12207915370095779</v>
      </c>
      <c r="AO99" s="20">
        <f t="shared" si="29"/>
        <v>0.12122685378644471</v>
      </c>
      <c r="AP99" s="20">
        <f t="shared" si="29"/>
        <v>0.12759065214857523</v>
      </c>
      <c r="AQ99" s="20">
        <f t="shared" si="29"/>
        <v>0.10981735223235645</v>
      </c>
      <c r="AR99" s="20">
        <f t="shared" si="29"/>
        <v>0.13947769623066808</v>
      </c>
      <c r="AS99" s="20">
        <f t="shared" si="29"/>
        <v>6.6617464769252122E-2</v>
      </c>
      <c r="AT99" s="20">
        <f t="shared" si="29"/>
        <v>3.9828886772266259E-3</v>
      </c>
      <c r="AU99" s="20">
        <f t="shared" si="29"/>
        <v>4.7216988514644731E-2</v>
      </c>
      <c r="AV99" s="20">
        <f t="shared" si="29"/>
        <v>8.9131204861175428E-2</v>
      </c>
      <c r="AW99" s="20">
        <f t="shared" si="29"/>
        <v>0.11860403208307924</v>
      </c>
      <c r="AX99" s="20">
        <f t="shared" si="29"/>
        <v>0.13196352426220304</v>
      </c>
      <c r="AY99" s="20">
        <f t="shared" si="28"/>
        <v>9.1397660318990548E-2</v>
      </c>
      <c r="AZ99" s="20">
        <f t="shared" si="28"/>
        <v>5.5850118945671934E-2</v>
      </c>
      <c r="BA99" s="31"/>
      <c r="BB99" s="31"/>
      <c r="BC99" s="31"/>
      <c r="BD99" s="31"/>
      <c r="BE99" s="31"/>
      <c r="BF99" s="31"/>
      <c r="BG99" s="31"/>
    </row>
    <row r="100" spans="1:59">
      <c r="W100" s="767"/>
      <c r="X100" s="767"/>
      <c r="Y100" s="767"/>
    </row>
    <row r="101" spans="1:59">
      <c r="W101" s="767"/>
      <c r="X101" s="767"/>
      <c r="Y101" s="928" t="s">
        <v>94</v>
      </c>
    </row>
    <row r="102" spans="1:59">
      <c r="W102" s="767"/>
      <c r="X102" s="767"/>
      <c r="Y102" s="1147" t="s">
        <v>293</v>
      </c>
      <c r="Z102" s="301"/>
      <c r="AA102" s="13">
        <v>1990</v>
      </c>
      <c r="AB102" s="13">
        <f t="shared" ref="AB102:BE102" si="30">AA102+1</f>
        <v>1991</v>
      </c>
      <c r="AC102" s="13">
        <f t="shared" si="30"/>
        <v>1992</v>
      </c>
      <c r="AD102" s="13">
        <f t="shared" si="30"/>
        <v>1993</v>
      </c>
      <c r="AE102" s="13">
        <f t="shared" si="30"/>
        <v>1994</v>
      </c>
      <c r="AF102" s="13">
        <f t="shared" si="30"/>
        <v>1995</v>
      </c>
      <c r="AG102" s="13">
        <f t="shared" si="30"/>
        <v>1996</v>
      </c>
      <c r="AH102" s="13">
        <f t="shared" si="30"/>
        <v>1997</v>
      </c>
      <c r="AI102" s="13">
        <f t="shared" si="30"/>
        <v>1998</v>
      </c>
      <c r="AJ102" s="13">
        <f t="shared" si="30"/>
        <v>1999</v>
      </c>
      <c r="AK102" s="13">
        <f t="shared" si="30"/>
        <v>2000</v>
      </c>
      <c r="AL102" s="13">
        <f t="shared" si="30"/>
        <v>2001</v>
      </c>
      <c r="AM102" s="13">
        <f t="shared" si="30"/>
        <v>2002</v>
      </c>
      <c r="AN102" s="13">
        <f t="shared" si="30"/>
        <v>2003</v>
      </c>
      <c r="AO102" s="13">
        <f t="shared" si="30"/>
        <v>2004</v>
      </c>
      <c r="AP102" s="13">
        <f t="shared" si="30"/>
        <v>2005</v>
      </c>
      <c r="AQ102" s="13">
        <f t="shared" si="30"/>
        <v>2006</v>
      </c>
      <c r="AR102" s="13">
        <f t="shared" si="30"/>
        <v>2007</v>
      </c>
      <c r="AS102" s="13">
        <f t="shared" si="30"/>
        <v>2008</v>
      </c>
      <c r="AT102" s="13">
        <f t="shared" si="30"/>
        <v>2009</v>
      </c>
      <c r="AU102" s="13">
        <f t="shared" si="30"/>
        <v>2010</v>
      </c>
      <c r="AV102" s="13">
        <f t="shared" si="30"/>
        <v>2011</v>
      </c>
      <c r="AW102" s="13">
        <f t="shared" si="30"/>
        <v>2012</v>
      </c>
      <c r="AX102" s="13">
        <f t="shared" si="30"/>
        <v>2013</v>
      </c>
      <c r="AY102" s="13">
        <f t="shared" si="30"/>
        <v>2014</v>
      </c>
      <c r="AZ102" s="13">
        <f t="shared" si="30"/>
        <v>2015</v>
      </c>
      <c r="BA102" s="13">
        <f t="shared" si="30"/>
        <v>2016</v>
      </c>
      <c r="BB102" s="13">
        <f t="shared" si="30"/>
        <v>2017</v>
      </c>
      <c r="BC102" s="13">
        <f t="shared" si="30"/>
        <v>2018</v>
      </c>
      <c r="BD102" s="13">
        <f t="shared" si="30"/>
        <v>2019</v>
      </c>
      <c r="BE102" s="13">
        <f t="shared" si="30"/>
        <v>2020</v>
      </c>
      <c r="BF102" s="13" t="s">
        <v>44</v>
      </c>
      <c r="BG102" s="13" t="s">
        <v>7</v>
      </c>
    </row>
    <row r="103" spans="1:59" s="29" customFormat="1">
      <c r="A103" s="305"/>
      <c r="B103" s="1"/>
      <c r="C103" s="1"/>
      <c r="D103" s="1"/>
      <c r="E103" s="1"/>
      <c r="F103" s="1"/>
      <c r="G103" s="1"/>
      <c r="H103" s="1"/>
      <c r="I103" s="1"/>
      <c r="J103" s="1"/>
      <c r="K103" s="1"/>
      <c r="L103" s="1"/>
      <c r="M103" s="1"/>
      <c r="N103" s="1"/>
      <c r="O103" s="1"/>
      <c r="P103" s="1"/>
      <c r="Q103" s="1"/>
      <c r="R103" s="1"/>
      <c r="S103" s="1"/>
      <c r="T103" s="1"/>
      <c r="U103" s="1"/>
      <c r="V103" s="1"/>
      <c r="W103" s="767"/>
      <c r="X103" s="767"/>
      <c r="Y103" s="8" t="s">
        <v>453</v>
      </c>
      <c r="Z103" s="32"/>
      <c r="AA103" s="592"/>
      <c r="AB103" s="593"/>
      <c r="AC103" s="593"/>
      <c r="AD103" s="593"/>
      <c r="AE103" s="593"/>
      <c r="AF103" s="593"/>
      <c r="AG103" s="593"/>
      <c r="AH103" s="593"/>
      <c r="AI103" s="593"/>
      <c r="AJ103" s="593"/>
      <c r="AK103" s="593"/>
      <c r="AL103" s="593"/>
      <c r="AM103" s="593"/>
      <c r="AN103" s="593"/>
      <c r="AO103" s="593"/>
      <c r="AP103" s="18">
        <f>AP79/$AP79-1</f>
        <v>0</v>
      </c>
      <c r="AQ103" s="18">
        <f t="shared" ref="AQ103:BE103" si="31">AQ79/$AP79-1</f>
        <v>-0.15116185813194249</v>
      </c>
      <c r="AR103" s="18">
        <f t="shared" si="31"/>
        <v>3.8045830273154779E-2</v>
      </c>
      <c r="AS103" s="18">
        <f t="shared" si="31"/>
        <v>2.0296028861552351E-2</v>
      </c>
      <c r="AT103" s="18">
        <f t="shared" si="31"/>
        <v>-4.4484143529285314E-3</v>
      </c>
      <c r="AU103" s="18">
        <f t="shared" si="31"/>
        <v>6.3367455079198276E-2</v>
      </c>
      <c r="AV103" s="18">
        <f t="shared" si="31"/>
        <v>7.3220334828111744E-2</v>
      </c>
      <c r="AW103" s="18">
        <f t="shared" si="31"/>
        <v>8.9342124592510785E-3</v>
      </c>
      <c r="AX103" s="18">
        <f>AX79/$AP79-1</f>
        <v>-4.6208180949720457E-2</v>
      </c>
      <c r="AY103" s="18">
        <f>AY79/$AP79-1</f>
        <v>-0.17979334923734636</v>
      </c>
      <c r="AZ103" s="18">
        <f>AZ79/$AP79-1</f>
        <v>-0.23260485263282271</v>
      </c>
      <c r="BA103" s="18">
        <f t="shared" si="31"/>
        <v>-1</v>
      </c>
      <c r="BB103" s="18">
        <f t="shared" si="31"/>
        <v>-1</v>
      </c>
      <c r="BC103" s="18">
        <f t="shared" si="31"/>
        <v>-1</v>
      </c>
      <c r="BD103" s="18">
        <f t="shared" si="31"/>
        <v>-1</v>
      </c>
      <c r="BE103" s="18">
        <f t="shared" si="31"/>
        <v>-1</v>
      </c>
      <c r="BF103" s="28"/>
      <c r="BG103" s="28"/>
    </row>
    <row r="104" spans="1:59" s="29" customFormat="1">
      <c r="A104" s="305"/>
      <c r="B104" s="1"/>
      <c r="C104" s="1"/>
      <c r="D104" s="1"/>
      <c r="E104" s="1"/>
      <c r="F104" s="1"/>
      <c r="G104" s="1"/>
      <c r="H104" s="1"/>
      <c r="I104" s="1"/>
      <c r="J104" s="1"/>
      <c r="K104" s="1"/>
      <c r="L104" s="1"/>
      <c r="M104" s="1"/>
      <c r="N104" s="1"/>
      <c r="O104" s="1"/>
      <c r="P104" s="1"/>
      <c r="Q104" s="1"/>
      <c r="R104" s="1"/>
      <c r="S104" s="1"/>
      <c r="T104" s="1"/>
      <c r="U104" s="1"/>
      <c r="V104" s="1"/>
      <c r="W104" s="767"/>
      <c r="X104" s="767"/>
      <c r="Y104" s="8" t="s">
        <v>454</v>
      </c>
      <c r="Z104" s="32"/>
      <c r="AA104" s="592"/>
      <c r="AB104" s="593"/>
      <c r="AC104" s="593"/>
      <c r="AD104" s="593"/>
      <c r="AE104" s="593"/>
      <c r="AF104" s="593"/>
      <c r="AG104" s="593"/>
      <c r="AH104" s="593"/>
      <c r="AI104" s="593"/>
      <c r="AJ104" s="593"/>
      <c r="AK104" s="593"/>
      <c r="AL104" s="593"/>
      <c r="AM104" s="593"/>
      <c r="AN104" s="593"/>
      <c r="AO104" s="593"/>
      <c r="AP104" s="18">
        <f t="shared" ref="AP104:BE111" si="32">AP80/$AP80-1</f>
        <v>0</v>
      </c>
      <c r="AQ104" s="18">
        <f t="shared" si="32"/>
        <v>3.2701393421240565E-2</v>
      </c>
      <c r="AR104" s="18">
        <f t="shared" si="32"/>
        <v>3.2938084518673305E-2</v>
      </c>
      <c r="AS104" s="18">
        <f t="shared" si="32"/>
        <v>-8.7260471938109818E-2</v>
      </c>
      <c r="AT104" s="18">
        <f t="shared" si="32"/>
        <v>-0.16362074427427808</v>
      </c>
      <c r="AU104" s="18">
        <f t="shared" si="32"/>
        <v>-9.4993763254998198E-2</v>
      </c>
      <c r="AV104" s="18">
        <f t="shared" si="32"/>
        <v>-6.1141402878051476E-2</v>
      </c>
      <c r="AW104" s="18">
        <f t="shared" si="32"/>
        <v>-5.3969000752075225E-2</v>
      </c>
      <c r="AX104" s="18">
        <f t="shared" si="32"/>
        <v>-5.4829457621242472E-2</v>
      </c>
      <c r="AY104" s="18">
        <f t="shared" ref="AY104:AZ111" si="33">AY80/$AP80-1</f>
        <v>-7.1701771470622289E-2</v>
      </c>
      <c r="AZ104" s="18">
        <f t="shared" si="33"/>
        <v>-0.10005654212676041</v>
      </c>
      <c r="BA104" s="18">
        <f t="shared" si="32"/>
        <v>-1</v>
      </c>
      <c r="BB104" s="18">
        <f t="shared" si="32"/>
        <v>-1</v>
      </c>
      <c r="BC104" s="18">
        <f t="shared" si="32"/>
        <v>-1</v>
      </c>
      <c r="BD104" s="18">
        <f t="shared" si="32"/>
        <v>-1</v>
      </c>
      <c r="BE104" s="18">
        <f t="shared" si="32"/>
        <v>-1</v>
      </c>
      <c r="BF104" s="28"/>
      <c r="BG104" s="28"/>
    </row>
    <row r="105" spans="1:59" s="29" customFormat="1">
      <c r="A105" s="305"/>
      <c r="B105" s="1"/>
      <c r="C105" s="1"/>
      <c r="D105" s="1"/>
      <c r="E105" s="1"/>
      <c r="F105" s="1"/>
      <c r="G105" s="1"/>
      <c r="H105" s="1"/>
      <c r="I105" s="1"/>
      <c r="J105" s="1"/>
      <c r="K105" s="1"/>
      <c r="L105" s="1"/>
      <c r="M105" s="1"/>
      <c r="N105" s="1"/>
      <c r="O105" s="1"/>
      <c r="P105" s="1"/>
      <c r="Q105" s="1"/>
      <c r="R105" s="1"/>
      <c r="S105" s="1"/>
      <c r="T105" s="1"/>
      <c r="U105" s="1"/>
      <c r="V105" s="1"/>
      <c r="W105" s="767"/>
      <c r="X105" s="767"/>
      <c r="Y105" s="8" t="s">
        <v>455</v>
      </c>
      <c r="Z105" s="32"/>
      <c r="AA105" s="592"/>
      <c r="AB105" s="593"/>
      <c r="AC105" s="593"/>
      <c r="AD105" s="593"/>
      <c r="AE105" s="593"/>
      <c r="AF105" s="593"/>
      <c r="AG105" s="593"/>
      <c r="AH105" s="593"/>
      <c r="AI105" s="593"/>
      <c r="AJ105" s="593"/>
      <c r="AK105" s="593"/>
      <c r="AL105" s="593"/>
      <c r="AM105" s="593"/>
      <c r="AN105" s="593"/>
      <c r="AO105" s="593"/>
      <c r="AP105" s="18">
        <f t="shared" si="32"/>
        <v>0</v>
      </c>
      <c r="AQ105" s="18">
        <f t="shared" si="32"/>
        <v>-1.4795754129920624E-2</v>
      </c>
      <c r="AR105" s="18">
        <f t="shared" si="32"/>
        <v>-2.3551009025195691E-2</v>
      </c>
      <c r="AS105" s="18">
        <f t="shared" si="32"/>
        <v>-6.0258534164290278E-2</v>
      </c>
      <c r="AT105" s="18">
        <f t="shared" si="32"/>
        <v>-7.6253607447775651E-2</v>
      </c>
      <c r="AU105" s="18">
        <f t="shared" si="32"/>
        <v>-7.3245502603764057E-2</v>
      </c>
      <c r="AV105" s="18">
        <f t="shared" si="32"/>
        <v>-8.0241253701503701E-2</v>
      </c>
      <c r="AW105" s="18">
        <f t="shared" si="32"/>
        <v>-5.6556975580876467E-2</v>
      </c>
      <c r="AX105" s="18">
        <f t="shared" si="32"/>
        <v>-6.2715692497546716E-2</v>
      </c>
      <c r="AY105" s="18">
        <f t="shared" si="33"/>
        <v>-9.4281408538434697E-2</v>
      </c>
      <c r="AZ105" s="18">
        <f t="shared" si="33"/>
        <v>-0.10991731389407933</v>
      </c>
      <c r="BA105" s="18">
        <f t="shared" si="32"/>
        <v>-1</v>
      </c>
      <c r="BB105" s="18">
        <f t="shared" si="32"/>
        <v>-1</v>
      </c>
      <c r="BC105" s="18">
        <f t="shared" si="32"/>
        <v>-1</v>
      </c>
      <c r="BD105" s="18">
        <f t="shared" si="32"/>
        <v>-1</v>
      </c>
      <c r="BE105" s="18">
        <f t="shared" si="32"/>
        <v>-1</v>
      </c>
      <c r="BF105" s="28"/>
      <c r="BG105" s="28"/>
    </row>
    <row r="106" spans="1:59" s="29" customFormat="1">
      <c r="A106" s="305"/>
      <c r="B106" s="1"/>
      <c r="C106" s="1"/>
      <c r="D106" s="1"/>
      <c r="E106" s="1"/>
      <c r="F106" s="1"/>
      <c r="G106" s="1"/>
      <c r="H106" s="1"/>
      <c r="I106" s="1"/>
      <c r="J106" s="1"/>
      <c r="K106" s="1"/>
      <c r="L106" s="1"/>
      <c r="M106" s="1"/>
      <c r="N106" s="1"/>
      <c r="O106" s="1"/>
      <c r="P106" s="1"/>
      <c r="Q106" s="1"/>
      <c r="R106" s="1"/>
      <c r="S106" s="1"/>
      <c r="T106" s="1"/>
      <c r="U106" s="1"/>
      <c r="V106" s="1"/>
      <c r="W106" s="767"/>
      <c r="X106" s="767"/>
      <c r="Y106" s="8" t="s">
        <v>456</v>
      </c>
      <c r="Z106" s="32"/>
      <c r="AA106" s="592"/>
      <c r="AB106" s="593"/>
      <c r="AC106" s="593"/>
      <c r="AD106" s="593"/>
      <c r="AE106" s="593"/>
      <c r="AF106" s="593"/>
      <c r="AG106" s="593"/>
      <c r="AH106" s="593"/>
      <c r="AI106" s="593"/>
      <c r="AJ106" s="593"/>
      <c r="AK106" s="593"/>
      <c r="AL106" s="593"/>
      <c r="AM106" s="593"/>
      <c r="AN106" s="593"/>
      <c r="AO106" s="593"/>
      <c r="AP106" s="18">
        <f t="shared" si="32"/>
        <v>0</v>
      </c>
      <c r="AQ106" s="18">
        <f t="shared" si="32"/>
        <v>-1.3327624626302104E-2</v>
      </c>
      <c r="AR106" s="18">
        <f t="shared" si="32"/>
        <v>-6.673855856206945E-3</v>
      </c>
      <c r="AS106" s="18">
        <f t="shared" si="32"/>
        <v>-3.0944522362797655E-2</v>
      </c>
      <c r="AT106" s="18">
        <f t="shared" si="32"/>
        <v>-7.9475711252668613E-2</v>
      </c>
      <c r="AU106" s="18">
        <f t="shared" si="32"/>
        <v>-8.3846583892308701E-2</v>
      </c>
      <c r="AV106" s="18">
        <f t="shared" si="32"/>
        <v>-1.2454278218760328E-2</v>
      </c>
      <c r="AW106" s="18">
        <f t="shared" si="32"/>
        <v>6.1768427519561797E-2</v>
      </c>
      <c r="AX106" s="18">
        <f t="shared" si="32"/>
        <v>0.16513198787255012</v>
      </c>
      <c r="AY106" s="18">
        <f t="shared" si="33"/>
        <v>0.14700584623410484</v>
      </c>
      <c r="AZ106" s="18">
        <f t="shared" si="33"/>
        <v>0.11105711054907674</v>
      </c>
      <c r="BA106" s="18">
        <f t="shared" si="32"/>
        <v>-1</v>
      </c>
      <c r="BB106" s="18">
        <f t="shared" si="32"/>
        <v>-1</v>
      </c>
      <c r="BC106" s="18">
        <f t="shared" si="32"/>
        <v>-1</v>
      </c>
      <c r="BD106" s="18">
        <f t="shared" si="32"/>
        <v>-1</v>
      </c>
      <c r="BE106" s="18">
        <f t="shared" si="32"/>
        <v>-1</v>
      </c>
      <c r="BF106" s="28"/>
      <c r="BG106" s="28"/>
    </row>
    <row r="107" spans="1:59" s="29" customFormat="1">
      <c r="A107" s="305"/>
      <c r="B107" s="1"/>
      <c r="C107" s="1"/>
      <c r="D107" s="1"/>
      <c r="E107" s="1"/>
      <c r="F107" s="1"/>
      <c r="G107" s="1"/>
      <c r="H107" s="1"/>
      <c r="I107" s="1"/>
      <c r="J107" s="1"/>
      <c r="K107" s="1"/>
      <c r="L107" s="1"/>
      <c r="M107" s="1"/>
      <c r="N107" s="1"/>
      <c r="O107" s="1"/>
      <c r="P107" s="1"/>
      <c r="Q107" s="1"/>
      <c r="R107" s="1"/>
      <c r="S107" s="1"/>
      <c r="T107" s="1"/>
      <c r="U107" s="1"/>
      <c r="V107" s="1"/>
      <c r="W107" s="767"/>
      <c r="X107" s="767"/>
      <c r="Y107" s="8" t="s">
        <v>206</v>
      </c>
      <c r="Z107" s="32"/>
      <c r="AA107" s="592"/>
      <c r="AB107" s="593"/>
      <c r="AC107" s="593"/>
      <c r="AD107" s="593"/>
      <c r="AE107" s="593"/>
      <c r="AF107" s="593"/>
      <c r="AG107" s="593"/>
      <c r="AH107" s="593"/>
      <c r="AI107" s="593"/>
      <c r="AJ107" s="593"/>
      <c r="AK107" s="593"/>
      <c r="AL107" s="593"/>
      <c r="AM107" s="593"/>
      <c r="AN107" s="593"/>
      <c r="AO107" s="593"/>
      <c r="AP107" s="18">
        <f t="shared" si="32"/>
        <v>0</v>
      </c>
      <c r="AQ107" s="18">
        <f t="shared" si="32"/>
        <v>-6.4707832237780538E-2</v>
      </c>
      <c r="AR107" s="18">
        <f t="shared" si="32"/>
        <v>2.126914746014763E-2</v>
      </c>
      <c r="AS107" s="18">
        <f t="shared" si="32"/>
        <v>-3.4295957706197422E-2</v>
      </c>
      <c r="AT107" s="18">
        <f t="shared" si="32"/>
        <v>-9.1964164502346901E-2</v>
      </c>
      <c r="AU107" s="18">
        <f t="shared" si="32"/>
        <v>-3.2475229086598834E-2</v>
      </c>
      <c r="AV107" s="18">
        <f t="shared" si="32"/>
        <v>6.6132553083473766E-2</v>
      </c>
      <c r="AW107" s="18">
        <f t="shared" si="32"/>
        <v>0.13486274657274433</v>
      </c>
      <c r="AX107" s="18">
        <f t="shared" si="32"/>
        <v>0.11921957322816246</v>
      </c>
      <c r="AY107" s="18">
        <f t="shared" si="33"/>
        <v>5.1377660616926946E-2</v>
      </c>
      <c r="AZ107" s="18">
        <f t="shared" si="33"/>
        <v>-2.3281831427973687E-3</v>
      </c>
      <c r="BA107" s="18">
        <f t="shared" si="32"/>
        <v>-1</v>
      </c>
      <c r="BB107" s="18">
        <f t="shared" si="32"/>
        <v>-1</v>
      </c>
      <c r="BC107" s="18">
        <f t="shared" si="32"/>
        <v>-1</v>
      </c>
      <c r="BD107" s="18">
        <f t="shared" si="32"/>
        <v>-1</v>
      </c>
      <c r="BE107" s="18">
        <f t="shared" si="32"/>
        <v>-1</v>
      </c>
      <c r="BF107" s="28"/>
      <c r="BG107" s="28"/>
    </row>
    <row r="108" spans="1:59" s="29" customFormat="1">
      <c r="A108" s="305"/>
      <c r="B108" s="1"/>
      <c r="C108" s="1"/>
      <c r="D108" s="1"/>
      <c r="E108" s="1"/>
      <c r="F108" s="1"/>
      <c r="G108" s="1"/>
      <c r="H108" s="1"/>
      <c r="I108" s="1"/>
      <c r="J108" s="1"/>
      <c r="K108" s="1"/>
      <c r="L108" s="1"/>
      <c r="M108" s="1"/>
      <c r="N108" s="1"/>
      <c r="O108" s="1"/>
      <c r="P108" s="1"/>
      <c r="Q108" s="1"/>
      <c r="R108" s="1"/>
      <c r="S108" s="1"/>
      <c r="T108" s="1"/>
      <c r="U108" s="1"/>
      <c r="V108" s="1"/>
      <c r="W108" s="767"/>
      <c r="X108" s="767"/>
      <c r="Y108" s="8" t="s">
        <v>93</v>
      </c>
      <c r="Z108" s="32"/>
      <c r="AA108" s="592"/>
      <c r="AB108" s="593"/>
      <c r="AC108" s="593"/>
      <c r="AD108" s="593"/>
      <c r="AE108" s="593"/>
      <c r="AF108" s="593"/>
      <c r="AG108" s="593"/>
      <c r="AH108" s="593"/>
      <c r="AI108" s="593"/>
      <c r="AJ108" s="593"/>
      <c r="AK108" s="593"/>
      <c r="AL108" s="593"/>
      <c r="AM108" s="593"/>
      <c r="AN108" s="593"/>
      <c r="AO108" s="593"/>
      <c r="AP108" s="18">
        <f t="shared" si="32"/>
        <v>0</v>
      </c>
      <c r="AQ108" s="18">
        <f t="shared" si="32"/>
        <v>4.4837731290507943E-3</v>
      </c>
      <c r="AR108" s="18">
        <f t="shared" si="32"/>
        <v>-9.908149634157204E-3</v>
      </c>
      <c r="AS108" s="18">
        <f t="shared" si="32"/>
        <v>-8.7174810346211773E-2</v>
      </c>
      <c r="AT108" s="18">
        <f t="shared" si="32"/>
        <v>-0.18706916422017494</v>
      </c>
      <c r="AU108" s="18">
        <f t="shared" si="32"/>
        <v>-0.16763493833706689</v>
      </c>
      <c r="AV108" s="18">
        <f t="shared" si="32"/>
        <v>-0.16923907138941197</v>
      </c>
      <c r="AW108" s="18">
        <f t="shared" si="32"/>
        <v>-0.16813624347330092</v>
      </c>
      <c r="AX108" s="18">
        <f t="shared" si="32"/>
        <v>-0.13675987043477389</v>
      </c>
      <c r="AY108" s="18">
        <f t="shared" si="33"/>
        <v>-0.14754001183767473</v>
      </c>
      <c r="AZ108" s="18">
        <f t="shared" si="33"/>
        <v>-0.17050812094824186</v>
      </c>
      <c r="BA108" s="18">
        <f t="shared" si="32"/>
        <v>-1</v>
      </c>
      <c r="BB108" s="18">
        <f t="shared" si="32"/>
        <v>-1</v>
      </c>
      <c r="BC108" s="18">
        <f t="shared" si="32"/>
        <v>-1</v>
      </c>
      <c r="BD108" s="18">
        <f t="shared" si="32"/>
        <v>-1</v>
      </c>
      <c r="BE108" s="18">
        <f t="shared" si="32"/>
        <v>-1</v>
      </c>
      <c r="BF108" s="28"/>
      <c r="BG108" s="28"/>
    </row>
    <row r="109" spans="1:59" s="29" customFormat="1">
      <c r="A109" s="305"/>
      <c r="B109" s="1"/>
      <c r="C109" s="1"/>
      <c r="D109" s="1"/>
      <c r="E109" s="1"/>
      <c r="F109" s="1"/>
      <c r="G109" s="1"/>
      <c r="H109" s="1"/>
      <c r="I109" s="1"/>
      <c r="J109" s="1"/>
      <c r="K109" s="1"/>
      <c r="L109" s="1"/>
      <c r="M109" s="1"/>
      <c r="N109" s="1"/>
      <c r="O109" s="1"/>
      <c r="P109" s="1"/>
      <c r="Q109" s="1"/>
      <c r="R109" s="1"/>
      <c r="S109" s="1"/>
      <c r="T109" s="1"/>
      <c r="U109" s="1"/>
      <c r="V109" s="1"/>
      <c r="W109" s="767"/>
      <c r="X109" s="767"/>
      <c r="Y109" s="8" t="s">
        <v>92</v>
      </c>
      <c r="Z109" s="32"/>
      <c r="AA109" s="592"/>
      <c r="AB109" s="593"/>
      <c r="AC109" s="593"/>
      <c r="AD109" s="593"/>
      <c r="AE109" s="593"/>
      <c r="AF109" s="593"/>
      <c r="AG109" s="593"/>
      <c r="AH109" s="593"/>
      <c r="AI109" s="593"/>
      <c r="AJ109" s="593"/>
      <c r="AK109" s="593"/>
      <c r="AL109" s="593"/>
      <c r="AM109" s="593"/>
      <c r="AN109" s="593"/>
      <c r="AO109" s="593"/>
      <c r="AP109" s="18">
        <f t="shared" si="32"/>
        <v>0</v>
      </c>
      <c r="AQ109" s="18">
        <f t="shared" si="32"/>
        <v>-5.5151909314629433E-2</v>
      </c>
      <c r="AR109" s="18">
        <f t="shared" si="32"/>
        <v>-3.6941435217661689E-2</v>
      </c>
      <c r="AS109" s="18">
        <f t="shared" si="32"/>
        <v>6.4391341320657602E-3</v>
      </c>
      <c r="AT109" s="18">
        <f t="shared" si="32"/>
        <v>-0.10913192611053624</v>
      </c>
      <c r="AU109" s="18">
        <f t="shared" si="32"/>
        <v>-9.2799247515820804E-2</v>
      </c>
      <c r="AV109" s="18">
        <f t="shared" si="32"/>
        <v>-0.1142852115296068</v>
      </c>
      <c r="AW109" s="18">
        <f t="shared" si="32"/>
        <v>-5.7238973082907485E-2</v>
      </c>
      <c r="AX109" s="18">
        <f t="shared" si="32"/>
        <v>-7.3419208490538956E-2</v>
      </c>
      <c r="AY109" s="18">
        <f t="shared" si="33"/>
        <v>-9.8855626863949331E-2</v>
      </c>
      <c r="AZ109" s="18">
        <f t="shared" si="33"/>
        <v>-8.8033543932062863E-2</v>
      </c>
      <c r="BA109" s="18">
        <f t="shared" si="32"/>
        <v>-1</v>
      </c>
      <c r="BB109" s="18">
        <f t="shared" si="32"/>
        <v>-1</v>
      </c>
      <c r="BC109" s="18">
        <f t="shared" si="32"/>
        <v>-1</v>
      </c>
      <c r="BD109" s="18">
        <f t="shared" si="32"/>
        <v>-1</v>
      </c>
      <c r="BE109" s="18">
        <f t="shared" si="32"/>
        <v>-1</v>
      </c>
      <c r="BF109" s="28"/>
      <c r="BG109" s="28"/>
    </row>
    <row r="110" spans="1:59" s="29" customFormat="1" ht="17.25" thickBot="1">
      <c r="A110" s="305"/>
      <c r="B110" s="305"/>
      <c r="C110" s="305"/>
      <c r="D110" s="305"/>
      <c r="E110" s="305"/>
      <c r="F110" s="305"/>
      <c r="G110" s="305"/>
      <c r="H110" s="305"/>
      <c r="I110" s="305"/>
      <c r="J110" s="305"/>
      <c r="K110" s="305"/>
      <c r="L110" s="305"/>
      <c r="M110" s="305"/>
      <c r="N110" s="305"/>
      <c r="O110" s="305"/>
      <c r="P110" s="305"/>
      <c r="Q110" s="305"/>
      <c r="R110" s="305"/>
      <c r="S110" s="305"/>
      <c r="T110" s="305"/>
      <c r="U110" s="305"/>
      <c r="V110" s="305"/>
      <c r="W110" s="903"/>
      <c r="X110" s="903"/>
      <c r="Y110" s="729" t="s">
        <v>151</v>
      </c>
      <c r="Z110" s="33"/>
      <c r="AA110" s="594"/>
      <c r="AB110" s="595"/>
      <c r="AC110" s="595"/>
      <c r="AD110" s="595"/>
      <c r="AE110" s="595"/>
      <c r="AF110" s="595"/>
      <c r="AG110" s="595"/>
      <c r="AH110" s="595"/>
      <c r="AI110" s="595"/>
      <c r="AJ110" s="595"/>
      <c r="AK110" s="595"/>
      <c r="AL110" s="595"/>
      <c r="AM110" s="595"/>
      <c r="AN110" s="595"/>
      <c r="AO110" s="595"/>
      <c r="AP110" s="19">
        <f t="shared" si="32"/>
        <v>0</v>
      </c>
      <c r="AQ110" s="19">
        <f t="shared" si="32"/>
        <v>-1.4673902813933215E-2</v>
      </c>
      <c r="AR110" s="19">
        <f t="shared" si="32"/>
        <v>-9.2822046181267881E-3</v>
      </c>
      <c r="AS110" s="19">
        <f t="shared" si="32"/>
        <v>-0.10340199291551522</v>
      </c>
      <c r="AT110" s="19">
        <f t="shared" si="32"/>
        <v>-0.17919283435808409</v>
      </c>
      <c r="AU110" s="19">
        <f t="shared" si="32"/>
        <v>-0.2027279825747903</v>
      </c>
      <c r="AV110" s="19">
        <f t="shared" si="32"/>
        <v>-0.22753266152399698</v>
      </c>
      <c r="AW110" s="19">
        <f t="shared" si="32"/>
        <v>-0.225223032643872</v>
      </c>
      <c r="AX110" s="19">
        <f t="shared" si="32"/>
        <v>-0.223795267198865</v>
      </c>
      <c r="AY110" s="19">
        <f>AY86/$AP86-1</f>
        <v>-0.24492865585406642</v>
      </c>
      <c r="AZ110" s="19">
        <f t="shared" si="33"/>
        <v>-0.23625436520040988</v>
      </c>
      <c r="BA110" s="19">
        <f t="shared" si="32"/>
        <v>-1</v>
      </c>
      <c r="BB110" s="19">
        <f t="shared" si="32"/>
        <v>-1</v>
      </c>
      <c r="BC110" s="19">
        <f t="shared" si="32"/>
        <v>-1</v>
      </c>
      <c r="BD110" s="19">
        <f t="shared" si="32"/>
        <v>-1</v>
      </c>
      <c r="BE110" s="19">
        <f t="shared" si="32"/>
        <v>-1</v>
      </c>
      <c r="BF110" s="30"/>
      <c r="BG110" s="30"/>
    </row>
    <row r="111" spans="1:59" s="29" customFormat="1" ht="15" thickTop="1">
      <c r="A111" s="305"/>
      <c r="B111" s="1"/>
      <c r="C111" s="1"/>
      <c r="D111" s="1"/>
      <c r="E111" s="1"/>
      <c r="F111" s="1"/>
      <c r="G111" s="1"/>
      <c r="H111" s="1"/>
      <c r="I111" s="1"/>
      <c r="J111" s="1"/>
      <c r="K111" s="1"/>
      <c r="L111" s="1"/>
      <c r="M111" s="1"/>
      <c r="N111" s="1"/>
      <c r="O111" s="1"/>
      <c r="P111" s="1"/>
      <c r="Q111" s="1"/>
      <c r="R111" s="1"/>
      <c r="S111" s="1"/>
      <c r="T111" s="1"/>
      <c r="U111" s="1"/>
      <c r="V111" s="1"/>
      <c r="W111" s="767"/>
      <c r="X111" s="767"/>
      <c r="Y111" s="10" t="s">
        <v>302</v>
      </c>
      <c r="Z111" s="34"/>
      <c r="AA111" s="596"/>
      <c r="AB111" s="597"/>
      <c r="AC111" s="597"/>
      <c r="AD111" s="597"/>
      <c r="AE111" s="597"/>
      <c r="AF111" s="597"/>
      <c r="AG111" s="597"/>
      <c r="AH111" s="597"/>
      <c r="AI111" s="597"/>
      <c r="AJ111" s="597"/>
      <c r="AK111" s="597"/>
      <c r="AL111" s="597"/>
      <c r="AM111" s="597"/>
      <c r="AN111" s="597"/>
      <c r="AO111" s="597"/>
      <c r="AP111" s="20">
        <f t="shared" si="32"/>
        <v>0</v>
      </c>
      <c r="AQ111" s="20">
        <f t="shared" si="32"/>
        <v>-1.5762191609475007E-2</v>
      </c>
      <c r="AR111" s="20">
        <f t="shared" si="32"/>
        <v>1.0541985302416901E-2</v>
      </c>
      <c r="AS111" s="20">
        <f t="shared" si="32"/>
        <v>-5.4073867376553175E-2</v>
      </c>
      <c r="AT111" s="20">
        <f t="shared" si="32"/>
        <v>-0.10962113177846877</v>
      </c>
      <c r="AU111" s="20">
        <f t="shared" si="32"/>
        <v>-7.1279114881612315E-2</v>
      </c>
      <c r="AV111" s="20">
        <f t="shared" si="32"/>
        <v>-3.4107632245901409E-2</v>
      </c>
      <c r="AW111" s="20">
        <f t="shared" si="32"/>
        <v>-7.9697539602445744E-3</v>
      </c>
      <c r="AX111" s="20">
        <f t="shared" si="32"/>
        <v>3.8780670142091189E-3</v>
      </c>
      <c r="AY111" s="20">
        <f t="shared" si="33"/>
        <v>-3.2097633800546754E-2</v>
      </c>
      <c r="AZ111" s="20">
        <f t="shared" si="33"/>
        <v>-6.3622852021879339E-2</v>
      </c>
      <c r="BA111" s="20">
        <f t="shared" si="32"/>
        <v>-1</v>
      </c>
      <c r="BB111" s="20">
        <f t="shared" si="32"/>
        <v>-1</v>
      </c>
      <c r="BC111" s="20">
        <f t="shared" si="32"/>
        <v>-1</v>
      </c>
      <c r="BD111" s="20">
        <f t="shared" si="32"/>
        <v>-1</v>
      </c>
      <c r="BE111" s="20">
        <f t="shared" si="32"/>
        <v>-1</v>
      </c>
      <c r="BF111" s="31"/>
      <c r="BG111" s="31"/>
    </row>
    <row r="112" spans="1:59">
      <c r="W112" s="767"/>
      <c r="X112" s="767"/>
      <c r="Y112" s="767"/>
    </row>
    <row r="113" spans="1:59">
      <c r="W113" s="767"/>
      <c r="X113" s="767"/>
      <c r="Y113" s="928" t="s">
        <v>193</v>
      </c>
    </row>
    <row r="114" spans="1:59">
      <c r="W114" s="767"/>
      <c r="X114" s="767"/>
      <c r="Y114" s="1147" t="s">
        <v>293</v>
      </c>
      <c r="Z114" s="301"/>
      <c r="AA114" s="13">
        <v>1990</v>
      </c>
      <c r="AB114" s="13">
        <f t="shared" ref="AB114:BE114" si="34">AA114+1</f>
        <v>1991</v>
      </c>
      <c r="AC114" s="13">
        <f t="shared" si="34"/>
        <v>1992</v>
      </c>
      <c r="AD114" s="13">
        <f t="shared" si="34"/>
        <v>1993</v>
      </c>
      <c r="AE114" s="13">
        <f t="shared" si="34"/>
        <v>1994</v>
      </c>
      <c r="AF114" s="13">
        <f t="shared" si="34"/>
        <v>1995</v>
      </c>
      <c r="AG114" s="13">
        <f t="shared" si="34"/>
        <v>1996</v>
      </c>
      <c r="AH114" s="13">
        <f t="shared" si="34"/>
        <v>1997</v>
      </c>
      <c r="AI114" s="13">
        <f t="shared" si="34"/>
        <v>1998</v>
      </c>
      <c r="AJ114" s="13">
        <f t="shared" si="34"/>
        <v>1999</v>
      </c>
      <c r="AK114" s="13">
        <f t="shared" si="34"/>
        <v>2000</v>
      </c>
      <c r="AL114" s="13">
        <f t="shared" si="34"/>
        <v>2001</v>
      </c>
      <c r="AM114" s="13">
        <f t="shared" si="34"/>
        <v>2002</v>
      </c>
      <c r="AN114" s="13">
        <f t="shared" si="34"/>
        <v>2003</v>
      </c>
      <c r="AO114" s="13">
        <f t="shared" si="34"/>
        <v>2004</v>
      </c>
      <c r="AP114" s="13">
        <f t="shared" si="34"/>
        <v>2005</v>
      </c>
      <c r="AQ114" s="13">
        <f t="shared" si="34"/>
        <v>2006</v>
      </c>
      <c r="AR114" s="13">
        <f t="shared" si="34"/>
        <v>2007</v>
      </c>
      <c r="AS114" s="13">
        <f t="shared" si="34"/>
        <v>2008</v>
      </c>
      <c r="AT114" s="13">
        <f t="shared" si="34"/>
        <v>2009</v>
      </c>
      <c r="AU114" s="13">
        <f t="shared" si="34"/>
        <v>2010</v>
      </c>
      <c r="AV114" s="13">
        <f t="shared" si="34"/>
        <v>2011</v>
      </c>
      <c r="AW114" s="13">
        <f t="shared" si="34"/>
        <v>2012</v>
      </c>
      <c r="AX114" s="13">
        <f t="shared" si="34"/>
        <v>2013</v>
      </c>
      <c r="AY114" s="13">
        <f t="shared" si="34"/>
        <v>2014</v>
      </c>
      <c r="AZ114" s="13">
        <f t="shared" si="34"/>
        <v>2015</v>
      </c>
      <c r="BA114" s="13">
        <f t="shared" si="34"/>
        <v>2016</v>
      </c>
      <c r="BB114" s="13">
        <f t="shared" si="34"/>
        <v>2017</v>
      </c>
      <c r="BC114" s="13">
        <f t="shared" si="34"/>
        <v>2018</v>
      </c>
      <c r="BD114" s="13">
        <f t="shared" si="34"/>
        <v>2019</v>
      </c>
      <c r="BE114" s="13">
        <f t="shared" si="34"/>
        <v>2020</v>
      </c>
      <c r="BF114" s="13" t="s">
        <v>44</v>
      </c>
      <c r="BG114" s="13" t="s">
        <v>7</v>
      </c>
    </row>
    <row r="115" spans="1:59" s="29" customFormat="1">
      <c r="A115" s="305"/>
      <c r="B115" s="1"/>
      <c r="C115" s="1"/>
      <c r="D115" s="1"/>
      <c r="E115" s="1"/>
      <c r="F115" s="1"/>
      <c r="G115" s="1"/>
      <c r="H115" s="1"/>
      <c r="I115" s="1"/>
      <c r="J115" s="1"/>
      <c r="K115" s="1"/>
      <c r="L115" s="1"/>
      <c r="M115" s="1"/>
      <c r="N115" s="1"/>
      <c r="O115" s="1"/>
      <c r="P115" s="1"/>
      <c r="Q115" s="1"/>
      <c r="R115" s="1"/>
      <c r="S115" s="1"/>
      <c r="T115" s="1"/>
      <c r="U115" s="1"/>
      <c r="V115" s="1"/>
      <c r="W115" s="767"/>
      <c r="X115" s="767"/>
      <c r="Y115" s="8" t="s">
        <v>453</v>
      </c>
      <c r="Z115" s="32"/>
      <c r="AA115" s="592"/>
      <c r="AB115" s="593"/>
      <c r="AC115" s="593"/>
      <c r="AD115" s="593"/>
      <c r="AE115" s="593"/>
      <c r="AF115" s="593"/>
      <c r="AG115" s="593"/>
      <c r="AH115" s="593"/>
      <c r="AI115" s="593"/>
      <c r="AJ115" s="593"/>
      <c r="AK115" s="593"/>
      <c r="AL115" s="593"/>
      <c r="AM115" s="593"/>
      <c r="AN115" s="593"/>
      <c r="AO115" s="593"/>
      <c r="AP115" s="593"/>
      <c r="AQ115" s="593"/>
      <c r="AR115" s="593"/>
      <c r="AS115" s="593"/>
      <c r="AT115" s="593"/>
      <c r="AU115" s="593"/>
      <c r="AV115" s="593"/>
      <c r="AW115" s="593"/>
      <c r="AX115" s="18">
        <f>AX79/$AX79-1</f>
        <v>0</v>
      </c>
      <c r="AY115" s="18">
        <f>AY79/$AX79-1</f>
        <v>-0.14005694494280829</v>
      </c>
      <c r="AZ115" s="18">
        <f>AZ79/$AX79-1</f>
        <v>-0.19542699775796291</v>
      </c>
      <c r="BA115" s="28"/>
      <c r="BB115" s="28"/>
      <c r="BC115" s="28"/>
      <c r="BD115" s="28"/>
      <c r="BE115" s="28"/>
      <c r="BF115" s="28"/>
      <c r="BG115" s="28"/>
    </row>
    <row r="116" spans="1:59" s="29" customFormat="1">
      <c r="A116" s="305"/>
      <c r="B116" s="1"/>
      <c r="C116" s="1"/>
      <c r="D116" s="1"/>
      <c r="E116" s="1"/>
      <c r="F116" s="1"/>
      <c r="G116" s="1"/>
      <c r="H116" s="1"/>
      <c r="I116" s="1"/>
      <c r="J116" s="1"/>
      <c r="K116" s="1"/>
      <c r="L116" s="1"/>
      <c r="M116" s="1"/>
      <c r="N116" s="1"/>
      <c r="O116" s="1"/>
      <c r="P116" s="1"/>
      <c r="Q116" s="1"/>
      <c r="R116" s="1"/>
      <c r="S116" s="1"/>
      <c r="T116" s="1"/>
      <c r="U116" s="1"/>
      <c r="V116" s="1"/>
      <c r="W116" s="767"/>
      <c r="X116" s="767"/>
      <c r="Y116" s="8" t="s">
        <v>454</v>
      </c>
      <c r="Z116" s="32"/>
      <c r="AA116" s="592"/>
      <c r="AB116" s="593"/>
      <c r="AC116" s="593"/>
      <c r="AD116" s="593"/>
      <c r="AE116" s="593"/>
      <c r="AF116" s="593"/>
      <c r="AG116" s="593"/>
      <c r="AH116" s="593"/>
      <c r="AI116" s="593"/>
      <c r="AJ116" s="593"/>
      <c r="AK116" s="593"/>
      <c r="AL116" s="593"/>
      <c r="AM116" s="593"/>
      <c r="AN116" s="593"/>
      <c r="AO116" s="593"/>
      <c r="AP116" s="593"/>
      <c r="AQ116" s="593"/>
      <c r="AR116" s="593"/>
      <c r="AS116" s="593"/>
      <c r="AT116" s="593"/>
      <c r="AU116" s="593"/>
      <c r="AV116" s="593"/>
      <c r="AW116" s="593"/>
      <c r="AX116" s="18">
        <f t="shared" ref="AX116:AZ123" si="35">AX80/$AX80-1</f>
        <v>0</v>
      </c>
      <c r="AY116" s="18">
        <f t="shared" si="35"/>
        <v>-1.7851078818978516E-2</v>
      </c>
      <c r="AZ116" s="18">
        <f t="shared" si="35"/>
        <v>-4.7850713154572899E-2</v>
      </c>
      <c r="BA116" s="28"/>
      <c r="BB116" s="28"/>
      <c r="BC116" s="28"/>
      <c r="BD116" s="28"/>
      <c r="BE116" s="28"/>
      <c r="BF116" s="28"/>
      <c r="BG116" s="28"/>
    </row>
    <row r="117" spans="1:59" s="29" customFormat="1">
      <c r="A117" s="305"/>
      <c r="B117" s="1"/>
      <c r="C117" s="1"/>
      <c r="D117" s="1"/>
      <c r="E117" s="1"/>
      <c r="F117" s="1"/>
      <c r="G117" s="1"/>
      <c r="H117" s="1"/>
      <c r="I117" s="1"/>
      <c r="J117" s="1"/>
      <c r="K117" s="1"/>
      <c r="L117" s="1"/>
      <c r="M117" s="1"/>
      <c r="N117" s="1"/>
      <c r="O117" s="1"/>
      <c r="P117" s="1"/>
      <c r="Q117" s="1"/>
      <c r="R117" s="1"/>
      <c r="S117" s="1"/>
      <c r="T117" s="1"/>
      <c r="U117" s="1"/>
      <c r="V117" s="1"/>
      <c r="W117" s="767"/>
      <c r="X117" s="767"/>
      <c r="Y117" s="8" t="s">
        <v>455</v>
      </c>
      <c r="Z117" s="32"/>
      <c r="AA117" s="592"/>
      <c r="AB117" s="593"/>
      <c r="AC117" s="593"/>
      <c r="AD117" s="593"/>
      <c r="AE117" s="593"/>
      <c r="AF117" s="593"/>
      <c r="AG117" s="593"/>
      <c r="AH117" s="593"/>
      <c r="AI117" s="593"/>
      <c r="AJ117" s="593"/>
      <c r="AK117" s="593"/>
      <c r="AL117" s="593"/>
      <c r="AM117" s="593"/>
      <c r="AN117" s="593"/>
      <c r="AO117" s="593"/>
      <c r="AP117" s="593"/>
      <c r="AQ117" s="593"/>
      <c r="AR117" s="593"/>
      <c r="AS117" s="593"/>
      <c r="AT117" s="593"/>
      <c r="AU117" s="593"/>
      <c r="AV117" s="593"/>
      <c r="AW117" s="593"/>
      <c r="AX117" s="18">
        <f t="shared" si="35"/>
        <v>0</v>
      </c>
      <c r="AY117" s="18">
        <f t="shared" si="35"/>
        <v>-3.3677845439448295E-2</v>
      </c>
      <c r="AZ117" s="18">
        <f t="shared" si="35"/>
        <v>-5.0359982578081386E-2</v>
      </c>
      <c r="BA117" s="28"/>
      <c r="BB117" s="28"/>
      <c r="BC117" s="28"/>
      <c r="BD117" s="28"/>
      <c r="BE117" s="28"/>
      <c r="BF117" s="28"/>
      <c r="BG117" s="28"/>
    </row>
    <row r="118" spans="1:59" s="29" customFormat="1">
      <c r="A118" s="305"/>
      <c r="B118" s="1"/>
      <c r="C118" s="1"/>
      <c r="D118" s="1"/>
      <c r="E118" s="1"/>
      <c r="F118" s="1"/>
      <c r="G118" s="1"/>
      <c r="H118" s="1"/>
      <c r="I118" s="1"/>
      <c r="J118" s="1"/>
      <c r="K118" s="1"/>
      <c r="L118" s="1"/>
      <c r="M118" s="1"/>
      <c r="N118" s="1"/>
      <c r="O118" s="1"/>
      <c r="P118" s="1"/>
      <c r="Q118" s="1"/>
      <c r="R118" s="1"/>
      <c r="S118" s="1"/>
      <c r="T118" s="1"/>
      <c r="U118" s="1"/>
      <c r="V118" s="1"/>
      <c r="W118" s="767"/>
      <c r="X118" s="767"/>
      <c r="Y118" s="8" t="s">
        <v>456</v>
      </c>
      <c r="Z118" s="32"/>
      <c r="AA118" s="592"/>
      <c r="AB118" s="593"/>
      <c r="AC118" s="593"/>
      <c r="AD118" s="593"/>
      <c r="AE118" s="593"/>
      <c r="AF118" s="593"/>
      <c r="AG118" s="593"/>
      <c r="AH118" s="593"/>
      <c r="AI118" s="593"/>
      <c r="AJ118" s="593"/>
      <c r="AK118" s="593"/>
      <c r="AL118" s="593"/>
      <c r="AM118" s="593"/>
      <c r="AN118" s="593"/>
      <c r="AO118" s="593"/>
      <c r="AP118" s="593"/>
      <c r="AQ118" s="593"/>
      <c r="AR118" s="593"/>
      <c r="AS118" s="593"/>
      <c r="AT118" s="593"/>
      <c r="AU118" s="593"/>
      <c r="AV118" s="593"/>
      <c r="AW118" s="593"/>
      <c r="AX118" s="18">
        <f t="shared" si="35"/>
        <v>0</v>
      </c>
      <c r="AY118" s="18">
        <f t="shared" si="35"/>
        <v>-1.555715732390317E-2</v>
      </c>
      <c r="AZ118" s="18">
        <f t="shared" si="35"/>
        <v>-4.6410945615020238E-2</v>
      </c>
      <c r="BA118" s="28"/>
      <c r="BB118" s="28"/>
      <c r="BC118" s="28"/>
      <c r="BD118" s="28"/>
      <c r="BE118" s="28"/>
      <c r="BF118" s="28"/>
      <c r="BG118" s="28"/>
    </row>
    <row r="119" spans="1:59" s="29" customFormat="1">
      <c r="A119" s="305"/>
      <c r="B119" s="1"/>
      <c r="C119" s="1"/>
      <c r="D119" s="1"/>
      <c r="E119" s="1"/>
      <c r="F119" s="1"/>
      <c r="G119" s="1"/>
      <c r="H119" s="1"/>
      <c r="I119" s="1"/>
      <c r="J119" s="1"/>
      <c r="K119" s="1"/>
      <c r="L119" s="1"/>
      <c r="M119" s="1"/>
      <c r="N119" s="1"/>
      <c r="O119" s="1"/>
      <c r="P119" s="1"/>
      <c r="Q119" s="1"/>
      <c r="R119" s="1"/>
      <c r="S119" s="1"/>
      <c r="T119" s="1"/>
      <c r="U119" s="1"/>
      <c r="V119" s="1"/>
      <c r="W119" s="767"/>
      <c r="X119" s="767"/>
      <c r="Y119" s="8" t="s">
        <v>206</v>
      </c>
      <c r="Z119" s="32"/>
      <c r="AA119" s="592"/>
      <c r="AB119" s="593"/>
      <c r="AC119" s="593"/>
      <c r="AD119" s="593"/>
      <c r="AE119" s="593"/>
      <c r="AF119" s="593"/>
      <c r="AG119" s="593"/>
      <c r="AH119" s="593"/>
      <c r="AI119" s="593"/>
      <c r="AJ119" s="593"/>
      <c r="AK119" s="593"/>
      <c r="AL119" s="593"/>
      <c r="AM119" s="593"/>
      <c r="AN119" s="593"/>
      <c r="AO119" s="593"/>
      <c r="AP119" s="593"/>
      <c r="AQ119" s="593"/>
      <c r="AR119" s="593"/>
      <c r="AS119" s="593"/>
      <c r="AT119" s="593"/>
      <c r="AU119" s="593"/>
      <c r="AV119" s="593"/>
      <c r="AW119" s="593"/>
      <c r="AX119" s="18">
        <f t="shared" si="35"/>
        <v>0</v>
      </c>
      <c r="AY119" s="18">
        <f t="shared" si="35"/>
        <v>-6.061537363536218E-2</v>
      </c>
      <c r="AZ119" s="18">
        <f t="shared" si="35"/>
        <v>-0.1086004563165206</v>
      </c>
      <c r="BA119" s="28"/>
      <c r="BB119" s="28"/>
      <c r="BC119" s="28"/>
      <c r="BD119" s="28"/>
      <c r="BE119" s="28"/>
      <c r="BF119" s="28"/>
      <c r="BG119" s="28"/>
    </row>
    <row r="120" spans="1:59" s="29" customFormat="1">
      <c r="A120" s="305"/>
      <c r="B120" s="1"/>
      <c r="C120" s="1"/>
      <c r="D120" s="1"/>
      <c r="E120" s="1"/>
      <c r="F120" s="1"/>
      <c r="G120" s="1"/>
      <c r="H120" s="1"/>
      <c r="I120" s="1"/>
      <c r="J120" s="1"/>
      <c r="K120" s="1"/>
      <c r="L120" s="1"/>
      <c r="M120" s="1"/>
      <c r="N120" s="1"/>
      <c r="O120" s="1"/>
      <c r="P120" s="1"/>
      <c r="Q120" s="1"/>
      <c r="R120" s="1"/>
      <c r="S120" s="1"/>
      <c r="T120" s="1"/>
      <c r="U120" s="1"/>
      <c r="V120" s="1"/>
      <c r="W120" s="767"/>
      <c r="X120" s="767"/>
      <c r="Y120" s="8" t="s">
        <v>93</v>
      </c>
      <c r="Z120" s="32"/>
      <c r="AA120" s="592"/>
      <c r="AB120" s="593"/>
      <c r="AC120" s="593"/>
      <c r="AD120" s="593"/>
      <c r="AE120" s="593"/>
      <c r="AF120" s="593"/>
      <c r="AG120" s="593"/>
      <c r="AH120" s="593"/>
      <c r="AI120" s="593"/>
      <c r="AJ120" s="593"/>
      <c r="AK120" s="593"/>
      <c r="AL120" s="593"/>
      <c r="AM120" s="593"/>
      <c r="AN120" s="593"/>
      <c r="AO120" s="593"/>
      <c r="AP120" s="593"/>
      <c r="AQ120" s="593"/>
      <c r="AR120" s="593"/>
      <c r="AS120" s="593"/>
      <c r="AT120" s="593"/>
      <c r="AU120" s="593"/>
      <c r="AV120" s="593"/>
      <c r="AW120" s="593"/>
      <c r="AX120" s="18">
        <f t="shared" si="35"/>
        <v>0</v>
      </c>
      <c r="AY120" s="18">
        <f t="shared" si="35"/>
        <v>-1.2487998453373894E-2</v>
      </c>
      <c r="AZ120" s="18">
        <f t="shared" si="35"/>
        <v>-3.909485826436887E-2</v>
      </c>
      <c r="BA120" s="28"/>
      <c r="BB120" s="28"/>
      <c r="BC120" s="28"/>
      <c r="BD120" s="28"/>
      <c r="BE120" s="28"/>
      <c r="BF120" s="28"/>
      <c r="BG120" s="28"/>
    </row>
    <row r="121" spans="1:59" s="29" customFormat="1">
      <c r="A121" s="305"/>
      <c r="B121" s="1"/>
      <c r="C121" s="1"/>
      <c r="D121" s="1"/>
      <c r="E121" s="1"/>
      <c r="F121" s="1"/>
      <c r="G121" s="1"/>
      <c r="H121" s="1"/>
      <c r="I121" s="1"/>
      <c r="J121" s="1"/>
      <c r="K121" s="1"/>
      <c r="L121" s="1"/>
      <c r="M121" s="1"/>
      <c r="N121" s="1"/>
      <c r="O121" s="1"/>
      <c r="P121" s="1"/>
      <c r="Q121" s="1"/>
      <c r="R121" s="1"/>
      <c r="S121" s="1"/>
      <c r="T121" s="1"/>
      <c r="U121" s="1"/>
      <c r="V121" s="1"/>
      <c r="W121" s="767"/>
      <c r="X121" s="767"/>
      <c r="Y121" s="8" t="s">
        <v>92</v>
      </c>
      <c r="Z121" s="32"/>
      <c r="AA121" s="592"/>
      <c r="AB121" s="593"/>
      <c r="AC121" s="593"/>
      <c r="AD121" s="593"/>
      <c r="AE121" s="593"/>
      <c r="AF121" s="593"/>
      <c r="AG121" s="593"/>
      <c r="AH121" s="593"/>
      <c r="AI121" s="593"/>
      <c r="AJ121" s="593"/>
      <c r="AK121" s="593"/>
      <c r="AL121" s="593"/>
      <c r="AM121" s="593"/>
      <c r="AN121" s="593"/>
      <c r="AO121" s="593"/>
      <c r="AP121" s="593"/>
      <c r="AQ121" s="593"/>
      <c r="AR121" s="593"/>
      <c r="AS121" s="593"/>
      <c r="AT121" s="593"/>
      <c r="AU121" s="593"/>
      <c r="AV121" s="593"/>
      <c r="AW121" s="593"/>
      <c r="AX121" s="18">
        <f t="shared" si="35"/>
        <v>0</v>
      </c>
      <c r="AY121" s="18">
        <f t="shared" si="35"/>
        <v>-2.7451916342851046E-2</v>
      </c>
      <c r="AZ121" s="18">
        <f t="shared" si="35"/>
        <v>-1.5772327222234095E-2</v>
      </c>
      <c r="BA121" s="28"/>
      <c r="BB121" s="28"/>
      <c r="BC121" s="28"/>
      <c r="BD121" s="28"/>
      <c r="BE121" s="28"/>
      <c r="BF121" s="28"/>
      <c r="BG121" s="28"/>
    </row>
    <row r="122" spans="1:59" s="29" customFormat="1" ht="17.25" thickBot="1">
      <c r="A122" s="305"/>
      <c r="B122" s="305"/>
      <c r="C122" s="305"/>
      <c r="D122" s="305"/>
      <c r="E122" s="305"/>
      <c r="F122" s="305"/>
      <c r="G122" s="305"/>
      <c r="H122" s="305"/>
      <c r="I122" s="305"/>
      <c r="J122" s="305"/>
      <c r="K122" s="305"/>
      <c r="L122" s="305"/>
      <c r="M122" s="305"/>
      <c r="N122" s="305"/>
      <c r="O122" s="305"/>
      <c r="P122" s="305"/>
      <c r="Q122" s="305"/>
      <c r="R122" s="305"/>
      <c r="S122" s="305"/>
      <c r="T122" s="305"/>
      <c r="U122" s="305"/>
      <c r="V122" s="305"/>
      <c r="W122" s="903"/>
      <c r="X122" s="903"/>
      <c r="Y122" s="729" t="s">
        <v>151</v>
      </c>
      <c r="Z122" s="33"/>
      <c r="AA122" s="594"/>
      <c r="AB122" s="595"/>
      <c r="AC122" s="595"/>
      <c r="AD122" s="595"/>
      <c r="AE122" s="595"/>
      <c r="AF122" s="595"/>
      <c r="AG122" s="595"/>
      <c r="AH122" s="595"/>
      <c r="AI122" s="595"/>
      <c r="AJ122" s="595"/>
      <c r="AK122" s="595"/>
      <c r="AL122" s="595"/>
      <c r="AM122" s="595"/>
      <c r="AN122" s="595"/>
      <c r="AO122" s="595"/>
      <c r="AP122" s="595"/>
      <c r="AQ122" s="595"/>
      <c r="AR122" s="595"/>
      <c r="AS122" s="595"/>
      <c r="AT122" s="595"/>
      <c r="AU122" s="595"/>
      <c r="AV122" s="595"/>
      <c r="AW122" s="595"/>
      <c r="AX122" s="19">
        <f t="shared" si="35"/>
        <v>0</v>
      </c>
      <c r="AY122" s="19">
        <f t="shared" si="35"/>
        <v>-2.7226565057051566E-2</v>
      </c>
      <c r="AZ122" s="19">
        <f t="shared" si="35"/>
        <v>-1.6051303831378316E-2</v>
      </c>
      <c r="BA122" s="30"/>
      <c r="BB122" s="30"/>
      <c r="BC122" s="30"/>
      <c r="BD122" s="30"/>
      <c r="BE122" s="30"/>
      <c r="BF122" s="30"/>
      <c r="BG122" s="30"/>
    </row>
    <row r="123" spans="1:59" s="29" customFormat="1" ht="15" thickTop="1">
      <c r="A123" s="305"/>
      <c r="B123" s="1"/>
      <c r="C123" s="1"/>
      <c r="D123" s="1"/>
      <c r="E123" s="1"/>
      <c r="F123" s="1"/>
      <c r="G123" s="1"/>
      <c r="H123" s="1"/>
      <c r="I123" s="1"/>
      <c r="J123" s="1"/>
      <c r="K123" s="1"/>
      <c r="L123" s="1"/>
      <c r="M123" s="1"/>
      <c r="N123" s="1"/>
      <c r="O123" s="1"/>
      <c r="P123" s="1"/>
      <c r="Q123" s="1"/>
      <c r="R123" s="1"/>
      <c r="S123" s="1"/>
      <c r="T123" s="1"/>
      <c r="U123" s="1"/>
      <c r="V123" s="1"/>
      <c r="W123" s="767"/>
      <c r="X123" s="767"/>
      <c r="Y123" s="10" t="s">
        <v>302</v>
      </c>
      <c r="Z123" s="34"/>
      <c r="AA123" s="596"/>
      <c r="AB123" s="597"/>
      <c r="AC123" s="597"/>
      <c r="AD123" s="597"/>
      <c r="AE123" s="597"/>
      <c r="AF123" s="597"/>
      <c r="AG123" s="597"/>
      <c r="AH123" s="597"/>
      <c r="AI123" s="597"/>
      <c r="AJ123" s="597"/>
      <c r="AK123" s="597"/>
      <c r="AL123" s="597"/>
      <c r="AM123" s="597"/>
      <c r="AN123" s="597"/>
      <c r="AO123" s="597"/>
      <c r="AP123" s="597"/>
      <c r="AQ123" s="597"/>
      <c r="AR123" s="597"/>
      <c r="AS123" s="597"/>
      <c r="AT123" s="597"/>
      <c r="AU123" s="597"/>
      <c r="AV123" s="597"/>
      <c r="AW123" s="597"/>
      <c r="AX123" s="20">
        <f t="shared" si="35"/>
        <v>0</v>
      </c>
      <c r="AY123" s="20">
        <f t="shared" si="35"/>
        <v>-3.5836723599068865E-2</v>
      </c>
      <c r="AZ123" s="20">
        <f t="shared" si="35"/>
        <v>-6.7240157200419315E-2</v>
      </c>
      <c r="BA123" s="31"/>
      <c r="BB123" s="31"/>
      <c r="BC123" s="31"/>
      <c r="BD123" s="31"/>
      <c r="BE123" s="31"/>
      <c r="BF123" s="31"/>
      <c r="BG123" s="31"/>
    </row>
    <row r="124" spans="1:59">
      <c r="W124" s="767"/>
      <c r="X124" s="767"/>
      <c r="Y124" s="767"/>
    </row>
    <row r="125" spans="1:59">
      <c r="W125" s="767"/>
      <c r="X125" s="767"/>
      <c r="Y125" s="928" t="s">
        <v>96</v>
      </c>
    </row>
    <row r="126" spans="1:59">
      <c r="W126" s="767"/>
      <c r="X126" s="767"/>
      <c r="Y126" s="1147" t="s">
        <v>293</v>
      </c>
      <c r="Z126" s="301"/>
      <c r="AA126" s="13">
        <v>1990</v>
      </c>
      <c r="AB126" s="13">
        <f t="shared" ref="AB126:BE126" si="36">AA126+1</f>
        <v>1991</v>
      </c>
      <c r="AC126" s="13">
        <f t="shared" si="36"/>
        <v>1992</v>
      </c>
      <c r="AD126" s="13">
        <f t="shared" si="36"/>
        <v>1993</v>
      </c>
      <c r="AE126" s="13">
        <f t="shared" si="36"/>
        <v>1994</v>
      </c>
      <c r="AF126" s="13">
        <f t="shared" si="36"/>
        <v>1995</v>
      </c>
      <c r="AG126" s="13">
        <f t="shared" si="36"/>
        <v>1996</v>
      </c>
      <c r="AH126" s="13">
        <f t="shared" si="36"/>
        <v>1997</v>
      </c>
      <c r="AI126" s="13">
        <f t="shared" si="36"/>
        <v>1998</v>
      </c>
      <c r="AJ126" s="13">
        <f t="shared" si="36"/>
        <v>1999</v>
      </c>
      <c r="AK126" s="13">
        <f t="shared" si="36"/>
        <v>2000</v>
      </c>
      <c r="AL126" s="13">
        <f t="shared" si="36"/>
        <v>2001</v>
      </c>
      <c r="AM126" s="13">
        <f t="shared" si="36"/>
        <v>2002</v>
      </c>
      <c r="AN126" s="13">
        <f t="shared" si="36"/>
        <v>2003</v>
      </c>
      <c r="AO126" s="13">
        <f t="shared" si="36"/>
        <v>2004</v>
      </c>
      <c r="AP126" s="13">
        <f t="shared" si="36"/>
        <v>2005</v>
      </c>
      <c r="AQ126" s="13">
        <f t="shared" si="36"/>
        <v>2006</v>
      </c>
      <c r="AR126" s="13">
        <f t="shared" si="36"/>
        <v>2007</v>
      </c>
      <c r="AS126" s="13">
        <f t="shared" si="36"/>
        <v>2008</v>
      </c>
      <c r="AT126" s="13">
        <f t="shared" si="36"/>
        <v>2009</v>
      </c>
      <c r="AU126" s="13">
        <f t="shared" si="36"/>
        <v>2010</v>
      </c>
      <c r="AV126" s="13">
        <f t="shared" si="36"/>
        <v>2011</v>
      </c>
      <c r="AW126" s="13">
        <f t="shared" si="36"/>
        <v>2012</v>
      </c>
      <c r="AX126" s="13">
        <f t="shared" si="36"/>
        <v>2013</v>
      </c>
      <c r="AY126" s="13">
        <f t="shared" si="36"/>
        <v>2014</v>
      </c>
      <c r="AZ126" s="13">
        <f t="shared" si="36"/>
        <v>2015</v>
      </c>
      <c r="BA126" s="13">
        <f t="shared" si="36"/>
        <v>2016</v>
      </c>
      <c r="BB126" s="13">
        <f t="shared" si="36"/>
        <v>2017</v>
      </c>
      <c r="BC126" s="13">
        <f t="shared" si="36"/>
        <v>2018</v>
      </c>
      <c r="BD126" s="13">
        <f t="shared" si="36"/>
        <v>2019</v>
      </c>
      <c r="BE126" s="13">
        <f t="shared" si="36"/>
        <v>2020</v>
      </c>
      <c r="BF126" s="13" t="s">
        <v>44</v>
      </c>
      <c r="BG126" s="13" t="s">
        <v>7</v>
      </c>
    </row>
    <row r="127" spans="1:59" s="29" customFormat="1">
      <c r="A127" s="305"/>
      <c r="B127" s="1"/>
      <c r="C127" s="1"/>
      <c r="D127" s="1"/>
      <c r="E127" s="1"/>
      <c r="F127" s="1"/>
      <c r="G127" s="1"/>
      <c r="H127" s="1"/>
      <c r="I127" s="1"/>
      <c r="J127" s="1"/>
      <c r="K127" s="1"/>
      <c r="L127" s="1"/>
      <c r="M127" s="1"/>
      <c r="N127" s="1"/>
      <c r="O127" s="1"/>
      <c r="P127" s="1"/>
      <c r="Q127" s="1"/>
      <c r="R127" s="1"/>
      <c r="S127" s="1"/>
      <c r="T127" s="1"/>
      <c r="U127" s="1"/>
      <c r="V127" s="1"/>
      <c r="W127" s="767"/>
      <c r="X127" s="767"/>
      <c r="Y127" s="8" t="s">
        <v>453</v>
      </c>
      <c r="Z127" s="32"/>
      <c r="AA127" s="32"/>
      <c r="AB127" s="18">
        <f t="shared" ref="AB127:AZ127" si="37">AB79/AA79-1</f>
        <v>3.9453770972195379E-3</v>
      </c>
      <c r="AC127" s="18">
        <f t="shared" si="37"/>
        <v>3.6874853894848236E-3</v>
      </c>
      <c r="AD127" s="18">
        <f t="shared" si="37"/>
        <v>-1.5699713908706281E-2</v>
      </c>
      <c r="AE127" s="18">
        <f t="shared" si="37"/>
        <v>7.9611734299360082E-2</v>
      </c>
      <c r="AF127" s="18">
        <f t="shared" si="37"/>
        <v>2.7654626013829509E-2</v>
      </c>
      <c r="AG127" s="18">
        <f t="shared" si="37"/>
        <v>-3.2873759733848096E-2</v>
      </c>
      <c r="AH127" s="18">
        <f t="shared" si="37"/>
        <v>4.7950698572054584E-2</v>
      </c>
      <c r="AI127" s="18">
        <f t="shared" si="37"/>
        <v>-9.7306591877308501E-2</v>
      </c>
      <c r="AJ127" s="18">
        <f t="shared" si="37"/>
        <v>7.5958454356166438E-3</v>
      </c>
      <c r="AK127" s="18">
        <f t="shared" si="37"/>
        <v>-2.8017535731408083E-2</v>
      </c>
      <c r="AL127" s="18">
        <f t="shared" si="37"/>
        <v>-2.8776669948626599E-2</v>
      </c>
      <c r="AM127" s="18">
        <f t="shared" si="37"/>
        <v>6.9113579071004461E-2</v>
      </c>
      <c r="AN127" s="18">
        <f t="shared" si="37"/>
        <v>-5.5971821451806791E-3</v>
      </c>
      <c r="AO127" s="18">
        <f t="shared" si="37"/>
        <v>-3.7717322793617836E-2</v>
      </c>
      <c r="AP127" s="18">
        <f t="shared" si="37"/>
        <v>0.16147811731645545</v>
      </c>
      <c r="AQ127" s="18">
        <f t="shared" si="37"/>
        <v>-0.15116185813194249</v>
      </c>
      <c r="AR127" s="18">
        <f t="shared" si="37"/>
        <v>0.2229019633692515</v>
      </c>
      <c r="AS127" s="18">
        <f t="shared" si="37"/>
        <v>-1.7099246385809064E-2</v>
      </c>
      <c r="AT127" s="18">
        <f t="shared" si="37"/>
        <v>-2.4252219468197667E-2</v>
      </c>
      <c r="AU127" s="18">
        <f t="shared" si="37"/>
        <v>6.8118890482253613E-2</v>
      </c>
      <c r="AV127" s="18">
        <f t="shared" si="37"/>
        <v>9.2657337798434103E-3</v>
      </c>
      <c r="AW127" s="18">
        <f t="shared" si="37"/>
        <v>-5.9900209008951322E-2</v>
      </c>
      <c r="AX127" s="18">
        <f t="shared" si="37"/>
        <v>-5.4654102049491837E-2</v>
      </c>
      <c r="AY127" s="18">
        <f t="shared" si="37"/>
        <v>-0.14005694494280829</v>
      </c>
      <c r="AZ127" s="18">
        <f t="shared" si="37"/>
        <v>-6.4388045800860771E-2</v>
      </c>
      <c r="BA127" s="28"/>
      <c r="BB127" s="28"/>
      <c r="BC127" s="28"/>
      <c r="BD127" s="28"/>
      <c r="BE127" s="28"/>
      <c r="BF127" s="28"/>
      <c r="BG127" s="28"/>
    </row>
    <row r="128" spans="1:59" s="29" customFormat="1">
      <c r="A128" s="305"/>
      <c r="B128" s="1"/>
      <c r="C128" s="1"/>
      <c r="D128" s="1"/>
      <c r="E128" s="1"/>
      <c r="F128" s="1"/>
      <c r="G128" s="1"/>
      <c r="H128" s="1"/>
      <c r="I128" s="1"/>
      <c r="J128" s="1"/>
      <c r="K128" s="1"/>
      <c r="L128" s="1"/>
      <c r="M128" s="1"/>
      <c r="N128" s="1"/>
      <c r="O128" s="1"/>
      <c r="P128" s="1"/>
      <c r="Q128" s="1"/>
      <c r="R128" s="1"/>
      <c r="S128" s="1"/>
      <c r="T128" s="1"/>
      <c r="U128" s="1"/>
      <c r="V128" s="1"/>
      <c r="W128" s="767"/>
      <c r="X128" s="767"/>
      <c r="Y128" s="8" t="s">
        <v>454</v>
      </c>
      <c r="Z128" s="32"/>
      <c r="AA128" s="32"/>
      <c r="AB128" s="18">
        <f t="shared" ref="AB128:AZ128" si="38">AB80/AA80-1</f>
        <v>-2.1725257977917467E-2</v>
      </c>
      <c r="AC128" s="18">
        <f t="shared" si="38"/>
        <v>-2.094519460822819E-2</v>
      </c>
      <c r="AD128" s="18">
        <f t="shared" si="38"/>
        <v>-2.8872277738815399E-2</v>
      </c>
      <c r="AE128" s="18">
        <f t="shared" si="38"/>
        <v>3.6132192271678631E-2</v>
      </c>
      <c r="AF128" s="18">
        <f t="shared" si="38"/>
        <v>-1.2187977461249555E-2</v>
      </c>
      <c r="AG128" s="18">
        <f t="shared" si="38"/>
        <v>8.947349061967369E-3</v>
      </c>
      <c r="AH128" s="18">
        <f t="shared" si="38"/>
        <v>-1.8075628668228205E-2</v>
      </c>
      <c r="AI128" s="18">
        <f t="shared" si="38"/>
        <v>-6.3656188411117198E-2</v>
      </c>
      <c r="AJ128" s="18">
        <f t="shared" si="38"/>
        <v>2.5930700829352782E-2</v>
      </c>
      <c r="AK128" s="18">
        <f t="shared" si="38"/>
        <v>2.4485133608330267E-2</v>
      </c>
      <c r="AL128" s="18">
        <f t="shared" si="38"/>
        <v>-2.6880744296892689E-2</v>
      </c>
      <c r="AM128" s="18">
        <f t="shared" si="38"/>
        <v>3.1862352315332521E-2</v>
      </c>
      <c r="AN128" s="18">
        <f t="shared" si="38"/>
        <v>6.5378030756184646E-3</v>
      </c>
      <c r="AO128" s="18">
        <f t="shared" si="38"/>
        <v>-5.5859770185250346E-3</v>
      </c>
      <c r="AP128" s="18">
        <f t="shared" si="38"/>
        <v>-2.4134474952633433E-2</v>
      </c>
      <c r="AQ128" s="18">
        <f t="shared" si="38"/>
        <v>3.2701393421240565E-2</v>
      </c>
      <c r="AR128" s="18">
        <f t="shared" si="38"/>
        <v>2.2919606668536652E-4</v>
      </c>
      <c r="AS128" s="18">
        <f t="shared" si="38"/>
        <v>-0.11636569341210135</v>
      </c>
      <c r="AT128" s="18">
        <f t="shared" si="38"/>
        <v>-8.3660529634682845E-2</v>
      </c>
      <c r="AU128" s="18">
        <f t="shared" si="38"/>
        <v>8.2052466688371739E-2</v>
      </c>
      <c r="AV128" s="18">
        <f t="shared" si="38"/>
        <v>3.74056652898902E-2</v>
      </c>
      <c r="AW128" s="18">
        <f t="shared" si="38"/>
        <v>7.6394913440245293E-3</v>
      </c>
      <c r="AX128" s="18">
        <f t="shared" si="38"/>
        <v>-9.0954405283882878E-4</v>
      </c>
      <c r="AY128" s="18">
        <f t="shared" si="38"/>
        <v>-1.7851078818978516E-2</v>
      </c>
      <c r="AZ128" s="18">
        <f t="shared" si="38"/>
        <v>-3.0544893639469883E-2</v>
      </c>
      <c r="BA128" s="28"/>
      <c r="BB128" s="28"/>
      <c r="BC128" s="28"/>
      <c r="BD128" s="28"/>
      <c r="BE128" s="28"/>
      <c r="BF128" s="28"/>
      <c r="BG128" s="28"/>
    </row>
    <row r="129" spans="1:59" s="29" customFormat="1">
      <c r="A129" s="305"/>
      <c r="B129" s="1"/>
      <c r="C129" s="1"/>
      <c r="D129" s="1"/>
      <c r="E129" s="1"/>
      <c r="F129" s="1"/>
      <c r="G129" s="1"/>
      <c r="H129" s="1"/>
      <c r="I129" s="1"/>
      <c r="J129" s="1"/>
      <c r="K129" s="1"/>
      <c r="L129" s="1"/>
      <c r="M129" s="1"/>
      <c r="N129" s="1"/>
      <c r="O129" s="1"/>
      <c r="P129" s="1"/>
      <c r="Q129" s="1"/>
      <c r="R129" s="1"/>
      <c r="S129" s="1"/>
      <c r="T129" s="1"/>
      <c r="U129" s="1"/>
      <c r="V129" s="1"/>
      <c r="W129" s="767"/>
      <c r="X129" s="767"/>
      <c r="Y129" s="8" t="s">
        <v>455</v>
      </c>
      <c r="Z129" s="32"/>
      <c r="AA129" s="32"/>
      <c r="AB129" s="18">
        <f t="shared" ref="AB129:AZ129" si="39">AB81/AA81-1</f>
        <v>6.0304090605257432E-2</v>
      </c>
      <c r="AC129" s="18">
        <f t="shared" si="39"/>
        <v>2.9557317971581565E-2</v>
      </c>
      <c r="AD129" s="18">
        <f t="shared" si="39"/>
        <v>1.4476616359053729E-2</v>
      </c>
      <c r="AE129" s="18">
        <f t="shared" si="39"/>
        <v>4.1925145964061272E-2</v>
      </c>
      <c r="AF129" s="18">
        <f t="shared" si="39"/>
        <v>3.5990861696351795E-2</v>
      </c>
      <c r="AG129" s="18">
        <f t="shared" si="39"/>
        <v>2.539817120494936E-2</v>
      </c>
      <c r="AH129" s="18">
        <f t="shared" si="39"/>
        <v>4.3491641616553167E-3</v>
      </c>
      <c r="AI129" s="18">
        <f t="shared" si="39"/>
        <v>-7.969779360535667E-3</v>
      </c>
      <c r="AJ129" s="18">
        <f t="shared" si="39"/>
        <v>1.6410141183394344E-2</v>
      </c>
      <c r="AK129" s="18">
        <f t="shared" si="39"/>
        <v>-4.5374743008321783E-3</v>
      </c>
      <c r="AL129" s="18">
        <f t="shared" si="39"/>
        <v>1.5815343145002547E-2</v>
      </c>
      <c r="AM129" s="18">
        <f t="shared" si="39"/>
        <v>-1.4645858544618973E-2</v>
      </c>
      <c r="AN129" s="18">
        <f t="shared" si="39"/>
        <v>-1.4927607068520032E-2</v>
      </c>
      <c r="AO129" s="18">
        <f t="shared" si="39"/>
        <v>-2.400946252193692E-2</v>
      </c>
      <c r="AP129" s="18">
        <f t="shared" si="39"/>
        <v>-2.2628388728337945E-2</v>
      </c>
      <c r="AQ129" s="18">
        <f t="shared" si="39"/>
        <v>-1.4795754129920624E-2</v>
      </c>
      <c r="AR129" s="18">
        <f t="shared" si="39"/>
        <v>-8.8867409290780408E-3</v>
      </c>
      <c r="AS129" s="18">
        <f t="shared" si="39"/>
        <v>-3.7592875284195748E-2</v>
      </c>
      <c r="AT129" s="18">
        <f t="shared" si="39"/>
        <v>-1.7020716723679996E-2</v>
      </c>
      <c r="AU129" s="18">
        <f t="shared" si="39"/>
        <v>3.2564185021610736E-3</v>
      </c>
      <c r="AV129" s="18">
        <f t="shared" si="39"/>
        <v>-7.5486562162845328E-3</v>
      </c>
      <c r="AW129" s="18">
        <f t="shared" si="39"/>
        <v>2.575053318703735E-2</v>
      </c>
      <c r="AX129" s="18">
        <f t="shared" si="39"/>
        <v>-6.5279161086194692E-3</v>
      </c>
      <c r="AY129" s="18">
        <f t="shared" si="39"/>
        <v>-3.3677845439448295E-2</v>
      </c>
      <c r="AZ129" s="18">
        <f t="shared" si="39"/>
        <v>-1.726353583005602E-2</v>
      </c>
      <c r="BA129" s="28"/>
      <c r="BB129" s="28"/>
      <c r="BC129" s="28"/>
      <c r="BD129" s="28"/>
      <c r="BE129" s="28"/>
      <c r="BF129" s="28"/>
      <c r="BG129" s="28"/>
    </row>
    <row r="130" spans="1:59" s="29" customFormat="1">
      <c r="A130" s="305"/>
      <c r="B130" s="1"/>
      <c r="C130" s="1"/>
      <c r="D130" s="1"/>
      <c r="E130" s="1"/>
      <c r="F130" s="1"/>
      <c r="G130" s="1"/>
      <c r="H130" s="1"/>
      <c r="I130" s="1"/>
      <c r="J130" s="1"/>
      <c r="K130" s="1"/>
      <c r="L130" s="1"/>
      <c r="M130" s="1"/>
      <c r="N130" s="1"/>
      <c r="O130" s="1"/>
      <c r="P130" s="1"/>
      <c r="Q130" s="1"/>
      <c r="R130" s="1"/>
      <c r="S130" s="1"/>
      <c r="T130" s="1"/>
      <c r="U130" s="1"/>
      <c r="V130" s="1"/>
      <c r="W130" s="767"/>
      <c r="X130" s="767"/>
      <c r="Y130" s="8" t="s">
        <v>456</v>
      </c>
      <c r="Z130" s="32"/>
      <c r="AA130" s="32"/>
      <c r="AB130" s="18">
        <f t="shared" ref="AB130:AZ130" si="40">AB82/AA82-1</f>
        <v>2.4830466635357373E-2</v>
      </c>
      <c r="AC130" s="18">
        <f t="shared" si="40"/>
        <v>3.2952432311931457E-2</v>
      </c>
      <c r="AD130" s="18">
        <f t="shared" si="40"/>
        <v>4.3161553512200745E-2</v>
      </c>
      <c r="AE130" s="18">
        <f t="shared" si="40"/>
        <v>0.10131453743674435</v>
      </c>
      <c r="AF130" s="18">
        <f t="shared" si="40"/>
        <v>2.168108253979617E-2</v>
      </c>
      <c r="AG130" s="18">
        <f t="shared" si="40"/>
        <v>2.893984111639214E-2</v>
      </c>
      <c r="AH130" s="18">
        <f t="shared" si="40"/>
        <v>3.0741745040966384E-2</v>
      </c>
      <c r="AI130" s="18">
        <f t="shared" si="40"/>
        <v>7.1529632104023966E-2</v>
      </c>
      <c r="AJ130" s="18">
        <f t="shared" si="40"/>
        <v>5.1653900027229582E-2</v>
      </c>
      <c r="AK130" s="18">
        <f t="shared" si="40"/>
        <v>3.360621189976043E-2</v>
      </c>
      <c r="AL130" s="18">
        <f t="shared" si="40"/>
        <v>-1.4658534841061055E-3</v>
      </c>
      <c r="AM130" s="18">
        <f t="shared" si="40"/>
        <v>5.442789167359674E-2</v>
      </c>
      <c r="AN130" s="18">
        <f t="shared" si="40"/>
        <v>1.9564876141948906E-2</v>
      </c>
      <c r="AO130" s="18">
        <f t="shared" si="40"/>
        <v>5.7961687164970854E-2</v>
      </c>
      <c r="AP130" s="18">
        <f t="shared" si="40"/>
        <v>1.9546761615463204E-4</v>
      </c>
      <c r="AQ130" s="18">
        <f t="shared" si="40"/>
        <v>-1.3327624626302104E-2</v>
      </c>
      <c r="AR130" s="18">
        <f t="shared" si="40"/>
        <v>6.7436455465523792E-3</v>
      </c>
      <c r="AS130" s="18">
        <f t="shared" si="40"/>
        <v>-2.4433733723490225E-2</v>
      </c>
      <c r="AT130" s="18">
        <f t="shared" si="40"/>
        <v>-5.0080919008065439E-2</v>
      </c>
      <c r="AU130" s="18">
        <f t="shared" si="40"/>
        <v>-4.7482425972574793E-3</v>
      </c>
      <c r="AV130" s="18">
        <f t="shared" si="40"/>
        <v>7.7926146885814118E-2</v>
      </c>
      <c r="AW130" s="18">
        <f t="shared" si="40"/>
        <v>7.5158753768328257E-2</v>
      </c>
      <c r="AX130" s="18">
        <f t="shared" si="40"/>
        <v>9.7350380435082151E-2</v>
      </c>
      <c r="AY130" s="18">
        <f t="shared" si="40"/>
        <v>-1.555715732390317E-2</v>
      </c>
      <c r="AZ130" s="18">
        <f t="shared" si="40"/>
        <v>-3.1341370929412804E-2</v>
      </c>
      <c r="BA130" s="28"/>
      <c r="BB130" s="28"/>
      <c r="BC130" s="28"/>
      <c r="BD130" s="28"/>
      <c r="BE130" s="28"/>
      <c r="BF130" s="28"/>
      <c r="BG130" s="28"/>
    </row>
    <row r="131" spans="1:59" s="29" customFormat="1">
      <c r="A131" s="305"/>
      <c r="B131" s="1"/>
      <c r="C131" s="1"/>
      <c r="D131" s="1"/>
      <c r="E131" s="1"/>
      <c r="F131" s="1"/>
      <c r="G131" s="1"/>
      <c r="H131" s="1"/>
      <c r="I131" s="1"/>
      <c r="J131" s="1"/>
      <c r="K131" s="1"/>
      <c r="L131" s="1"/>
      <c r="M131" s="1"/>
      <c r="N131" s="1"/>
      <c r="O131" s="1"/>
      <c r="P131" s="1"/>
      <c r="Q131" s="1"/>
      <c r="R131" s="1"/>
      <c r="S131" s="1"/>
      <c r="T131" s="1"/>
      <c r="U131" s="1"/>
      <c r="V131" s="1"/>
      <c r="W131" s="767"/>
      <c r="X131" s="767"/>
      <c r="Y131" s="8" t="s">
        <v>206</v>
      </c>
      <c r="Z131" s="32"/>
      <c r="AA131" s="32"/>
      <c r="AB131" s="18">
        <f t="shared" ref="AB131:AZ131" si="41">AB83/AA83-1</f>
        <v>1.4570360340154798E-2</v>
      </c>
      <c r="AC131" s="18">
        <f t="shared" si="41"/>
        <v>5.4950964791175005E-2</v>
      </c>
      <c r="AD131" s="18">
        <f t="shared" si="41"/>
        <v>8.327414435926439E-3</v>
      </c>
      <c r="AE131" s="18">
        <f t="shared" si="41"/>
        <v>5.2476460044399431E-2</v>
      </c>
      <c r="AF131" s="18">
        <f t="shared" si="41"/>
        <v>2.3466545201578981E-2</v>
      </c>
      <c r="AG131" s="18">
        <f t="shared" si="41"/>
        <v>-2.9280387705286071E-3</v>
      </c>
      <c r="AH131" s="18">
        <f t="shared" si="41"/>
        <v>-2.392676627514545E-2</v>
      </c>
      <c r="AI131" s="18">
        <f t="shared" si="41"/>
        <v>4.8020518718283611E-4</v>
      </c>
      <c r="AJ131" s="18">
        <f t="shared" si="41"/>
        <v>5.6865000192731774E-2</v>
      </c>
      <c r="AK131" s="18">
        <f t="shared" si="41"/>
        <v>3.2223362199673034E-2</v>
      </c>
      <c r="AL131" s="18">
        <f t="shared" si="41"/>
        <v>-2.2987558595818802E-2</v>
      </c>
      <c r="AM131" s="18">
        <f t="shared" si="41"/>
        <v>7.2341888702281087E-2</v>
      </c>
      <c r="AN131" s="18">
        <f t="shared" si="41"/>
        <v>1.2197331611025541E-2</v>
      </c>
      <c r="AO131" s="18">
        <f t="shared" si="41"/>
        <v>-5.4705210310848074E-3</v>
      </c>
      <c r="AP131" s="18">
        <f t="shared" si="41"/>
        <v>5.757658359442086E-2</v>
      </c>
      <c r="AQ131" s="18">
        <f t="shared" si="41"/>
        <v>-6.4707832237780538E-2</v>
      </c>
      <c r="AR131" s="18">
        <f t="shared" si="41"/>
        <v>9.1925264277190166E-2</v>
      </c>
      <c r="AS131" s="18">
        <f t="shared" si="41"/>
        <v>-5.4407895611585766E-2</v>
      </c>
      <c r="AT131" s="18">
        <f t="shared" si="41"/>
        <v>-5.9716232168990691E-2</v>
      </c>
      <c r="AU131" s="18">
        <f t="shared" si="41"/>
        <v>6.5513863098965563E-2</v>
      </c>
      <c r="AV131" s="18">
        <f t="shared" si="41"/>
        <v>0.10191757889255992</v>
      </c>
      <c r="AW131" s="18">
        <f t="shared" si="41"/>
        <v>6.4466836971152297E-2</v>
      </c>
      <c r="AX131" s="18">
        <f t="shared" si="41"/>
        <v>-1.3784198478471343E-2</v>
      </c>
      <c r="AY131" s="18">
        <f t="shared" si="41"/>
        <v>-6.061537363536218E-2</v>
      </c>
      <c r="AZ131" s="18">
        <f t="shared" si="41"/>
        <v>-5.108140088140245E-2</v>
      </c>
      <c r="BA131" s="28"/>
      <c r="BB131" s="28"/>
      <c r="BC131" s="28"/>
      <c r="BD131" s="28"/>
      <c r="BE131" s="28"/>
      <c r="BF131" s="28"/>
      <c r="BG131" s="28"/>
    </row>
    <row r="132" spans="1:59" s="29" customFormat="1">
      <c r="A132" s="305"/>
      <c r="B132" s="1"/>
      <c r="C132" s="1"/>
      <c r="D132" s="1"/>
      <c r="E132" s="1"/>
      <c r="F132" s="1"/>
      <c r="G132" s="1"/>
      <c r="H132" s="1"/>
      <c r="I132" s="1"/>
      <c r="J132" s="1"/>
      <c r="K132" s="1"/>
      <c r="L132" s="1"/>
      <c r="M132" s="1"/>
      <c r="N132" s="1"/>
      <c r="O132" s="1"/>
      <c r="P132" s="1"/>
      <c r="Q132" s="1"/>
      <c r="R132" s="1"/>
      <c r="S132" s="1"/>
      <c r="T132" s="1"/>
      <c r="U132" s="1"/>
      <c r="V132" s="1"/>
      <c r="W132" s="767"/>
      <c r="X132" s="767"/>
      <c r="Y132" s="8" t="s">
        <v>93</v>
      </c>
      <c r="Z132" s="32"/>
      <c r="AA132" s="32"/>
      <c r="AB132" s="18">
        <f t="shared" ref="AB132:AZ132" si="42">AB84/AA84-1</f>
        <v>1.6812080879921032E-2</v>
      </c>
      <c r="AC132" s="18">
        <f t="shared" si="42"/>
        <v>-1.0778887780785729E-3</v>
      </c>
      <c r="AD132" s="18">
        <f t="shared" si="42"/>
        <v>-1.9440872732513936E-2</v>
      </c>
      <c r="AE132" s="18">
        <f t="shared" si="42"/>
        <v>2.4300985399221098E-2</v>
      </c>
      <c r="AF132" s="18">
        <f t="shared" si="42"/>
        <v>5.0320136246757574E-3</v>
      </c>
      <c r="AG132" s="18">
        <f t="shared" si="42"/>
        <v>7.841190841120893E-3</v>
      </c>
      <c r="AH132" s="18">
        <f t="shared" si="42"/>
        <v>-3.8721662239949217E-2</v>
      </c>
      <c r="AI132" s="18">
        <f t="shared" si="42"/>
        <v>-9.4012757245430678E-2</v>
      </c>
      <c r="AJ132" s="18">
        <f t="shared" si="42"/>
        <v>4.9330992616991587E-3</v>
      </c>
      <c r="AK132" s="18">
        <f t="shared" si="42"/>
        <v>7.7820484883548424E-3</v>
      </c>
      <c r="AL132" s="18">
        <f t="shared" si="42"/>
        <v>-2.2177990399376402E-2</v>
      </c>
      <c r="AM132" s="18">
        <f t="shared" si="42"/>
        <v>-4.6393665012576024E-2</v>
      </c>
      <c r="AN132" s="18">
        <f t="shared" si="42"/>
        <v>-1.4226503485496922E-2</v>
      </c>
      <c r="AO132" s="18">
        <f t="shared" si="42"/>
        <v>-3.2292149318324803E-4</v>
      </c>
      <c r="AP132" s="18">
        <f t="shared" si="42"/>
        <v>2.0181127015091338E-2</v>
      </c>
      <c r="AQ132" s="18">
        <f t="shared" si="42"/>
        <v>4.4837731290507943E-3</v>
      </c>
      <c r="AR132" s="18">
        <f t="shared" si="42"/>
        <v>-1.4327680693512868E-2</v>
      </c>
      <c r="AS132" s="18">
        <f t="shared" si="42"/>
        <v>-7.8039891635815706E-2</v>
      </c>
      <c r="AT132" s="18">
        <f t="shared" si="42"/>
        <v>-0.1094342651870186</v>
      </c>
      <c r="AU132" s="18">
        <f t="shared" si="42"/>
        <v>2.390637066247514E-2</v>
      </c>
      <c r="AV132" s="18">
        <f t="shared" si="42"/>
        <v>-1.9271989253614175E-3</v>
      </c>
      <c r="AW132" s="18">
        <f t="shared" si="42"/>
        <v>1.3274913132415023E-3</v>
      </c>
      <c r="AX132" s="18">
        <f t="shared" si="42"/>
        <v>3.7718163331858179E-2</v>
      </c>
      <c r="AY132" s="18">
        <f t="shared" si="42"/>
        <v>-1.2487998453373894E-2</v>
      </c>
      <c r="AZ132" s="18">
        <f t="shared" si="42"/>
        <v>-2.6943328050012316E-2</v>
      </c>
      <c r="BA132" s="28"/>
      <c r="BB132" s="28"/>
      <c r="BC132" s="28"/>
      <c r="BD132" s="28"/>
      <c r="BE132" s="28"/>
      <c r="BF132" s="28"/>
      <c r="BG132" s="28"/>
    </row>
    <row r="133" spans="1:59" s="29" customFormat="1">
      <c r="A133" s="305"/>
      <c r="B133" s="1"/>
      <c r="C133" s="1"/>
      <c r="D133" s="1"/>
      <c r="E133" s="1"/>
      <c r="F133" s="1"/>
      <c r="G133" s="1"/>
      <c r="H133" s="1"/>
      <c r="I133" s="1"/>
      <c r="J133" s="1"/>
      <c r="K133" s="1"/>
      <c r="L133" s="1"/>
      <c r="M133" s="1"/>
      <c r="N133" s="1"/>
      <c r="O133" s="1"/>
      <c r="P133" s="1"/>
      <c r="Q133" s="1"/>
      <c r="R133" s="1"/>
      <c r="S133" s="1"/>
      <c r="T133" s="1"/>
      <c r="U133" s="1"/>
      <c r="V133" s="1"/>
      <c r="W133" s="767"/>
      <c r="X133" s="767"/>
      <c r="Y133" s="8" t="s">
        <v>92</v>
      </c>
      <c r="Z133" s="32"/>
      <c r="AA133" s="32"/>
      <c r="AB133" s="18">
        <f t="shared" ref="AB133:AZ133" si="43">AB85/AA85-1</f>
        <v>7.8531654968936326E-3</v>
      </c>
      <c r="AC133" s="18">
        <f t="shared" si="43"/>
        <v>7.4586004128726957E-2</v>
      </c>
      <c r="AD133" s="18">
        <f t="shared" si="43"/>
        <v>-3.7617373393597275E-2</v>
      </c>
      <c r="AE133" s="18">
        <f t="shared" si="43"/>
        <v>0.14303144423199798</v>
      </c>
      <c r="AF133" s="18">
        <f t="shared" si="43"/>
        <v>1.8925137975685402E-2</v>
      </c>
      <c r="AG133" s="18">
        <f t="shared" si="43"/>
        <v>1.7509402918368222E-2</v>
      </c>
      <c r="AH133" s="18">
        <f t="shared" si="43"/>
        <v>5.2520582602042731E-2</v>
      </c>
      <c r="AI133" s="18">
        <f t="shared" si="43"/>
        <v>7.7152993019675709E-3</v>
      </c>
      <c r="AJ133" s="18">
        <f t="shared" si="43"/>
        <v>-2.6131702326843698E-3</v>
      </c>
      <c r="AK133" s="18">
        <f t="shared" si="43"/>
        <v>4.7529274460494708E-2</v>
      </c>
      <c r="AL133" s="18">
        <f t="shared" si="43"/>
        <v>-1.016405144827115E-2</v>
      </c>
      <c r="AM133" s="18">
        <f t="shared" si="43"/>
        <v>7.538793016429679E-3</v>
      </c>
      <c r="AN133" s="18">
        <f t="shared" si="43"/>
        <v>2.2828164400182427E-2</v>
      </c>
      <c r="AO133" s="18">
        <f t="shared" si="43"/>
        <v>-2.4231835346301911E-2</v>
      </c>
      <c r="AP133" s="18">
        <f t="shared" si="43"/>
        <v>-3.1983182313573666E-2</v>
      </c>
      <c r="AQ133" s="18">
        <f t="shared" si="43"/>
        <v>-5.5151909314629433E-2</v>
      </c>
      <c r="AR133" s="18">
        <f t="shared" si="43"/>
        <v>1.9273441176939077E-2</v>
      </c>
      <c r="AS133" s="18">
        <f t="shared" si="43"/>
        <v>4.5044580813766055E-2</v>
      </c>
      <c r="AT133" s="18">
        <f t="shared" si="43"/>
        <v>-0.11483164388502076</v>
      </c>
      <c r="AU133" s="18">
        <f t="shared" si="43"/>
        <v>1.8333442485381823E-2</v>
      </c>
      <c r="AV133" s="18">
        <f t="shared" si="43"/>
        <v>-2.3683803121802072E-2</v>
      </c>
      <c r="AW133" s="18">
        <f t="shared" si="43"/>
        <v>6.4407006848351989E-2</v>
      </c>
      <c r="AX133" s="18">
        <f t="shared" si="43"/>
        <v>-1.7162605311064061E-2</v>
      </c>
      <c r="AY133" s="18">
        <f t="shared" si="43"/>
        <v>-2.7451916342851046E-2</v>
      </c>
      <c r="AZ133" s="18">
        <f t="shared" si="43"/>
        <v>1.2009266499911408E-2</v>
      </c>
      <c r="BA133" s="28"/>
      <c r="BB133" s="28"/>
      <c r="BC133" s="28"/>
      <c r="BD133" s="28"/>
      <c r="BE133" s="28"/>
      <c r="BF133" s="28"/>
      <c r="BG133" s="28"/>
    </row>
    <row r="134" spans="1:59" s="29" customFormat="1" ht="17.25" thickBot="1">
      <c r="A134" s="305"/>
      <c r="B134" s="305"/>
      <c r="C134" s="305"/>
      <c r="D134" s="305"/>
      <c r="E134" s="305"/>
      <c r="F134" s="305"/>
      <c r="G134" s="305"/>
      <c r="H134" s="305"/>
      <c r="I134" s="305"/>
      <c r="J134" s="305"/>
      <c r="K134" s="305"/>
      <c r="L134" s="305"/>
      <c r="M134" s="305"/>
      <c r="N134" s="305"/>
      <c r="O134" s="305"/>
      <c r="P134" s="305"/>
      <c r="Q134" s="305"/>
      <c r="R134" s="305"/>
      <c r="S134" s="305"/>
      <c r="T134" s="305"/>
      <c r="U134" s="305"/>
      <c r="V134" s="305"/>
      <c r="W134" s="903"/>
      <c r="X134" s="903"/>
      <c r="Y134" s="729" t="s">
        <v>151</v>
      </c>
      <c r="Z134" s="33"/>
      <c r="AA134" s="33"/>
      <c r="AB134" s="19">
        <f t="shared" ref="AB134:AQ134" si="44">AB86/AA86-1</f>
        <v>-3.2110836745735338E-2</v>
      </c>
      <c r="AC134" s="19">
        <f t="shared" si="44"/>
        <v>-4.0877717228471555E-2</v>
      </c>
      <c r="AD134" s="19">
        <f t="shared" si="44"/>
        <v>-3.6816300689287207E-2</v>
      </c>
      <c r="AE134" s="19">
        <f t="shared" si="44"/>
        <v>-3.4539593548919778E-2</v>
      </c>
      <c r="AF134" s="19">
        <f t="shared" si="44"/>
        <v>3.3608727408335426E-2</v>
      </c>
      <c r="AG134" s="19">
        <f t="shared" si="44"/>
        <v>1.9188891007854592E-2</v>
      </c>
      <c r="AH134" s="19">
        <f t="shared" si="44"/>
        <v>-6.5712819679577539E-3</v>
      </c>
      <c r="AI134" s="19">
        <f t="shared" si="44"/>
        <v>-7.179780330315888E-2</v>
      </c>
      <c r="AJ134" s="19">
        <f t="shared" si="44"/>
        <v>3.4514863854566702E-3</v>
      </c>
      <c r="AK134" s="19">
        <f t="shared" si="44"/>
        <v>1.2584058061337666E-2</v>
      </c>
      <c r="AL134" s="19">
        <f t="shared" si="44"/>
        <v>-8.1679462658404978E-2</v>
      </c>
      <c r="AM134" s="19">
        <f t="shared" si="44"/>
        <v>-4.7701992651908776E-2</v>
      </c>
      <c r="AN134" s="19">
        <f t="shared" si="44"/>
        <v>-3.3914789958831015E-2</v>
      </c>
      <c r="AO134" s="19">
        <f t="shared" si="44"/>
        <v>-3.1628899436451308E-2</v>
      </c>
      <c r="AP134" s="19">
        <f t="shared" si="44"/>
        <v>-1.3299721423604471E-2</v>
      </c>
      <c r="AQ134" s="19">
        <f t="shared" si="44"/>
        <v>-1.4673902813933215E-2</v>
      </c>
      <c r="AR134" s="19">
        <f t="shared" ref="AR134:AZ135" si="45">AR86/AQ86-1</f>
        <v>5.4719936995519802E-3</v>
      </c>
      <c r="AS134" s="19">
        <f t="shared" si="45"/>
        <v>-9.5001612705573613E-2</v>
      </c>
      <c r="AT134" s="19">
        <f t="shared" si="45"/>
        <v>-8.4531574734391768E-2</v>
      </c>
      <c r="AU134" s="19">
        <f t="shared" si="45"/>
        <v>-2.8673175871095635E-2</v>
      </c>
      <c r="AV134" s="19">
        <f t="shared" si="45"/>
        <v>-3.1111939723299731E-2</v>
      </c>
      <c r="AW134" s="19">
        <f t="shared" si="45"/>
        <v>2.9899372634727417E-3</v>
      </c>
      <c r="AX134" s="19">
        <f t="shared" si="45"/>
        <v>1.842808324412637E-3</v>
      </c>
      <c r="AY134" s="19">
        <f t="shared" si="45"/>
        <v>-2.7226565057051566E-2</v>
      </c>
      <c r="AZ134" s="19">
        <f t="shared" si="45"/>
        <v>1.1488041124733783E-2</v>
      </c>
      <c r="BA134" s="30"/>
      <c r="BB134" s="30"/>
      <c r="BC134" s="30"/>
      <c r="BD134" s="30"/>
      <c r="BE134" s="30"/>
      <c r="BF134" s="30"/>
      <c r="BG134" s="30"/>
    </row>
    <row r="135" spans="1:59" s="29" customFormat="1" ht="15" thickTop="1">
      <c r="A135" s="305"/>
      <c r="B135" s="1"/>
      <c r="C135" s="1"/>
      <c r="D135" s="1"/>
      <c r="E135" s="1"/>
      <c r="F135" s="1"/>
      <c r="G135" s="1"/>
      <c r="H135" s="1"/>
      <c r="I135" s="1"/>
      <c r="J135" s="1"/>
      <c r="K135" s="1"/>
      <c r="L135" s="1"/>
      <c r="M135" s="1"/>
      <c r="N135" s="1"/>
      <c r="O135" s="1"/>
      <c r="P135" s="1"/>
      <c r="Q135" s="1"/>
      <c r="R135" s="1"/>
      <c r="S135" s="1"/>
      <c r="T135" s="1"/>
      <c r="U135" s="1"/>
      <c r="V135" s="1"/>
      <c r="W135" s="767"/>
      <c r="X135" s="767"/>
      <c r="Y135" s="10" t="s">
        <v>302</v>
      </c>
      <c r="Z135" s="34"/>
      <c r="AA135" s="34"/>
      <c r="AB135" s="20">
        <f t="shared" ref="AB135:AN135" si="46">AB87/AA87-1</f>
        <v>7.1162422346018328E-3</v>
      </c>
      <c r="AC135" s="20">
        <f t="shared" si="46"/>
        <v>8.457476559075694E-3</v>
      </c>
      <c r="AD135" s="20">
        <f t="shared" si="46"/>
        <v>-6.0333306937725428E-3</v>
      </c>
      <c r="AE135" s="20">
        <f t="shared" si="46"/>
        <v>5.224951088833385E-2</v>
      </c>
      <c r="AF135" s="20">
        <f t="shared" si="46"/>
        <v>1.0952944620218563E-2</v>
      </c>
      <c r="AG135" s="20">
        <f t="shared" si="46"/>
        <v>1.0307664396388194E-2</v>
      </c>
      <c r="AH135" s="20">
        <f t="shared" si="46"/>
        <v>-1.8162305614201069E-3</v>
      </c>
      <c r="AI135" s="20">
        <f t="shared" si="46"/>
        <v>-2.8055463322480767E-2</v>
      </c>
      <c r="AJ135" s="20">
        <f t="shared" si="46"/>
        <v>2.8561717704256306E-2</v>
      </c>
      <c r="AK135" s="20">
        <f t="shared" si="46"/>
        <v>1.690247677290091E-2</v>
      </c>
      <c r="AL135" s="20">
        <f t="shared" si="46"/>
        <v>-1.3435194474735956E-2</v>
      </c>
      <c r="AM135" s="20">
        <f t="shared" si="46"/>
        <v>2.9161295690738331E-2</v>
      </c>
      <c r="AN135" s="20">
        <f t="shared" si="46"/>
        <v>3.7844160697813045E-3</v>
      </c>
      <c r="AO135" s="20">
        <f>AO87/AN87-1</f>
        <v>-7.5957200675358383E-4</v>
      </c>
      <c r="AP135" s="20">
        <f>AP87/AO87-1</f>
        <v>5.6757455822964431E-3</v>
      </c>
      <c r="AQ135" s="20">
        <f>AQ87/AP87-1</f>
        <v>-1.5762191609475007E-2</v>
      </c>
      <c r="AR135" s="20">
        <f t="shared" si="45"/>
        <v>2.6725428232538428E-2</v>
      </c>
      <c r="AS135" s="20">
        <f t="shared" si="45"/>
        <v>-6.3941779380530139E-2</v>
      </c>
      <c r="AT135" s="20">
        <f t="shared" si="45"/>
        <v>-5.8722623771752636E-2</v>
      </c>
      <c r="AU135" s="20">
        <f t="shared" si="45"/>
        <v>4.3062586349833287E-2</v>
      </c>
      <c r="AV135" s="20">
        <f t="shared" si="45"/>
        <v>4.0024385400757367E-2</v>
      </c>
      <c r="AW135" s="20">
        <f t="shared" si="45"/>
        <v>2.7060860151978394E-2</v>
      </c>
      <c r="AX135" s="20">
        <f t="shared" si="45"/>
        <v>1.1943003776095473E-2</v>
      </c>
      <c r="AY135" s="20">
        <f t="shared" si="45"/>
        <v>-3.5836723599068865E-2</v>
      </c>
      <c r="AZ135" s="20">
        <f t="shared" si="45"/>
        <v>-3.2570659316723205E-2</v>
      </c>
      <c r="BA135" s="31"/>
      <c r="BB135" s="31"/>
      <c r="BC135" s="31"/>
      <c r="BD135" s="31"/>
      <c r="BE135" s="31"/>
      <c r="BF135" s="31"/>
      <c r="BG135" s="31"/>
    </row>
    <row r="143" spans="1:59">
      <c r="AL143" s="67"/>
    </row>
    <row r="144" spans="1:59">
      <c r="AL144" s="67"/>
      <c r="AM144" s="67"/>
    </row>
    <row r="145" spans="39:39">
      <c r="AM145" s="67"/>
    </row>
    <row r="146" spans="39:39">
      <c r="AM146" s="67"/>
    </row>
  </sheetData>
  <mergeCells count="1">
    <mergeCell ref="X74:Y74"/>
  </mergeCells>
  <phoneticPr fontId="9"/>
  <pageMargins left="0.78740157480314965" right="0.78740157480314965" top="0.98425196850393704" bottom="0.98425196850393704" header="0.51181102362204722" footer="0.51181102362204722"/>
  <pageSetup paperSize="9" scale="2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BK136"/>
  <sheetViews>
    <sheetView zoomScale="85" zoomScaleNormal="85" workbookViewId="0">
      <pane xSplit="25" ySplit="4" topLeftCell="AW65" activePane="bottomRight" state="frozen"/>
      <selection activeCell="AQ33" sqref="AQ33"/>
      <selection pane="topRight" activeCell="AQ33" sqref="AQ33"/>
      <selection pane="bottomLeft" activeCell="AQ33" sqref="AQ33"/>
      <selection pane="bottomRight" activeCell="BL123" sqref="BL122:BL123"/>
    </sheetView>
  </sheetViews>
  <sheetFormatPr defaultRowHeight="14.25"/>
  <cols>
    <col min="1" max="1" width="1.625" style="305" customWidth="1"/>
    <col min="2" max="21" width="1.625" style="1" hidden="1" customWidth="1"/>
    <col min="22" max="23" width="1.625" style="1" customWidth="1"/>
    <col min="24" max="24" width="2.25" style="1" customWidth="1"/>
    <col min="25" max="25" width="36.75" style="1" customWidth="1"/>
    <col min="26" max="26" width="11.125" style="1" hidden="1" customWidth="1"/>
    <col min="27" max="48" width="11.125" style="1" customWidth="1"/>
    <col min="49" max="51" width="11.25" style="1" customWidth="1"/>
    <col min="52" max="52" width="10.375" style="1" customWidth="1"/>
    <col min="53" max="57" width="11.25" style="1" hidden="1" customWidth="1"/>
    <col min="58" max="58" width="20.625" style="1" hidden="1" customWidth="1"/>
    <col min="59" max="59" width="5.5" style="1" hidden="1" customWidth="1"/>
    <col min="60" max="16384" width="9" style="1"/>
  </cols>
  <sheetData>
    <row r="1" spans="1:63" ht="23.25">
      <c r="A1" s="393" t="s">
        <v>195</v>
      </c>
      <c r="Z1" s="118"/>
    </row>
    <row r="2" spans="1:63" ht="15" customHeight="1">
      <c r="A2" s="790"/>
      <c r="Z2" s="118"/>
    </row>
    <row r="3" spans="1:63" ht="17.25" thickBot="1">
      <c r="V3" s="767" t="s">
        <v>427</v>
      </c>
      <c r="W3" s="767"/>
      <c r="X3" s="767"/>
      <c r="Y3" s="767"/>
    </row>
    <row r="4" spans="1:63" ht="15" thickBot="1">
      <c r="V4" s="951" t="s">
        <v>293</v>
      </c>
      <c r="W4" s="1011"/>
      <c r="X4" s="978"/>
      <c r="Y4" s="1012"/>
      <c r="Z4" s="313"/>
      <c r="AA4" s="25">
        <v>1990</v>
      </c>
      <c r="AB4" s="25">
        <f t="shared" ref="AB4:BE4" si="0">AA4+1</f>
        <v>1991</v>
      </c>
      <c r="AC4" s="25">
        <f t="shared" si="0"/>
        <v>1992</v>
      </c>
      <c r="AD4" s="25">
        <f t="shared" si="0"/>
        <v>1993</v>
      </c>
      <c r="AE4" s="25">
        <f t="shared" si="0"/>
        <v>1994</v>
      </c>
      <c r="AF4" s="25">
        <f t="shared" si="0"/>
        <v>1995</v>
      </c>
      <c r="AG4" s="25">
        <f t="shared" si="0"/>
        <v>1996</v>
      </c>
      <c r="AH4" s="25">
        <f t="shared" si="0"/>
        <v>1997</v>
      </c>
      <c r="AI4" s="25">
        <f t="shared" si="0"/>
        <v>1998</v>
      </c>
      <c r="AJ4" s="25">
        <f t="shared" si="0"/>
        <v>1999</v>
      </c>
      <c r="AK4" s="25">
        <f t="shared" si="0"/>
        <v>2000</v>
      </c>
      <c r="AL4" s="25">
        <f t="shared" si="0"/>
        <v>2001</v>
      </c>
      <c r="AM4" s="25">
        <f t="shared" si="0"/>
        <v>2002</v>
      </c>
      <c r="AN4" s="25">
        <f t="shared" si="0"/>
        <v>2003</v>
      </c>
      <c r="AO4" s="25">
        <f t="shared" si="0"/>
        <v>2004</v>
      </c>
      <c r="AP4" s="25">
        <f t="shared" si="0"/>
        <v>2005</v>
      </c>
      <c r="AQ4" s="25">
        <f t="shared" si="0"/>
        <v>2006</v>
      </c>
      <c r="AR4" s="25">
        <f t="shared" si="0"/>
        <v>2007</v>
      </c>
      <c r="AS4" s="25">
        <f t="shared" si="0"/>
        <v>2008</v>
      </c>
      <c r="AT4" s="25">
        <f t="shared" si="0"/>
        <v>2009</v>
      </c>
      <c r="AU4" s="25">
        <f t="shared" si="0"/>
        <v>2010</v>
      </c>
      <c r="AV4" s="25">
        <f t="shared" si="0"/>
        <v>2011</v>
      </c>
      <c r="AW4" s="25">
        <f t="shared" si="0"/>
        <v>2012</v>
      </c>
      <c r="AX4" s="25">
        <f t="shared" si="0"/>
        <v>2013</v>
      </c>
      <c r="AY4" s="25">
        <f t="shared" si="0"/>
        <v>2014</v>
      </c>
      <c r="AZ4" s="25">
        <f t="shared" si="0"/>
        <v>2015</v>
      </c>
      <c r="BA4" s="25">
        <f t="shared" si="0"/>
        <v>2016</v>
      </c>
      <c r="BB4" s="25">
        <f t="shared" si="0"/>
        <v>2017</v>
      </c>
      <c r="BC4" s="25">
        <f t="shared" si="0"/>
        <v>2018</v>
      </c>
      <c r="BD4" s="25">
        <f t="shared" si="0"/>
        <v>2019</v>
      </c>
      <c r="BE4" s="25">
        <f t="shared" si="0"/>
        <v>2020</v>
      </c>
      <c r="BF4" s="25" t="s">
        <v>44</v>
      </c>
      <c r="BG4" s="26" t="s">
        <v>7</v>
      </c>
    </row>
    <row r="5" spans="1:63">
      <c r="V5" s="764" t="s">
        <v>152</v>
      </c>
      <c r="W5" s="1013"/>
      <c r="X5" s="1014"/>
      <c r="Y5" s="1015"/>
      <c r="Z5" s="185"/>
      <c r="AA5" s="491">
        <f>SUM(AA6,AA13,AA74,AA58,AA97)</f>
        <v>1066843.9067289077</v>
      </c>
      <c r="AB5" s="491">
        <f t="shared" ref="AB5:AX5" si="1">SUM(AB6,AB13,AB74,AB58,AB97)</f>
        <v>1074041.3040417375</v>
      </c>
      <c r="AC5" s="491">
        <f t="shared" si="1"/>
        <v>1082466.5023980646</v>
      </c>
      <c r="AD5" s="491">
        <f t="shared" si="1"/>
        <v>1077829.1288808056</v>
      </c>
      <c r="AE5" s="491">
        <f t="shared" si="1"/>
        <v>1134190.372837116</v>
      </c>
      <c r="AF5" s="491">
        <f t="shared" si="1"/>
        <v>1146651.5420578965</v>
      </c>
      <c r="AG5" s="491">
        <f t="shared" si="1"/>
        <v>1158374.2445240521</v>
      </c>
      <c r="AH5" s="491">
        <f t="shared" si="1"/>
        <v>1157171.0074931036</v>
      </c>
      <c r="AI5" s="491">
        <f t="shared" si="1"/>
        <v>1128113.1379557562</v>
      </c>
      <c r="AJ5" s="491">
        <f t="shared" si="1"/>
        <v>1162835.917925633</v>
      </c>
      <c r="AK5" s="491">
        <f t="shared" si="1"/>
        <v>1182090.8648413618</v>
      </c>
      <c r="AL5" s="491">
        <f t="shared" si="1"/>
        <v>1166998.1409992846</v>
      </c>
      <c r="AM5" s="491">
        <f t="shared" si="1"/>
        <v>1206508.1944683476</v>
      </c>
      <c r="AN5" s="491">
        <f t="shared" si="1"/>
        <v>1211629.3088795287</v>
      </c>
      <c r="AO5" s="491">
        <f t="shared" si="1"/>
        <v>1211616.0919220601</v>
      </c>
      <c r="AP5" s="491">
        <f t="shared" si="1"/>
        <v>1219019.1869170547</v>
      </c>
      <c r="AQ5" s="491">
        <f t="shared" si="1"/>
        <v>1199920.3335569187</v>
      </c>
      <c r="AR5" s="491">
        <f t="shared" si="1"/>
        <v>1234599.7143775274</v>
      </c>
      <c r="AS5" s="491">
        <f t="shared" si="1"/>
        <v>1153248.5008776989</v>
      </c>
      <c r="AT5" s="491">
        <f t="shared" si="1"/>
        <v>1089993.5575030358</v>
      </c>
      <c r="AU5" s="491">
        <f t="shared" si="1"/>
        <v>1138758.3317057912</v>
      </c>
      <c r="AV5" s="491">
        <f t="shared" si="1"/>
        <v>1188362.3614179539</v>
      </c>
      <c r="AW5" s="491">
        <f t="shared" si="1"/>
        <v>1220745.8823444163</v>
      </c>
      <c r="AX5" s="491">
        <f t="shared" si="1"/>
        <v>1235035.7796266524</v>
      </c>
      <c r="AY5" s="491">
        <f>SUM(AY6,AY13,AY74,AY58,AY97)</f>
        <v>1189378.8164098701</v>
      </c>
      <c r="AZ5" s="491">
        <f>SUM(AZ6,AZ13,AZ74,AZ58,AZ97)</f>
        <v>1148952.7321328144</v>
      </c>
      <c r="BA5" s="491"/>
      <c r="BB5" s="491"/>
      <c r="BC5" s="491"/>
      <c r="BD5" s="491"/>
      <c r="BE5" s="491"/>
      <c r="BF5" s="491"/>
      <c r="BG5" s="87"/>
    </row>
    <row r="6" spans="1:63">
      <c r="V6" s="1016"/>
      <c r="W6" s="1017" t="s">
        <v>466</v>
      </c>
      <c r="X6" s="1018"/>
      <c r="Y6" s="1019"/>
      <c r="Z6" s="186"/>
      <c r="AA6" s="490">
        <f>SUM(AA7:AA12)</f>
        <v>91103.403831120668</v>
      </c>
      <c r="AB6" s="490">
        <f t="shared" ref="AB6:AX6" si="2">SUM(AB7:AB12)</f>
        <v>91462.841114074719</v>
      </c>
      <c r="AC6" s="490">
        <f t="shared" si="2"/>
        <v>91800.10900436365</v>
      </c>
      <c r="AD6" s="490">
        <f t="shared" si="2"/>
        <v>90358.87355620708</v>
      </c>
      <c r="AE6" s="490">
        <f t="shared" si="2"/>
        <v>97552.500189353319</v>
      </c>
      <c r="AF6" s="490">
        <f t="shared" si="2"/>
        <v>100250.27809880393</v>
      </c>
      <c r="AG6" s="490">
        <f t="shared" si="2"/>
        <v>96954.674543332396</v>
      </c>
      <c r="AH6" s="490">
        <f t="shared" si="2"/>
        <v>101603.71891751139</v>
      </c>
      <c r="AI6" s="490">
        <f t="shared" si="2"/>
        <v>91717.007307588327</v>
      </c>
      <c r="AJ6" s="490">
        <f t="shared" si="2"/>
        <v>92413.675518914097</v>
      </c>
      <c r="AK6" s="490">
        <f t="shared" si="2"/>
        <v>89824.47206299215</v>
      </c>
      <c r="AL6" s="490">
        <f t="shared" si="2"/>
        <v>87239.622877125803</v>
      </c>
      <c r="AM6" s="490">
        <f t="shared" si="2"/>
        <v>93269.065450968643</v>
      </c>
      <c r="AN6" s="490">
        <f t="shared" si="2"/>
        <v>92747.021503128795</v>
      </c>
      <c r="AO6" s="490">
        <f t="shared" si="2"/>
        <v>89248.852154948661</v>
      </c>
      <c r="AP6" s="490">
        <f t="shared" si="2"/>
        <v>103660.58877358444</v>
      </c>
      <c r="AQ6" s="490">
        <f t="shared" si="2"/>
        <v>87991.061559518246</v>
      </c>
      <c r="AR6" s="490">
        <f t="shared" si="2"/>
        <v>107604.44194007955</v>
      </c>
      <c r="AS6" s="490">
        <f t="shared" si="2"/>
        <v>105764.48707513863</v>
      </c>
      <c r="AT6" s="490">
        <f t="shared" si="2"/>
        <v>103199.46352265101</v>
      </c>
      <c r="AU6" s="490">
        <f t="shared" si="2"/>
        <v>110229.29647617781</v>
      </c>
      <c r="AV6" s="490">
        <f t="shared" si="2"/>
        <v>111250.65179206552</v>
      </c>
      <c r="AW6" s="490">
        <f t="shared" si="2"/>
        <v>104586.71449733872</v>
      </c>
      <c r="AX6" s="490">
        <f t="shared" si="2"/>
        <v>98870.621530180098</v>
      </c>
      <c r="AY6" s="490">
        <f>SUM(AY7:AY12)</f>
        <v>85023.104334066433</v>
      </c>
      <c r="AZ6" s="490">
        <f>SUM(AZ7:AZ12)</f>
        <v>79548.632798073202</v>
      </c>
      <c r="BA6" s="490"/>
      <c r="BB6" s="490"/>
      <c r="BC6" s="490"/>
      <c r="BD6" s="490"/>
      <c r="BE6" s="490"/>
      <c r="BF6" s="490"/>
      <c r="BG6" s="88"/>
    </row>
    <row r="7" spans="1:63">
      <c r="V7" s="1016"/>
      <c r="W7" s="1020"/>
      <c r="X7" s="1021" t="s">
        <v>467</v>
      </c>
      <c r="Y7" s="1022"/>
      <c r="Z7" s="188"/>
      <c r="AA7" s="188">
        <f>'3.Allocated_CO2-Sector'!AA7</f>
        <v>14399.452821701479</v>
      </c>
      <c r="AB7" s="188">
        <f>'3.Allocated_CO2-Sector'!AB7</f>
        <v>14184.475354160273</v>
      </c>
      <c r="AC7" s="188">
        <f>'3.Allocated_CO2-Sector'!AC7</f>
        <v>12374.78364132151</v>
      </c>
      <c r="AD7" s="188">
        <f>'3.Allocated_CO2-Sector'!AD7</f>
        <v>11486.435307602364</v>
      </c>
      <c r="AE7" s="188">
        <f>'3.Allocated_CO2-Sector'!AE7</f>
        <v>14959.078862346578</v>
      </c>
      <c r="AF7" s="188">
        <f>'3.Allocated_CO2-Sector'!AF7</f>
        <v>15438.841132612761</v>
      </c>
      <c r="AG7" s="188">
        <f>'3.Allocated_CO2-Sector'!AG7</f>
        <v>14124.655909987712</v>
      </c>
      <c r="AH7" s="188">
        <f>'3.Allocated_CO2-Sector'!AH7</f>
        <v>15233.081371509181</v>
      </c>
      <c r="AI7" s="188">
        <f>'3.Allocated_CO2-Sector'!AI7</f>
        <v>12795.787849596774</v>
      </c>
      <c r="AJ7" s="188">
        <f>'3.Allocated_CO2-Sector'!AJ7</f>
        <v>10997.215221785973</v>
      </c>
      <c r="AK7" s="188">
        <f>'3.Allocated_CO2-Sector'!AK7</f>
        <v>10757.918595495539</v>
      </c>
      <c r="AL7" s="188">
        <f>'3.Allocated_CO2-Sector'!AL7</f>
        <v>10500.421631077794</v>
      </c>
      <c r="AM7" s="188">
        <f>'3.Allocated_CO2-Sector'!AM7</f>
        <v>13789.361212673106</v>
      </c>
      <c r="AN7" s="188">
        <f>'3.Allocated_CO2-Sector'!AN7</f>
        <v>10982.410747804315</v>
      </c>
      <c r="AO7" s="188">
        <f>'3.Allocated_CO2-Sector'!AO7</f>
        <v>11832.146195077272</v>
      </c>
      <c r="AP7" s="188">
        <f>'3.Allocated_CO2-Sector'!AP7</f>
        <v>13262.914420101059</v>
      </c>
      <c r="AQ7" s="188">
        <f>'3.Allocated_CO2-Sector'!AQ7</f>
        <v>11152.627153123667</v>
      </c>
      <c r="AR7" s="188">
        <f>'3.Allocated_CO2-Sector'!AR7</f>
        <v>19795.306302833433</v>
      </c>
      <c r="AS7" s="188">
        <f>'3.Allocated_CO2-Sector'!AS7</f>
        <v>25159.890899202004</v>
      </c>
      <c r="AT7" s="188">
        <f>'3.Allocated_CO2-Sector'!AT7</f>
        <v>26301.614746865376</v>
      </c>
      <c r="AU7" s="188">
        <f>'3.Allocated_CO2-Sector'!AU7</f>
        <v>25930.677296267884</v>
      </c>
      <c r="AV7" s="188">
        <f>'3.Allocated_CO2-Sector'!AV7</f>
        <v>24845.939732348394</v>
      </c>
      <c r="AW7" s="188">
        <f>'3.Allocated_CO2-Sector'!AW7</f>
        <v>22046.052565511152</v>
      </c>
      <c r="AX7" s="188">
        <f>'3.Allocated_CO2-Sector'!AX7</f>
        <v>19309.65315716363</v>
      </c>
      <c r="AY7" s="188">
        <f>'3.Allocated_CO2-Sector'!AY7</f>
        <v>17258.753591222325</v>
      </c>
      <c r="AZ7" s="188">
        <f>'3.Allocated_CO2-Sector'!AZ7</f>
        <v>16190.481165092931</v>
      </c>
      <c r="BA7" s="188"/>
      <c r="BB7" s="188"/>
      <c r="BC7" s="188"/>
      <c r="BD7" s="188"/>
      <c r="BE7" s="188"/>
      <c r="BF7" s="188"/>
      <c r="BG7" s="657"/>
      <c r="BH7" s="160"/>
      <c r="BI7" s="160"/>
      <c r="BJ7" s="160"/>
      <c r="BK7" s="160"/>
    </row>
    <row r="8" spans="1:63">
      <c r="V8" s="1016"/>
      <c r="W8" s="1020"/>
      <c r="X8" s="1023" t="s">
        <v>468</v>
      </c>
      <c r="Y8" s="1022"/>
      <c r="Z8" s="188"/>
      <c r="AA8" s="188">
        <f>'3.Allocated_CO2-Sector'!AA8</f>
        <v>36847.237298840511</v>
      </c>
      <c r="AB8" s="188">
        <f>'3.Allocated_CO2-Sector'!AB8</f>
        <v>37282.085203044968</v>
      </c>
      <c r="AC8" s="188">
        <f>'3.Allocated_CO2-Sector'!AC8</f>
        <v>38092.213265672559</v>
      </c>
      <c r="AD8" s="188">
        <f>'3.Allocated_CO2-Sector'!AD8</f>
        <v>40512.860174765774</v>
      </c>
      <c r="AE8" s="188">
        <f>'3.Allocated_CO2-Sector'!AE8</f>
        <v>40423.886547026086</v>
      </c>
      <c r="AF8" s="188">
        <f>'3.Allocated_CO2-Sector'!AF8</f>
        <v>40683.202084806646</v>
      </c>
      <c r="AG8" s="188">
        <f>'3.Allocated_CO2-Sector'!AG8</f>
        <v>42007.942601041228</v>
      </c>
      <c r="AH8" s="188">
        <f>'3.Allocated_CO2-Sector'!AH8</f>
        <v>44736.26885489274</v>
      </c>
      <c r="AI8" s="188">
        <f>'3.Allocated_CO2-Sector'!AI8</f>
        <v>44922.598534414035</v>
      </c>
      <c r="AJ8" s="188">
        <f>'3.Allocated_CO2-Sector'!AJ8</f>
        <v>45341.264889545462</v>
      </c>
      <c r="AK8" s="188">
        <f>'3.Allocated_CO2-Sector'!AK8</f>
        <v>45530.598022112361</v>
      </c>
      <c r="AL8" s="188">
        <f>'3.Allocated_CO2-Sector'!AL8</f>
        <v>43188.996283561894</v>
      </c>
      <c r="AM8" s="188">
        <f>'3.Allocated_CO2-Sector'!AM8</f>
        <v>42319.73224918505</v>
      </c>
      <c r="AN8" s="188">
        <f>'3.Allocated_CO2-Sector'!AN8</f>
        <v>42536.164576387702</v>
      </c>
      <c r="AO8" s="188">
        <f>'3.Allocated_CO2-Sector'!AO8</f>
        <v>43187.49133568578</v>
      </c>
      <c r="AP8" s="188">
        <f>'3.Allocated_CO2-Sector'!AP8</f>
        <v>45822.249400731074</v>
      </c>
      <c r="AQ8" s="188">
        <f>'3.Allocated_CO2-Sector'!AQ8</f>
        <v>44056.815532554181</v>
      </c>
      <c r="AR8" s="188">
        <f>'3.Allocated_CO2-Sector'!AR8</f>
        <v>43592.508690925468</v>
      </c>
      <c r="AS8" s="188">
        <f>'3.Allocated_CO2-Sector'!AS8</f>
        <v>41771.782235925602</v>
      </c>
      <c r="AT8" s="188">
        <f>'3.Allocated_CO2-Sector'!AT8</f>
        <v>42289.793310031113</v>
      </c>
      <c r="AU8" s="188">
        <f>'3.Allocated_CO2-Sector'!AU8</f>
        <v>44898.042384322209</v>
      </c>
      <c r="AV8" s="188">
        <f>'3.Allocated_CO2-Sector'!AV8</f>
        <v>41875.187979592847</v>
      </c>
      <c r="AW8" s="188">
        <f>'3.Allocated_CO2-Sector'!AW8</f>
        <v>41315.813158830999</v>
      </c>
      <c r="AX8" s="188">
        <f>'3.Allocated_CO2-Sector'!AX8</f>
        <v>42790.42977849747</v>
      </c>
      <c r="AY8" s="188">
        <f>'3.Allocated_CO2-Sector'!AY8</f>
        <v>37953.946428569514</v>
      </c>
      <c r="AZ8" s="188">
        <f>'3.Allocated_CO2-Sector'!AZ8</f>
        <v>38592.51802775915</v>
      </c>
      <c r="BA8" s="188"/>
      <c r="BB8" s="188"/>
      <c r="BC8" s="188"/>
      <c r="BD8" s="188"/>
      <c r="BE8" s="188"/>
      <c r="BF8" s="188"/>
      <c r="BG8" s="657"/>
      <c r="BH8" s="160"/>
      <c r="BI8" s="160"/>
      <c r="BJ8" s="160"/>
      <c r="BK8" s="160"/>
    </row>
    <row r="9" spans="1:63" ht="13.5" customHeight="1">
      <c r="V9" s="1016"/>
      <c r="W9" s="1020"/>
      <c r="X9" s="1024" t="s">
        <v>469</v>
      </c>
      <c r="Y9" s="1022"/>
      <c r="Z9" s="188"/>
      <c r="AA9" s="188">
        <f>'3.Allocated_CO2-Sector'!AA9</f>
        <v>1554.2962790488518</v>
      </c>
      <c r="AB9" s="188">
        <f>'3.Allocated_CO2-Sector'!AB9</f>
        <v>1542.9403992481439</v>
      </c>
      <c r="AC9" s="188">
        <f>'3.Allocated_CO2-Sector'!AC9</f>
        <v>1732.6432912962255</v>
      </c>
      <c r="AD9" s="188">
        <f>'3.Allocated_CO2-Sector'!AD9</f>
        <v>1661.0846941634329</v>
      </c>
      <c r="AE9" s="188">
        <f>'3.Allocated_CO2-Sector'!AE9</f>
        <v>1419.0133239248119</v>
      </c>
      <c r="AF9" s="188">
        <f>'3.Allocated_CO2-Sector'!AF9</f>
        <v>1469.0441959476161</v>
      </c>
      <c r="AG9" s="188">
        <f>'3.Allocated_CO2-Sector'!AG9</f>
        <v>1260.5689713131071</v>
      </c>
      <c r="AH9" s="188">
        <f>'3.Allocated_CO2-Sector'!AH9</f>
        <v>1345.6129014746271</v>
      </c>
      <c r="AI9" s="188">
        <f>'3.Allocated_CO2-Sector'!AI9</f>
        <v>1310.9778712703776</v>
      </c>
      <c r="AJ9" s="188">
        <f>'3.Allocated_CO2-Sector'!AJ9</f>
        <v>1367.9473500887796</v>
      </c>
      <c r="AK9" s="188">
        <f>'3.Allocated_CO2-Sector'!AK9</f>
        <v>1085.9880986264805</v>
      </c>
      <c r="AL9" s="188">
        <f>'3.Allocated_CO2-Sector'!AL9</f>
        <v>1080.7912773581122</v>
      </c>
      <c r="AM9" s="188">
        <f>'3.Allocated_CO2-Sector'!AM9</f>
        <v>1251.6411606100787</v>
      </c>
      <c r="AN9" s="188">
        <f>'3.Allocated_CO2-Sector'!AN9</f>
        <v>983.46169352514187</v>
      </c>
      <c r="AO9" s="188">
        <f>'3.Allocated_CO2-Sector'!AO9</f>
        <v>991.58550775831816</v>
      </c>
      <c r="AP9" s="188">
        <f>'3.Allocated_CO2-Sector'!AP9</f>
        <v>959.26126339276652</v>
      </c>
      <c r="AQ9" s="188">
        <f>'3.Allocated_CO2-Sector'!AQ9</f>
        <v>1340.9105661961007</v>
      </c>
      <c r="AR9" s="188">
        <f>'3.Allocated_CO2-Sector'!AR9</f>
        <v>2557.0319855053181</v>
      </c>
      <c r="AS9" s="188">
        <f>'3.Allocated_CO2-Sector'!AS9</f>
        <v>2622.8452185262195</v>
      </c>
      <c r="AT9" s="188">
        <f>'3.Allocated_CO2-Sector'!AT9</f>
        <v>2663.5826213334099</v>
      </c>
      <c r="AU9" s="188">
        <f>'3.Allocated_CO2-Sector'!AU9</f>
        <v>3005.5208502804271</v>
      </c>
      <c r="AV9" s="188">
        <f>'3.Allocated_CO2-Sector'!AV9</f>
        <v>3184.7432274882935</v>
      </c>
      <c r="AW9" s="188">
        <f>'3.Allocated_CO2-Sector'!AW9</f>
        <v>4154.2612659645338</v>
      </c>
      <c r="AX9" s="188">
        <f>'3.Allocated_CO2-Sector'!AX9</f>
        <v>2859.8792651224394</v>
      </c>
      <c r="AY9" s="188">
        <f>'3.Allocated_CO2-Sector'!AY9</f>
        <v>2930.8649215513342</v>
      </c>
      <c r="AZ9" s="188">
        <f>'3.Allocated_CO2-Sector'!AZ9</f>
        <v>2854.3073920843399</v>
      </c>
      <c r="BA9" s="188"/>
      <c r="BB9" s="188"/>
      <c r="BC9" s="188"/>
      <c r="BD9" s="188"/>
      <c r="BE9" s="188"/>
      <c r="BF9" s="188"/>
      <c r="BG9" s="657"/>
      <c r="BH9" s="160"/>
      <c r="BI9" s="160"/>
      <c r="BJ9" s="160"/>
      <c r="BK9" s="160"/>
    </row>
    <row r="10" spans="1:63">
      <c r="V10" s="1016"/>
      <c r="W10" s="1020"/>
      <c r="X10" s="1024" t="s">
        <v>470</v>
      </c>
      <c r="Y10" s="1022"/>
      <c r="Z10" s="188"/>
      <c r="AA10" s="188">
        <f>'3.Allocated_CO2-Sector'!AA10</f>
        <v>30286.643762032978</v>
      </c>
      <c r="AB10" s="188">
        <f>'3.Allocated_CO2-Sector'!AB10</f>
        <v>30574.5203772104</v>
      </c>
      <c r="AC10" s="188">
        <f>'3.Allocated_CO2-Sector'!AC10</f>
        <v>31488.703541808201</v>
      </c>
      <c r="AD10" s="188">
        <f>'3.Allocated_CO2-Sector'!AD10</f>
        <v>29586.847582059876</v>
      </c>
      <c r="AE10" s="188">
        <f>'3.Allocated_CO2-Sector'!AE10</f>
        <v>33228.466604599424</v>
      </c>
      <c r="AF10" s="188">
        <f>'3.Allocated_CO2-Sector'!AF10</f>
        <v>32284.335869356466</v>
      </c>
      <c r="AG10" s="188">
        <f>'3.Allocated_CO2-Sector'!AG10</f>
        <v>31714.701056310405</v>
      </c>
      <c r="AH10" s="188">
        <f>'3.Allocated_CO2-Sector'!AH10</f>
        <v>32018.43473151026</v>
      </c>
      <c r="AI10" s="188">
        <f>'3.Allocated_CO2-Sector'!AI10</f>
        <v>30779.91619287464</v>
      </c>
      <c r="AJ10" s="188">
        <f>'3.Allocated_CO2-Sector'!AJ10</f>
        <v>32578.5137300686</v>
      </c>
      <c r="AK10" s="188">
        <f>'3.Allocated_CO2-Sector'!AK10</f>
        <v>32468.845426512609</v>
      </c>
      <c r="AL10" s="188">
        <f>'3.Allocated_CO2-Sector'!AL10</f>
        <v>31969.394617318336</v>
      </c>
      <c r="AM10" s="188">
        <f>'3.Allocated_CO2-Sector'!AM10</f>
        <v>37084.181896290407</v>
      </c>
      <c r="AN10" s="188">
        <f>'3.Allocated_CO2-Sector'!AN10</f>
        <v>39212.266732489647</v>
      </c>
      <c r="AO10" s="188">
        <f>'3.Allocated_CO2-Sector'!AO10</f>
        <v>37965.075947296988</v>
      </c>
      <c r="AP10" s="188">
        <f>'3.Allocated_CO2-Sector'!AP10</f>
        <v>40708.475494937476</v>
      </c>
      <c r="AQ10" s="188">
        <f>'3.Allocated_CO2-Sector'!AQ10</f>
        <v>39449.339714953778</v>
      </c>
      <c r="AR10" s="188">
        <f>'3.Allocated_CO2-Sector'!AR10</f>
        <v>46676.642422899087</v>
      </c>
      <c r="AS10" s="188">
        <f>'3.Allocated_CO2-Sector'!AS10</f>
        <v>45189.838442201421</v>
      </c>
      <c r="AT10" s="188">
        <f>'3.Allocated_CO2-Sector'!AT10</f>
        <v>41869.202780103187</v>
      </c>
      <c r="AU10" s="188">
        <f>'3.Allocated_CO2-Sector'!AU10</f>
        <v>43072.784459519149</v>
      </c>
      <c r="AV10" s="188">
        <f>'3.Allocated_CO2-Sector'!AV10</f>
        <v>49601.066711124957</v>
      </c>
      <c r="AW10" s="188">
        <f>'3.Allocated_CO2-Sector'!AW10</f>
        <v>51889.715376360051</v>
      </c>
      <c r="AX10" s="188">
        <f>'3.Allocated_CO2-Sector'!AX10</f>
        <v>53571.008815302201</v>
      </c>
      <c r="AY10" s="188">
        <f>'3.Allocated_CO2-Sector'!AY10</f>
        <v>49044.261224701651</v>
      </c>
      <c r="AZ10" s="188">
        <f>'3.Allocated_CO2-Sector'!AZ10</f>
        <v>46278.15466766755</v>
      </c>
      <c r="BA10" s="188"/>
      <c r="BB10" s="188"/>
      <c r="BC10" s="188"/>
      <c r="BD10" s="188"/>
      <c r="BE10" s="188"/>
      <c r="BF10" s="188"/>
      <c r="BG10" s="657"/>
    </row>
    <row r="11" spans="1:63">
      <c r="V11" s="1016"/>
      <c r="W11" s="1020"/>
      <c r="X11" s="1024" t="s">
        <v>471</v>
      </c>
      <c r="Y11" s="1025"/>
      <c r="Z11" s="405"/>
      <c r="AA11" s="188">
        <f>'3.Allocated_CO2-Sector'!AA11</f>
        <v>8.5815704892740108</v>
      </c>
      <c r="AB11" s="188">
        <f>'3.Allocated_CO2-Sector'!AB11</f>
        <v>12.685237433811213</v>
      </c>
      <c r="AC11" s="188">
        <f>'3.Allocated_CO2-Sector'!AC11</f>
        <v>19.112620350635591</v>
      </c>
      <c r="AD11" s="188">
        <f>'3.Allocated_CO2-Sector'!AD11</f>
        <v>26.144832725454492</v>
      </c>
      <c r="AE11" s="188">
        <f>'3.Allocated_CO2-Sector'!AE11</f>
        <v>33.281246462371953</v>
      </c>
      <c r="AF11" s="188">
        <f>'3.Allocated_CO2-Sector'!AF11</f>
        <v>36.75412478417973</v>
      </c>
      <c r="AG11" s="188">
        <f>'3.Allocated_CO2-Sector'!AG11</f>
        <v>39.099783707146344</v>
      </c>
      <c r="AH11" s="188">
        <f>'3.Allocated_CO2-Sector'!AH11</f>
        <v>38.785583967222045</v>
      </c>
      <c r="AI11" s="188">
        <f>'3.Allocated_CO2-Sector'!AI11</f>
        <v>36.576602327867064</v>
      </c>
      <c r="AJ11" s="188">
        <f>'3.Allocated_CO2-Sector'!AJ11</f>
        <v>46.037784274627221</v>
      </c>
      <c r="AK11" s="188">
        <f>'3.Allocated_CO2-Sector'!AK11</f>
        <v>45.461410459045382</v>
      </c>
      <c r="AL11" s="188">
        <f>'3.Allocated_CO2-Sector'!AL11</f>
        <v>43.232572688371185</v>
      </c>
      <c r="AM11" s="188">
        <f>'3.Allocated_CO2-Sector'!AM11</f>
        <v>41.987975305534967</v>
      </c>
      <c r="AN11" s="188">
        <f>'3.Allocated_CO2-Sector'!AN11</f>
        <v>40.025047000901452</v>
      </c>
      <c r="AO11" s="188">
        <f>'3.Allocated_CO2-Sector'!AO11</f>
        <v>40.890294404357078</v>
      </c>
      <c r="AP11" s="188">
        <f>'3.Allocated_CO2-Sector'!AP11</f>
        <v>63.924259908586897</v>
      </c>
      <c r="AQ11" s="188">
        <f>'3.Allocated_CO2-Sector'!AQ11</f>
        <v>60.433071422354317</v>
      </c>
      <c r="AR11" s="188">
        <f>'3.Allocated_CO2-Sector'!AR11</f>
        <v>62.18639584429561</v>
      </c>
      <c r="AS11" s="188">
        <f>'3.Allocated_CO2-Sector'!AS11</f>
        <v>60.184533586565422</v>
      </c>
      <c r="AT11" s="188">
        <f>'3.Allocated_CO2-Sector'!AT11</f>
        <v>61.869856073555582</v>
      </c>
      <c r="AU11" s="188">
        <f>'3.Allocated_CO2-Sector'!AU11</f>
        <v>64.239623408088775</v>
      </c>
      <c r="AV11" s="188">
        <f>'3.Allocated_CO2-Sector'!AV11</f>
        <v>60.655045507537729</v>
      </c>
      <c r="AW11" s="188">
        <f>'3.Allocated_CO2-Sector'!AW11</f>
        <v>61.969954301638495</v>
      </c>
      <c r="AX11" s="188">
        <f>'3.Allocated_CO2-Sector'!AX11</f>
        <v>57.25577907888951</v>
      </c>
      <c r="AY11" s="188">
        <f>'3.Allocated_CO2-Sector'!AY11</f>
        <v>57.479811203060869</v>
      </c>
      <c r="AZ11" s="188">
        <f>'3.Allocated_CO2-Sector'!AZ11</f>
        <v>53.328384720524454</v>
      </c>
      <c r="BA11" s="188"/>
      <c r="BB11" s="188"/>
      <c r="BC11" s="188"/>
      <c r="BD11" s="188"/>
      <c r="BE11" s="188"/>
      <c r="BF11" s="188"/>
      <c r="BG11" s="657"/>
    </row>
    <row r="12" spans="1:63">
      <c r="V12" s="1016"/>
      <c r="W12" s="1020"/>
      <c r="X12" s="1026" t="s">
        <v>472</v>
      </c>
      <c r="Y12" s="1026"/>
      <c r="Z12" s="512"/>
      <c r="AA12" s="188">
        <f>'3.Allocated_CO2-Sector'!AA12</f>
        <v>8007.1920990075814</v>
      </c>
      <c r="AB12" s="188">
        <f>'3.Allocated_CO2-Sector'!AB12</f>
        <v>7866.1345429771318</v>
      </c>
      <c r="AC12" s="188">
        <f>'3.Allocated_CO2-Sector'!AC12</f>
        <v>8092.6526439145127</v>
      </c>
      <c r="AD12" s="188">
        <f>'3.Allocated_CO2-Sector'!AD12</f>
        <v>7085.500964890196</v>
      </c>
      <c r="AE12" s="188">
        <f>'3.Allocated_CO2-Sector'!AE12</f>
        <v>7488.7736049940449</v>
      </c>
      <c r="AF12" s="188">
        <f>'3.Allocated_CO2-Sector'!AF12</f>
        <v>10338.100691296262</v>
      </c>
      <c r="AG12" s="188">
        <f>'3.Allocated_CO2-Sector'!AG12</f>
        <v>7807.7062209727919</v>
      </c>
      <c r="AH12" s="188">
        <f>'3.Allocated_CO2-Sector'!AH12</f>
        <v>8231.5354741573574</v>
      </c>
      <c r="AI12" s="188">
        <f>'3.Allocated_CO2-Sector'!AI12</f>
        <v>1871.1502571046294</v>
      </c>
      <c r="AJ12" s="188">
        <f>'3.Allocated_CO2-Sector'!AJ12</f>
        <v>2082.6965431506678</v>
      </c>
      <c r="AK12" s="188">
        <f>'3.Allocated_CO2-Sector'!AK12</f>
        <v>-64.339490213876005</v>
      </c>
      <c r="AL12" s="188">
        <f>'3.Allocated_CO2-Sector'!AL12</f>
        <v>456.78649512129124</v>
      </c>
      <c r="AM12" s="188">
        <f>'3.Allocated_CO2-Sector'!AM12</f>
        <v>-1217.8390430955212</v>
      </c>
      <c r="AN12" s="188">
        <f>'3.Allocated_CO2-Sector'!AN12</f>
        <v>-1007.3072940789128</v>
      </c>
      <c r="AO12" s="188">
        <f>'3.Allocated_CO2-Sector'!AO12</f>
        <v>-4768.337125274049</v>
      </c>
      <c r="AP12" s="188">
        <f>'3.Allocated_CO2-Sector'!AP12</f>
        <v>2843.7639345134826</v>
      </c>
      <c r="AQ12" s="188">
        <f>'3.Allocated_CO2-Sector'!AQ12</f>
        <v>-8069.064478731837</v>
      </c>
      <c r="AR12" s="188">
        <f>'3.Allocated_CO2-Sector'!AR12</f>
        <v>-5079.2338579280677</v>
      </c>
      <c r="AS12" s="188">
        <f>'3.Allocated_CO2-Sector'!AS12</f>
        <v>-9040.0542543031788</v>
      </c>
      <c r="AT12" s="188">
        <f>'3.Allocated_CO2-Sector'!AT12</f>
        <v>-9986.5997917556215</v>
      </c>
      <c r="AU12" s="188">
        <f>'3.Allocated_CO2-Sector'!AU12</f>
        <v>-6741.9681376199615</v>
      </c>
      <c r="AV12" s="188">
        <f>'3.Allocated_CO2-Sector'!AV12</f>
        <v>-8316.9409039965121</v>
      </c>
      <c r="AW12" s="188">
        <f>'3.Allocated_CO2-Sector'!AW12</f>
        <v>-14881.097823629647</v>
      </c>
      <c r="AX12" s="188">
        <f>'3.Allocated_CO2-Sector'!AX12</f>
        <v>-19717.605264984519</v>
      </c>
      <c r="AY12" s="188">
        <f>'3.Allocated_CO2-Sector'!AY12</f>
        <v>-22222.201643181455</v>
      </c>
      <c r="AZ12" s="188">
        <f>'3.Allocated_CO2-Sector'!AZ12</f>
        <v>-24420.1568392513</v>
      </c>
      <c r="BA12" s="188"/>
      <c r="BB12" s="188"/>
      <c r="BC12" s="188"/>
      <c r="BD12" s="188"/>
      <c r="BE12" s="188"/>
      <c r="BF12" s="188"/>
      <c r="BG12" s="657"/>
    </row>
    <row r="13" spans="1:63">
      <c r="V13" s="1016"/>
      <c r="W13" s="1027" t="s">
        <v>473</v>
      </c>
      <c r="X13" s="1028"/>
      <c r="Y13" s="1029"/>
      <c r="Z13" s="192"/>
      <c r="AA13" s="489">
        <f>SUM(AA14,AA25)</f>
        <v>501893.03905101272</v>
      </c>
      <c r="AB13" s="489">
        <f t="shared" ref="AB13:AX13" si="3">SUM(AB14,AB25)</f>
        <v>490989.28330030845</v>
      </c>
      <c r="AC13" s="489">
        <f t="shared" si="3"/>
        <v>480705.41721102904</v>
      </c>
      <c r="AD13" s="489">
        <f t="shared" si="3"/>
        <v>466826.35689475923</v>
      </c>
      <c r="AE13" s="489">
        <f t="shared" si="3"/>
        <v>483693.81657956791</v>
      </c>
      <c r="AF13" s="489">
        <f t="shared" si="3"/>
        <v>477798.56724495033</v>
      </c>
      <c r="AG13" s="489">
        <f t="shared" si="3"/>
        <v>482073.59780739882</v>
      </c>
      <c r="AH13" s="489">
        <f t="shared" si="3"/>
        <v>473359.81446267554</v>
      </c>
      <c r="AI13" s="489">
        <f t="shared" si="3"/>
        <v>443227.53292698791</v>
      </c>
      <c r="AJ13" s="489">
        <f t="shared" si="3"/>
        <v>454720.73348264972</v>
      </c>
      <c r="AK13" s="489">
        <f t="shared" si="3"/>
        <v>465854.63139645034</v>
      </c>
      <c r="AL13" s="489">
        <f t="shared" si="3"/>
        <v>453332.11217035929</v>
      </c>
      <c r="AM13" s="489">
        <f t="shared" si="3"/>
        <v>467776.33964418492</v>
      </c>
      <c r="AN13" s="489">
        <f t="shared" si="3"/>
        <v>470834.56923621241</v>
      </c>
      <c r="AO13" s="489">
        <f t="shared" si="3"/>
        <v>468204.49815293169</v>
      </c>
      <c r="AP13" s="489">
        <f t="shared" si="3"/>
        <v>456904.62841954938</v>
      </c>
      <c r="AQ13" s="489">
        <f t="shared" si="3"/>
        <v>471846.04642948299</v>
      </c>
      <c r="AR13" s="489">
        <f t="shared" si="3"/>
        <v>471954.19168740546</v>
      </c>
      <c r="AS13" s="489">
        <f t="shared" si="3"/>
        <v>417034.91491295275</v>
      </c>
      <c r="AT13" s="489">
        <f t="shared" si="3"/>
        <v>382145.55305518029</v>
      </c>
      <c r="AU13" s="489">
        <f t="shared" si="3"/>
        <v>413501.5383173498</v>
      </c>
      <c r="AV13" s="489">
        <f t="shared" si="3"/>
        <v>428968.83845650346</v>
      </c>
      <c r="AW13" s="489">
        <f t="shared" si="3"/>
        <v>432245.94218474819</v>
      </c>
      <c r="AX13" s="489">
        <f t="shared" si="3"/>
        <v>431852.79545867024</v>
      </c>
      <c r="AY13" s="489">
        <f>SUM(AY14,AY25)</f>
        <v>424143.75716874131</v>
      </c>
      <c r="AZ13" s="489">
        <f>SUM(AZ14,AZ25)</f>
        <v>411188.3312181771</v>
      </c>
      <c r="BA13" s="489"/>
      <c r="BB13" s="489"/>
      <c r="BC13" s="489"/>
      <c r="BD13" s="489"/>
      <c r="BE13" s="489"/>
      <c r="BF13" s="489"/>
      <c r="BG13" s="658"/>
    </row>
    <row r="14" spans="1:63">
      <c r="V14" s="1016"/>
      <c r="W14" s="1030"/>
      <c r="X14" s="1027" t="s">
        <v>474</v>
      </c>
      <c r="Y14" s="1031"/>
      <c r="Z14" s="192"/>
      <c r="AA14" s="489">
        <f>'3.Allocated_CO2-Sector'!AA14</f>
        <v>31535.794624399947</v>
      </c>
      <c r="AB14" s="489">
        <f>'3.Allocated_CO2-Sector'!AB14</f>
        <v>30332.270827613887</v>
      </c>
      <c r="AC14" s="489">
        <f>'3.Allocated_CO2-Sector'!AC14</f>
        <v>29840.214820978439</v>
      </c>
      <c r="AD14" s="489">
        <f>'3.Allocated_CO2-Sector'!AD14</f>
        <v>28891.347754050355</v>
      </c>
      <c r="AE14" s="489">
        <f>'3.Allocated_CO2-Sector'!AE14</f>
        <v>28595.411538471712</v>
      </c>
      <c r="AF14" s="489">
        <f>'3.Allocated_CO2-Sector'!AF14</f>
        <v>27892.579364495847</v>
      </c>
      <c r="AG14" s="489">
        <f>'3.Allocated_CO2-Sector'!AG14</f>
        <v>26642.753264201499</v>
      </c>
      <c r="AH14" s="489">
        <f>'3.Allocated_CO2-Sector'!AH14</f>
        <v>25211.624720783122</v>
      </c>
      <c r="AI14" s="489">
        <f>'3.Allocated_CO2-Sector'!AI14</f>
        <v>24044.067857988517</v>
      </c>
      <c r="AJ14" s="489">
        <f>'3.Allocated_CO2-Sector'!AJ14</f>
        <v>23621.049187545417</v>
      </c>
      <c r="AK14" s="489">
        <f>'3.Allocated_CO2-Sector'!AK14</f>
        <v>22536.944904101198</v>
      </c>
      <c r="AL14" s="489">
        <f>'3.Allocated_CO2-Sector'!AL14</f>
        <v>21507.360942817333</v>
      </c>
      <c r="AM14" s="489">
        <f>'3.Allocated_CO2-Sector'!AM14</f>
        <v>20601.091417515745</v>
      </c>
      <c r="AN14" s="489">
        <f>'3.Allocated_CO2-Sector'!AN14</f>
        <v>19323.053603598091</v>
      </c>
      <c r="AO14" s="489">
        <f>'3.Allocated_CO2-Sector'!AO14</f>
        <v>17944.125464177872</v>
      </c>
      <c r="AP14" s="489">
        <f>'3.Allocated_CO2-Sector'!AP14</f>
        <v>16741.384285495325</v>
      </c>
      <c r="AQ14" s="489">
        <f>'3.Allocated_CO2-Sector'!AQ14</f>
        <v>16128.143910344568</v>
      </c>
      <c r="AR14" s="489">
        <f>'3.Allocated_CO2-Sector'!AR14</f>
        <v>16920.457632028629</v>
      </c>
      <c r="AS14" s="489">
        <f>'3.Allocated_CO2-Sector'!AS14</f>
        <v>14178.48231775609</v>
      </c>
      <c r="AT14" s="489">
        <f>'3.Allocated_CO2-Sector'!AT14</f>
        <v>14714.210053618139</v>
      </c>
      <c r="AU14" s="489">
        <f>'3.Allocated_CO2-Sector'!AU14</f>
        <v>16327.076171447294</v>
      </c>
      <c r="AV14" s="489">
        <f>'3.Allocated_CO2-Sector'!AV14</f>
        <v>16084.526003632433</v>
      </c>
      <c r="AW14" s="489">
        <f>'3.Allocated_CO2-Sector'!AW14</f>
        <v>17630.203618512438</v>
      </c>
      <c r="AX14" s="489">
        <f>'3.Allocated_CO2-Sector'!AX14</f>
        <v>16805.333229319473</v>
      </c>
      <c r="AY14" s="489">
        <f>'3.Allocated_CO2-Sector'!AY14</f>
        <v>17037.98435032148</v>
      </c>
      <c r="AZ14" s="489">
        <f>'3.Allocated_CO2-Sector'!AZ14</f>
        <v>17403.483394206221</v>
      </c>
      <c r="BA14" s="489"/>
      <c r="BB14" s="489"/>
      <c r="BC14" s="489"/>
      <c r="BD14" s="489"/>
      <c r="BE14" s="489"/>
      <c r="BF14" s="489"/>
      <c r="BG14" s="658"/>
    </row>
    <row r="15" spans="1:63">
      <c r="V15" s="1016"/>
      <c r="W15" s="1030"/>
      <c r="X15" s="1032" t="s">
        <v>260</v>
      </c>
      <c r="Y15" s="1033"/>
      <c r="Z15" s="586"/>
      <c r="AA15" s="586">
        <v>7287.3103790124751</v>
      </c>
      <c r="AB15" s="586">
        <v>6832.5565298318788</v>
      </c>
      <c r="AC15" s="586">
        <v>6291.0723583518084</v>
      </c>
      <c r="AD15" s="586">
        <v>5700.9491522135158</v>
      </c>
      <c r="AE15" s="586">
        <v>5188.5569454979386</v>
      </c>
      <c r="AF15" s="586">
        <v>4765.9700304900598</v>
      </c>
      <c r="AG15" s="586">
        <v>4452.2421432064511</v>
      </c>
      <c r="AH15" s="586">
        <v>4151.4940972064041</v>
      </c>
      <c r="AI15" s="586">
        <v>4070.4065584350788</v>
      </c>
      <c r="AJ15" s="586">
        <v>3991.9129918535509</v>
      </c>
      <c r="AK15" s="586">
        <v>3765.30908448125</v>
      </c>
      <c r="AL15" s="586">
        <v>3694.1676118722944</v>
      </c>
      <c r="AM15" s="586">
        <v>3651.4270630619671</v>
      </c>
      <c r="AN15" s="586">
        <v>3485.0454648871328</v>
      </c>
      <c r="AO15" s="586">
        <v>3373.9516803170864</v>
      </c>
      <c r="AP15" s="586">
        <v>3201.8623210937676</v>
      </c>
      <c r="AQ15" s="586">
        <v>3297.3554190284281</v>
      </c>
      <c r="AR15" s="586">
        <v>3165.2960637198262</v>
      </c>
      <c r="AS15" s="586">
        <v>2526.2877679623689</v>
      </c>
      <c r="AT15" s="586">
        <v>3440.2933740299186</v>
      </c>
      <c r="AU15" s="586">
        <v>3425.3992803162596</v>
      </c>
      <c r="AV15" s="586">
        <v>3960.2295303091778</v>
      </c>
      <c r="AW15" s="586">
        <v>4417.769572585772</v>
      </c>
      <c r="AX15" s="586">
        <v>3817.6162127662792</v>
      </c>
      <c r="AY15" s="586">
        <v>3896.0840741838219</v>
      </c>
      <c r="AZ15" s="586">
        <v>3756.4539459325624</v>
      </c>
      <c r="BA15" s="188"/>
      <c r="BB15" s="188"/>
      <c r="BC15" s="188"/>
      <c r="BD15" s="188"/>
      <c r="BE15" s="188"/>
      <c r="BF15" s="188"/>
      <c r="BG15" s="657"/>
    </row>
    <row r="16" spans="1:63">
      <c r="V16" s="1016"/>
      <c r="W16" s="1030"/>
      <c r="X16" s="932"/>
      <c r="Y16" s="1034" t="s">
        <v>119</v>
      </c>
      <c r="Z16" s="557"/>
      <c r="AA16" s="557">
        <v>717.81631883285274</v>
      </c>
      <c r="AB16" s="557">
        <v>717.53842464523677</v>
      </c>
      <c r="AC16" s="557">
        <v>730.49507438490991</v>
      </c>
      <c r="AD16" s="557">
        <v>704.05306418313762</v>
      </c>
      <c r="AE16" s="557">
        <v>756.75824313777741</v>
      </c>
      <c r="AF16" s="557">
        <v>748.23233329997265</v>
      </c>
      <c r="AG16" s="557">
        <v>754.54179209894005</v>
      </c>
      <c r="AH16" s="557">
        <v>736.25540177670973</v>
      </c>
      <c r="AI16" s="557">
        <v>749.82996434942402</v>
      </c>
      <c r="AJ16" s="557">
        <v>789.06905694986767</v>
      </c>
      <c r="AK16" s="557">
        <v>793.41951376943439</v>
      </c>
      <c r="AL16" s="557">
        <v>790.5822648280689</v>
      </c>
      <c r="AM16" s="557">
        <v>825.29831450280335</v>
      </c>
      <c r="AN16" s="557">
        <v>844.5290857640515</v>
      </c>
      <c r="AO16" s="557">
        <v>816.74146123325625</v>
      </c>
      <c r="AP16" s="557">
        <v>821.05173474480534</v>
      </c>
      <c r="AQ16" s="557">
        <v>814.79331187601792</v>
      </c>
      <c r="AR16" s="557">
        <v>822.37323743978118</v>
      </c>
      <c r="AS16" s="557">
        <v>906.79580908095761</v>
      </c>
      <c r="AT16" s="557">
        <v>1175.2194633148565</v>
      </c>
      <c r="AU16" s="557">
        <v>1113.5472984978096</v>
      </c>
      <c r="AV16" s="557">
        <v>1520.632016698996</v>
      </c>
      <c r="AW16" s="557">
        <v>1877.2340787777755</v>
      </c>
      <c r="AX16" s="557">
        <v>1486.185591202611</v>
      </c>
      <c r="AY16" s="557">
        <v>1542.575381084328</v>
      </c>
      <c r="AZ16" s="557">
        <v>1497.1985064491244</v>
      </c>
      <c r="BA16" s="188"/>
      <c r="BB16" s="188"/>
      <c r="BC16" s="188"/>
      <c r="BD16" s="188"/>
      <c r="BE16" s="188"/>
      <c r="BF16" s="188"/>
      <c r="BG16" s="657"/>
    </row>
    <row r="17" spans="22:59">
      <c r="V17" s="1016"/>
      <c r="W17" s="1030"/>
      <c r="X17" s="932"/>
      <c r="Y17" s="1035" t="s">
        <v>120</v>
      </c>
      <c r="Z17" s="188"/>
      <c r="AA17" s="188">
        <v>344.03500325564613</v>
      </c>
      <c r="AB17" s="188">
        <v>316.75733720353327</v>
      </c>
      <c r="AC17" s="188">
        <v>301.01733290499328</v>
      </c>
      <c r="AD17" s="188">
        <v>281.91358360164656</v>
      </c>
      <c r="AE17" s="188">
        <v>262.35991630322258</v>
      </c>
      <c r="AF17" s="188">
        <v>243.65508094312924</v>
      </c>
      <c r="AG17" s="188">
        <v>234.90325255015259</v>
      </c>
      <c r="AH17" s="188">
        <v>224.32999985545698</v>
      </c>
      <c r="AI17" s="188">
        <v>217.90656228488618</v>
      </c>
      <c r="AJ17" s="188">
        <v>212.9351286464522</v>
      </c>
      <c r="AK17" s="188">
        <v>204.88286327608756</v>
      </c>
      <c r="AL17" s="188">
        <v>204.15805222058853</v>
      </c>
      <c r="AM17" s="188">
        <v>203.19032739028754</v>
      </c>
      <c r="AN17" s="188">
        <v>198.97089735217355</v>
      </c>
      <c r="AO17" s="188">
        <v>197.66848293597837</v>
      </c>
      <c r="AP17" s="188">
        <v>193.57808736493703</v>
      </c>
      <c r="AQ17" s="188">
        <v>247.97150128752034</v>
      </c>
      <c r="AR17" s="188">
        <v>139.70916771229639</v>
      </c>
      <c r="AS17" s="188">
        <v>80.490543057896687</v>
      </c>
      <c r="AT17" s="188">
        <v>381.5360921314288</v>
      </c>
      <c r="AU17" s="188">
        <v>365.8119730002652</v>
      </c>
      <c r="AV17" s="188">
        <v>354.17050738425144</v>
      </c>
      <c r="AW17" s="188">
        <v>366.00608631988644</v>
      </c>
      <c r="AX17" s="188">
        <v>306.85981871344512</v>
      </c>
      <c r="AY17" s="188">
        <v>328.83975198894734</v>
      </c>
      <c r="AZ17" s="188">
        <v>338.11024488579113</v>
      </c>
      <c r="BA17" s="188"/>
      <c r="BB17" s="188"/>
      <c r="BC17" s="188"/>
      <c r="BD17" s="188"/>
      <c r="BE17" s="188"/>
      <c r="BF17" s="188"/>
      <c r="BG17" s="657"/>
    </row>
    <row r="18" spans="22:59">
      <c r="V18" s="1016"/>
      <c r="W18" s="1030"/>
      <c r="X18" s="932"/>
      <c r="Y18" s="1035" t="s">
        <v>121</v>
      </c>
      <c r="Z18" s="188"/>
      <c r="AA18" s="188">
        <v>5516.6094183131527</v>
      </c>
      <c r="AB18" s="188">
        <v>5111.2062963331018</v>
      </c>
      <c r="AC18" s="188">
        <v>4595.7732082524763</v>
      </c>
      <c r="AD18" s="188">
        <v>4083.8986018262958</v>
      </c>
      <c r="AE18" s="188">
        <v>3547.1990258613891</v>
      </c>
      <c r="AF18" s="188">
        <v>3170.9513621010205</v>
      </c>
      <c r="AG18" s="188">
        <v>2887.9441797214949</v>
      </c>
      <c r="AH18" s="188">
        <v>2643.7261218561976</v>
      </c>
      <c r="AI18" s="188">
        <v>2573.7507561373363</v>
      </c>
      <c r="AJ18" s="188">
        <v>2455.3190343717329</v>
      </c>
      <c r="AK18" s="188">
        <v>2249.1669637165005</v>
      </c>
      <c r="AL18" s="188">
        <v>2209.6726752674308</v>
      </c>
      <c r="AM18" s="188">
        <v>2159.6508949040713</v>
      </c>
      <c r="AN18" s="188">
        <v>2018.37194739387</v>
      </c>
      <c r="AO18" s="188">
        <v>1974.1719124143297</v>
      </c>
      <c r="AP18" s="188">
        <v>1848.1277004692577</v>
      </c>
      <c r="AQ18" s="188">
        <v>1952.1623376402126</v>
      </c>
      <c r="AR18" s="188">
        <v>1887.7369539242457</v>
      </c>
      <c r="AS18" s="188">
        <v>1277.8996467978293</v>
      </c>
      <c r="AT18" s="188">
        <v>1577.1896811624408</v>
      </c>
      <c r="AU18" s="188">
        <v>1704.0489987637084</v>
      </c>
      <c r="AV18" s="188">
        <v>1825.2057895009277</v>
      </c>
      <c r="AW18" s="188">
        <v>1777.2557335733227</v>
      </c>
      <c r="AX18" s="188">
        <v>1642.5463169537941</v>
      </c>
      <c r="AY18" s="188">
        <v>1583.3527613684425</v>
      </c>
      <c r="AZ18" s="188">
        <v>1528.853933238647</v>
      </c>
      <c r="BA18" s="188"/>
      <c r="BB18" s="188"/>
      <c r="BC18" s="188"/>
      <c r="BD18" s="188"/>
      <c r="BE18" s="188"/>
      <c r="BF18" s="188"/>
      <c r="BG18" s="657"/>
    </row>
    <row r="19" spans="22:59">
      <c r="V19" s="1016"/>
      <c r="W19" s="1030"/>
      <c r="X19" s="10"/>
      <c r="Y19" s="1036" t="s">
        <v>122</v>
      </c>
      <c r="Z19" s="585"/>
      <c r="AA19" s="585">
        <v>708.84963861082326</v>
      </c>
      <c r="AB19" s="585">
        <v>687.05447165000714</v>
      </c>
      <c r="AC19" s="585">
        <v>663.78674280943005</v>
      </c>
      <c r="AD19" s="585">
        <v>631.08390260243493</v>
      </c>
      <c r="AE19" s="585">
        <v>622.23976019555062</v>
      </c>
      <c r="AF19" s="585">
        <v>603.13125414593719</v>
      </c>
      <c r="AG19" s="585">
        <v>574.85291883586399</v>
      </c>
      <c r="AH19" s="585">
        <v>547.18257371804111</v>
      </c>
      <c r="AI19" s="585">
        <v>528.91927566343156</v>
      </c>
      <c r="AJ19" s="585">
        <v>534.58977188549807</v>
      </c>
      <c r="AK19" s="585">
        <v>517.8397437192275</v>
      </c>
      <c r="AL19" s="585">
        <v>489.75461955620597</v>
      </c>
      <c r="AM19" s="585">
        <v>463.28752626480525</v>
      </c>
      <c r="AN19" s="585">
        <v>423.17353437703787</v>
      </c>
      <c r="AO19" s="585">
        <v>385.36982373352214</v>
      </c>
      <c r="AP19" s="585">
        <v>339.10479851476686</v>
      </c>
      <c r="AQ19" s="585">
        <v>282.42826822467731</v>
      </c>
      <c r="AR19" s="585">
        <v>315.47670464350239</v>
      </c>
      <c r="AS19" s="585">
        <v>261.10176902568486</v>
      </c>
      <c r="AT19" s="585">
        <v>306.34813742119275</v>
      </c>
      <c r="AU19" s="585">
        <v>241.99101005447676</v>
      </c>
      <c r="AV19" s="585">
        <v>260.22121672500305</v>
      </c>
      <c r="AW19" s="585">
        <v>397.27367391478776</v>
      </c>
      <c r="AX19" s="585">
        <v>382.02448589642893</v>
      </c>
      <c r="AY19" s="585">
        <v>441.31617974210371</v>
      </c>
      <c r="AZ19" s="585">
        <v>392.29126135900049</v>
      </c>
      <c r="BA19" s="188"/>
      <c r="BB19" s="188"/>
      <c r="BC19" s="188"/>
      <c r="BD19" s="188"/>
      <c r="BE19" s="188"/>
      <c r="BF19" s="188"/>
      <c r="BG19" s="657"/>
    </row>
    <row r="20" spans="22:59">
      <c r="V20" s="1016"/>
      <c r="W20" s="1030"/>
      <c r="X20" s="1037" t="s">
        <v>475</v>
      </c>
      <c r="Y20" s="1038"/>
      <c r="Z20" s="584"/>
      <c r="AA20" s="584">
        <v>4982.7251863121119</v>
      </c>
      <c r="AB20" s="584">
        <v>4607.1210582680715</v>
      </c>
      <c r="AC20" s="584">
        <v>4441.345740455884</v>
      </c>
      <c r="AD20" s="584">
        <v>4149.3511696918349</v>
      </c>
      <c r="AE20" s="584">
        <v>4029.8288473818025</v>
      </c>
      <c r="AF20" s="584">
        <v>3714.9340498326906</v>
      </c>
      <c r="AG20" s="584">
        <v>3565.9195870154749</v>
      </c>
      <c r="AH20" s="584">
        <v>3354.3421176426627</v>
      </c>
      <c r="AI20" s="584">
        <v>3151.1092582258966</v>
      </c>
      <c r="AJ20" s="584">
        <v>3027.9742202249236</v>
      </c>
      <c r="AK20" s="584">
        <v>2880.6266915946726</v>
      </c>
      <c r="AL20" s="584">
        <v>2748.6708139994289</v>
      </c>
      <c r="AM20" s="584">
        <v>2654.4838588243256</v>
      </c>
      <c r="AN20" s="584">
        <v>2540.1580875825421</v>
      </c>
      <c r="AO20" s="584">
        <v>2422.8433854456089</v>
      </c>
      <c r="AP20" s="584">
        <v>2475.373351135589</v>
      </c>
      <c r="AQ20" s="584">
        <v>2296.3674800634408</v>
      </c>
      <c r="AR20" s="584">
        <v>2617.4805512827743</v>
      </c>
      <c r="AS20" s="584">
        <v>2178.5992246276674</v>
      </c>
      <c r="AT20" s="584">
        <v>2234.5762735118819</v>
      </c>
      <c r="AU20" s="584">
        <v>1861.5336093586589</v>
      </c>
      <c r="AV20" s="584">
        <v>1954.1470328993264</v>
      </c>
      <c r="AW20" s="584">
        <v>2103.8384246674013</v>
      </c>
      <c r="AX20" s="584">
        <v>2290.4330607270049</v>
      </c>
      <c r="AY20" s="584">
        <v>2078.9164156145325</v>
      </c>
      <c r="AZ20" s="584">
        <v>2108.3641826000285</v>
      </c>
      <c r="BA20" s="188"/>
      <c r="BB20" s="188"/>
      <c r="BC20" s="188"/>
      <c r="BD20" s="188"/>
      <c r="BE20" s="188"/>
      <c r="BF20" s="188"/>
      <c r="BG20" s="657"/>
    </row>
    <row r="21" spans="22:59">
      <c r="V21" s="1016"/>
      <c r="W21" s="1030"/>
      <c r="X21" s="1039" t="s">
        <v>531</v>
      </c>
      <c r="Y21" s="1033"/>
      <c r="Z21" s="586"/>
      <c r="AA21" s="586">
        <v>19265.759059075361</v>
      </c>
      <c r="AB21" s="586">
        <v>18892.593239513935</v>
      </c>
      <c r="AC21" s="586">
        <v>19107.796722170748</v>
      </c>
      <c r="AD21" s="586">
        <v>19041.047432145006</v>
      </c>
      <c r="AE21" s="586">
        <v>19377.025745591971</v>
      </c>
      <c r="AF21" s="586">
        <v>19411.675284173096</v>
      </c>
      <c r="AG21" s="586">
        <v>18624.591533979572</v>
      </c>
      <c r="AH21" s="586">
        <v>17705.788505934055</v>
      </c>
      <c r="AI21" s="586">
        <v>16822.552041327541</v>
      </c>
      <c r="AJ21" s="586">
        <v>16601.161975466945</v>
      </c>
      <c r="AK21" s="586">
        <v>15891.009128025276</v>
      </c>
      <c r="AL21" s="586">
        <v>15064.52251694561</v>
      </c>
      <c r="AM21" s="586">
        <v>14295.180495629453</v>
      </c>
      <c r="AN21" s="586">
        <v>13297.850051128418</v>
      </c>
      <c r="AO21" s="586">
        <v>12147.330398415175</v>
      </c>
      <c r="AP21" s="586">
        <v>11064.14861326597</v>
      </c>
      <c r="AQ21" s="586">
        <v>10534.4210112527</v>
      </c>
      <c r="AR21" s="586">
        <v>11137.681017026031</v>
      </c>
      <c r="AS21" s="586">
        <v>9473.595325166054</v>
      </c>
      <c r="AT21" s="586">
        <v>9039.3404060763387</v>
      </c>
      <c r="AU21" s="586">
        <v>11040.143281772374</v>
      </c>
      <c r="AV21" s="586">
        <v>10170.149440423927</v>
      </c>
      <c r="AW21" s="586">
        <v>11108.595621259263</v>
      </c>
      <c r="AX21" s="586">
        <v>10697.283955826188</v>
      </c>
      <c r="AY21" s="586">
        <v>11062.983860523127</v>
      </c>
      <c r="AZ21" s="586">
        <v>11538.66526567363</v>
      </c>
      <c r="BA21" s="188"/>
      <c r="BB21" s="188"/>
      <c r="BC21" s="188"/>
      <c r="BD21" s="188"/>
      <c r="BE21" s="188"/>
      <c r="BF21" s="188"/>
      <c r="BG21" s="657"/>
    </row>
    <row r="22" spans="22:59">
      <c r="V22" s="1016"/>
      <c r="W22" s="1030"/>
      <c r="X22" s="1040"/>
      <c r="Y22" s="1034" t="s">
        <v>123</v>
      </c>
      <c r="Z22" s="557"/>
      <c r="AA22" s="557">
        <v>14662.476809571788</v>
      </c>
      <c r="AB22" s="557">
        <v>14413.163765738154</v>
      </c>
      <c r="AC22" s="557">
        <v>14574.23174055062</v>
      </c>
      <c r="AD22" s="557">
        <v>14630.205817604199</v>
      </c>
      <c r="AE22" s="557">
        <v>14817.125870950411</v>
      </c>
      <c r="AF22" s="557">
        <v>14915.636567374837</v>
      </c>
      <c r="AG22" s="557">
        <v>14249.126769414866</v>
      </c>
      <c r="AH22" s="557">
        <v>13550.303254517845</v>
      </c>
      <c r="AI22" s="557">
        <v>12777.031923411589</v>
      </c>
      <c r="AJ22" s="557">
        <v>12557.598334223614</v>
      </c>
      <c r="AK22" s="557">
        <v>11989.852072603848</v>
      </c>
      <c r="AL22" s="557">
        <v>11266.243284397171</v>
      </c>
      <c r="AM22" s="557">
        <v>10491.835627532331</v>
      </c>
      <c r="AN22" s="557">
        <v>9572.076161838766</v>
      </c>
      <c r="AO22" s="557">
        <v>8620.2531521321307</v>
      </c>
      <c r="AP22" s="557">
        <v>7635.4649099026383</v>
      </c>
      <c r="AQ22" s="557">
        <v>6865.0027447595839</v>
      </c>
      <c r="AR22" s="557">
        <v>7120.4981244145411</v>
      </c>
      <c r="AS22" s="557">
        <v>6144.0146824931981</v>
      </c>
      <c r="AT22" s="557">
        <v>5032.7412128642336</v>
      </c>
      <c r="AU22" s="557">
        <v>6452.4656719603418</v>
      </c>
      <c r="AV22" s="557">
        <v>5444.9024167350253</v>
      </c>
      <c r="AW22" s="557">
        <v>6740.1463479006361</v>
      </c>
      <c r="AX22" s="557">
        <v>6282.2328187390467</v>
      </c>
      <c r="AY22" s="557">
        <v>6418.4570442706026</v>
      </c>
      <c r="AZ22" s="557">
        <v>6872.9860051910855</v>
      </c>
      <c r="BA22" s="188"/>
      <c r="BB22" s="188"/>
      <c r="BC22" s="188"/>
      <c r="BD22" s="188"/>
      <c r="BE22" s="188"/>
      <c r="BF22" s="188"/>
      <c r="BG22" s="657"/>
    </row>
    <row r="23" spans="22:59">
      <c r="V23" s="1016"/>
      <c r="W23" s="1030"/>
      <c r="X23" s="1040"/>
      <c r="Y23" s="1035" t="s">
        <v>124</v>
      </c>
      <c r="Z23" s="188"/>
      <c r="AA23" s="188">
        <v>3203.4463114769155</v>
      </c>
      <c r="AB23" s="188">
        <v>3095.3785841028453</v>
      </c>
      <c r="AC23" s="188">
        <v>3116.4914843441147</v>
      </c>
      <c r="AD23" s="188">
        <v>3040.8429918771794</v>
      </c>
      <c r="AE23" s="188">
        <v>3091.8621563039255</v>
      </c>
      <c r="AF23" s="188">
        <v>3052.095260937976</v>
      </c>
      <c r="AG23" s="188">
        <v>2959.0224814423473</v>
      </c>
      <c r="AH23" s="188">
        <v>2806.2192517666135</v>
      </c>
      <c r="AI23" s="188">
        <v>2716.8984725276332</v>
      </c>
      <c r="AJ23" s="188">
        <v>2692.1181471222899</v>
      </c>
      <c r="AK23" s="188">
        <v>2579.3114124753488</v>
      </c>
      <c r="AL23" s="188">
        <v>2514.6663595236919</v>
      </c>
      <c r="AM23" s="188">
        <v>2502.2747975425673</v>
      </c>
      <c r="AN23" s="188">
        <v>2435.8544074276379</v>
      </c>
      <c r="AO23" s="188">
        <v>2305.8970934007843</v>
      </c>
      <c r="AP23" s="188">
        <v>2228.5482505351979</v>
      </c>
      <c r="AQ23" s="188">
        <v>2241.8110525746101</v>
      </c>
      <c r="AR23" s="188">
        <v>2667.5341793933776</v>
      </c>
      <c r="AS23" s="188">
        <v>2023.0356745855761</v>
      </c>
      <c r="AT23" s="188">
        <v>1496.5093124396915</v>
      </c>
      <c r="AU23" s="188">
        <v>2059.6192055926294</v>
      </c>
      <c r="AV23" s="188">
        <v>2284.2765982502574</v>
      </c>
      <c r="AW23" s="188">
        <v>2573.5918324654299</v>
      </c>
      <c r="AX23" s="188">
        <v>2589.9438758428687</v>
      </c>
      <c r="AY23" s="188">
        <v>2765.7928695755722</v>
      </c>
      <c r="AZ23" s="188">
        <v>2809.4961728609619</v>
      </c>
      <c r="BA23" s="188"/>
      <c r="BB23" s="188"/>
      <c r="BC23" s="188"/>
      <c r="BD23" s="188"/>
      <c r="BE23" s="188"/>
      <c r="BF23" s="188"/>
      <c r="BG23" s="657"/>
    </row>
    <row r="24" spans="22:59">
      <c r="V24" s="1016"/>
      <c r="W24" s="1030"/>
      <c r="X24" s="1040"/>
      <c r="Y24" s="1035" t="s">
        <v>125</v>
      </c>
      <c r="Z24" s="188"/>
      <c r="AA24" s="188">
        <v>1399.8359380266581</v>
      </c>
      <c r="AB24" s="188">
        <v>1384.0508896729402</v>
      </c>
      <c r="AC24" s="188">
        <v>1417.0734972760135</v>
      </c>
      <c r="AD24" s="188">
        <v>1369.9986226636279</v>
      </c>
      <c r="AE24" s="188">
        <v>1468.0377183376336</v>
      </c>
      <c r="AF24" s="188">
        <v>1443.9434558602861</v>
      </c>
      <c r="AG24" s="188">
        <v>1416.4422831223594</v>
      </c>
      <c r="AH24" s="188">
        <v>1349.2659996496043</v>
      </c>
      <c r="AI24" s="188">
        <v>1328.6216453883169</v>
      </c>
      <c r="AJ24" s="188">
        <v>1351.445494121042</v>
      </c>
      <c r="AK24" s="188">
        <v>1321.8456429460803</v>
      </c>
      <c r="AL24" s="188">
        <v>1283.6128730247494</v>
      </c>
      <c r="AM24" s="188">
        <v>1301.0700705545601</v>
      </c>
      <c r="AN24" s="188">
        <v>1289.9194818620185</v>
      </c>
      <c r="AO24" s="188">
        <v>1221.1801528822616</v>
      </c>
      <c r="AP24" s="188">
        <v>1200.1354528281342</v>
      </c>
      <c r="AQ24" s="188">
        <v>1427.6072139185064</v>
      </c>
      <c r="AR24" s="188">
        <v>1349.6487132181101</v>
      </c>
      <c r="AS24" s="188">
        <v>1306.5449680872828</v>
      </c>
      <c r="AT24" s="188">
        <v>2510.0898807724125</v>
      </c>
      <c r="AU24" s="188">
        <v>2528.0584042194041</v>
      </c>
      <c r="AV24" s="188">
        <v>2440.9704254386461</v>
      </c>
      <c r="AW24" s="188">
        <v>1794.8574408931959</v>
      </c>
      <c r="AX24" s="188">
        <v>1825.1072612442704</v>
      </c>
      <c r="AY24" s="188">
        <v>1878.7339466769481</v>
      </c>
      <c r="AZ24" s="188">
        <v>1856.1830876215847</v>
      </c>
      <c r="BA24" s="188"/>
      <c r="BB24" s="188"/>
      <c r="BC24" s="188"/>
      <c r="BD24" s="188"/>
      <c r="BE24" s="188"/>
      <c r="BF24" s="188"/>
      <c r="BG24" s="657"/>
    </row>
    <row r="25" spans="22:59">
      <c r="V25" s="1016"/>
      <c r="W25" s="1030"/>
      <c r="X25" s="1041" t="s">
        <v>476</v>
      </c>
      <c r="Y25" s="1031"/>
      <c r="Z25" s="192"/>
      <c r="AA25" s="489">
        <v>470357.2444266128</v>
      </c>
      <c r="AB25" s="489">
        <v>460657.01247269457</v>
      </c>
      <c r="AC25" s="489">
        <v>450865.20239005057</v>
      </c>
      <c r="AD25" s="489">
        <v>437935.00914070889</v>
      </c>
      <c r="AE25" s="489">
        <v>455098.40504109621</v>
      </c>
      <c r="AF25" s="489">
        <v>449905.98788045452</v>
      </c>
      <c r="AG25" s="489">
        <v>455430.84454319731</v>
      </c>
      <c r="AH25" s="489">
        <v>448148.18974189239</v>
      </c>
      <c r="AI25" s="489">
        <v>419183.46506899939</v>
      </c>
      <c r="AJ25" s="489">
        <v>431099.68429510429</v>
      </c>
      <c r="AK25" s="489">
        <v>443317.68649234914</v>
      </c>
      <c r="AL25" s="489">
        <v>431824.75122754194</v>
      </c>
      <c r="AM25" s="489">
        <v>447175.24822666915</v>
      </c>
      <c r="AN25" s="489">
        <v>451511.51563261432</v>
      </c>
      <c r="AO25" s="489">
        <v>450260.37268875382</v>
      </c>
      <c r="AP25" s="489">
        <v>440163.24413405405</v>
      </c>
      <c r="AQ25" s="489">
        <v>455717.90251913841</v>
      </c>
      <c r="AR25" s="489">
        <v>455033.73405537684</v>
      </c>
      <c r="AS25" s="489">
        <v>402856.43259519665</v>
      </c>
      <c r="AT25" s="489">
        <v>367431.34300156217</v>
      </c>
      <c r="AU25" s="489">
        <v>397174.46214590251</v>
      </c>
      <c r="AV25" s="489">
        <v>412884.31245287106</v>
      </c>
      <c r="AW25" s="489">
        <v>414615.73856623576</v>
      </c>
      <c r="AX25" s="489">
        <v>415047.46222935076</v>
      </c>
      <c r="AY25" s="489">
        <v>407105.77281841985</v>
      </c>
      <c r="AZ25" s="489">
        <v>393784.84782397089</v>
      </c>
      <c r="BA25" s="489"/>
      <c r="BB25" s="489"/>
      <c r="BC25" s="489"/>
      <c r="BD25" s="489"/>
      <c r="BE25" s="489"/>
      <c r="BF25" s="489"/>
      <c r="BG25" s="658"/>
    </row>
    <row r="26" spans="22:59">
      <c r="V26" s="1016"/>
      <c r="W26" s="1030"/>
      <c r="X26" s="1032" t="s">
        <v>477</v>
      </c>
      <c r="Y26" s="1033"/>
      <c r="Z26" s="586"/>
      <c r="AA26" s="586">
        <v>19328.248977165265</v>
      </c>
      <c r="AB26" s="586">
        <v>19821.501447683666</v>
      </c>
      <c r="AC26" s="586">
        <v>20310.75271910421</v>
      </c>
      <c r="AD26" s="586">
        <v>19980.976544850084</v>
      </c>
      <c r="AE26" s="586">
        <v>21529.309485800077</v>
      </c>
      <c r="AF26" s="586">
        <v>21739.52519363489</v>
      </c>
      <c r="AG26" s="586">
        <v>21792.3861013026</v>
      </c>
      <c r="AH26" s="586">
        <v>21727.83532921704</v>
      </c>
      <c r="AI26" s="586">
        <v>22461.327573944265</v>
      </c>
      <c r="AJ26" s="586">
        <v>23116.259723560637</v>
      </c>
      <c r="AK26" s="586">
        <v>23294.438540382293</v>
      </c>
      <c r="AL26" s="586">
        <v>23588.809371479143</v>
      </c>
      <c r="AM26" s="586">
        <v>24608.053602500459</v>
      </c>
      <c r="AN26" s="586">
        <v>25103.132511661926</v>
      </c>
      <c r="AO26" s="586">
        <v>25373.014042919112</v>
      </c>
      <c r="AP26" s="586">
        <v>21195.040358640643</v>
      </c>
      <c r="AQ26" s="586">
        <v>21971.705673870794</v>
      </c>
      <c r="AR26" s="586">
        <v>23946.47224706117</v>
      </c>
      <c r="AS26" s="586">
        <v>23996.62249126859</v>
      </c>
      <c r="AT26" s="586">
        <v>20070.010186026997</v>
      </c>
      <c r="AU26" s="586">
        <v>20549.896312196612</v>
      </c>
      <c r="AV26" s="586">
        <v>21295.633370348714</v>
      </c>
      <c r="AW26" s="586">
        <v>22686.093956894467</v>
      </c>
      <c r="AX26" s="586">
        <v>19910.970878587083</v>
      </c>
      <c r="AY26" s="586">
        <v>19940.726835347639</v>
      </c>
      <c r="AZ26" s="586">
        <v>19759.408402722918</v>
      </c>
      <c r="BA26" s="188"/>
      <c r="BB26" s="188"/>
      <c r="BC26" s="188"/>
      <c r="BD26" s="188"/>
      <c r="BE26" s="188"/>
      <c r="BF26" s="188"/>
      <c r="BG26" s="657"/>
    </row>
    <row r="27" spans="22:59">
      <c r="V27" s="1016"/>
      <c r="W27" s="1030"/>
      <c r="X27" s="932"/>
      <c r="Y27" s="1034" t="s">
        <v>99</v>
      </c>
      <c r="Z27" s="557"/>
      <c r="AA27" s="557">
        <v>15487.084337549944</v>
      </c>
      <c r="AB27" s="557">
        <v>15913.034771485489</v>
      </c>
      <c r="AC27" s="557">
        <v>16318.474046536932</v>
      </c>
      <c r="AD27" s="557">
        <v>16047.627645290833</v>
      </c>
      <c r="AE27" s="557">
        <v>17296.517064073283</v>
      </c>
      <c r="AF27" s="557">
        <v>17501.248668995438</v>
      </c>
      <c r="AG27" s="557">
        <v>17524.858452846729</v>
      </c>
      <c r="AH27" s="557">
        <v>17522.554575747406</v>
      </c>
      <c r="AI27" s="557">
        <v>18203.260062115623</v>
      </c>
      <c r="AJ27" s="557">
        <v>18700.906811616267</v>
      </c>
      <c r="AK27" s="557">
        <v>18828.763425149125</v>
      </c>
      <c r="AL27" s="557">
        <v>19158.045191729365</v>
      </c>
      <c r="AM27" s="557">
        <v>20077.11606137799</v>
      </c>
      <c r="AN27" s="557">
        <v>20552.603660865156</v>
      </c>
      <c r="AO27" s="557">
        <v>20877.167655906007</v>
      </c>
      <c r="AP27" s="557">
        <v>17411.36969440159</v>
      </c>
      <c r="AQ27" s="557">
        <v>17068.473678150982</v>
      </c>
      <c r="AR27" s="557">
        <v>18509.715120789631</v>
      </c>
      <c r="AS27" s="557">
        <v>19386.43602177755</v>
      </c>
      <c r="AT27" s="557">
        <v>15020.628846068263</v>
      </c>
      <c r="AU27" s="557">
        <v>17392.186621808189</v>
      </c>
      <c r="AV27" s="557">
        <v>17374.940195096646</v>
      </c>
      <c r="AW27" s="557">
        <v>19117.455426467492</v>
      </c>
      <c r="AX27" s="557">
        <v>16157.326911754251</v>
      </c>
      <c r="AY27" s="557">
        <v>15872.498480481532</v>
      </c>
      <c r="AZ27" s="557">
        <v>16120.95434568663</v>
      </c>
      <c r="BA27" s="188"/>
      <c r="BB27" s="188"/>
      <c r="BC27" s="188"/>
      <c r="BD27" s="188"/>
      <c r="BE27" s="188"/>
      <c r="BF27" s="188"/>
      <c r="BG27" s="657"/>
    </row>
    <row r="28" spans="22:59">
      <c r="V28" s="1016"/>
      <c r="W28" s="1030"/>
      <c r="X28" s="10"/>
      <c r="Y28" s="1036" t="s">
        <v>100</v>
      </c>
      <c r="Z28" s="585"/>
      <c r="AA28" s="585">
        <v>3841.1646396153224</v>
      </c>
      <c r="AB28" s="585">
        <v>3908.4666761981753</v>
      </c>
      <c r="AC28" s="585">
        <v>3992.2786725672795</v>
      </c>
      <c r="AD28" s="585">
        <v>3933.3488995592525</v>
      </c>
      <c r="AE28" s="585">
        <v>4232.7924217267955</v>
      </c>
      <c r="AF28" s="585">
        <v>4238.2765246394529</v>
      </c>
      <c r="AG28" s="585">
        <v>4267.5276484558681</v>
      </c>
      <c r="AH28" s="585">
        <v>4205.2807534696321</v>
      </c>
      <c r="AI28" s="585">
        <v>4258.0675118286381</v>
      </c>
      <c r="AJ28" s="585">
        <v>4415.3529119443738</v>
      </c>
      <c r="AK28" s="585">
        <v>4465.6751152331699</v>
      </c>
      <c r="AL28" s="585">
        <v>4430.7641797497781</v>
      </c>
      <c r="AM28" s="585">
        <v>4530.9375411224682</v>
      </c>
      <c r="AN28" s="585">
        <v>4550.5288507967698</v>
      </c>
      <c r="AO28" s="585">
        <v>4495.8463870131018</v>
      </c>
      <c r="AP28" s="585">
        <v>3783.6706642390509</v>
      </c>
      <c r="AQ28" s="585">
        <v>4903.2319957198097</v>
      </c>
      <c r="AR28" s="585">
        <v>5436.7571262715401</v>
      </c>
      <c r="AS28" s="585">
        <v>4610.1864694910428</v>
      </c>
      <c r="AT28" s="585">
        <v>5049.3813399587352</v>
      </c>
      <c r="AU28" s="585">
        <v>3157.7096903884249</v>
      </c>
      <c r="AV28" s="585">
        <v>3920.6931752520695</v>
      </c>
      <c r="AW28" s="585">
        <v>3568.6385304269729</v>
      </c>
      <c r="AX28" s="585">
        <v>3753.6439668328326</v>
      </c>
      <c r="AY28" s="585">
        <v>4068.2283548661048</v>
      </c>
      <c r="AZ28" s="585">
        <v>3638.4540570362851</v>
      </c>
      <c r="BA28" s="188"/>
      <c r="BB28" s="188"/>
      <c r="BC28" s="188"/>
      <c r="BD28" s="188"/>
      <c r="BE28" s="188"/>
      <c r="BF28" s="188"/>
      <c r="BG28" s="657"/>
    </row>
    <row r="29" spans="22:59">
      <c r="V29" s="1016"/>
      <c r="W29" s="1030"/>
      <c r="X29" s="1042" t="s">
        <v>478</v>
      </c>
      <c r="Y29" s="1033"/>
      <c r="Z29" s="586"/>
      <c r="AA29" s="586">
        <v>18807.375800105117</v>
      </c>
      <c r="AB29" s="586">
        <v>18572.847777189807</v>
      </c>
      <c r="AC29" s="586">
        <v>18436.665624079065</v>
      </c>
      <c r="AD29" s="586">
        <v>17828.511857285896</v>
      </c>
      <c r="AE29" s="586">
        <v>18229.208507429481</v>
      </c>
      <c r="AF29" s="586">
        <v>17895.783972047342</v>
      </c>
      <c r="AG29" s="586">
        <v>17428.190796099021</v>
      </c>
      <c r="AH29" s="586">
        <v>16971.318435878187</v>
      </c>
      <c r="AI29" s="586">
        <v>16707.237929903171</v>
      </c>
      <c r="AJ29" s="586">
        <v>16415.958240114738</v>
      </c>
      <c r="AK29" s="586">
        <v>15847.46923688523</v>
      </c>
      <c r="AL29" s="586">
        <v>15197.937437250683</v>
      </c>
      <c r="AM29" s="586">
        <v>14868.848498511041</v>
      </c>
      <c r="AN29" s="586">
        <v>14725.124786881126</v>
      </c>
      <c r="AO29" s="586">
        <v>13996.228022241872</v>
      </c>
      <c r="AP29" s="586">
        <v>11900.139663803186</v>
      </c>
      <c r="AQ29" s="586">
        <v>11366.245819426651</v>
      </c>
      <c r="AR29" s="586">
        <v>11885.874211305603</v>
      </c>
      <c r="AS29" s="586">
        <v>12823.978629758338</v>
      </c>
      <c r="AT29" s="586">
        <v>9121.2184410936643</v>
      </c>
      <c r="AU29" s="586">
        <v>12380.635826632782</v>
      </c>
      <c r="AV29" s="586">
        <v>12040.138623431438</v>
      </c>
      <c r="AW29" s="586">
        <v>11671.722801871883</v>
      </c>
      <c r="AX29" s="586">
        <v>11984.385655378332</v>
      </c>
      <c r="AY29" s="586">
        <v>11556.388223810412</v>
      </c>
      <c r="AZ29" s="586">
        <v>11073.70474729741</v>
      </c>
      <c r="BA29" s="188"/>
      <c r="BB29" s="188"/>
      <c r="BC29" s="188"/>
      <c r="BD29" s="188"/>
      <c r="BE29" s="188"/>
      <c r="BF29" s="188"/>
      <c r="BG29" s="657"/>
    </row>
    <row r="30" spans="22:59">
      <c r="V30" s="1016"/>
      <c r="W30" s="1030"/>
      <c r="X30" s="1039" t="s">
        <v>479</v>
      </c>
      <c r="Y30" s="1033"/>
      <c r="Z30" s="586"/>
      <c r="AA30" s="586">
        <v>4245.973900208076</v>
      </c>
      <c r="AB30" s="586">
        <v>4146.7218369479488</v>
      </c>
      <c r="AC30" s="586">
        <v>4072.1999608544438</v>
      </c>
      <c r="AD30" s="586">
        <v>3850.9580676570931</v>
      </c>
      <c r="AE30" s="586">
        <v>4027.0431887193008</v>
      </c>
      <c r="AF30" s="586">
        <v>3879.1896685103311</v>
      </c>
      <c r="AG30" s="586">
        <v>3742.5325692846122</v>
      </c>
      <c r="AH30" s="586">
        <v>3518.1316331412145</v>
      </c>
      <c r="AI30" s="586">
        <v>3424.9411130777294</v>
      </c>
      <c r="AJ30" s="586">
        <v>3370.4905354920752</v>
      </c>
      <c r="AK30" s="586">
        <v>3241.6236120134931</v>
      </c>
      <c r="AL30" s="586">
        <v>3221.3941930598512</v>
      </c>
      <c r="AM30" s="586">
        <v>3321.4118195635556</v>
      </c>
      <c r="AN30" s="586">
        <v>3401.7450005186602</v>
      </c>
      <c r="AO30" s="586">
        <v>3367.6568784626479</v>
      </c>
      <c r="AP30" s="586">
        <v>2339.6908006386343</v>
      </c>
      <c r="AQ30" s="586">
        <v>2683.9546522888159</v>
      </c>
      <c r="AR30" s="586">
        <v>2441.3336318873035</v>
      </c>
      <c r="AS30" s="586">
        <v>2110.6035365180564</v>
      </c>
      <c r="AT30" s="586">
        <v>1715.7787950811078</v>
      </c>
      <c r="AU30" s="586">
        <v>2147.5031204396796</v>
      </c>
      <c r="AV30" s="586">
        <v>2229.0712787775628</v>
      </c>
      <c r="AW30" s="586">
        <v>2457.7319122760796</v>
      </c>
      <c r="AX30" s="586">
        <v>2405.5507543646518</v>
      </c>
      <c r="AY30" s="586">
        <v>2565.5723326931493</v>
      </c>
      <c r="AZ30" s="586">
        <v>2634.7700792473197</v>
      </c>
      <c r="BA30" s="188"/>
      <c r="BB30" s="188"/>
      <c r="BC30" s="188"/>
      <c r="BD30" s="188"/>
      <c r="BE30" s="188"/>
      <c r="BF30" s="188"/>
      <c r="BG30" s="657"/>
    </row>
    <row r="31" spans="22:59">
      <c r="V31" s="1016"/>
      <c r="W31" s="1030"/>
      <c r="X31" s="932"/>
      <c r="Y31" s="1034" t="s">
        <v>101</v>
      </c>
      <c r="Z31" s="557"/>
      <c r="AA31" s="557">
        <v>2354.1172661876731</v>
      </c>
      <c r="AB31" s="557">
        <v>2295.4397519830636</v>
      </c>
      <c r="AC31" s="557">
        <v>2273.1048006398296</v>
      </c>
      <c r="AD31" s="557">
        <v>2152.5894348154552</v>
      </c>
      <c r="AE31" s="557">
        <v>2262.553791209617</v>
      </c>
      <c r="AF31" s="557">
        <v>2177.5536454613571</v>
      </c>
      <c r="AG31" s="557">
        <v>2085.8976594773721</v>
      </c>
      <c r="AH31" s="557">
        <v>1948.4758215350275</v>
      </c>
      <c r="AI31" s="557">
        <v>1864.7019285422123</v>
      </c>
      <c r="AJ31" s="557">
        <v>1840.3581000403269</v>
      </c>
      <c r="AK31" s="557">
        <v>1761.0230339215157</v>
      </c>
      <c r="AL31" s="557">
        <v>1747.9003498099564</v>
      </c>
      <c r="AM31" s="557">
        <v>1798.8101320700589</v>
      </c>
      <c r="AN31" s="557">
        <v>1834.1384433362323</v>
      </c>
      <c r="AO31" s="557">
        <v>1796.68431922782</v>
      </c>
      <c r="AP31" s="557">
        <v>1624.7851648741569</v>
      </c>
      <c r="AQ31" s="557">
        <v>2064.0281339097337</v>
      </c>
      <c r="AR31" s="557">
        <v>1775.4666266795039</v>
      </c>
      <c r="AS31" s="557">
        <v>1571.7509251898402</v>
      </c>
      <c r="AT31" s="557">
        <v>1189.4013968541635</v>
      </c>
      <c r="AU31" s="557">
        <v>1559.3232972772976</v>
      </c>
      <c r="AV31" s="557">
        <v>1519.9688557038569</v>
      </c>
      <c r="AW31" s="557">
        <v>1657.3264888957096</v>
      </c>
      <c r="AX31" s="557">
        <v>1680.3497854587108</v>
      </c>
      <c r="AY31" s="557">
        <v>1856.857718534261</v>
      </c>
      <c r="AZ31" s="557">
        <v>1937.2601871310544</v>
      </c>
      <c r="BA31" s="188"/>
      <c r="BB31" s="188"/>
      <c r="BC31" s="188"/>
      <c r="BD31" s="188"/>
      <c r="BE31" s="188"/>
      <c r="BF31" s="188"/>
      <c r="BG31" s="657"/>
    </row>
    <row r="32" spans="22:59">
      <c r="V32" s="1016"/>
      <c r="W32" s="1030"/>
      <c r="X32" s="10"/>
      <c r="Y32" s="1036" t="s">
        <v>102</v>
      </c>
      <c r="Z32" s="585"/>
      <c r="AA32" s="585">
        <v>1891.8566340204027</v>
      </c>
      <c r="AB32" s="585">
        <v>1851.2820849648851</v>
      </c>
      <c r="AC32" s="585">
        <v>1799.0951602146145</v>
      </c>
      <c r="AD32" s="585">
        <v>1698.3686328416377</v>
      </c>
      <c r="AE32" s="585">
        <v>1764.4893975096838</v>
      </c>
      <c r="AF32" s="585">
        <v>1701.636023048974</v>
      </c>
      <c r="AG32" s="585">
        <v>1656.6349098072408</v>
      </c>
      <c r="AH32" s="585">
        <v>1569.6558116061869</v>
      </c>
      <c r="AI32" s="585">
        <v>1560.2391845355176</v>
      </c>
      <c r="AJ32" s="585">
        <v>1530.1324354517485</v>
      </c>
      <c r="AK32" s="585">
        <v>1480.600578091977</v>
      </c>
      <c r="AL32" s="585">
        <v>1473.493843249895</v>
      </c>
      <c r="AM32" s="585">
        <v>1522.601687493496</v>
      </c>
      <c r="AN32" s="585">
        <v>1567.6065571824279</v>
      </c>
      <c r="AO32" s="585">
        <v>1570.9725592348277</v>
      </c>
      <c r="AP32" s="585">
        <v>714.90563576447755</v>
      </c>
      <c r="AQ32" s="585">
        <v>619.92651837908215</v>
      </c>
      <c r="AR32" s="585">
        <v>665.86700520779993</v>
      </c>
      <c r="AS32" s="585">
        <v>538.85261132821643</v>
      </c>
      <c r="AT32" s="585">
        <v>526.37739822694414</v>
      </c>
      <c r="AU32" s="585">
        <v>588.17982316238226</v>
      </c>
      <c r="AV32" s="585">
        <v>709.10242307370584</v>
      </c>
      <c r="AW32" s="585">
        <v>800.40542338036948</v>
      </c>
      <c r="AX32" s="585">
        <v>725.2009689059405</v>
      </c>
      <c r="AY32" s="585">
        <v>708.71461415888803</v>
      </c>
      <c r="AZ32" s="585">
        <v>697.50989211626529</v>
      </c>
      <c r="BA32" s="188"/>
      <c r="BB32" s="188"/>
      <c r="BC32" s="188"/>
      <c r="BD32" s="188"/>
      <c r="BE32" s="188"/>
      <c r="BF32" s="188"/>
      <c r="BG32" s="657"/>
    </row>
    <row r="33" spans="22:59">
      <c r="V33" s="1016"/>
      <c r="W33" s="1030"/>
      <c r="X33" s="1042" t="s">
        <v>480</v>
      </c>
      <c r="Y33" s="1033"/>
      <c r="Z33" s="586"/>
      <c r="AA33" s="586">
        <v>32324.541624534904</v>
      </c>
      <c r="AB33" s="586">
        <v>32224.539723151123</v>
      </c>
      <c r="AC33" s="586">
        <v>31527.302102447538</v>
      </c>
      <c r="AD33" s="586">
        <v>31285.141660433641</v>
      </c>
      <c r="AE33" s="586">
        <v>32529.734852474121</v>
      </c>
      <c r="AF33" s="586">
        <v>33630.660347945326</v>
      </c>
      <c r="AG33" s="586">
        <v>33872.45230075116</v>
      </c>
      <c r="AH33" s="586">
        <v>33690.978792137648</v>
      </c>
      <c r="AI33" s="586">
        <v>32131.241260419905</v>
      </c>
      <c r="AJ33" s="586">
        <v>32766.995292894237</v>
      </c>
      <c r="AK33" s="586">
        <v>33513.977873852156</v>
      </c>
      <c r="AL33" s="586">
        <v>32721.037676484411</v>
      </c>
      <c r="AM33" s="586">
        <v>32490.097422191982</v>
      </c>
      <c r="AN33" s="586">
        <v>32226.682995055937</v>
      </c>
      <c r="AO33" s="586">
        <v>31584.321287019528</v>
      </c>
      <c r="AP33" s="586">
        <v>29639.097787285456</v>
      </c>
      <c r="AQ33" s="586">
        <v>28854.042125726104</v>
      </c>
      <c r="AR33" s="586">
        <v>28258.874564316284</v>
      </c>
      <c r="AS33" s="586">
        <v>25863.293690140417</v>
      </c>
      <c r="AT33" s="586">
        <v>23516.241444942469</v>
      </c>
      <c r="AU33" s="586">
        <v>24225.766456816571</v>
      </c>
      <c r="AV33" s="586">
        <v>24310.390931680813</v>
      </c>
      <c r="AW33" s="586">
        <v>23998.880725031893</v>
      </c>
      <c r="AX33" s="586">
        <v>23732.482226919994</v>
      </c>
      <c r="AY33" s="586">
        <v>22891.304674840027</v>
      </c>
      <c r="AZ33" s="586">
        <v>22486.164662422299</v>
      </c>
      <c r="BA33" s="188"/>
      <c r="BB33" s="188"/>
      <c r="BC33" s="188"/>
      <c r="BD33" s="188"/>
      <c r="BE33" s="188"/>
      <c r="BF33" s="188"/>
      <c r="BG33" s="657"/>
    </row>
    <row r="34" spans="22:59">
      <c r="V34" s="1016"/>
      <c r="W34" s="1030"/>
      <c r="X34" s="1042" t="s">
        <v>84</v>
      </c>
      <c r="Y34" s="1033"/>
      <c r="Z34" s="586"/>
      <c r="AA34" s="586">
        <v>4430.0428272699655</v>
      </c>
      <c r="AB34" s="586">
        <v>4235.1027451922773</v>
      </c>
      <c r="AC34" s="586">
        <v>4084.4205297377239</v>
      </c>
      <c r="AD34" s="586">
        <v>3717.1654996760358</v>
      </c>
      <c r="AE34" s="586">
        <v>3851.1097134728097</v>
      </c>
      <c r="AF34" s="586">
        <v>3573.8581798907744</v>
      </c>
      <c r="AG34" s="586">
        <v>3560.7211136168821</v>
      </c>
      <c r="AH34" s="586">
        <v>3437.4178723032228</v>
      </c>
      <c r="AI34" s="586">
        <v>3457.8044728735072</v>
      </c>
      <c r="AJ34" s="586">
        <v>3526.2071166369919</v>
      </c>
      <c r="AK34" s="586">
        <v>3510.0176704966184</v>
      </c>
      <c r="AL34" s="586">
        <v>3366.7413820310494</v>
      </c>
      <c r="AM34" s="586">
        <v>3409.4646645529783</v>
      </c>
      <c r="AN34" s="586">
        <v>3404.241527396021</v>
      </c>
      <c r="AO34" s="586">
        <v>3236.690916315983</v>
      </c>
      <c r="AP34" s="586">
        <v>2560.7406216228633</v>
      </c>
      <c r="AQ34" s="586">
        <v>3072.1731448544861</v>
      </c>
      <c r="AR34" s="586">
        <v>3362.2782337387325</v>
      </c>
      <c r="AS34" s="586">
        <v>2955.8216830272891</v>
      </c>
      <c r="AT34" s="586">
        <v>2317.0998873062667</v>
      </c>
      <c r="AU34" s="586">
        <v>2192.6598742420229</v>
      </c>
      <c r="AV34" s="586">
        <v>2758.0412730219978</v>
      </c>
      <c r="AW34" s="586">
        <v>2696.6329030505899</v>
      </c>
      <c r="AX34" s="586">
        <v>2593.6703225559427</v>
      </c>
      <c r="AY34" s="586">
        <v>2690.0337300263791</v>
      </c>
      <c r="AZ34" s="586">
        <v>2349.6737566813172</v>
      </c>
      <c r="BA34" s="188"/>
      <c r="BB34" s="188"/>
      <c r="BC34" s="188"/>
      <c r="BD34" s="188"/>
      <c r="BE34" s="188"/>
      <c r="BF34" s="188"/>
      <c r="BG34" s="657"/>
    </row>
    <row r="35" spans="22:59">
      <c r="V35" s="1016"/>
      <c r="W35" s="1030"/>
      <c r="X35" s="1039" t="s">
        <v>85</v>
      </c>
      <c r="Y35" s="1033"/>
      <c r="Z35" s="586"/>
      <c r="AA35" s="586">
        <v>72563.623733384375</v>
      </c>
      <c r="AB35" s="586">
        <v>73912.973539757528</v>
      </c>
      <c r="AC35" s="586">
        <v>74026.488864416577</v>
      </c>
      <c r="AD35" s="586">
        <v>74242.920320779303</v>
      </c>
      <c r="AE35" s="586">
        <v>77863.238171705583</v>
      </c>
      <c r="AF35" s="586">
        <v>77983.321076613793</v>
      </c>
      <c r="AG35" s="586">
        <v>78868.510056779836</v>
      </c>
      <c r="AH35" s="586">
        <v>79126.99277771276</v>
      </c>
      <c r="AI35" s="586">
        <v>73377.876260847974</v>
      </c>
      <c r="AJ35" s="586">
        <v>76416.888967568244</v>
      </c>
      <c r="AK35" s="586">
        <v>78126.606333566262</v>
      </c>
      <c r="AL35" s="586">
        <v>76720.07920066081</v>
      </c>
      <c r="AM35" s="586">
        <v>79270.622591534528</v>
      </c>
      <c r="AN35" s="586">
        <v>80797.421345786075</v>
      </c>
      <c r="AO35" s="586">
        <v>82551.862346084527</v>
      </c>
      <c r="AP35" s="586">
        <v>82266.005853228853</v>
      </c>
      <c r="AQ35" s="586">
        <v>84739.98244246222</v>
      </c>
      <c r="AR35" s="586">
        <v>87642.537851053683</v>
      </c>
      <c r="AS35" s="586">
        <v>74989.791001281526</v>
      </c>
      <c r="AT35" s="586">
        <v>77558.813715805853</v>
      </c>
      <c r="AU35" s="586">
        <v>79681.456885493564</v>
      </c>
      <c r="AV35" s="586">
        <v>79389.820600874795</v>
      </c>
      <c r="AW35" s="586">
        <v>72969.138061089645</v>
      </c>
      <c r="AX35" s="586">
        <v>73031.42229423704</v>
      </c>
      <c r="AY35" s="586">
        <v>67176.419943183442</v>
      </c>
      <c r="AZ35" s="586">
        <v>65301.941532293662</v>
      </c>
      <c r="BA35" s="188"/>
      <c r="BB35" s="188"/>
      <c r="BC35" s="188"/>
      <c r="BD35" s="188"/>
      <c r="BE35" s="188"/>
      <c r="BF35" s="188"/>
      <c r="BG35" s="657"/>
    </row>
    <row r="36" spans="22:59">
      <c r="V36" s="1016"/>
      <c r="W36" s="1030"/>
      <c r="X36" s="932"/>
      <c r="Y36" s="1034" t="s">
        <v>103</v>
      </c>
      <c r="Z36" s="557"/>
      <c r="AA36" s="557">
        <v>70033.436353438417</v>
      </c>
      <c r="AB36" s="557">
        <v>71255.08962480801</v>
      </c>
      <c r="AC36" s="557">
        <v>71314.870253073517</v>
      </c>
      <c r="AD36" s="557">
        <v>71445.562555971861</v>
      </c>
      <c r="AE36" s="557">
        <v>74741.605463288128</v>
      </c>
      <c r="AF36" s="557">
        <v>74704.541993341787</v>
      </c>
      <c r="AG36" s="557">
        <v>75281.520026924496</v>
      </c>
      <c r="AH36" s="557">
        <v>75394.131782375509</v>
      </c>
      <c r="AI36" s="557">
        <v>70570.687816033067</v>
      </c>
      <c r="AJ36" s="557">
        <v>73500.541656746122</v>
      </c>
      <c r="AK36" s="557">
        <v>75309.782605115295</v>
      </c>
      <c r="AL36" s="557">
        <v>74137.3309928612</v>
      </c>
      <c r="AM36" s="557">
        <v>76503.470805860125</v>
      </c>
      <c r="AN36" s="557">
        <v>77808.430987728614</v>
      </c>
      <c r="AO36" s="557">
        <v>79432.656533627101</v>
      </c>
      <c r="AP36" s="557">
        <v>79375.454405631579</v>
      </c>
      <c r="AQ36" s="557">
        <v>80987.204123234304</v>
      </c>
      <c r="AR36" s="557">
        <v>84364.152480772696</v>
      </c>
      <c r="AS36" s="557">
        <v>72133.948638041984</v>
      </c>
      <c r="AT36" s="557">
        <v>74183.59925859228</v>
      </c>
      <c r="AU36" s="557">
        <v>77044.353632811864</v>
      </c>
      <c r="AV36" s="557">
        <v>76173.589186919722</v>
      </c>
      <c r="AW36" s="557">
        <v>69997.11063518218</v>
      </c>
      <c r="AX36" s="557">
        <v>70116.721419920519</v>
      </c>
      <c r="AY36" s="557">
        <v>64259.891898529691</v>
      </c>
      <c r="AZ36" s="557">
        <v>62564.951619514395</v>
      </c>
      <c r="BA36" s="188"/>
      <c r="BB36" s="188"/>
      <c r="BC36" s="188"/>
      <c r="BD36" s="188"/>
      <c r="BE36" s="188"/>
      <c r="BF36" s="188"/>
      <c r="BG36" s="657"/>
    </row>
    <row r="37" spans="22:59">
      <c r="V37" s="1016"/>
      <c r="W37" s="1030"/>
      <c r="X37" s="10"/>
      <c r="Y37" s="1036" t="s">
        <v>104</v>
      </c>
      <c r="Z37" s="585"/>
      <c r="AA37" s="585">
        <v>2530.1873799459422</v>
      </c>
      <c r="AB37" s="585">
        <v>2657.883914949527</v>
      </c>
      <c r="AC37" s="585">
        <v>2711.6186113430504</v>
      </c>
      <c r="AD37" s="585">
        <v>2797.357764807447</v>
      </c>
      <c r="AE37" s="585">
        <v>3121.6327084174527</v>
      </c>
      <c r="AF37" s="585">
        <v>3278.7790832720048</v>
      </c>
      <c r="AG37" s="585">
        <v>3586.9900298553612</v>
      </c>
      <c r="AH37" s="585">
        <v>3732.8609953372365</v>
      </c>
      <c r="AI37" s="585">
        <v>2807.1884448148917</v>
      </c>
      <c r="AJ37" s="585">
        <v>2916.3473108221319</v>
      </c>
      <c r="AK37" s="585">
        <v>2816.8237284509569</v>
      </c>
      <c r="AL37" s="585">
        <v>2582.7482077996328</v>
      </c>
      <c r="AM37" s="585">
        <v>2767.151785674384</v>
      </c>
      <c r="AN37" s="585">
        <v>2988.9903580574646</v>
      </c>
      <c r="AO37" s="585">
        <v>3119.2058124574669</v>
      </c>
      <c r="AP37" s="585">
        <v>2890.5514475972586</v>
      </c>
      <c r="AQ37" s="585">
        <v>3752.7783192279476</v>
      </c>
      <c r="AR37" s="585">
        <v>3278.3853702809752</v>
      </c>
      <c r="AS37" s="585">
        <v>2855.8423632395397</v>
      </c>
      <c r="AT37" s="585">
        <v>3375.2144572135903</v>
      </c>
      <c r="AU37" s="585">
        <v>2637.1032526817166</v>
      </c>
      <c r="AV37" s="585">
        <v>3216.2314139550763</v>
      </c>
      <c r="AW37" s="585">
        <v>2972.0274259074595</v>
      </c>
      <c r="AX37" s="585">
        <v>2914.7008743164952</v>
      </c>
      <c r="AY37" s="585">
        <v>2916.5280446537481</v>
      </c>
      <c r="AZ37" s="585">
        <v>2736.9899127792592</v>
      </c>
      <c r="BA37" s="188"/>
      <c r="BB37" s="188"/>
      <c r="BC37" s="188"/>
      <c r="BD37" s="188"/>
      <c r="BE37" s="188"/>
      <c r="BF37" s="188"/>
      <c r="BG37" s="657"/>
    </row>
    <row r="38" spans="22:59">
      <c r="V38" s="1016"/>
      <c r="W38" s="1030"/>
      <c r="X38" s="1039" t="s">
        <v>86</v>
      </c>
      <c r="Y38" s="1033"/>
      <c r="Z38" s="586"/>
      <c r="AA38" s="586">
        <v>12038.403035448771</v>
      </c>
      <c r="AB38" s="586">
        <v>11415.289733883301</v>
      </c>
      <c r="AC38" s="586">
        <v>11003.056699532317</v>
      </c>
      <c r="AD38" s="586">
        <v>9866.5637811814704</v>
      </c>
      <c r="AE38" s="586">
        <v>10335.000591786349</v>
      </c>
      <c r="AF38" s="586">
        <v>9441.5941808946463</v>
      </c>
      <c r="AG38" s="586">
        <v>9548.8947620880917</v>
      </c>
      <c r="AH38" s="586">
        <v>9308.5646139672644</v>
      </c>
      <c r="AI38" s="586">
        <v>9452.6170783364905</v>
      </c>
      <c r="AJ38" s="586">
        <v>9900.8108554328101</v>
      </c>
      <c r="AK38" s="586">
        <v>10024.724198235457</v>
      </c>
      <c r="AL38" s="586">
        <v>9794.8282245045066</v>
      </c>
      <c r="AM38" s="586">
        <v>10166.192363493754</v>
      </c>
      <c r="AN38" s="586">
        <v>10390.436468416805</v>
      </c>
      <c r="AO38" s="586">
        <v>10042.654531998754</v>
      </c>
      <c r="AP38" s="586">
        <v>9560.6849182737096</v>
      </c>
      <c r="AQ38" s="586">
        <v>12162.077914024496</v>
      </c>
      <c r="AR38" s="586">
        <v>12297.921099322439</v>
      </c>
      <c r="AS38" s="586">
        <v>10531.62159088149</v>
      </c>
      <c r="AT38" s="586">
        <v>9424.075260968355</v>
      </c>
      <c r="AU38" s="586">
        <v>8828.0839693831167</v>
      </c>
      <c r="AV38" s="586">
        <v>11004.720461183982</v>
      </c>
      <c r="AW38" s="586">
        <v>10050.974774664144</v>
      </c>
      <c r="AX38" s="586">
        <v>9322.5785799515179</v>
      </c>
      <c r="AY38" s="586">
        <v>9808.2212169010272</v>
      </c>
      <c r="AZ38" s="586">
        <v>8996.7452676851608</v>
      </c>
      <c r="BA38" s="188"/>
      <c r="BB38" s="188"/>
      <c r="BC38" s="188"/>
      <c r="BD38" s="188"/>
      <c r="BE38" s="188"/>
      <c r="BF38" s="188"/>
      <c r="BG38" s="657"/>
    </row>
    <row r="39" spans="22:59">
      <c r="V39" s="1016"/>
      <c r="W39" s="1030"/>
      <c r="X39" s="932"/>
      <c r="Y39" s="1034" t="s">
        <v>105</v>
      </c>
      <c r="Z39" s="557"/>
      <c r="AA39" s="557">
        <v>8580.2915841725735</v>
      </c>
      <c r="AB39" s="557">
        <v>8187.0056876510862</v>
      </c>
      <c r="AC39" s="557">
        <v>7952.8103923873687</v>
      </c>
      <c r="AD39" s="557">
        <v>7175.1011273845825</v>
      </c>
      <c r="AE39" s="557">
        <v>7597.3781031915287</v>
      </c>
      <c r="AF39" s="557">
        <v>6987.2557633267934</v>
      </c>
      <c r="AG39" s="557">
        <v>7110.3356368587902</v>
      </c>
      <c r="AH39" s="557">
        <v>6944.4726245540733</v>
      </c>
      <c r="AI39" s="557">
        <v>7088.6952189090607</v>
      </c>
      <c r="AJ39" s="557">
        <v>7476.0961055800753</v>
      </c>
      <c r="AK39" s="557">
        <v>7613.9690430877044</v>
      </c>
      <c r="AL39" s="557">
        <v>7412.6413504759421</v>
      </c>
      <c r="AM39" s="557">
        <v>7690.3720915234053</v>
      </c>
      <c r="AN39" s="557">
        <v>7872.1455488058891</v>
      </c>
      <c r="AO39" s="557">
        <v>7587.653520329256</v>
      </c>
      <c r="AP39" s="557">
        <v>7327.184766256184</v>
      </c>
      <c r="AQ39" s="557">
        <v>8951.6844158262029</v>
      </c>
      <c r="AR39" s="557">
        <v>9605.6049007840829</v>
      </c>
      <c r="AS39" s="557">
        <v>8299.1664935359258</v>
      </c>
      <c r="AT39" s="557">
        <v>7604.7552201705385</v>
      </c>
      <c r="AU39" s="557">
        <v>6685.3529287021174</v>
      </c>
      <c r="AV39" s="557">
        <v>8272.6953034006729</v>
      </c>
      <c r="AW39" s="557">
        <v>7782.6610355788916</v>
      </c>
      <c r="AX39" s="557">
        <v>6753.3283552253106</v>
      </c>
      <c r="AY39" s="557">
        <v>7416.781097499741</v>
      </c>
      <c r="AZ39" s="557">
        <v>6834.8635569375647</v>
      </c>
      <c r="BA39" s="188"/>
      <c r="BB39" s="188"/>
      <c r="BC39" s="188"/>
      <c r="BD39" s="188"/>
      <c r="BE39" s="188"/>
      <c r="BF39" s="188"/>
      <c r="BG39" s="657"/>
    </row>
    <row r="40" spans="22:59">
      <c r="V40" s="1016"/>
      <c r="W40" s="1030"/>
      <c r="X40" s="932"/>
      <c r="Y40" s="1035" t="s">
        <v>106</v>
      </c>
      <c r="Z40" s="188"/>
      <c r="AA40" s="188">
        <v>3088.2342277738076</v>
      </c>
      <c r="AB40" s="188">
        <v>2875.5838050079742</v>
      </c>
      <c r="AC40" s="188">
        <v>2711.8546516590186</v>
      </c>
      <c r="AD40" s="188">
        <v>2378.8934267190543</v>
      </c>
      <c r="AE40" s="188">
        <v>2426.5665360044904</v>
      </c>
      <c r="AF40" s="188">
        <v>2158.4204217540077</v>
      </c>
      <c r="AG40" s="188">
        <v>2159.4485104911687</v>
      </c>
      <c r="AH40" s="188">
        <v>2106.9443549615071</v>
      </c>
      <c r="AI40" s="188">
        <v>2117.0636279080281</v>
      </c>
      <c r="AJ40" s="188">
        <v>2182.8894488361188</v>
      </c>
      <c r="AK40" s="188">
        <v>2184.8181554745643</v>
      </c>
      <c r="AL40" s="188">
        <v>2163.2022190636985</v>
      </c>
      <c r="AM40" s="188">
        <v>2256.3537667256005</v>
      </c>
      <c r="AN40" s="188">
        <v>2304.7677531417035</v>
      </c>
      <c r="AO40" s="188">
        <v>2253.5051796762414</v>
      </c>
      <c r="AP40" s="188">
        <v>2054.7589811854659</v>
      </c>
      <c r="AQ40" s="188">
        <v>3030.4624347913236</v>
      </c>
      <c r="AR40" s="188">
        <v>2536.6985491256983</v>
      </c>
      <c r="AS40" s="188">
        <v>2106.7319976765962</v>
      </c>
      <c r="AT40" s="188">
        <v>1712.3955784098632</v>
      </c>
      <c r="AU40" s="188">
        <v>1999.1059645985297</v>
      </c>
      <c r="AV40" s="188">
        <v>2625.8871155312895</v>
      </c>
      <c r="AW40" s="188">
        <v>2151.2648315459869</v>
      </c>
      <c r="AX40" s="188">
        <v>2473.73241638332</v>
      </c>
      <c r="AY40" s="188">
        <v>2296.1035209709994</v>
      </c>
      <c r="AZ40" s="188">
        <v>2069.5570489670986</v>
      </c>
      <c r="BA40" s="188"/>
      <c r="BB40" s="188"/>
      <c r="BC40" s="188"/>
      <c r="BD40" s="188"/>
      <c r="BE40" s="188"/>
      <c r="BF40" s="188"/>
      <c r="BG40" s="657"/>
    </row>
    <row r="41" spans="22:59">
      <c r="V41" s="1016"/>
      <c r="W41" s="1030"/>
      <c r="X41" s="10"/>
      <c r="Y41" s="1036" t="s">
        <v>107</v>
      </c>
      <c r="Z41" s="585"/>
      <c r="AA41" s="585">
        <v>369.87722350238892</v>
      </c>
      <c r="AB41" s="585">
        <v>352.70024122423888</v>
      </c>
      <c r="AC41" s="585">
        <v>338.39165548592962</v>
      </c>
      <c r="AD41" s="585">
        <v>312.5692270778344</v>
      </c>
      <c r="AE41" s="585">
        <v>311.05595259032765</v>
      </c>
      <c r="AF41" s="585">
        <v>295.91799581384652</v>
      </c>
      <c r="AG41" s="585">
        <v>279.11061473813356</v>
      </c>
      <c r="AH41" s="585">
        <v>257.1476344516841</v>
      </c>
      <c r="AI41" s="585">
        <v>246.85823151940011</v>
      </c>
      <c r="AJ41" s="585">
        <v>241.82530101661558</v>
      </c>
      <c r="AK41" s="585">
        <v>225.93699967318909</v>
      </c>
      <c r="AL41" s="585">
        <v>218.98465496486469</v>
      </c>
      <c r="AM41" s="585">
        <v>219.46650524474964</v>
      </c>
      <c r="AN41" s="585">
        <v>213.52316646921136</v>
      </c>
      <c r="AO41" s="585">
        <v>201.49583199325858</v>
      </c>
      <c r="AP41" s="585">
        <v>178.74117083206087</v>
      </c>
      <c r="AQ41" s="585">
        <v>179.93106340696806</v>
      </c>
      <c r="AR41" s="585">
        <v>155.61764941265648</v>
      </c>
      <c r="AS41" s="585">
        <v>125.7230996689692</v>
      </c>
      <c r="AT41" s="585">
        <v>106.92446238795165</v>
      </c>
      <c r="AU41" s="585">
        <v>143.62507608247034</v>
      </c>
      <c r="AV41" s="585">
        <v>106.13804225201886</v>
      </c>
      <c r="AW41" s="585">
        <v>117.04890753926784</v>
      </c>
      <c r="AX41" s="585">
        <v>95.517808342886752</v>
      </c>
      <c r="AY41" s="585">
        <v>95.336598430287381</v>
      </c>
      <c r="AZ41" s="585">
        <v>92.324661780496186</v>
      </c>
      <c r="BA41" s="188"/>
      <c r="BB41" s="188"/>
      <c r="BC41" s="188"/>
      <c r="BD41" s="188"/>
      <c r="BE41" s="188"/>
      <c r="BF41" s="188"/>
      <c r="BG41" s="657"/>
    </row>
    <row r="42" spans="22:59">
      <c r="V42" s="1016"/>
      <c r="W42" s="1030"/>
      <c r="X42" s="1042" t="s">
        <v>87</v>
      </c>
      <c r="Y42" s="1033"/>
      <c r="Z42" s="586"/>
      <c r="AA42" s="586">
        <v>55706.128424522925</v>
      </c>
      <c r="AB42" s="586">
        <v>55843.811229294217</v>
      </c>
      <c r="AC42" s="586">
        <v>55991.037723478825</v>
      </c>
      <c r="AD42" s="586">
        <v>54639.689409449864</v>
      </c>
      <c r="AE42" s="586">
        <v>56052.549248569085</v>
      </c>
      <c r="AF42" s="586">
        <v>55323.284008722891</v>
      </c>
      <c r="AG42" s="586">
        <v>55417.790671003837</v>
      </c>
      <c r="AH42" s="586">
        <v>54138.344554157637</v>
      </c>
      <c r="AI42" s="586">
        <v>49995.708312759161</v>
      </c>
      <c r="AJ42" s="586">
        <v>50678.08708143315</v>
      </c>
      <c r="AK42" s="586">
        <v>51947.751564594895</v>
      </c>
      <c r="AL42" s="586">
        <v>49816.661588497227</v>
      </c>
      <c r="AM42" s="586">
        <v>49157.819393415266</v>
      </c>
      <c r="AN42" s="586">
        <v>49717.729263339359</v>
      </c>
      <c r="AO42" s="586">
        <v>46726.888931152091</v>
      </c>
      <c r="AP42" s="586">
        <v>45092.117030276946</v>
      </c>
      <c r="AQ42" s="586">
        <v>45376.235815612374</v>
      </c>
      <c r="AR42" s="586">
        <v>45570.448560252873</v>
      </c>
      <c r="AS42" s="586">
        <v>44300.070673854032</v>
      </c>
      <c r="AT42" s="586">
        <v>39022.720212445107</v>
      </c>
      <c r="AU42" s="586">
        <v>39019.369558736129</v>
      </c>
      <c r="AV42" s="586">
        <v>40765.201645843736</v>
      </c>
      <c r="AW42" s="586">
        <v>41364.243662433153</v>
      </c>
      <c r="AX42" s="586">
        <v>45214.1966608812</v>
      </c>
      <c r="AY42" s="586">
        <v>44984.361747712828</v>
      </c>
      <c r="AZ42" s="586">
        <v>43826.678693026872</v>
      </c>
      <c r="BA42" s="188"/>
      <c r="BB42" s="188"/>
      <c r="BC42" s="188"/>
      <c r="BD42" s="188"/>
      <c r="BE42" s="188"/>
      <c r="BF42" s="188"/>
      <c r="BG42" s="657"/>
    </row>
    <row r="43" spans="22:59">
      <c r="V43" s="1016"/>
      <c r="W43" s="1030"/>
      <c r="X43" s="1039" t="s">
        <v>88</v>
      </c>
      <c r="Y43" s="1033"/>
      <c r="Z43" s="586"/>
      <c r="AA43" s="586">
        <v>207680.99822437335</v>
      </c>
      <c r="AB43" s="586">
        <v>197310.73117797929</v>
      </c>
      <c r="AC43" s="586">
        <v>189437.36902034178</v>
      </c>
      <c r="AD43" s="586">
        <v>186324.9763730691</v>
      </c>
      <c r="AE43" s="586">
        <v>190890.33262602301</v>
      </c>
      <c r="AF43" s="586">
        <v>189667.77438689559</v>
      </c>
      <c r="AG43" s="586">
        <v>191977.70532021916</v>
      </c>
      <c r="AH43" s="586">
        <v>193792.33112496033</v>
      </c>
      <c r="AI43" s="586">
        <v>180074.5380739111</v>
      </c>
      <c r="AJ43" s="586">
        <v>187731.12241772824</v>
      </c>
      <c r="AK43" s="586">
        <v>193210.44058491325</v>
      </c>
      <c r="AL43" s="586">
        <v>188439.64614411685</v>
      </c>
      <c r="AM43" s="586">
        <v>198756.05030268352</v>
      </c>
      <c r="AN43" s="586">
        <v>201141.65891245485</v>
      </c>
      <c r="AO43" s="586">
        <v>203667.0870109899</v>
      </c>
      <c r="AP43" s="586">
        <v>204359.96833652965</v>
      </c>
      <c r="AQ43" s="586">
        <v>212458.11765375271</v>
      </c>
      <c r="AR43" s="586">
        <v>208380.96715018997</v>
      </c>
      <c r="AS43" s="586">
        <v>179411.98531900818</v>
      </c>
      <c r="AT43" s="586">
        <v>165667.28035445599</v>
      </c>
      <c r="AU43" s="586">
        <v>186643.45156002697</v>
      </c>
      <c r="AV43" s="586">
        <v>188790.56113379102</v>
      </c>
      <c r="AW43" s="586">
        <v>194664.90925977769</v>
      </c>
      <c r="AX43" s="586">
        <v>199921.95373264945</v>
      </c>
      <c r="AY43" s="586">
        <v>200796.71972248598</v>
      </c>
      <c r="AZ43" s="586">
        <v>192991.49601964641</v>
      </c>
      <c r="BA43" s="188"/>
      <c r="BB43" s="188"/>
      <c r="BC43" s="188"/>
      <c r="BD43" s="188"/>
      <c r="BE43" s="188"/>
      <c r="BF43" s="188"/>
      <c r="BG43" s="657"/>
    </row>
    <row r="44" spans="22:59">
      <c r="V44" s="1016"/>
      <c r="W44" s="1030"/>
      <c r="X44" s="932"/>
      <c r="Y44" s="1034" t="s">
        <v>108</v>
      </c>
      <c r="Z44" s="557"/>
      <c r="AA44" s="557">
        <v>188673.32758384862</v>
      </c>
      <c r="AB44" s="557">
        <v>179229.88376139104</v>
      </c>
      <c r="AC44" s="557">
        <v>171522.37411005623</v>
      </c>
      <c r="AD44" s="557">
        <v>169554.69414747454</v>
      </c>
      <c r="AE44" s="557">
        <v>173758.38104642255</v>
      </c>
      <c r="AF44" s="557">
        <v>173789.71115041501</v>
      </c>
      <c r="AG44" s="557">
        <v>176557.60188497102</v>
      </c>
      <c r="AH44" s="557">
        <v>178520.25473720697</v>
      </c>
      <c r="AI44" s="557">
        <v>165333.52024501489</v>
      </c>
      <c r="AJ44" s="557">
        <v>172467.7343098069</v>
      </c>
      <c r="AK44" s="557">
        <v>177748.52728222622</v>
      </c>
      <c r="AL44" s="557">
        <v>173362.39791928828</v>
      </c>
      <c r="AM44" s="557">
        <v>182860.16172656263</v>
      </c>
      <c r="AN44" s="557">
        <v>185077.6898424768</v>
      </c>
      <c r="AO44" s="557">
        <v>187941.12979139082</v>
      </c>
      <c r="AP44" s="557">
        <v>187710.42795149906</v>
      </c>
      <c r="AQ44" s="557">
        <v>195116.86409441815</v>
      </c>
      <c r="AR44" s="557">
        <v>191998.66766680527</v>
      </c>
      <c r="AS44" s="557">
        <v>164696.59834774581</v>
      </c>
      <c r="AT44" s="557">
        <v>152568.14521479438</v>
      </c>
      <c r="AU44" s="557">
        <v>174956.85502895084</v>
      </c>
      <c r="AV44" s="557">
        <v>174414.71940624519</v>
      </c>
      <c r="AW44" s="557">
        <v>180131.48449627572</v>
      </c>
      <c r="AX44" s="557">
        <v>185693.25553349825</v>
      </c>
      <c r="AY44" s="557">
        <v>186181.58508367641</v>
      </c>
      <c r="AZ44" s="557">
        <v>179632.20704325932</v>
      </c>
      <c r="BA44" s="188"/>
      <c r="BB44" s="188"/>
      <c r="BC44" s="188"/>
      <c r="BD44" s="188"/>
      <c r="BE44" s="188"/>
      <c r="BF44" s="188"/>
      <c r="BG44" s="657"/>
    </row>
    <row r="45" spans="22:59">
      <c r="V45" s="1016"/>
      <c r="W45" s="1030"/>
      <c r="X45" s="932"/>
      <c r="Y45" s="1035" t="s">
        <v>109</v>
      </c>
      <c r="Z45" s="188"/>
      <c r="AA45" s="188">
        <v>12481.824749429856</v>
      </c>
      <c r="AB45" s="188">
        <v>11800.633057577828</v>
      </c>
      <c r="AC45" s="188">
        <v>11753.786066262435</v>
      </c>
      <c r="AD45" s="188">
        <v>11108.482167451979</v>
      </c>
      <c r="AE45" s="188">
        <v>11167.270082467967</v>
      </c>
      <c r="AF45" s="188">
        <v>10286.517384738416</v>
      </c>
      <c r="AG45" s="188">
        <v>9702.8451418193199</v>
      </c>
      <c r="AH45" s="188">
        <v>9627.2247673698294</v>
      </c>
      <c r="AI45" s="188">
        <v>8936.5653640559449</v>
      </c>
      <c r="AJ45" s="188">
        <v>9081.9484345913534</v>
      </c>
      <c r="AK45" s="188">
        <v>9142.4344937533351</v>
      </c>
      <c r="AL45" s="188">
        <v>8855.8295466892905</v>
      </c>
      <c r="AM45" s="188">
        <v>9406.0916236313824</v>
      </c>
      <c r="AN45" s="188">
        <v>9407.8097067304916</v>
      </c>
      <c r="AO45" s="188">
        <v>9284.626462404889</v>
      </c>
      <c r="AP45" s="188">
        <v>9299.2373262899891</v>
      </c>
      <c r="AQ45" s="188">
        <v>9889.0411647587025</v>
      </c>
      <c r="AR45" s="188">
        <v>9761.5762726322391</v>
      </c>
      <c r="AS45" s="188">
        <v>9076.2597558118032</v>
      </c>
      <c r="AT45" s="188">
        <v>7853.4128906170627</v>
      </c>
      <c r="AU45" s="188">
        <v>6362.3562581308588</v>
      </c>
      <c r="AV45" s="188">
        <v>7218.4837815808587</v>
      </c>
      <c r="AW45" s="188">
        <v>7276.8320396968575</v>
      </c>
      <c r="AX45" s="188">
        <v>7472.6218720809129</v>
      </c>
      <c r="AY45" s="188">
        <v>7141.7973118043292</v>
      </c>
      <c r="AZ45" s="188">
        <v>6541.1586787410943</v>
      </c>
      <c r="BA45" s="188"/>
      <c r="BB45" s="188"/>
      <c r="BC45" s="188"/>
      <c r="BD45" s="188"/>
      <c r="BE45" s="188"/>
      <c r="BF45" s="188"/>
      <c r="BG45" s="657"/>
    </row>
    <row r="46" spans="22:59">
      <c r="V46" s="1016"/>
      <c r="W46" s="1030"/>
      <c r="X46" s="10"/>
      <c r="Y46" s="1036" t="s">
        <v>110</v>
      </c>
      <c r="Z46" s="585"/>
      <c r="AA46" s="585">
        <v>6525.8458910949175</v>
      </c>
      <c r="AB46" s="585">
        <v>6280.2143590103888</v>
      </c>
      <c r="AC46" s="585">
        <v>6161.2088440231691</v>
      </c>
      <c r="AD46" s="585">
        <v>5661.8000581426104</v>
      </c>
      <c r="AE46" s="585">
        <v>5964.6814971324948</v>
      </c>
      <c r="AF46" s="585">
        <v>5591.5458517421712</v>
      </c>
      <c r="AG46" s="585">
        <v>5717.2582934288548</v>
      </c>
      <c r="AH46" s="585">
        <v>5644.8516203835288</v>
      </c>
      <c r="AI46" s="585">
        <v>5804.4524648402621</v>
      </c>
      <c r="AJ46" s="585">
        <v>6181.4396733299736</v>
      </c>
      <c r="AK46" s="585">
        <v>6319.4788089337144</v>
      </c>
      <c r="AL46" s="585">
        <v>6221.4186781392536</v>
      </c>
      <c r="AM46" s="585">
        <v>6489.7969524895243</v>
      </c>
      <c r="AN46" s="585">
        <v>6656.1593632475815</v>
      </c>
      <c r="AO46" s="585">
        <v>6441.330757194236</v>
      </c>
      <c r="AP46" s="585">
        <v>7350.3030587406147</v>
      </c>
      <c r="AQ46" s="585">
        <v>7452.2123945758467</v>
      </c>
      <c r="AR46" s="585">
        <v>6620.7232107524187</v>
      </c>
      <c r="AS46" s="585">
        <v>5639.1272154505732</v>
      </c>
      <c r="AT46" s="585">
        <v>5245.7222490445729</v>
      </c>
      <c r="AU46" s="585">
        <v>5324.2402729452642</v>
      </c>
      <c r="AV46" s="585">
        <v>7157.3579459649045</v>
      </c>
      <c r="AW46" s="585">
        <v>7256.5927238050881</v>
      </c>
      <c r="AX46" s="585">
        <v>6756.0763270702973</v>
      </c>
      <c r="AY46" s="585">
        <v>7473.3373270052743</v>
      </c>
      <c r="AZ46" s="585">
        <v>6818.1302976460101</v>
      </c>
      <c r="BA46" s="188"/>
      <c r="BB46" s="188"/>
      <c r="BC46" s="188"/>
      <c r="BD46" s="188"/>
      <c r="BE46" s="188"/>
      <c r="BF46" s="188"/>
      <c r="BG46" s="657"/>
    </row>
    <row r="47" spans="22:59">
      <c r="V47" s="1016"/>
      <c r="W47" s="1030"/>
      <c r="X47" s="1039" t="s">
        <v>89</v>
      </c>
      <c r="Y47" s="1033"/>
      <c r="Z47" s="586"/>
      <c r="AA47" s="586">
        <v>58628.010252898581</v>
      </c>
      <c r="AB47" s="586">
        <v>58247.8390177908</v>
      </c>
      <c r="AC47" s="586">
        <v>57339.720534259715</v>
      </c>
      <c r="AD47" s="586">
        <v>53081.680233224834</v>
      </c>
      <c r="AE47" s="586">
        <v>57366.422617144308</v>
      </c>
      <c r="AF47" s="586">
        <v>54671.421290599304</v>
      </c>
      <c r="AG47" s="586">
        <v>56468.520811213879</v>
      </c>
      <c r="AH47" s="586">
        <v>46456.24527359748</v>
      </c>
      <c r="AI47" s="586">
        <v>40953.936659529441</v>
      </c>
      <c r="AJ47" s="586">
        <v>43053.082711167131</v>
      </c>
      <c r="AK47" s="586">
        <v>44685.271232354906</v>
      </c>
      <c r="AL47" s="586">
        <v>42186.135351985344</v>
      </c>
      <c r="AM47" s="586">
        <v>43842.164493247015</v>
      </c>
      <c r="AN47" s="586">
        <v>44504.196151757162</v>
      </c>
      <c r="AO47" s="586">
        <v>42862.44356066706</v>
      </c>
      <c r="AP47" s="586">
        <v>44281.465184016437</v>
      </c>
      <c r="AQ47" s="586">
        <v>45521.361924326498</v>
      </c>
      <c r="AR47" s="586">
        <v>46097.48590886272</v>
      </c>
      <c r="AS47" s="586">
        <v>38839.948959590503</v>
      </c>
      <c r="AT47" s="586">
        <v>31808.86504701227</v>
      </c>
      <c r="AU47" s="586">
        <v>35020.733385801788</v>
      </c>
      <c r="AV47" s="586">
        <v>42908.309937759681</v>
      </c>
      <c r="AW47" s="586">
        <v>43795.873599955688</v>
      </c>
      <c r="AX47" s="586">
        <v>38859.030263023531</v>
      </c>
      <c r="AY47" s="586">
        <v>36344.873713604102</v>
      </c>
      <c r="AZ47" s="586">
        <v>34906.296416048164</v>
      </c>
      <c r="BA47" s="188"/>
      <c r="BB47" s="188"/>
      <c r="BC47" s="188"/>
      <c r="BD47" s="188"/>
      <c r="BE47" s="188"/>
      <c r="BF47" s="188"/>
      <c r="BG47" s="657"/>
    </row>
    <row r="48" spans="22:59">
      <c r="V48" s="1016"/>
      <c r="W48" s="1030"/>
      <c r="X48" s="932"/>
      <c r="Y48" s="1034" t="s">
        <v>111</v>
      </c>
      <c r="Z48" s="557"/>
      <c r="AA48" s="557">
        <v>2805.8772063233073</v>
      </c>
      <c r="AB48" s="557">
        <v>2724.0956412338473</v>
      </c>
      <c r="AC48" s="557">
        <v>2688.4781678547083</v>
      </c>
      <c r="AD48" s="557">
        <v>2473.958754118592</v>
      </c>
      <c r="AE48" s="557">
        <v>2643.3004538590208</v>
      </c>
      <c r="AF48" s="557">
        <v>2493.790010557349</v>
      </c>
      <c r="AG48" s="557">
        <v>2627.346939353466</v>
      </c>
      <c r="AH48" s="557">
        <v>2651.3631002327061</v>
      </c>
      <c r="AI48" s="557">
        <v>2798.5800353130112</v>
      </c>
      <c r="AJ48" s="557">
        <v>3061.0304913825448</v>
      </c>
      <c r="AK48" s="557">
        <v>3190.6078929664754</v>
      </c>
      <c r="AL48" s="557">
        <v>3171.810140470383</v>
      </c>
      <c r="AM48" s="557">
        <v>3358.682587235111</v>
      </c>
      <c r="AN48" s="557">
        <v>3500.4128975604003</v>
      </c>
      <c r="AO48" s="557">
        <v>3398.217579862644</v>
      </c>
      <c r="AP48" s="557">
        <v>3915.8359525722381</v>
      </c>
      <c r="AQ48" s="557">
        <v>3315.1096883828527</v>
      </c>
      <c r="AR48" s="557">
        <v>3236.4490847489692</v>
      </c>
      <c r="AS48" s="557">
        <v>2834.8231618036098</v>
      </c>
      <c r="AT48" s="557">
        <v>1650.6803482124667</v>
      </c>
      <c r="AU48" s="557">
        <v>1729.5207808703772</v>
      </c>
      <c r="AV48" s="557">
        <v>2173.6293231213194</v>
      </c>
      <c r="AW48" s="557">
        <v>2394.022222947623</v>
      </c>
      <c r="AX48" s="557">
        <v>2119.4348539868347</v>
      </c>
      <c r="AY48" s="557">
        <v>2343.8155007875612</v>
      </c>
      <c r="AZ48" s="557">
        <v>2331.4858799508374</v>
      </c>
      <c r="BA48" s="188"/>
      <c r="BB48" s="188"/>
      <c r="BC48" s="188"/>
      <c r="BD48" s="188"/>
      <c r="BE48" s="188"/>
      <c r="BF48" s="188"/>
      <c r="BG48" s="657"/>
    </row>
    <row r="49" spans="22:60">
      <c r="V49" s="1016"/>
      <c r="W49" s="1030"/>
      <c r="X49" s="932"/>
      <c r="Y49" s="1035" t="s">
        <v>112</v>
      </c>
      <c r="Z49" s="188"/>
      <c r="AA49" s="188">
        <v>5200.3908519675833</v>
      </c>
      <c r="AB49" s="188">
        <v>5113.2885287629233</v>
      </c>
      <c r="AC49" s="188">
        <v>4929.627769109059</v>
      </c>
      <c r="AD49" s="188">
        <v>4549.1067247832152</v>
      </c>
      <c r="AE49" s="188">
        <v>4824.7323406417818</v>
      </c>
      <c r="AF49" s="188">
        <v>4680.7209810300847</v>
      </c>
      <c r="AG49" s="188">
        <v>4739.425214039713</v>
      </c>
      <c r="AH49" s="188">
        <v>2668.1166830709294</v>
      </c>
      <c r="AI49" s="188">
        <v>2704.8323132715682</v>
      </c>
      <c r="AJ49" s="188">
        <v>2863.0980687006345</v>
      </c>
      <c r="AK49" s="188">
        <v>2929.507341070127</v>
      </c>
      <c r="AL49" s="188">
        <v>2864.2485281040704</v>
      </c>
      <c r="AM49" s="188">
        <v>3012.013108627767</v>
      </c>
      <c r="AN49" s="188">
        <v>3140.9757715871428</v>
      </c>
      <c r="AO49" s="188">
        <v>3059.1852829462168</v>
      </c>
      <c r="AP49" s="188">
        <v>3501.3981855933266</v>
      </c>
      <c r="AQ49" s="188">
        <v>3123.2740553350618</v>
      </c>
      <c r="AR49" s="188">
        <v>3187.5361718627946</v>
      </c>
      <c r="AS49" s="188">
        <v>2503.6381969691242</v>
      </c>
      <c r="AT49" s="188">
        <v>2750.7126239856912</v>
      </c>
      <c r="AU49" s="188">
        <v>3232.01806041076</v>
      </c>
      <c r="AV49" s="188">
        <v>4077.934383211023</v>
      </c>
      <c r="AW49" s="188">
        <v>4228.6636744558091</v>
      </c>
      <c r="AX49" s="188">
        <v>3708.0884625460831</v>
      </c>
      <c r="AY49" s="188">
        <v>3726.2086643317675</v>
      </c>
      <c r="AZ49" s="188">
        <v>3857.71918386993</v>
      </c>
      <c r="BA49" s="188"/>
      <c r="BB49" s="188"/>
      <c r="BC49" s="188"/>
      <c r="BD49" s="188"/>
      <c r="BE49" s="188"/>
      <c r="BF49" s="188"/>
      <c r="BG49" s="657"/>
    </row>
    <row r="50" spans="22:60">
      <c r="V50" s="1016"/>
      <c r="W50" s="1030"/>
      <c r="X50" s="932"/>
      <c r="Y50" s="1035" t="s">
        <v>113</v>
      </c>
      <c r="Z50" s="188"/>
      <c r="AA50" s="188">
        <v>2457.9795519396444</v>
      </c>
      <c r="AB50" s="188">
        <v>2351.1290971169806</v>
      </c>
      <c r="AC50" s="188">
        <v>2277.2140733179485</v>
      </c>
      <c r="AD50" s="188">
        <v>2093.648123085969</v>
      </c>
      <c r="AE50" s="188">
        <v>2158.3194210893403</v>
      </c>
      <c r="AF50" s="188">
        <v>2018.3212820825593</v>
      </c>
      <c r="AG50" s="188">
        <v>2067.3247944884588</v>
      </c>
      <c r="AH50" s="188">
        <v>2061.565621897169</v>
      </c>
      <c r="AI50" s="188">
        <v>2123.6239194240247</v>
      </c>
      <c r="AJ50" s="188">
        <v>2265.5118343593217</v>
      </c>
      <c r="AK50" s="188">
        <v>2329.1004070829017</v>
      </c>
      <c r="AL50" s="188">
        <v>2287.2603517536554</v>
      </c>
      <c r="AM50" s="188">
        <v>2362.3793205869165</v>
      </c>
      <c r="AN50" s="188">
        <v>2404.5637228972805</v>
      </c>
      <c r="AO50" s="188">
        <v>2332.6631537668354</v>
      </c>
      <c r="AP50" s="188">
        <v>2104.1189023048664</v>
      </c>
      <c r="AQ50" s="188">
        <v>2196.9770937364906</v>
      </c>
      <c r="AR50" s="188">
        <v>2123.7233199511811</v>
      </c>
      <c r="AS50" s="188">
        <v>1898.9354695950315</v>
      </c>
      <c r="AT50" s="188">
        <v>1079.492842577049</v>
      </c>
      <c r="AU50" s="188">
        <v>1082.784672097936</v>
      </c>
      <c r="AV50" s="188">
        <v>1443.2757884882228</v>
      </c>
      <c r="AW50" s="188">
        <v>1382.1360539192997</v>
      </c>
      <c r="AX50" s="188">
        <v>1152.448377848161</v>
      </c>
      <c r="AY50" s="188">
        <v>1196.3620696435364</v>
      </c>
      <c r="AZ50" s="188">
        <v>1047.4431762685738</v>
      </c>
      <c r="BA50" s="188"/>
      <c r="BB50" s="188"/>
      <c r="BC50" s="188"/>
      <c r="BD50" s="188"/>
      <c r="BE50" s="188"/>
      <c r="BF50" s="188"/>
      <c r="BG50" s="657"/>
    </row>
    <row r="51" spans="22:60">
      <c r="V51" s="1016"/>
      <c r="W51" s="1030"/>
      <c r="X51" s="932"/>
      <c r="Y51" s="1035" t="s">
        <v>114</v>
      </c>
      <c r="Z51" s="188"/>
      <c r="AA51" s="188">
        <v>5231.1971677080683</v>
      </c>
      <c r="AB51" s="188">
        <v>5069.077127264356</v>
      </c>
      <c r="AC51" s="188">
        <v>5008.1671014068916</v>
      </c>
      <c r="AD51" s="188">
        <v>4565.2776257042124</v>
      </c>
      <c r="AE51" s="188">
        <v>4944.5094963077272</v>
      </c>
      <c r="AF51" s="188">
        <v>4608.403828628966</v>
      </c>
      <c r="AG51" s="188">
        <v>4928.0357740966738</v>
      </c>
      <c r="AH51" s="188">
        <v>8841.601946113562</v>
      </c>
      <c r="AI51" s="188">
        <v>9304.30441877259</v>
      </c>
      <c r="AJ51" s="188">
        <v>9880.666296451107</v>
      </c>
      <c r="AK51" s="188">
        <v>10318.820480960962</v>
      </c>
      <c r="AL51" s="188">
        <v>9804.4244531142504</v>
      </c>
      <c r="AM51" s="188">
        <v>10162.486789017739</v>
      </c>
      <c r="AN51" s="188">
        <v>10342.914510485893</v>
      </c>
      <c r="AO51" s="188">
        <v>9917.2490373247292</v>
      </c>
      <c r="AP51" s="188">
        <v>9785.9093785690638</v>
      </c>
      <c r="AQ51" s="188">
        <v>9904.7527551772819</v>
      </c>
      <c r="AR51" s="188">
        <v>11093.798325472959</v>
      </c>
      <c r="AS51" s="188">
        <v>8937.6567626258038</v>
      </c>
      <c r="AT51" s="188">
        <v>7670.1716624038718</v>
      </c>
      <c r="AU51" s="188">
        <v>8440.6321408029071</v>
      </c>
      <c r="AV51" s="188">
        <v>10531.777357409654</v>
      </c>
      <c r="AW51" s="188">
        <v>10398.427642627508</v>
      </c>
      <c r="AX51" s="188">
        <v>9639.6523590452798</v>
      </c>
      <c r="AY51" s="188">
        <v>7149.7482156870956</v>
      </c>
      <c r="AZ51" s="188">
        <v>7220.9401741732272</v>
      </c>
      <c r="BA51" s="188"/>
      <c r="BB51" s="188"/>
      <c r="BC51" s="188"/>
      <c r="BD51" s="188"/>
      <c r="BE51" s="188"/>
      <c r="BF51" s="188"/>
      <c r="BG51" s="657"/>
    </row>
    <row r="52" spans="22:60">
      <c r="V52" s="1016"/>
      <c r="W52" s="1030"/>
      <c r="X52" s="932"/>
      <c r="Y52" s="1035" t="s">
        <v>115</v>
      </c>
      <c r="Z52" s="188"/>
      <c r="AA52" s="188">
        <v>11719.311679034499</v>
      </c>
      <c r="AB52" s="188">
        <v>12119.502060760991</v>
      </c>
      <c r="AC52" s="188">
        <v>11801.53155413346</v>
      </c>
      <c r="AD52" s="188">
        <v>11156.833312680539</v>
      </c>
      <c r="AE52" s="188">
        <v>11916.965014604441</v>
      </c>
      <c r="AF52" s="188">
        <v>11845.82993532006</v>
      </c>
      <c r="AG52" s="188">
        <v>12152.136960445649</v>
      </c>
      <c r="AH52" s="188">
        <v>4203.785611529981</v>
      </c>
      <c r="AI52" s="188">
        <v>4314.173144837564</v>
      </c>
      <c r="AJ52" s="188">
        <v>4589.51561983806</v>
      </c>
      <c r="AK52" s="188">
        <v>4694.2473625481107</v>
      </c>
      <c r="AL52" s="188">
        <v>4507.186406743288</v>
      </c>
      <c r="AM52" s="188">
        <v>4571.0292147968994</v>
      </c>
      <c r="AN52" s="188">
        <v>4613.4307858818047</v>
      </c>
      <c r="AO52" s="188">
        <v>4365.9413713295189</v>
      </c>
      <c r="AP52" s="188">
        <v>3937.7123925408409</v>
      </c>
      <c r="AQ52" s="188">
        <v>4585.0393135633603</v>
      </c>
      <c r="AR52" s="188">
        <v>4174.7527350845858</v>
      </c>
      <c r="AS52" s="188">
        <v>3776.2353260635618</v>
      </c>
      <c r="AT52" s="188">
        <v>2684.7653617563578</v>
      </c>
      <c r="AU52" s="188">
        <v>2857.9481645908886</v>
      </c>
      <c r="AV52" s="188">
        <v>3454.3201716301305</v>
      </c>
      <c r="AW52" s="188">
        <v>3238.9021995846706</v>
      </c>
      <c r="AX52" s="188">
        <v>2581.4460846524253</v>
      </c>
      <c r="AY52" s="188">
        <v>2541.7522785610918</v>
      </c>
      <c r="AZ52" s="188">
        <v>2390.5760515390398</v>
      </c>
      <c r="BA52" s="188"/>
      <c r="BB52" s="188"/>
      <c r="BC52" s="188"/>
      <c r="BD52" s="188"/>
      <c r="BE52" s="188"/>
      <c r="BF52" s="188"/>
      <c r="BG52" s="657"/>
    </row>
    <row r="53" spans="22:60">
      <c r="V53" s="1016"/>
      <c r="W53" s="1030"/>
      <c r="X53" s="932"/>
      <c r="Y53" s="1035" t="s">
        <v>116</v>
      </c>
      <c r="Z53" s="188"/>
      <c r="AA53" s="188">
        <v>1181.2634392138182</v>
      </c>
      <c r="AB53" s="188">
        <v>1120.86068138256</v>
      </c>
      <c r="AC53" s="188">
        <v>1081.2169166787401</v>
      </c>
      <c r="AD53" s="188">
        <v>976.69024867820781</v>
      </c>
      <c r="AE53" s="188">
        <v>1014.8971413760505</v>
      </c>
      <c r="AF53" s="188">
        <v>932.15931892940182</v>
      </c>
      <c r="AG53" s="188">
        <v>972.10752434278879</v>
      </c>
      <c r="AH53" s="188">
        <v>2231.7441589013761</v>
      </c>
      <c r="AI53" s="188">
        <v>2345.4016970130629</v>
      </c>
      <c r="AJ53" s="188">
        <v>2483.5911677839881</v>
      </c>
      <c r="AK53" s="188">
        <v>2543.0470320400336</v>
      </c>
      <c r="AL53" s="188">
        <v>2246.4253408016184</v>
      </c>
      <c r="AM53" s="188">
        <v>2175.1064629961884</v>
      </c>
      <c r="AN53" s="188">
        <v>2062.0396389304337</v>
      </c>
      <c r="AO53" s="188">
        <v>1924.3223850250242</v>
      </c>
      <c r="AP53" s="188">
        <v>2054.6396116779156</v>
      </c>
      <c r="AQ53" s="188">
        <v>2493.8678299872226</v>
      </c>
      <c r="AR53" s="188">
        <v>2296.627912404731</v>
      </c>
      <c r="AS53" s="188">
        <v>2101.8900589994328</v>
      </c>
      <c r="AT53" s="188">
        <v>1856.8726841368355</v>
      </c>
      <c r="AU53" s="188">
        <v>1983.5906659258828</v>
      </c>
      <c r="AV53" s="188">
        <v>2006.7123204674456</v>
      </c>
      <c r="AW53" s="188">
        <v>2086.5156736274716</v>
      </c>
      <c r="AX53" s="188">
        <v>2172.0449798557365</v>
      </c>
      <c r="AY53" s="188">
        <v>1927.0960706630785</v>
      </c>
      <c r="AZ53" s="188">
        <v>1855.1083327589045</v>
      </c>
      <c r="BA53" s="188"/>
      <c r="BB53" s="188"/>
      <c r="BC53" s="188"/>
      <c r="BD53" s="188"/>
      <c r="BE53" s="188"/>
      <c r="BF53" s="188"/>
      <c r="BG53" s="657"/>
    </row>
    <row r="54" spans="22:60">
      <c r="V54" s="1016"/>
      <c r="W54" s="1030"/>
      <c r="X54" s="932"/>
      <c r="Y54" s="1035" t="s">
        <v>117</v>
      </c>
      <c r="Z54" s="188"/>
      <c r="AA54" s="188">
        <v>12601.739953033381</v>
      </c>
      <c r="AB54" s="188">
        <v>12467.628547124183</v>
      </c>
      <c r="AC54" s="188">
        <v>12359.763841913851</v>
      </c>
      <c r="AD54" s="188">
        <v>11337.211826561041</v>
      </c>
      <c r="AE54" s="188">
        <v>11970.881305441535</v>
      </c>
      <c r="AF54" s="188">
        <v>11475.822900402502</v>
      </c>
      <c r="AG54" s="188">
        <v>12011.278084045627</v>
      </c>
      <c r="AH54" s="188">
        <v>12669.710341307673</v>
      </c>
      <c r="AI54" s="188">
        <v>12581.074807614734</v>
      </c>
      <c r="AJ54" s="188">
        <v>13153.551305589648</v>
      </c>
      <c r="AK54" s="188">
        <v>13404.348782825462</v>
      </c>
      <c r="AL54" s="188">
        <v>12950.400095707564</v>
      </c>
      <c r="AM54" s="188">
        <v>13608.925766095883</v>
      </c>
      <c r="AN54" s="188">
        <v>13978.400938999954</v>
      </c>
      <c r="AO54" s="188">
        <v>13667.65080567981</v>
      </c>
      <c r="AP54" s="188">
        <v>14813.355320863609</v>
      </c>
      <c r="AQ54" s="188">
        <v>15808.158292896671</v>
      </c>
      <c r="AR54" s="188">
        <v>15606.330310581065</v>
      </c>
      <c r="AS54" s="188">
        <v>12699.264765349923</v>
      </c>
      <c r="AT54" s="188">
        <v>10758.759230969967</v>
      </c>
      <c r="AU54" s="188">
        <v>12168.875496046512</v>
      </c>
      <c r="AV54" s="188">
        <v>15380.396073802724</v>
      </c>
      <c r="AW54" s="188">
        <v>16350.710496643891</v>
      </c>
      <c r="AX54" s="188">
        <v>13738.199474948118</v>
      </c>
      <c r="AY54" s="188">
        <v>13990.359170828797</v>
      </c>
      <c r="AZ54" s="188">
        <v>13014.345589949131</v>
      </c>
      <c r="BA54" s="188"/>
      <c r="BB54" s="188"/>
      <c r="BC54" s="188"/>
      <c r="BD54" s="188"/>
      <c r="BE54" s="188"/>
      <c r="BF54" s="188"/>
      <c r="BG54" s="657"/>
    </row>
    <row r="55" spans="22:60">
      <c r="V55" s="1016"/>
      <c r="W55" s="1030"/>
      <c r="X55" s="10"/>
      <c r="Y55" s="1036" t="s">
        <v>118</v>
      </c>
      <c r="Z55" s="585"/>
      <c r="AA55" s="585">
        <v>17430.250403678292</v>
      </c>
      <c r="AB55" s="585">
        <v>17282.257334144953</v>
      </c>
      <c r="AC55" s="585">
        <v>17193.721109845046</v>
      </c>
      <c r="AD55" s="585">
        <v>15928.95361761306</v>
      </c>
      <c r="AE55" s="585">
        <v>17892.817443824413</v>
      </c>
      <c r="AF55" s="585">
        <v>16616.373033648375</v>
      </c>
      <c r="AG55" s="585">
        <v>16970.865520401501</v>
      </c>
      <c r="AH55" s="585">
        <v>11128.357810544081</v>
      </c>
      <c r="AI55" s="585">
        <v>4781.9463232828857</v>
      </c>
      <c r="AJ55" s="585">
        <v>4756.1179270618259</v>
      </c>
      <c r="AK55" s="585">
        <v>5275.5919328608379</v>
      </c>
      <c r="AL55" s="585">
        <v>4354.3800352905246</v>
      </c>
      <c r="AM55" s="585">
        <v>4591.5412438905187</v>
      </c>
      <c r="AN55" s="585">
        <v>4461.4578854142574</v>
      </c>
      <c r="AO55" s="585">
        <v>4197.2139447322788</v>
      </c>
      <c r="AP55" s="585">
        <v>4168.4954398945711</v>
      </c>
      <c r="AQ55" s="585">
        <v>4094.1828952475594</v>
      </c>
      <c r="AR55" s="585">
        <v>4378.2680487564312</v>
      </c>
      <c r="AS55" s="585">
        <v>4087.5052181840124</v>
      </c>
      <c r="AT55" s="585">
        <v>3357.410292970038</v>
      </c>
      <c r="AU55" s="585">
        <v>3525.3634050565283</v>
      </c>
      <c r="AV55" s="585">
        <v>3840.2645196291555</v>
      </c>
      <c r="AW55" s="585">
        <v>3716.4956361494123</v>
      </c>
      <c r="AX55" s="585">
        <v>3747.7156701408871</v>
      </c>
      <c r="AY55" s="585">
        <v>3469.5317431011745</v>
      </c>
      <c r="AZ55" s="585">
        <v>3188.6780275385258</v>
      </c>
      <c r="BA55" s="188"/>
      <c r="BB55" s="188"/>
      <c r="BC55" s="188"/>
      <c r="BD55" s="188"/>
      <c r="BE55" s="188"/>
      <c r="BF55" s="188"/>
      <c r="BG55" s="657"/>
    </row>
    <row r="56" spans="22:60">
      <c r="V56" s="1016"/>
      <c r="W56" s="1030"/>
      <c r="X56" s="1042" t="s">
        <v>90</v>
      </c>
      <c r="Y56" s="1033"/>
      <c r="Z56" s="586"/>
      <c r="AA56" s="586">
        <v>1120.9507572473674</v>
      </c>
      <c r="AB56" s="586">
        <v>1090.3977348415174</v>
      </c>
      <c r="AC56" s="586">
        <v>1079.4565593225755</v>
      </c>
      <c r="AD56" s="586">
        <v>1007.9355131714221</v>
      </c>
      <c r="AE56" s="586">
        <v>1062.559114281554</v>
      </c>
      <c r="AF56" s="586">
        <v>1016.5323090517811</v>
      </c>
      <c r="AG56" s="586">
        <v>1034.4561323823038</v>
      </c>
      <c r="AH56" s="586">
        <v>1018.1932786789941</v>
      </c>
      <c r="AI56" s="586">
        <v>1048.7081990680404</v>
      </c>
      <c r="AJ56" s="586">
        <v>1115.0455552009059</v>
      </c>
      <c r="AK56" s="586">
        <v>1131.0340217518831</v>
      </c>
      <c r="AL56" s="586">
        <v>1099.2515051934483</v>
      </c>
      <c r="AM56" s="586">
        <v>1128.4674164777157</v>
      </c>
      <c r="AN56" s="586">
        <v>1133.5417740660853</v>
      </c>
      <c r="AO56" s="586">
        <v>1075.7169178498211</v>
      </c>
      <c r="AP56" s="586">
        <v>1036.4580424080607</v>
      </c>
      <c r="AQ56" s="586">
        <v>901.85136482172572</v>
      </c>
      <c r="AR56" s="586">
        <v>833.64129120437303</v>
      </c>
      <c r="AS56" s="586">
        <v>815.21053095207787</v>
      </c>
      <c r="AT56" s="586">
        <v>994.92073892133396</v>
      </c>
      <c r="AU56" s="586">
        <v>1094.2208378451144</v>
      </c>
      <c r="AV56" s="586">
        <v>1356.0434380413062</v>
      </c>
      <c r="AW56" s="586">
        <v>1508.2736753751772</v>
      </c>
      <c r="AX56" s="586">
        <v>1444.0885465647468</v>
      </c>
      <c r="AY56" s="586">
        <v>1147.4179960679703</v>
      </c>
      <c r="AZ56" s="586">
        <v>1559.3661361317554</v>
      </c>
      <c r="BA56" s="188"/>
      <c r="BB56" s="188"/>
      <c r="BC56" s="188"/>
      <c r="BD56" s="188"/>
      <c r="BE56" s="188"/>
      <c r="BF56" s="188"/>
      <c r="BG56" s="657"/>
    </row>
    <row r="57" spans="22:60">
      <c r="V57" s="1016"/>
      <c r="W57" s="1043"/>
      <c r="X57" s="1039" t="s">
        <v>91</v>
      </c>
      <c r="Y57" s="1044"/>
      <c r="Z57" s="583"/>
      <c r="AA57" s="583">
        <v>-16517.053130545846</v>
      </c>
      <c r="AB57" s="583">
        <v>-16164.743491016789</v>
      </c>
      <c r="AC57" s="583">
        <v>-16443.26794752416</v>
      </c>
      <c r="AD57" s="583">
        <v>-17891.510120069928</v>
      </c>
      <c r="AE57" s="583">
        <v>-18638.103076309508</v>
      </c>
      <c r="AF57" s="583">
        <v>-18916.956734352156</v>
      </c>
      <c r="AG57" s="583">
        <v>-18281.316091544104</v>
      </c>
      <c r="AH57" s="583">
        <v>-15038.163943859508</v>
      </c>
      <c r="AI57" s="583">
        <v>-13902.471865671392</v>
      </c>
      <c r="AJ57" s="583">
        <v>-16991.26420212477</v>
      </c>
      <c r="AK57" s="583">
        <v>-15215.668376697247</v>
      </c>
      <c r="AL57" s="583">
        <v>-14327.770847721487</v>
      </c>
      <c r="AM57" s="583">
        <v>-13843.944341502644</v>
      </c>
      <c r="AN57" s="583">
        <v>-15034.395104719766</v>
      </c>
      <c r="AO57" s="583">
        <v>-14224.19175694751</v>
      </c>
      <c r="AP57" s="583">
        <v>-14068.164462670356</v>
      </c>
      <c r="AQ57" s="583">
        <v>-13389.846012028589</v>
      </c>
      <c r="AR57" s="583">
        <v>-15684.10069381824</v>
      </c>
      <c r="AS57" s="583">
        <v>-13782.515511083777</v>
      </c>
      <c r="AT57" s="583">
        <v>-13785.681082497244</v>
      </c>
      <c r="AU57" s="583">
        <v>-14609.315641711835</v>
      </c>
      <c r="AV57" s="583">
        <v>-13963.620241884017</v>
      </c>
      <c r="AW57" s="583">
        <v>-13248.736766184742</v>
      </c>
      <c r="AX57" s="583">
        <v>-13372.867685762703</v>
      </c>
      <c r="AY57" s="583">
        <v>-12796.2673182531</v>
      </c>
      <c r="AZ57" s="583">
        <v>-12101.397889232494</v>
      </c>
      <c r="BA57" s="188"/>
      <c r="BB57" s="188"/>
      <c r="BC57" s="188"/>
      <c r="BD57" s="188"/>
      <c r="BE57" s="188"/>
      <c r="BF57" s="188"/>
      <c r="BG57" s="657"/>
    </row>
    <row r="58" spans="22:60">
      <c r="V58" s="1016"/>
      <c r="W58" s="1045" t="s">
        <v>481</v>
      </c>
      <c r="X58" s="1046"/>
      <c r="Y58" s="1047"/>
      <c r="Z58" s="567"/>
      <c r="AA58" s="568">
        <f>SUM(AA59:AA73)</f>
        <v>136997.6824407239</v>
      </c>
      <c r="AB58" s="568">
        <f t="shared" ref="AB58:AX58" si="4">SUM(AB59:AB73)</f>
        <v>140399.39882368958</v>
      </c>
      <c r="AC58" s="568">
        <f t="shared" si="4"/>
        <v>145025.90051006307</v>
      </c>
      <c r="AD58" s="568">
        <f t="shared" si="4"/>
        <v>151285.44367558329</v>
      </c>
      <c r="AE58" s="568">
        <f t="shared" si="4"/>
        <v>166612.85842248765</v>
      </c>
      <c r="AF58" s="568">
        <f t="shared" si="4"/>
        <v>170225.20555813698</v>
      </c>
      <c r="AG58" s="568">
        <f t="shared" si="4"/>
        <v>175151.49596099468</v>
      </c>
      <c r="AH58" s="568">
        <f t="shared" si="4"/>
        <v>180535.95859337141</v>
      </c>
      <c r="AI58" s="568">
        <f t="shared" si="4"/>
        <v>193449.62929310257</v>
      </c>
      <c r="AJ58" s="568">
        <f t="shared" si="4"/>
        <v>203442.05710491311</v>
      </c>
      <c r="AK58" s="568">
        <f t="shared" si="4"/>
        <v>210278.97398530398</v>
      </c>
      <c r="AL58" s="568">
        <f t="shared" si="4"/>
        <v>209970.73581865337</v>
      </c>
      <c r="AM58" s="568">
        <f t="shared" si="4"/>
        <v>221399.00028241641</v>
      </c>
      <c r="AN58" s="568">
        <f t="shared" si="4"/>
        <v>225730.64430089318</v>
      </c>
      <c r="AO58" s="568">
        <f t="shared" si="4"/>
        <v>238814.37328940886</v>
      </c>
      <c r="AP58" s="568">
        <f t="shared" si="4"/>
        <v>238861.05376565919</v>
      </c>
      <c r="AQ58" s="568">
        <f t="shared" si="4"/>
        <v>235677.60330322752</v>
      </c>
      <c r="AR58" s="568">
        <f t="shared" si="4"/>
        <v>237266.92952316548</v>
      </c>
      <c r="AS58" s="568">
        <f t="shared" si="4"/>
        <v>231469.61254580633</v>
      </c>
      <c r="AT58" s="568">
        <f t="shared" si="4"/>
        <v>219877.40162707152</v>
      </c>
      <c r="AU58" s="568">
        <f t="shared" si="4"/>
        <v>218833.37038249159</v>
      </c>
      <c r="AV58" s="568">
        <f t="shared" si="4"/>
        <v>235886.21174643541</v>
      </c>
      <c r="AW58" s="568">
        <f t="shared" si="4"/>
        <v>253615.12545242949</v>
      </c>
      <c r="AX58" s="568">
        <f t="shared" si="4"/>
        <v>278304.6543993146</v>
      </c>
      <c r="AY58" s="568">
        <f>SUM(AY59:AY73)</f>
        <v>273975.02510684996</v>
      </c>
      <c r="AZ58" s="568">
        <f>SUM(AZ59:AZ73)</f>
        <v>265388.27221958101</v>
      </c>
      <c r="BA58" s="489"/>
      <c r="BB58" s="489"/>
      <c r="BC58" s="489"/>
      <c r="BD58" s="489"/>
      <c r="BE58" s="489"/>
      <c r="BF58" s="489"/>
      <c r="BG58" s="658"/>
      <c r="BH58" s="159"/>
    </row>
    <row r="59" spans="22:60">
      <c r="V59" s="1016"/>
      <c r="W59" s="1048"/>
      <c r="X59" s="1021" t="s">
        <v>482</v>
      </c>
      <c r="Y59" s="1022"/>
      <c r="Z59" s="188"/>
      <c r="AA59" s="188">
        <v>3541.6291614247248</v>
      </c>
      <c r="AB59" s="188">
        <v>4321.6865674288238</v>
      </c>
      <c r="AC59" s="188">
        <v>5239.3318122679721</v>
      </c>
      <c r="AD59" s="188">
        <v>5705.1175359790923</v>
      </c>
      <c r="AE59" s="188">
        <v>7114.7772796706304</v>
      </c>
      <c r="AF59" s="188">
        <v>7551.8043420315962</v>
      </c>
      <c r="AG59" s="188">
        <v>7150.2231487994504</v>
      </c>
      <c r="AH59" s="188">
        <v>6493.0284482774978</v>
      </c>
      <c r="AI59" s="188">
        <v>6115.5064160973316</v>
      </c>
      <c r="AJ59" s="188">
        <v>5968.5963610064373</v>
      </c>
      <c r="AK59" s="188">
        <v>5621.2606375616942</v>
      </c>
      <c r="AL59" s="188">
        <v>5474.26600709785</v>
      </c>
      <c r="AM59" s="188">
        <v>5666.4721043141508</v>
      </c>
      <c r="AN59" s="188">
        <v>5816.903373471835</v>
      </c>
      <c r="AO59" s="188">
        <v>5602.198260678415</v>
      </c>
      <c r="AP59" s="188">
        <v>5804.8407662762284</v>
      </c>
      <c r="AQ59" s="188">
        <v>5776.4042967354044</v>
      </c>
      <c r="AR59" s="188">
        <v>7100.7672388062601</v>
      </c>
      <c r="AS59" s="188">
        <v>8433.4506994777239</v>
      </c>
      <c r="AT59" s="188">
        <v>8790.0396514573094</v>
      </c>
      <c r="AU59" s="188">
        <v>8959.9286251858011</v>
      </c>
      <c r="AV59" s="188">
        <v>10078.928761703643</v>
      </c>
      <c r="AW59" s="188">
        <v>9825.0025640942367</v>
      </c>
      <c r="AX59" s="188">
        <v>9261.5984000379049</v>
      </c>
      <c r="AY59" s="188">
        <v>10274.68658487352</v>
      </c>
      <c r="AZ59" s="188">
        <v>10168.893297571218</v>
      </c>
      <c r="BA59" s="188"/>
      <c r="BB59" s="188"/>
      <c r="BC59" s="188"/>
      <c r="BD59" s="188"/>
      <c r="BE59" s="188"/>
      <c r="BF59" s="188"/>
      <c r="BG59" s="657"/>
      <c r="BH59" s="159"/>
    </row>
    <row r="60" spans="22:60">
      <c r="V60" s="1016"/>
      <c r="W60" s="1048"/>
      <c r="X60" s="1049" t="s">
        <v>483</v>
      </c>
      <c r="Y60" s="1022"/>
      <c r="Z60" s="188"/>
      <c r="AA60" s="188">
        <v>3604.9529793638449</v>
      </c>
      <c r="AB60" s="188">
        <v>4782.0075213061418</v>
      </c>
      <c r="AC60" s="188">
        <v>6040.3583653520209</v>
      </c>
      <c r="AD60" s="188">
        <v>6701.7223749228215</v>
      </c>
      <c r="AE60" s="188">
        <v>8653.616221251219</v>
      </c>
      <c r="AF60" s="188">
        <v>9307.226021276645</v>
      </c>
      <c r="AG60" s="188">
        <v>10849.730827118276</v>
      </c>
      <c r="AH60" s="188">
        <v>11832.943605837187</v>
      </c>
      <c r="AI60" s="188">
        <v>13309.858234639187</v>
      </c>
      <c r="AJ60" s="188">
        <v>15421.782708140239</v>
      </c>
      <c r="AK60" s="188">
        <v>16967.057567377353</v>
      </c>
      <c r="AL60" s="188">
        <v>15816.460463602909</v>
      </c>
      <c r="AM60" s="188">
        <v>15816.38433742933</v>
      </c>
      <c r="AN60" s="188">
        <v>15555.23503972397</v>
      </c>
      <c r="AO60" s="188">
        <v>14127.238131944734</v>
      </c>
      <c r="AP60" s="188">
        <v>13477.23860267614</v>
      </c>
      <c r="AQ60" s="188">
        <v>13921.113236054945</v>
      </c>
      <c r="AR60" s="188">
        <v>15263.956033031618</v>
      </c>
      <c r="AS60" s="188">
        <v>16377.107060520109</v>
      </c>
      <c r="AT60" s="188">
        <v>13999.325607988716</v>
      </c>
      <c r="AU60" s="188">
        <v>11383.521188707058</v>
      </c>
      <c r="AV60" s="188">
        <v>11727.389344983287</v>
      </c>
      <c r="AW60" s="188">
        <v>14106.769688618091</v>
      </c>
      <c r="AX60" s="188">
        <v>17979.896876393952</v>
      </c>
      <c r="AY60" s="188">
        <v>16892.79503153099</v>
      </c>
      <c r="AZ60" s="188">
        <v>16447.541960625142</v>
      </c>
      <c r="BA60" s="188"/>
      <c r="BB60" s="188"/>
      <c r="BC60" s="188"/>
      <c r="BD60" s="188"/>
      <c r="BE60" s="188"/>
      <c r="BF60" s="188"/>
      <c r="BG60" s="657"/>
      <c r="BH60" s="159"/>
    </row>
    <row r="61" spans="22:60">
      <c r="V61" s="1016"/>
      <c r="W61" s="1048"/>
      <c r="X61" s="1049" t="s">
        <v>484</v>
      </c>
      <c r="Y61" s="1022"/>
      <c r="Z61" s="188"/>
      <c r="AA61" s="188">
        <v>11265.039520315728</v>
      </c>
      <c r="AB61" s="188">
        <v>12052.459386778788</v>
      </c>
      <c r="AC61" s="188">
        <v>13255.74380658763</v>
      </c>
      <c r="AD61" s="188">
        <v>13868.102487270466</v>
      </c>
      <c r="AE61" s="188">
        <v>15503.940200582529</v>
      </c>
      <c r="AF61" s="188">
        <v>16117.629018665357</v>
      </c>
      <c r="AG61" s="188">
        <v>15382.368266212663</v>
      </c>
      <c r="AH61" s="188">
        <v>14320.389618250887</v>
      </c>
      <c r="AI61" s="188">
        <v>13712.070829519069</v>
      </c>
      <c r="AJ61" s="188">
        <v>13409.646832869794</v>
      </c>
      <c r="AK61" s="188">
        <v>12748.217234524953</v>
      </c>
      <c r="AL61" s="188">
        <v>12818.791505724079</v>
      </c>
      <c r="AM61" s="188">
        <v>13280.319957907479</v>
      </c>
      <c r="AN61" s="188">
        <v>13560.097478954387</v>
      </c>
      <c r="AO61" s="188">
        <v>13501.44212077822</v>
      </c>
      <c r="AP61" s="188">
        <v>13576.296757181733</v>
      </c>
      <c r="AQ61" s="188">
        <v>13396.890394805479</v>
      </c>
      <c r="AR61" s="188">
        <v>13693.300456782223</v>
      </c>
      <c r="AS61" s="188">
        <v>11765.981079909785</v>
      </c>
      <c r="AT61" s="188">
        <v>12476.509374073468</v>
      </c>
      <c r="AU61" s="188">
        <v>12001.008378386958</v>
      </c>
      <c r="AV61" s="188">
        <v>13536.649280139427</v>
      </c>
      <c r="AW61" s="188">
        <v>10648.602551071785</v>
      </c>
      <c r="AX61" s="188">
        <v>11989.120728829865</v>
      </c>
      <c r="AY61" s="188">
        <v>12484.471551328244</v>
      </c>
      <c r="AZ61" s="188">
        <v>13120.670320743984</v>
      </c>
      <c r="BA61" s="188"/>
      <c r="BB61" s="188"/>
      <c r="BC61" s="188"/>
      <c r="BD61" s="188"/>
      <c r="BE61" s="188"/>
      <c r="BF61" s="188"/>
      <c r="BG61" s="657"/>
      <c r="BH61" s="159"/>
    </row>
    <row r="62" spans="22:60">
      <c r="V62" s="1016"/>
      <c r="W62" s="1048"/>
      <c r="X62" s="1049" t="s">
        <v>485</v>
      </c>
      <c r="Y62" s="1022"/>
      <c r="Z62" s="188"/>
      <c r="AA62" s="188">
        <v>25475.948464565459</v>
      </c>
      <c r="AB62" s="188">
        <v>25729.992791598397</v>
      </c>
      <c r="AC62" s="188">
        <v>26312.588263064081</v>
      </c>
      <c r="AD62" s="188">
        <v>25618.171837385904</v>
      </c>
      <c r="AE62" s="188">
        <v>27470.186978418398</v>
      </c>
      <c r="AF62" s="188">
        <v>27516.293097454367</v>
      </c>
      <c r="AG62" s="188">
        <v>27922.484875843224</v>
      </c>
      <c r="AH62" s="188">
        <v>27493.177905752011</v>
      </c>
      <c r="AI62" s="188">
        <v>28288.681677594734</v>
      </c>
      <c r="AJ62" s="188">
        <v>30090.629359049391</v>
      </c>
      <c r="AK62" s="188">
        <v>30387.15765759609</v>
      </c>
      <c r="AL62" s="188">
        <v>34034.502096160883</v>
      </c>
      <c r="AM62" s="188">
        <v>39616.449083341489</v>
      </c>
      <c r="AN62" s="188">
        <v>44529.498779595953</v>
      </c>
      <c r="AO62" s="188">
        <v>47263.081819306091</v>
      </c>
      <c r="AP62" s="188">
        <v>52033.867992548279</v>
      </c>
      <c r="AQ62" s="188">
        <v>41029.284187299272</v>
      </c>
      <c r="AR62" s="188">
        <v>45955.046918325825</v>
      </c>
      <c r="AS62" s="188">
        <v>40944.074123429076</v>
      </c>
      <c r="AT62" s="188">
        <v>38912.560650787891</v>
      </c>
      <c r="AU62" s="188">
        <v>43918.428681516503</v>
      </c>
      <c r="AV62" s="188">
        <v>47546.472823811739</v>
      </c>
      <c r="AW62" s="188">
        <v>56570.010395352976</v>
      </c>
      <c r="AX62" s="188">
        <v>55409.394822469141</v>
      </c>
      <c r="AY62" s="188">
        <v>53867.263042638217</v>
      </c>
      <c r="AZ62" s="188">
        <v>54065.212693186615</v>
      </c>
      <c r="BA62" s="188"/>
      <c r="BB62" s="188"/>
      <c r="BC62" s="188"/>
      <c r="BD62" s="188"/>
      <c r="BE62" s="188"/>
      <c r="BF62" s="188"/>
      <c r="BG62" s="657"/>
      <c r="BH62" s="159"/>
    </row>
    <row r="63" spans="22:60">
      <c r="V63" s="1016"/>
      <c r="W63" s="1048"/>
      <c r="X63" s="1049" t="s">
        <v>486</v>
      </c>
      <c r="Y63" s="1022"/>
      <c r="Z63" s="188"/>
      <c r="AA63" s="188">
        <v>2429.9849306393353</v>
      </c>
      <c r="AB63" s="188">
        <v>2427.0515292392965</v>
      </c>
      <c r="AC63" s="188">
        <v>2453.303826580192</v>
      </c>
      <c r="AD63" s="188">
        <v>2376.007781598415</v>
      </c>
      <c r="AE63" s="188">
        <v>2537.2165731140772</v>
      </c>
      <c r="AF63" s="188">
        <v>2505.0579195535774</v>
      </c>
      <c r="AG63" s="188">
        <v>2464.3037927853775</v>
      </c>
      <c r="AH63" s="188">
        <v>2375.683421017311</v>
      </c>
      <c r="AI63" s="188">
        <v>2331.1826475034122</v>
      </c>
      <c r="AJ63" s="188">
        <v>2418.3420793382857</v>
      </c>
      <c r="AK63" s="188">
        <v>2389.8766960130311</v>
      </c>
      <c r="AL63" s="188">
        <v>2361.364493020953</v>
      </c>
      <c r="AM63" s="188">
        <v>2418.3662815999587</v>
      </c>
      <c r="AN63" s="188">
        <v>2426.921873264836</v>
      </c>
      <c r="AO63" s="188">
        <v>2325.7430130384523</v>
      </c>
      <c r="AP63" s="188">
        <v>2276.4191990784875</v>
      </c>
      <c r="AQ63" s="188">
        <v>3007.1683692916758</v>
      </c>
      <c r="AR63" s="188">
        <v>3145.5064875001644</v>
      </c>
      <c r="AS63" s="188">
        <v>3014.6603218056025</v>
      </c>
      <c r="AT63" s="188">
        <v>2788.9380236216421</v>
      </c>
      <c r="AU63" s="188">
        <v>1880.1866317143415</v>
      </c>
      <c r="AV63" s="188">
        <v>2320.902579184672</v>
      </c>
      <c r="AW63" s="188">
        <v>2159.7377742215799</v>
      </c>
      <c r="AX63" s="188">
        <v>2196.1716998974139</v>
      </c>
      <c r="AY63" s="188">
        <v>2160.1793004973956</v>
      </c>
      <c r="AZ63" s="188">
        <v>2012.4864383728686</v>
      </c>
      <c r="BA63" s="188"/>
      <c r="BB63" s="188"/>
      <c r="BC63" s="188"/>
      <c r="BD63" s="188"/>
      <c r="BE63" s="188"/>
      <c r="BF63" s="188"/>
      <c r="BG63" s="657"/>
      <c r="BH63" s="159"/>
    </row>
    <row r="64" spans="22:60">
      <c r="V64" s="1016"/>
      <c r="W64" s="1048"/>
      <c r="X64" s="1049" t="s">
        <v>487</v>
      </c>
      <c r="Y64" s="1022"/>
      <c r="Z64" s="188"/>
      <c r="AA64" s="188">
        <v>3569.0661928512791</v>
      </c>
      <c r="AB64" s="188">
        <v>3656.6224224870411</v>
      </c>
      <c r="AC64" s="188">
        <v>3776.265610888729</v>
      </c>
      <c r="AD64" s="188">
        <v>3813.3721687202428</v>
      </c>
      <c r="AE64" s="188">
        <v>4065.3049268260602</v>
      </c>
      <c r="AF64" s="188">
        <v>4142.3315861458723</v>
      </c>
      <c r="AG64" s="188">
        <v>4208.6686751820862</v>
      </c>
      <c r="AH64" s="188">
        <v>4233.1983410511721</v>
      </c>
      <c r="AI64" s="188">
        <v>4257.5144922419368</v>
      </c>
      <c r="AJ64" s="188">
        <v>4515.0404900628955</v>
      </c>
      <c r="AK64" s="188">
        <v>4600.2155056974261</v>
      </c>
      <c r="AL64" s="188">
        <v>4639.0795416835435</v>
      </c>
      <c r="AM64" s="188">
        <v>4772.8528728110741</v>
      </c>
      <c r="AN64" s="188">
        <v>4817.2304219289636</v>
      </c>
      <c r="AO64" s="188">
        <v>4749.8879978553559</v>
      </c>
      <c r="AP64" s="188">
        <v>4665.0617102321612</v>
      </c>
      <c r="AQ64" s="188">
        <v>5336.6249730071322</v>
      </c>
      <c r="AR64" s="188">
        <v>4487.3477438014306</v>
      </c>
      <c r="AS64" s="188">
        <v>5659.6708550690619</v>
      </c>
      <c r="AT64" s="188">
        <v>6885.2392799146646</v>
      </c>
      <c r="AU64" s="188">
        <v>9013.5936244175791</v>
      </c>
      <c r="AV64" s="188">
        <v>11641.759629801543</v>
      </c>
      <c r="AW64" s="188">
        <v>14350.493614382282</v>
      </c>
      <c r="AX64" s="188">
        <v>17477.18015403207</v>
      </c>
      <c r="AY64" s="188">
        <v>7018.2051286597325</v>
      </c>
      <c r="AZ64" s="188">
        <v>7790.9916590092762</v>
      </c>
      <c r="BA64" s="188"/>
      <c r="BB64" s="188"/>
      <c r="BC64" s="188"/>
      <c r="BD64" s="188"/>
      <c r="BE64" s="188"/>
      <c r="BF64" s="188"/>
      <c r="BG64" s="657"/>
      <c r="BH64" s="159"/>
    </row>
    <row r="65" spans="22:60">
      <c r="V65" s="1016"/>
      <c r="W65" s="1048"/>
      <c r="X65" s="1049" t="s">
        <v>488</v>
      </c>
      <c r="Y65" s="1022"/>
      <c r="Z65" s="188"/>
      <c r="AA65" s="188">
        <v>2673.9612792295666</v>
      </c>
      <c r="AB65" s="188">
        <v>2799.5354740328162</v>
      </c>
      <c r="AC65" s="188">
        <v>2940.7787944561833</v>
      </c>
      <c r="AD65" s="188">
        <v>2946.8974301863195</v>
      </c>
      <c r="AE65" s="188">
        <v>3247.8015041678955</v>
      </c>
      <c r="AF65" s="188">
        <v>3335.4096893401943</v>
      </c>
      <c r="AG65" s="188">
        <v>3685.3941769660255</v>
      </c>
      <c r="AH65" s="188">
        <v>3906.2456368565563</v>
      </c>
      <c r="AI65" s="188">
        <v>4298.9850563419386</v>
      </c>
      <c r="AJ65" s="188">
        <v>4822.1282840126551</v>
      </c>
      <c r="AK65" s="188">
        <v>5141.0316136089596</v>
      </c>
      <c r="AL65" s="188">
        <v>4994.0500875723292</v>
      </c>
      <c r="AM65" s="188">
        <v>5075.7254846702544</v>
      </c>
      <c r="AN65" s="188">
        <v>5037.4189163830579</v>
      </c>
      <c r="AO65" s="188">
        <v>4773.6570428678351</v>
      </c>
      <c r="AP65" s="188">
        <v>4350.9974461283418</v>
      </c>
      <c r="AQ65" s="188">
        <v>4622.5998463578744</v>
      </c>
      <c r="AR65" s="188">
        <v>4733.5779237971437</v>
      </c>
      <c r="AS65" s="188">
        <v>5217.8186409800001</v>
      </c>
      <c r="AT65" s="188">
        <v>5253.2588494954607</v>
      </c>
      <c r="AU65" s="188">
        <v>4510.8191374438675</v>
      </c>
      <c r="AV65" s="188">
        <v>4775.9531504434526</v>
      </c>
      <c r="AW65" s="188">
        <v>4956.8330806592467</v>
      </c>
      <c r="AX65" s="188">
        <v>4920.405076653733</v>
      </c>
      <c r="AY65" s="188">
        <v>4695.3600500616303</v>
      </c>
      <c r="AZ65" s="188">
        <v>4749.8035593651321</v>
      </c>
      <c r="BA65" s="188"/>
      <c r="BB65" s="188"/>
      <c r="BC65" s="188"/>
      <c r="BD65" s="188"/>
      <c r="BE65" s="188"/>
      <c r="BF65" s="188"/>
      <c r="BG65" s="657"/>
      <c r="BH65" s="159"/>
    </row>
    <row r="66" spans="22:60">
      <c r="V66" s="1016"/>
      <c r="W66" s="1048"/>
      <c r="X66" s="1049" t="s">
        <v>489</v>
      </c>
      <c r="Y66" s="1022"/>
      <c r="Z66" s="188"/>
      <c r="AA66" s="188">
        <v>19186.501102378566</v>
      </c>
      <c r="AB66" s="188">
        <v>19505.10124266005</v>
      </c>
      <c r="AC66" s="188">
        <v>21260.45627561006</v>
      </c>
      <c r="AD66" s="188">
        <v>22523.604334040538</v>
      </c>
      <c r="AE66" s="188">
        <v>22713.103091210694</v>
      </c>
      <c r="AF66" s="188">
        <v>24748.249393311718</v>
      </c>
      <c r="AG66" s="188">
        <v>24864.052568199317</v>
      </c>
      <c r="AH66" s="188">
        <v>25313.971231862131</v>
      </c>
      <c r="AI66" s="188">
        <v>26320.591121326604</v>
      </c>
      <c r="AJ66" s="188">
        <v>27821.394124846953</v>
      </c>
      <c r="AK66" s="188">
        <v>27499.478559679486</v>
      </c>
      <c r="AL66" s="188">
        <v>28138.221586987245</v>
      </c>
      <c r="AM66" s="188">
        <v>28956.270812666877</v>
      </c>
      <c r="AN66" s="188">
        <v>27343.997397738756</v>
      </c>
      <c r="AO66" s="188">
        <v>26911.629464626865</v>
      </c>
      <c r="AP66" s="188">
        <v>26150.48532949642</v>
      </c>
      <c r="AQ66" s="188">
        <v>28254.86666175814</v>
      </c>
      <c r="AR66" s="188">
        <v>25682.795794957463</v>
      </c>
      <c r="AS66" s="188">
        <v>28684.756565016902</v>
      </c>
      <c r="AT66" s="188">
        <v>26861.589666572854</v>
      </c>
      <c r="AU66" s="188">
        <v>29232.535557359537</v>
      </c>
      <c r="AV66" s="188">
        <v>33271.665809477185</v>
      </c>
      <c r="AW66" s="188">
        <v>36285.071352101964</v>
      </c>
      <c r="AX66" s="188">
        <v>43150.909731353131</v>
      </c>
      <c r="AY66" s="188">
        <v>41193.092621763702</v>
      </c>
      <c r="AZ66" s="188">
        <v>39283.173466305081</v>
      </c>
      <c r="BA66" s="188"/>
      <c r="BB66" s="188"/>
      <c r="BC66" s="188"/>
      <c r="BD66" s="188"/>
      <c r="BE66" s="188"/>
      <c r="BF66" s="188"/>
      <c r="BG66" s="657"/>
      <c r="BH66" s="159"/>
    </row>
    <row r="67" spans="22:60">
      <c r="V67" s="1016"/>
      <c r="W67" s="1048"/>
      <c r="X67" s="1049" t="s">
        <v>490</v>
      </c>
      <c r="Y67" s="1022"/>
      <c r="Z67" s="188"/>
      <c r="AA67" s="188">
        <v>15808.509450089676</v>
      </c>
      <c r="AB67" s="188">
        <v>16971.564235459751</v>
      </c>
      <c r="AC67" s="188">
        <v>18280.786236820917</v>
      </c>
      <c r="AD67" s="188">
        <v>18987.744916302967</v>
      </c>
      <c r="AE67" s="188">
        <v>20894.15266859789</v>
      </c>
      <c r="AF67" s="188">
        <v>22019.798747111166</v>
      </c>
      <c r="AG67" s="188">
        <v>22522.213395234699</v>
      </c>
      <c r="AH67" s="188">
        <v>22755.904380182008</v>
      </c>
      <c r="AI67" s="188">
        <v>23567.804271424353</v>
      </c>
      <c r="AJ67" s="188">
        <v>25226.40609765386</v>
      </c>
      <c r="AK67" s="188">
        <v>25799.619677453356</v>
      </c>
      <c r="AL67" s="188">
        <v>25910.826726410804</v>
      </c>
      <c r="AM67" s="188">
        <v>26575.612101765259</v>
      </c>
      <c r="AN67" s="188">
        <v>26392.053035396581</v>
      </c>
      <c r="AO67" s="188">
        <v>25935.53996543157</v>
      </c>
      <c r="AP67" s="188">
        <v>24437.318868878781</v>
      </c>
      <c r="AQ67" s="188">
        <v>23634.405346600604</v>
      </c>
      <c r="AR67" s="188">
        <v>23959.78272742419</v>
      </c>
      <c r="AS67" s="188">
        <v>21728.271653177853</v>
      </c>
      <c r="AT67" s="188">
        <v>22706.603494562627</v>
      </c>
      <c r="AU67" s="188">
        <v>24059.740775574643</v>
      </c>
      <c r="AV67" s="188">
        <v>25689.143706413626</v>
      </c>
      <c r="AW67" s="188">
        <v>26213.967196987043</v>
      </c>
      <c r="AX67" s="188">
        <v>29390.932388655296</v>
      </c>
      <c r="AY67" s="188">
        <v>26144.998802687129</v>
      </c>
      <c r="AZ67" s="188">
        <v>26449.29542046287</v>
      </c>
      <c r="BA67" s="188"/>
      <c r="BB67" s="188"/>
      <c r="BC67" s="188"/>
      <c r="BD67" s="188"/>
      <c r="BE67" s="188"/>
      <c r="BF67" s="188"/>
      <c r="BG67" s="657"/>
      <c r="BH67" s="159"/>
    </row>
    <row r="68" spans="22:60">
      <c r="V68" s="1016"/>
      <c r="W68" s="1048"/>
      <c r="X68" s="1049" t="s">
        <v>491</v>
      </c>
      <c r="Y68" s="1022"/>
      <c r="Z68" s="188"/>
      <c r="AA68" s="188">
        <v>7996.1268151890308</v>
      </c>
      <c r="AB68" s="188">
        <v>8750.3953700453712</v>
      </c>
      <c r="AC68" s="188">
        <v>9538.5186687635269</v>
      </c>
      <c r="AD68" s="188">
        <v>9950.1750028511869</v>
      </c>
      <c r="AE68" s="188">
        <v>11124.742798463792</v>
      </c>
      <c r="AF68" s="188">
        <v>11724.621022217454</v>
      </c>
      <c r="AG68" s="188">
        <v>12073.948542343784</v>
      </c>
      <c r="AH68" s="188">
        <v>12156.182277066684</v>
      </c>
      <c r="AI68" s="188">
        <v>12757.298924149132</v>
      </c>
      <c r="AJ68" s="188">
        <v>13659.077827499797</v>
      </c>
      <c r="AK68" s="188">
        <v>13948.090101454316</v>
      </c>
      <c r="AL68" s="188">
        <v>14015.790732883932</v>
      </c>
      <c r="AM68" s="188">
        <v>14720.83317641523</v>
      </c>
      <c r="AN68" s="188">
        <v>14993.482876189544</v>
      </c>
      <c r="AO68" s="188">
        <v>14782.064749254499</v>
      </c>
      <c r="AP68" s="188">
        <v>14649.138696165019</v>
      </c>
      <c r="AQ68" s="188">
        <v>13864.194119343887</v>
      </c>
      <c r="AR68" s="188">
        <v>14009.566870323777</v>
      </c>
      <c r="AS68" s="188">
        <v>13831.065744695612</v>
      </c>
      <c r="AT68" s="188">
        <v>12665.143053788419</v>
      </c>
      <c r="AU68" s="188">
        <v>12954.596930704254</v>
      </c>
      <c r="AV68" s="188">
        <v>12806.728811764639</v>
      </c>
      <c r="AW68" s="188">
        <v>15294.659473490368</v>
      </c>
      <c r="AX68" s="188">
        <v>15692.511931979996</v>
      </c>
      <c r="AY68" s="188">
        <v>14368.125557290852</v>
      </c>
      <c r="AZ68" s="188">
        <v>18904.876674808671</v>
      </c>
      <c r="BA68" s="188"/>
      <c r="BB68" s="188"/>
      <c r="BC68" s="188"/>
      <c r="BD68" s="188"/>
      <c r="BE68" s="188"/>
      <c r="BF68" s="188"/>
      <c r="BG68" s="657"/>
      <c r="BH68" s="159"/>
    </row>
    <row r="69" spans="22:60">
      <c r="V69" s="1016"/>
      <c r="W69" s="1048"/>
      <c r="X69" s="1049" t="s">
        <v>492</v>
      </c>
      <c r="Y69" s="1022"/>
      <c r="Z69" s="188"/>
      <c r="AA69" s="188">
        <v>16225.100792767371</v>
      </c>
      <c r="AB69" s="188">
        <v>17020.556299045427</v>
      </c>
      <c r="AC69" s="188">
        <v>18024.324114048875</v>
      </c>
      <c r="AD69" s="188">
        <v>18516.182891343731</v>
      </c>
      <c r="AE69" s="188">
        <v>19906.616187754997</v>
      </c>
      <c r="AF69" s="188">
        <v>20882.753314450289</v>
      </c>
      <c r="AG69" s="188">
        <v>22511.489007275784</v>
      </c>
      <c r="AH69" s="188">
        <v>23835.321419492517</v>
      </c>
      <c r="AI69" s="188">
        <v>26007.079768609739</v>
      </c>
      <c r="AJ69" s="188">
        <v>28674.295744905743</v>
      </c>
      <c r="AK69" s="188">
        <v>30125.245751954826</v>
      </c>
      <c r="AL69" s="188">
        <v>30236.412324766821</v>
      </c>
      <c r="AM69" s="188">
        <v>31066.28205758518</v>
      </c>
      <c r="AN69" s="188">
        <v>30643.436922875659</v>
      </c>
      <c r="AO69" s="188">
        <v>30120.498809371144</v>
      </c>
      <c r="AP69" s="188">
        <v>26459.385234601181</v>
      </c>
      <c r="AQ69" s="188">
        <v>25148.012226808874</v>
      </c>
      <c r="AR69" s="188">
        <v>24486.184237271882</v>
      </c>
      <c r="AS69" s="188">
        <v>21012.13116187464</v>
      </c>
      <c r="AT69" s="188">
        <v>22628.407351279799</v>
      </c>
      <c r="AU69" s="188">
        <v>22881.911750030999</v>
      </c>
      <c r="AV69" s="188">
        <v>23865.63862633317</v>
      </c>
      <c r="AW69" s="188">
        <v>27208.902889471352</v>
      </c>
      <c r="AX69" s="188">
        <v>25809.265379853296</v>
      </c>
      <c r="AY69" s="188">
        <v>27256.699494171182</v>
      </c>
      <c r="AZ69" s="188">
        <v>27245.07947276489</v>
      </c>
      <c r="BA69" s="188"/>
      <c r="BB69" s="188"/>
      <c r="BC69" s="188"/>
      <c r="BD69" s="188"/>
      <c r="BE69" s="188"/>
      <c r="BF69" s="188"/>
      <c r="BG69" s="657"/>
      <c r="BH69" s="159"/>
    </row>
    <row r="70" spans="22:60">
      <c r="V70" s="1016"/>
      <c r="W70" s="1048"/>
      <c r="X70" s="1049" t="s">
        <v>493</v>
      </c>
      <c r="Y70" s="1022"/>
      <c r="Z70" s="188"/>
      <c r="AA70" s="188">
        <v>4306.8987243088823</v>
      </c>
      <c r="AB70" s="188">
        <v>4335.0333319390975</v>
      </c>
      <c r="AC70" s="188">
        <v>4393.6346149110977</v>
      </c>
      <c r="AD70" s="188">
        <v>4458.1813177747508</v>
      </c>
      <c r="AE70" s="188">
        <v>4598.8850899220615</v>
      </c>
      <c r="AF70" s="188">
        <v>4707.986671571668</v>
      </c>
      <c r="AG70" s="188">
        <v>4592.0264824066162</v>
      </c>
      <c r="AH70" s="188">
        <v>4496.1737703808376</v>
      </c>
      <c r="AI70" s="188">
        <v>4272.1574015892584</v>
      </c>
      <c r="AJ70" s="188">
        <v>4442.206752992849</v>
      </c>
      <c r="AK70" s="188">
        <v>4391.9522773741446</v>
      </c>
      <c r="AL70" s="188">
        <v>4359.3068820836652</v>
      </c>
      <c r="AM70" s="188">
        <v>4292.0967085649372</v>
      </c>
      <c r="AN70" s="188">
        <v>4134.5922175047781</v>
      </c>
      <c r="AO70" s="188">
        <v>3920.9573697883698</v>
      </c>
      <c r="AP70" s="188">
        <v>3663.0290984830085</v>
      </c>
      <c r="AQ70" s="188">
        <v>3355.5308001343296</v>
      </c>
      <c r="AR70" s="188">
        <v>3819.9268103406303</v>
      </c>
      <c r="AS70" s="188">
        <v>2490.2592949587483</v>
      </c>
      <c r="AT70" s="188">
        <v>1236.2570589482457</v>
      </c>
      <c r="AU70" s="188">
        <v>728.80261778809586</v>
      </c>
      <c r="AV70" s="188">
        <v>623.2810996558826</v>
      </c>
      <c r="AW70" s="188">
        <v>815.10738763223196</v>
      </c>
      <c r="AX70" s="188">
        <v>549.37277353343836</v>
      </c>
      <c r="AY70" s="188">
        <v>425.81654895620528</v>
      </c>
      <c r="AZ70" s="188">
        <v>412.31578037378245</v>
      </c>
      <c r="BA70" s="188"/>
      <c r="BB70" s="188"/>
      <c r="BC70" s="188"/>
      <c r="BD70" s="188"/>
      <c r="BE70" s="188"/>
      <c r="BF70" s="188"/>
      <c r="BG70" s="657"/>
      <c r="BH70" s="159"/>
    </row>
    <row r="71" spans="22:60">
      <c r="V71" s="1016"/>
      <c r="W71" s="1048"/>
      <c r="X71" s="1049" t="s">
        <v>494</v>
      </c>
      <c r="Y71" s="1022"/>
      <c r="Z71" s="188"/>
      <c r="AA71" s="188">
        <v>13252.710754961452</v>
      </c>
      <c r="AB71" s="188">
        <v>12872.717741905211</v>
      </c>
      <c r="AC71" s="188">
        <v>13261.355460616349</v>
      </c>
      <c r="AD71" s="188">
        <v>13403.201151055888</v>
      </c>
      <c r="AE71" s="188">
        <v>13806.49239794299</v>
      </c>
      <c r="AF71" s="188">
        <v>13874.098910265624</v>
      </c>
      <c r="AG71" s="188">
        <v>14885.279418790242</v>
      </c>
      <c r="AH71" s="188">
        <v>15175.679002390701</v>
      </c>
      <c r="AI71" s="188">
        <v>16036.840776522069</v>
      </c>
      <c r="AJ71" s="188">
        <v>17100.10452307442</v>
      </c>
      <c r="AK71" s="188">
        <v>17780.026979460446</v>
      </c>
      <c r="AL71" s="188">
        <v>17860.423936837658</v>
      </c>
      <c r="AM71" s="188">
        <v>18966.28981730614</v>
      </c>
      <c r="AN71" s="188">
        <v>19151.439274883141</v>
      </c>
      <c r="AO71" s="188">
        <v>19092.923039357669</v>
      </c>
      <c r="AP71" s="188">
        <v>26436.318051070717</v>
      </c>
      <c r="AQ71" s="188">
        <v>28113.55492589017</v>
      </c>
      <c r="AR71" s="188">
        <v>28076.963749127619</v>
      </c>
      <c r="AS71" s="188">
        <v>27849.536478358717</v>
      </c>
      <c r="AT71" s="188">
        <v>24659.788257973476</v>
      </c>
      <c r="AU71" s="188">
        <v>22319.78626848862</v>
      </c>
      <c r="AV71" s="188">
        <v>21220.7885102771</v>
      </c>
      <c r="AW71" s="188">
        <v>25412.50487313795</v>
      </c>
      <c r="AX71" s="188">
        <v>32340.188196777479</v>
      </c>
      <c r="AY71" s="188">
        <v>32900.09691707835</v>
      </c>
      <c r="AZ71" s="188">
        <v>31927.299307867044</v>
      </c>
      <c r="BA71" s="188"/>
      <c r="BB71" s="188"/>
      <c r="BC71" s="188"/>
      <c r="BD71" s="188"/>
      <c r="BE71" s="188"/>
      <c r="BF71" s="188"/>
      <c r="BG71" s="657"/>
      <c r="BH71" s="159"/>
    </row>
    <row r="72" spans="22:60">
      <c r="V72" s="1016"/>
      <c r="W72" s="1048"/>
      <c r="X72" s="1049" t="s">
        <v>495</v>
      </c>
      <c r="Y72" s="1022"/>
      <c r="Z72" s="188"/>
      <c r="AA72" s="188">
        <v>1723.0402096224761</v>
      </c>
      <c r="AB72" s="188">
        <v>1877.8538346024061</v>
      </c>
      <c r="AC72" s="188">
        <v>2048.4590696553914</v>
      </c>
      <c r="AD72" s="188">
        <v>2119.1512458216648</v>
      </c>
      <c r="AE72" s="188">
        <v>2395.7470803677952</v>
      </c>
      <c r="AF72" s="188">
        <v>2512.2486675744472</v>
      </c>
      <c r="AG72" s="188">
        <v>2663.6388201362834</v>
      </c>
      <c r="AH72" s="188">
        <v>2743.0001134366817</v>
      </c>
      <c r="AI72" s="188">
        <v>2947.5436616443894</v>
      </c>
      <c r="AJ72" s="188">
        <v>3228.8853232652932</v>
      </c>
      <c r="AK72" s="188">
        <v>3370.9975547425029</v>
      </c>
      <c r="AL72" s="188">
        <v>3519.8033653226539</v>
      </c>
      <c r="AM72" s="188">
        <v>3821.1567176667286</v>
      </c>
      <c r="AN72" s="188">
        <v>4029.5503228850162</v>
      </c>
      <c r="AO72" s="188">
        <v>4092.9024347790732</v>
      </c>
      <c r="AP72" s="188">
        <v>4761.7650840451015</v>
      </c>
      <c r="AQ72" s="188">
        <v>3780.2519325880189</v>
      </c>
      <c r="AR72" s="188">
        <v>4304.6094840277956</v>
      </c>
      <c r="AS72" s="188">
        <v>4433.5248261822699</v>
      </c>
      <c r="AT72" s="188">
        <v>4780.1773866283547</v>
      </c>
      <c r="AU72" s="188">
        <v>4038.8627044859195</v>
      </c>
      <c r="AV72" s="188">
        <v>3223.4992754039986</v>
      </c>
      <c r="AW72" s="188">
        <v>3774.0764330709994</v>
      </c>
      <c r="AX72" s="188">
        <v>4039.0037858745468</v>
      </c>
      <c r="AY72" s="188">
        <v>4788.1298072858954</v>
      </c>
      <c r="AZ72" s="188">
        <v>4955.7942475789232</v>
      </c>
      <c r="BA72" s="188"/>
      <c r="BB72" s="188"/>
      <c r="BC72" s="188"/>
      <c r="BD72" s="188"/>
      <c r="BE72" s="188"/>
      <c r="BF72" s="188"/>
      <c r="BG72" s="657"/>
      <c r="BH72" s="159"/>
    </row>
    <row r="73" spans="22:60">
      <c r="V73" s="1016"/>
      <c r="W73" s="1050"/>
      <c r="X73" s="1049" t="s">
        <v>496</v>
      </c>
      <c r="Y73" s="1022"/>
      <c r="Z73" s="188"/>
      <c r="AA73" s="188">
        <v>5938.2120630165127</v>
      </c>
      <c r="AB73" s="188">
        <v>3296.8210751610013</v>
      </c>
      <c r="AC73" s="188">
        <v>-1800.0044095599592</v>
      </c>
      <c r="AD73" s="188">
        <v>297.81120032928175</v>
      </c>
      <c r="AE73" s="188">
        <v>2580.2754241966509</v>
      </c>
      <c r="AF73" s="188">
        <v>-720.30284283305559</v>
      </c>
      <c r="AG73" s="188">
        <v>-624.3260362991698</v>
      </c>
      <c r="AH73" s="188">
        <v>3405.0594215172191</v>
      </c>
      <c r="AI73" s="188">
        <v>9226.5140138993847</v>
      </c>
      <c r="AJ73" s="188">
        <v>6643.5205961945121</v>
      </c>
      <c r="AK73" s="188">
        <v>9508.7461708054161</v>
      </c>
      <c r="AL73" s="188">
        <v>5791.4360684980056</v>
      </c>
      <c r="AM73" s="188">
        <v>6353.8887683723551</v>
      </c>
      <c r="AN73" s="188">
        <v>7298.7863700966982</v>
      </c>
      <c r="AO73" s="188">
        <v>21614.609070330564</v>
      </c>
      <c r="AP73" s="188">
        <v>16118.890928797598</v>
      </c>
      <c r="AQ73" s="188">
        <v>22436.701986551736</v>
      </c>
      <c r="AR73" s="188">
        <v>18547.597047647472</v>
      </c>
      <c r="AS73" s="188">
        <v>20027.304040350253</v>
      </c>
      <c r="AT73" s="188">
        <v>15233.563919978595</v>
      </c>
      <c r="AU73" s="188">
        <v>10949.647510687442</v>
      </c>
      <c r="AV73" s="188">
        <v>13557.410337042065</v>
      </c>
      <c r="AW73" s="188">
        <v>5993.3861781374226</v>
      </c>
      <c r="AX73" s="188">
        <v>8098.7024529734217</v>
      </c>
      <c r="AY73" s="188">
        <v>19505.104668026899</v>
      </c>
      <c r="AZ73" s="188">
        <v>7854.8379205455076</v>
      </c>
      <c r="BA73" s="188"/>
      <c r="BB73" s="188"/>
      <c r="BC73" s="188"/>
      <c r="BD73" s="188"/>
      <c r="BE73" s="188"/>
      <c r="BF73" s="188"/>
      <c r="BG73" s="657"/>
      <c r="BH73" s="159"/>
    </row>
    <row r="74" spans="22:60">
      <c r="V74" s="1016"/>
      <c r="W74" s="1051" t="s">
        <v>497</v>
      </c>
      <c r="X74" s="1052"/>
      <c r="Y74" s="1053"/>
      <c r="Z74" s="194"/>
      <c r="AA74" s="493">
        <f>SUM(AA75,AA88)</f>
        <v>206236.76764068473</v>
      </c>
      <c r="AB74" s="493">
        <f t="shared" ref="AB74:AX74" si="5">SUM(AB75,AB88)</f>
        <v>218673.68836262397</v>
      </c>
      <c r="AC74" s="493">
        <f t="shared" si="5"/>
        <v>225137.09610157658</v>
      </c>
      <c r="AD74" s="493">
        <f t="shared" si="5"/>
        <v>228396.31947003052</v>
      </c>
      <c r="AE74" s="493">
        <f t="shared" si="5"/>
        <v>237971.86850146588</v>
      </c>
      <c r="AF74" s="493">
        <f t="shared" si="5"/>
        <v>246536.68110832461</v>
      </c>
      <c r="AG74" s="493">
        <f t="shared" si="5"/>
        <v>252798.26194341382</v>
      </c>
      <c r="AH74" s="493">
        <f t="shared" si="5"/>
        <v>253897.72308438679</v>
      </c>
      <c r="AI74" s="493">
        <f t="shared" si="5"/>
        <v>251874.2142512619</v>
      </c>
      <c r="AJ74" s="493">
        <f t="shared" si="5"/>
        <v>256007.50566758157</v>
      </c>
      <c r="AK74" s="493">
        <f t="shared" si="5"/>
        <v>254845.87818979481</v>
      </c>
      <c r="AL74" s="493">
        <f t="shared" si="5"/>
        <v>258876.35320245591</v>
      </c>
      <c r="AM74" s="493">
        <f t="shared" si="5"/>
        <v>255084.88675290591</v>
      </c>
      <c r="AN74" s="493">
        <f t="shared" si="5"/>
        <v>251277.07979434059</v>
      </c>
      <c r="AO74" s="493">
        <f t="shared" si="5"/>
        <v>245244.05216439662</v>
      </c>
      <c r="AP74" s="493">
        <f t="shared" si="5"/>
        <v>239694.57441870784</v>
      </c>
      <c r="AQ74" s="493">
        <f t="shared" si="5"/>
        <v>236148.11242933269</v>
      </c>
      <c r="AR74" s="493">
        <f t="shared" si="5"/>
        <v>234049.52533328242</v>
      </c>
      <c r="AS74" s="493">
        <f t="shared" si="5"/>
        <v>225250.9307171031</v>
      </c>
      <c r="AT74" s="493">
        <f t="shared" si="5"/>
        <v>221416.99843362201</v>
      </c>
      <c r="AU74" s="493">
        <f t="shared" si="5"/>
        <v>222138.02484401426</v>
      </c>
      <c r="AV74" s="493">
        <f t="shared" si="5"/>
        <v>220461.18126190233</v>
      </c>
      <c r="AW74" s="493">
        <f t="shared" si="5"/>
        <v>226138.17422644037</v>
      </c>
      <c r="AX74" s="493">
        <f t="shared" si="5"/>
        <v>224661.96319613385</v>
      </c>
      <c r="AY74" s="493">
        <f>SUM(AY75,AY88)</f>
        <v>217095.8323234914</v>
      </c>
      <c r="AZ74" s="493">
        <f>SUM(AZ75,AZ88)</f>
        <v>213347.99064361898</v>
      </c>
      <c r="BA74" s="493"/>
      <c r="BB74" s="493"/>
      <c r="BC74" s="493"/>
      <c r="BD74" s="493"/>
      <c r="BE74" s="493"/>
      <c r="BF74" s="493"/>
      <c r="BG74" s="659"/>
      <c r="BH74" s="159"/>
    </row>
    <row r="75" spans="22:60">
      <c r="V75" s="1016"/>
      <c r="W75" s="1054"/>
      <c r="X75" s="1051" t="s">
        <v>498</v>
      </c>
      <c r="Y75" s="1053"/>
      <c r="Z75" s="558"/>
      <c r="AA75" s="493">
        <f>SUM(AA76,AA85,AA86,AA87)</f>
        <v>104177.02335301714</v>
      </c>
      <c r="AB75" s="493">
        <f t="shared" ref="AB75:AX75" si="6">SUM(AB76,AB85,AB86,AB87)</f>
        <v>112069.34293048197</v>
      </c>
      <c r="AC75" s="493">
        <f t="shared" si="6"/>
        <v>118490.98998034312</v>
      </c>
      <c r="AD75" s="493">
        <f t="shared" si="6"/>
        <v>121878.58918290104</v>
      </c>
      <c r="AE75" s="493">
        <f t="shared" si="6"/>
        <v>127624.04239638455</v>
      </c>
      <c r="AF75" s="493">
        <f t="shared" si="6"/>
        <v>134420.71756399266</v>
      </c>
      <c r="AG75" s="493">
        <f t="shared" si="6"/>
        <v>140011.6736058635</v>
      </c>
      <c r="AH75" s="493">
        <f t="shared" si="6"/>
        <v>144267.57224243382</v>
      </c>
      <c r="AI75" s="493">
        <f t="shared" si="6"/>
        <v>144857.43325971262</v>
      </c>
      <c r="AJ75" s="493">
        <f t="shared" si="6"/>
        <v>149683.38722270544</v>
      </c>
      <c r="AK75" s="493">
        <f t="shared" si="6"/>
        <v>149813.48098747552</v>
      </c>
      <c r="AL75" s="493">
        <f t="shared" si="6"/>
        <v>154306.68255541543</v>
      </c>
      <c r="AM75" s="493">
        <f t="shared" si="6"/>
        <v>154647.45996512266</v>
      </c>
      <c r="AN75" s="493">
        <f t="shared" si="6"/>
        <v>152867.58089537401</v>
      </c>
      <c r="AO75" s="493">
        <f t="shared" si="6"/>
        <v>147473.39794038126</v>
      </c>
      <c r="AP75" s="493">
        <f t="shared" si="6"/>
        <v>143147.65109427291</v>
      </c>
      <c r="AQ75" s="493">
        <f t="shared" si="6"/>
        <v>139413.25540744545</v>
      </c>
      <c r="AR75" s="493">
        <f t="shared" si="6"/>
        <v>139203.08418541952</v>
      </c>
      <c r="AS75" s="493">
        <f t="shared" si="6"/>
        <v>134225.59554050001</v>
      </c>
      <c r="AT75" s="493">
        <f t="shared" si="6"/>
        <v>135197.32191336548</v>
      </c>
      <c r="AU75" s="493">
        <f t="shared" si="6"/>
        <v>135124.67273942448</v>
      </c>
      <c r="AV75" s="493">
        <f t="shared" si="6"/>
        <v>134916.82215602632</v>
      </c>
      <c r="AW75" s="493">
        <f t="shared" si="6"/>
        <v>139726.69913904552</v>
      </c>
      <c r="AX75" s="493">
        <f t="shared" si="6"/>
        <v>138048.99505603849</v>
      </c>
      <c r="AY75" s="493">
        <f>SUM(AY76,AY85,AY86,AY87)</f>
        <v>129909.08868059932</v>
      </c>
      <c r="AZ75" s="493">
        <f>SUM(AZ76,AZ85,AZ86,AZ87)</f>
        <v>128154.7715783242</v>
      </c>
      <c r="BA75" s="493"/>
      <c r="BB75" s="493"/>
      <c r="BC75" s="493"/>
      <c r="BD75" s="493"/>
      <c r="BE75" s="493"/>
      <c r="BF75" s="493"/>
      <c r="BG75" s="659"/>
      <c r="BH75" s="159"/>
    </row>
    <row r="76" spans="22:60">
      <c r="V76" s="1016"/>
      <c r="W76" s="1055"/>
      <c r="X76" s="1055"/>
      <c r="Y76" s="1056" t="s">
        <v>254</v>
      </c>
      <c r="Z76" s="583"/>
      <c r="AA76" s="587">
        <f>SUM(AA77,AA82)</f>
        <v>86873.794483239137</v>
      </c>
      <c r="AB76" s="587">
        <f t="shared" ref="AB76:AY76" si="7">SUM(AB77,AB82)</f>
        <v>93721.901210184675</v>
      </c>
      <c r="AC76" s="587">
        <f t="shared" si="7"/>
        <v>99562.302028432692</v>
      </c>
      <c r="AD76" s="587">
        <f t="shared" si="7"/>
        <v>102794.38913782907</v>
      </c>
      <c r="AE76" s="587">
        <f t="shared" si="7"/>
        <v>107702.20657557854</v>
      </c>
      <c r="AF76" s="587">
        <f t="shared" si="7"/>
        <v>113558.50302411449</v>
      </c>
      <c r="AG76" s="587">
        <f t="shared" si="7"/>
        <v>118958.93918603455</v>
      </c>
      <c r="AH76" s="587">
        <f t="shared" si="7"/>
        <v>121642.8494815086</v>
      </c>
      <c r="AI76" s="587">
        <f t="shared" si="7"/>
        <v>123840.46135956362</v>
      </c>
      <c r="AJ76" s="587">
        <f t="shared" si="7"/>
        <v>128746.05839728354</v>
      </c>
      <c r="AK76" s="587">
        <f t="shared" si="7"/>
        <v>128743.68228865342</v>
      </c>
      <c r="AL76" s="587">
        <f t="shared" si="7"/>
        <v>133675.64048795833</v>
      </c>
      <c r="AM76" s="587">
        <f t="shared" si="7"/>
        <v>132766.16377800668</v>
      </c>
      <c r="AN76" s="587">
        <f t="shared" si="7"/>
        <v>130557.1488181359</v>
      </c>
      <c r="AO76" s="587">
        <f t="shared" si="7"/>
        <v>126278.03412733592</v>
      </c>
      <c r="AP76" s="587">
        <f t="shared" si="7"/>
        <v>121529.7981247537</v>
      </c>
      <c r="AQ76" s="587">
        <f t="shared" si="7"/>
        <v>118302.59323457284</v>
      </c>
      <c r="AR76" s="587">
        <f t="shared" si="7"/>
        <v>117902.31799915165</v>
      </c>
      <c r="AS76" s="587">
        <f t="shared" si="7"/>
        <v>114079.72712474561</v>
      </c>
      <c r="AT76" s="587">
        <f t="shared" si="7"/>
        <v>116113.87982285615</v>
      </c>
      <c r="AU76" s="587">
        <f t="shared" si="7"/>
        <v>116730.33794755228</v>
      </c>
      <c r="AV76" s="587">
        <f t="shared" si="7"/>
        <v>115685.85979802442</v>
      </c>
      <c r="AW76" s="587">
        <f t="shared" si="7"/>
        <v>119101.35549856408</v>
      </c>
      <c r="AX76" s="587">
        <f t="shared" si="7"/>
        <v>116714.83460244667</v>
      </c>
      <c r="AY76" s="587">
        <f t="shared" si="7"/>
        <v>108878.43778915354</v>
      </c>
      <c r="AZ76" s="587">
        <f>SUM(AZ77,AZ82)</f>
        <v>107499.33806010842</v>
      </c>
      <c r="BA76" s="587">
        <f t="shared" ref="BA76:BG76" si="8">SUM(BA77,BA82)</f>
        <v>0</v>
      </c>
      <c r="BB76" s="587">
        <f t="shared" si="8"/>
        <v>0</v>
      </c>
      <c r="BC76" s="587">
        <f t="shared" si="8"/>
        <v>0</v>
      </c>
      <c r="BD76" s="587">
        <f t="shared" si="8"/>
        <v>0</v>
      </c>
      <c r="BE76" s="587">
        <f t="shared" si="8"/>
        <v>0</v>
      </c>
      <c r="BF76" s="587">
        <f t="shared" si="8"/>
        <v>0</v>
      </c>
      <c r="BG76" s="587">
        <f t="shared" si="8"/>
        <v>0</v>
      </c>
      <c r="BH76" s="159"/>
    </row>
    <row r="77" spans="22:60">
      <c r="V77" s="1016"/>
      <c r="W77" s="1057"/>
      <c r="X77" s="1055"/>
      <c r="Y77" s="1035" t="s">
        <v>499</v>
      </c>
      <c r="Z77" s="188"/>
      <c r="AA77" s="188">
        <v>81775.763292363568</v>
      </c>
      <c r="AB77" s="188">
        <v>88709.907395921706</v>
      </c>
      <c r="AC77" s="188">
        <v>94522.198925785095</v>
      </c>
      <c r="AD77" s="188">
        <v>97698.055018016486</v>
      </c>
      <c r="AE77" s="188">
        <v>102586.38310373676</v>
      </c>
      <c r="AF77" s="188">
        <v>108452.97312549276</v>
      </c>
      <c r="AG77" s="188">
        <v>113883.0001537614</v>
      </c>
      <c r="AH77" s="188">
        <v>116594.87363166652</v>
      </c>
      <c r="AI77" s="188">
        <v>118855.83037205621</v>
      </c>
      <c r="AJ77" s="188">
        <v>123722.13599450247</v>
      </c>
      <c r="AK77" s="188">
        <v>123814.21948743866</v>
      </c>
      <c r="AL77" s="188">
        <v>128723.45283869584</v>
      </c>
      <c r="AM77" s="188">
        <v>127944.20909061639</v>
      </c>
      <c r="AN77" s="188">
        <v>125717.11872779006</v>
      </c>
      <c r="AO77" s="188">
        <v>121528.42735675856</v>
      </c>
      <c r="AP77" s="188">
        <v>116840.51372353469</v>
      </c>
      <c r="AQ77" s="188">
        <v>113606.77859086414</v>
      </c>
      <c r="AR77" s="188">
        <v>113161.30043596397</v>
      </c>
      <c r="AS77" s="188">
        <v>109521.51715816782</v>
      </c>
      <c r="AT77" s="188">
        <v>111709.51678017298</v>
      </c>
      <c r="AU77" s="188">
        <v>112284.81420557108</v>
      </c>
      <c r="AV77" s="188">
        <v>111331.7143888795</v>
      </c>
      <c r="AW77" s="188">
        <v>114757.78746638623</v>
      </c>
      <c r="AX77" s="188">
        <v>112289.11376780586</v>
      </c>
      <c r="AY77" s="188">
        <v>104478.39330540221</v>
      </c>
      <c r="AZ77" s="188">
        <v>103191.33045539478</v>
      </c>
      <c r="BA77" s="188">
        <v>0</v>
      </c>
      <c r="BB77" s="188">
        <v>0</v>
      </c>
      <c r="BC77" s="188">
        <v>0</v>
      </c>
      <c r="BD77" s="188">
        <v>0</v>
      </c>
      <c r="BE77" s="188">
        <v>0</v>
      </c>
      <c r="BF77" s="188">
        <v>0</v>
      </c>
      <c r="BG77" s="188">
        <v>0</v>
      </c>
      <c r="BH77" s="159"/>
    </row>
    <row r="78" spans="22:60">
      <c r="V78" s="1016"/>
      <c r="W78" s="1057"/>
      <c r="X78" s="1055"/>
      <c r="Y78" s="1035" t="s">
        <v>500</v>
      </c>
      <c r="Z78" s="188"/>
      <c r="AA78" s="188">
        <v>76602.184829384554</v>
      </c>
      <c r="AB78" s="188">
        <v>83396.37432715403</v>
      </c>
      <c r="AC78" s="188">
        <v>89276.199513717525</v>
      </c>
      <c r="AD78" s="188">
        <v>92517.045158626439</v>
      </c>
      <c r="AE78" s="188">
        <v>97410.206997793939</v>
      </c>
      <c r="AF78" s="188">
        <v>103246.83694445457</v>
      </c>
      <c r="AG78" s="188">
        <v>108720.84632802648</v>
      </c>
      <c r="AH78" s="188">
        <v>111485.08130543533</v>
      </c>
      <c r="AI78" s="188">
        <v>113809.12917012782</v>
      </c>
      <c r="AJ78" s="188">
        <v>118729.85012738993</v>
      </c>
      <c r="AK78" s="188">
        <v>118790.30152611125</v>
      </c>
      <c r="AL78" s="188">
        <v>123773.08404280891</v>
      </c>
      <c r="AM78" s="188">
        <v>122930.44150220403</v>
      </c>
      <c r="AN78" s="188">
        <v>120787.61146576256</v>
      </c>
      <c r="AO78" s="188">
        <v>116890.87326497346</v>
      </c>
      <c r="AP78" s="188">
        <v>112282.60255374254</v>
      </c>
      <c r="AQ78" s="188">
        <v>109091.93824088182</v>
      </c>
      <c r="AR78" s="188">
        <v>108772.01437753309</v>
      </c>
      <c r="AS78" s="188">
        <v>105327.35674601604</v>
      </c>
      <c r="AT78" s="188">
        <v>107607.50804621629</v>
      </c>
      <c r="AU78" s="188">
        <v>108409.93771505839</v>
      </c>
      <c r="AV78" s="188">
        <v>107698.80835577004</v>
      </c>
      <c r="AW78" s="188">
        <v>111176.86615184047</v>
      </c>
      <c r="AX78" s="188">
        <v>108812.31984882381</v>
      </c>
      <c r="AY78" s="188">
        <v>101258.15193036236</v>
      </c>
      <c r="AZ78" s="188">
        <v>100123.7251217172</v>
      </c>
      <c r="BA78" s="188">
        <v>0</v>
      </c>
      <c r="BB78" s="188">
        <v>0</v>
      </c>
      <c r="BC78" s="188">
        <v>0</v>
      </c>
      <c r="BD78" s="188">
        <v>0</v>
      </c>
      <c r="BE78" s="188">
        <v>0</v>
      </c>
      <c r="BF78" s="188">
        <v>0</v>
      </c>
      <c r="BG78" s="188">
        <v>0</v>
      </c>
      <c r="BH78" s="159"/>
    </row>
    <row r="79" spans="22:60">
      <c r="V79" s="1016"/>
      <c r="W79" s="1057"/>
      <c r="X79" s="1055"/>
      <c r="Y79" s="1035" t="s">
        <v>501</v>
      </c>
      <c r="Z79" s="188"/>
      <c r="AA79" s="188">
        <v>56158.259039849785</v>
      </c>
      <c r="AB79" s="188">
        <v>58789.836885060358</v>
      </c>
      <c r="AC79" s="188">
        <v>63203.119814744663</v>
      </c>
      <c r="AD79" s="188">
        <v>67311.118029715406</v>
      </c>
      <c r="AE79" s="188">
        <v>75294.098903917795</v>
      </c>
      <c r="AF79" s="188">
        <v>79251.886761562913</v>
      </c>
      <c r="AG79" s="188">
        <v>81124.43612197222</v>
      </c>
      <c r="AH79" s="188">
        <v>77701.395890733693</v>
      </c>
      <c r="AI79" s="188">
        <v>78216.862537057867</v>
      </c>
      <c r="AJ79" s="188">
        <v>79005.43266440001</v>
      </c>
      <c r="AK79" s="188">
        <v>77202.877579089676</v>
      </c>
      <c r="AL79" s="188">
        <v>81804.96703024568</v>
      </c>
      <c r="AM79" s="188">
        <v>85267.052874762579</v>
      </c>
      <c r="AN79" s="188">
        <v>83992.43543132949</v>
      </c>
      <c r="AO79" s="188">
        <v>83422.993316116801</v>
      </c>
      <c r="AP79" s="188">
        <v>80344.313459747209</v>
      </c>
      <c r="AQ79" s="188">
        <v>84334.365527280213</v>
      </c>
      <c r="AR79" s="188">
        <v>80096.604069608031</v>
      </c>
      <c r="AS79" s="188">
        <v>80332.715108529505</v>
      </c>
      <c r="AT79" s="188">
        <v>83202.619373886206</v>
      </c>
      <c r="AU79" s="188">
        <v>72392.810374560751</v>
      </c>
      <c r="AV79" s="188">
        <v>72875.124441503358</v>
      </c>
      <c r="AW79" s="188">
        <v>72584.171132838004</v>
      </c>
      <c r="AX79" s="188">
        <v>69518.745510149354</v>
      </c>
      <c r="AY79" s="188">
        <v>69023.102075494506</v>
      </c>
      <c r="AZ79" s="188">
        <v>79610.060501770378</v>
      </c>
      <c r="BA79" s="188">
        <v>0</v>
      </c>
      <c r="BB79" s="188">
        <v>0</v>
      </c>
      <c r="BC79" s="188">
        <v>0</v>
      </c>
      <c r="BD79" s="188">
        <v>0</v>
      </c>
      <c r="BE79" s="188">
        <v>0</v>
      </c>
      <c r="BF79" s="188">
        <v>0</v>
      </c>
      <c r="BG79" s="188">
        <v>0</v>
      </c>
      <c r="BH79" s="159"/>
    </row>
    <row r="80" spans="22:60">
      <c r="V80" s="1016"/>
      <c r="W80" s="1057"/>
      <c r="X80" s="1055"/>
      <c r="Y80" s="1035" t="s">
        <v>536</v>
      </c>
      <c r="Z80" s="188"/>
      <c r="AA80" s="188">
        <v>20443.925789534773</v>
      </c>
      <c r="AB80" s="188">
        <v>24606.537442093661</v>
      </c>
      <c r="AC80" s="188">
        <v>26073.079698972862</v>
      </c>
      <c r="AD80" s="188">
        <v>25205.927128911044</v>
      </c>
      <c r="AE80" s="188">
        <v>22116.108093876133</v>
      </c>
      <c r="AF80" s="188">
        <v>23994.950182891655</v>
      </c>
      <c r="AG80" s="188">
        <v>27596.41020605425</v>
      </c>
      <c r="AH80" s="188">
        <v>33783.685414701642</v>
      </c>
      <c r="AI80" s="188">
        <v>35592.266633069958</v>
      </c>
      <c r="AJ80" s="188">
        <v>39724.417462989943</v>
      </c>
      <c r="AK80" s="188">
        <v>41587.423947021569</v>
      </c>
      <c r="AL80" s="188">
        <v>41968.117012563242</v>
      </c>
      <c r="AM80" s="188">
        <v>37663.388627441454</v>
      </c>
      <c r="AN80" s="188">
        <v>36795.176034433076</v>
      </c>
      <c r="AO80" s="188">
        <v>33467.879948856673</v>
      </c>
      <c r="AP80" s="188">
        <v>31938.289093995329</v>
      </c>
      <c r="AQ80" s="188">
        <v>24757.572713601621</v>
      </c>
      <c r="AR80" s="188">
        <v>28675.410307925074</v>
      </c>
      <c r="AS80" s="188">
        <v>24994.641637486544</v>
      </c>
      <c r="AT80" s="188">
        <v>24404.888672330075</v>
      </c>
      <c r="AU80" s="188">
        <v>36017.127340497645</v>
      </c>
      <c r="AV80" s="188">
        <v>34823.683914266687</v>
      </c>
      <c r="AW80" s="188">
        <v>38592.695019002465</v>
      </c>
      <c r="AX80" s="188">
        <v>39293.574338674458</v>
      </c>
      <c r="AY80" s="188">
        <v>32235.049854867844</v>
      </c>
      <c r="AZ80" s="188">
        <v>20513.66461994682</v>
      </c>
      <c r="BA80" s="188">
        <v>0</v>
      </c>
      <c r="BB80" s="188">
        <v>0</v>
      </c>
      <c r="BC80" s="188">
        <v>0</v>
      </c>
      <c r="BD80" s="188">
        <v>0</v>
      </c>
      <c r="BE80" s="188">
        <v>0</v>
      </c>
      <c r="BF80" s="188">
        <v>0</v>
      </c>
      <c r="BG80" s="188">
        <v>0</v>
      </c>
      <c r="BH80" s="159"/>
    </row>
    <row r="81" spans="22:60">
      <c r="V81" s="1016"/>
      <c r="W81" s="1057"/>
      <c r="X81" s="1055"/>
      <c r="Y81" s="1035" t="s">
        <v>532</v>
      </c>
      <c r="Z81" s="188"/>
      <c r="AA81" s="188">
        <v>5173.5784629790023</v>
      </c>
      <c r="AB81" s="188">
        <v>5313.5330687676851</v>
      </c>
      <c r="AC81" s="188">
        <v>5245.9994120675665</v>
      </c>
      <c r="AD81" s="188">
        <v>5181.0098593900457</v>
      </c>
      <c r="AE81" s="188">
        <v>5176.1761059428181</v>
      </c>
      <c r="AF81" s="188">
        <v>5206.1361810381959</v>
      </c>
      <c r="AG81" s="188">
        <v>5162.1538257349257</v>
      </c>
      <c r="AH81" s="188">
        <v>5109.7923262311742</v>
      </c>
      <c r="AI81" s="188">
        <v>5046.7012019283839</v>
      </c>
      <c r="AJ81" s="188">
        <v>4992.2858671125387</v>
      </c>
      <c r="AK81" s="188">
        <v>5023.9179613274355</v>
      </c>
      <c r="AL81" s="188">
        <v>4950.3687958869141</v>
      </c>
      <c r="AM81" s="188">
        <v>5013.7675884123364</v>
      </c>
      <c r="AN81" s="188">
        <v>4929.5072620274996</v>
      </c>
      <c r="AO81" s="188">
        <v>4637.5540917850994</v>
      </c>
      <c r="AP81" s="188">
        <v>4557.9111697921635</v>
      </c>
      <c r="AQ81" s="188">
        <v>4514.8403499823235</v>
      </c>
      <c r="AR81" s="188">
        <v>4389.2860584308819</v>
      </c>
      <c r="AS81" s="188">
        <v>4194.1604121517748</v>
      </c>
      <c r="AT81" s="188">
        <v>4102.0087339566926</v>
      </c>
      <c r="AU81" s="188">
        <v>3874.8764905126895</v>
      </c>
      <c r="AV81" s="188">
        <v>3632.9060331094556</v>
      </c>
      <c r="AW81" s="188">
        <v>3580.9213145457561</v>
      </c>
      <c r="AX81" s="188">
        <v>3476.7939189820431</v>
      </c>
      <c r="AY81" s="188">
        <v>3220.2413750398459</v>
      </c>
      <c r="AZ81" s="188">
        <v>3067.6053336775744</v>
      </c>
      <c r="BA81" s="188">
        <v>0</v>
      </c>
      <c r="BB81" s="188">
        <v>0</v>
      </c>
      <c r="BC81" s="188">
        <v>0</v>
      </c>
      <c r="BD81" s="188">
        <v>0</v>
      </c>
      <c r="BE81" s="188">
        <v>0</v>
      </c>
      <c r="BF81" s="188">
        <v>0</v>
      </c>
      <c r="BG81" s="188">
        <v>0</v>
      </c>
      <c r="BH81" s="159"/>
    </row>
    <row r="82" spans="22:60">
      <c r="V82" s="1016"/>
      <c r="W82" s="1057"/>
      <c r="X82" s="1055"/>
      <c r="Y82" s="1035" t="s">
        <v>530</v>
      </c>
      <c r="Z82" s="188"/>
      <c r="AA82" s="188">
        <v>5098.0311908755748</v>
      </c>
      <c r="AB82" s="188">
        <v>5011.9938142629617</v>
      </c>
      <c r="AC82" s="188">
        <v>5040.1031026475903</v>
      </c>
      <c r="AD82" s="188">
        <v>5096.334119812579</v>
      </c>
      <c r="AE82" s="188">
        <v>5115.8234718417807</v>
      </c>
      <c r="AF82" s="188">
        <v>5105.5298986217213</v>
      </c>
      <c r="AG82" s="188">
        <v>5075.9390322731415</v>
      </c>
      <c r="AH82" s="188">
        <v>5047.9758498420852</v>
      </c>
      <c r="AI82" s="188">
        <v>4984.6309875074103</v>
      </c>
      <c r="AJ82" s="188">
        <v>5023.9224027810733</v>
      </c>
      <c r="AK82" s="188">
        <v>4929.4628012147659</v>
      </c>
      <c r="AL82" s="188">
        <v>4952.1876492624779</v>
      </c>
      <c r="AM82" s="188">
        <v>4821.9546873902973</v>
      </c>
      <c r="AN82" s="188">
        <v>4840.0300903458447</v>
      </c>
      <c r="AO82" s="188">
        <v>4749.6067705773648</v>
      </c>
      <c r="AP82" s="188">
        <v>4689.284401218998</v>
      </c>
      <c r="AQ82" s="188">
        <v>4695.8146437086998</v>
      </c>
      <c r="AR82" s="188">
        <v>4741.0175631876727</v>
      </c>
      <c r="AS82" s="188">
        <v>4558.2099665777932</v>
      </c>
      <c r="AT82" s="188">
        <v>4404.3630426831669</v>
      </c>
      <c r="AU82" s="188">
        <v>4445.523741981202</v>
      </c>
      <c r="AV82" s="188">
        <v>4354.1454091449332</v>
      </c>
      <c r="AW82" s="188">
        <v>4343.5680321778518</v>
      </c>
      <c r="AX82" s="188">
        <v>4425.7208346408179</v>
      </c>
      <c r="AY82" s="188">
        <v>4400.0444837513332</v>
      </c>
      <c r="AZ82" s="188">
        <v>4308.0076047136354</v>
      </c>
      <c r="BA82" s="188">
        <v>0</v>
      </c>
      <c r="BB82" s="188">
        <v>0</v>
      </c>
      <c r="BC82" s="188">
        <v>0</v>
      </c>
      <c r="BD82" s="188">
        <v>0</v>
      </c>
      <c r="BE82" s="188">
        <v>0</v>
      </c>
      <c r="BF82" s="188">
        <v>0</v>
      </c>
      <c r="BG82" s="188">
        <v>0</v>
      </c>
      <c r="BH82" s="159"/>
    </row>
    <row r="83" spans="22:60">
      <c r="V83" s="1016"/>
      <c r="W83" s="1057"/>
      <c r="X83" s="1055"/>
      <c r="Y83" s="1035" t="s">
        <v>537</v>
      </c>
      <c r="Z83" s="188"/>
      <c r="AA83" s="188">
        <v>1090.5633802334403</v>
      </c>
      <c r="AB83" s="188">
        <v>1101.1104118773351</v>
      </c>
      <c r="AC83" s="188">
        <v>1040.2088290647737</v>
      </c>
      <c r="AD83" s="188">
        <v>1007.0130026097954</v>
      </c>
      <c r="AE83" s="188">
        <v>1005.1672414047665</v>
      </c>
      <c r="AF83" s="188">
        <v>951.372371414599</v>
      </c>
      <c r="AG83" s="188">
        <v>907.52186303658345</v>
      </c>
      <c r="AH83" s="188">
        <v>865.03305426056636</v>
      </c>
      <c r="AI83" s="188">
        <v>816.52177669605453</v>
      </c>
      <c r="AJ83" s="188">
        <v>834.56173242654222</v>
      </c>
      <c r="AK83" s="188">
        <v>792.89887470602264</v>
      </c>
      <c r="AL83" s="188">
        <v>829.04388602275594</v>
      </c>
      <c r="AM83" s="188">
        <v>726.59486472402375</v>
      </c>
      <c r="AN83" s="188">
        <v>696.0362662456364</v>
      </c>
      <c r="AO83" s="188">
        <v>736.71136543659566</v>
      </c>
      <c r="AP83" s="188">
        <v>741.06807929765273</v>
      </c>
      <c r="AQ83" s="188">
        <v>750.5775164858735</v>
      </c>
      <c r="AR83" s="188">
        <v>757.43880210121574</v>
      </c>
      <c r="AS83" s="188">
        <v>663.6130069295333</v>
      </c>
      <c r="AT83" s="188">
        <v>650.98012267226773</v>
      </c>
      <c r="AU83" s="188">
        <v>668.43362090267044</v>
      </c>
      <c r="AV83" s="188">
        <v>677.71740400356725</v>
      </c>
      <c r="AW83" s="188">
        <v>732.03241543762044</v>
      </c>
      <c r="AX83" s="188">
        <v>709.95406175630694</v>
      </c>
      <c r="AY83" s="188">
        <v>648.80803880396013</v>
      </c>
      <c r="AZ83" s="188">
        <v>628.67513985815015</v>
      </c>
      <c r="BA83" s="188">
        <v>0</v>
      </c>
      <c r="BB83" s="188">
        <v>0</v>
      </c>
      <c r="BC83" s="188">
        <v>0</v>
      </c>
      <c r="BD83" s="188">
        <v>0</v>
      </c>
      <c r="BE83" s="188">
        <v>0</v>
      </c>
      <c r="BF83" s="188">
        <v>0</v>
      </c>
      <c r="BG83" s="188">
        <v>0</v>
      </c>
      <c r="BH83" s="159"/>
    </row>
    <row r="84" spans="22:60">
      <c r="V84" s="1016"/>
      <c r="W84" s="1057"/>
      <c r="X84" s="1055"/>
      <c r="Y84" s="1035" t="s">
        <v>538</v>
      </c>
      <c r="Z84" s="188"/>
      <c r="AA84" s="188">
        <v>4007.4678106421347</v>
      </c>
      <c r="AB84" s="188">
        <v>3910.8834023856271</v>
      </c>
      <c r="AC84" s="188">
        <v>3999.8942735828173</v>
      </c>
      <c r="AD84" s="188">
        <v>4089.3211172027845</v>
      </c>
      <c r="AE84" s="188">
        <v>4110.6562304370145</v>
      </c>
      <c r="AF84" s="188">
        <v>4154.1575272071223</v>
      </c>
      <c r="AG84" s="188">
        <v>4168.417169236558</v>
      </c>
      <c r="AH84" s="188">
        <v>4182.942795581519</v>
      </c>
      <c r="AI84" s="188">
        <v>4168.1092108113562</v>
      </c>
      <c r="AJ84" s="188">
        <v>4189.3606703545311</v>
      </c>
      <c r="AK84" s="188">
        <v>4136.563926508743</v>
      </c>
      <c r="AL84" s="188">
        <v>4123.1437632397228</v>
      </c>
      <c r="AM84" s="188">
        <v>4095.3598226662725</v>
      </c>
      <c r="AN84" s="188">
        <v>4143.9938241002092</v>
      </c>
      <c r="AO84" s="188">
        <v>4012.8954051407691</v>
      </c>
      <c r="AP84" s="188">
        <v>3948.2163219213458</v>
      </c>
      <c r="AQ84" s="188">
        <v>3945.2371272228261</v>
      </c>
      <c r="AR84" s="188">
        <v>3983.5787610864577</v>
      </c>
      <c r="AS84" s="188">
        <v>3894.5969596482601</v>
      </c>
      <c r="AT84" s="188">
        <v>3753.3829200108999</v>
      </c>
      <c r="AU84" s="188">
        <v>3777.0901210785314</v>
      </c>
      <c r="AV84" s="188">
        <v>3676.4280051413657</v>
      </c>
      <c r="AW84" s="188">
        <v>3611.5356167402324</v>
      </c>
      <c r="AX84" s="188">
        <v>3715.7667728845108</v>
      </c>
      <c r="AY84" s="188">
        <v>3751.236444947373</v>
      </c>
      <c r="AZ84" s="188">
        <v>3679.3324648554853</v>
      </c>
      <c r="BA84" s="188">
        <v>0</v>
      </c>
      <c r="BB84" s="188">
        <v>0</v>
      </c>
      <c r="BC84" s="188">
        <v>0</v>
      </c>
      <c r="BD84" s="188">
        <v>0</v>
      </c>
      <c r="BE84" s="188">
        <v>0</v>
      </c>
      <c r="BF84" s="188">
        <v>0</v>
      </c>
      <c r="BG84" s="188">
        <v>0</v>
      </c>
      <c r="BH84" s="159"/>
    </row>
    <row r="85" spans="22:60">
      <c r="V85" s="1016"/>
      <c r="W85" s="1057"/>
      <c r="X85" s="1055"/>
      <c r="Y85" s="1058" t="s">
        <v>255</v>
      </c>
      <c r="Z85" s="566"/>
      <c r="AA85" s="588">
        <v>6763.2897926458372</v>
      </c>
      <c r="AB85" s="588">
        <v>6775.7779917005364</v>
      </c>
      <c r="AC85" s="588">
        <v>6973.4107555480678</v>
      </c>
      <c r="AD85" s="588">
        <v>6583.0463539851808</v>
      </c>
      <c r="AE85" s="588">
        <v>7080.6769950101061</v>
      </c>
      <c r="AF85" s="588">
        <v>6782.5069929897227</v>
      </c>
      <c r="AG85" s="588">
        <v>6635.5454569035919</v>
      </c>
      <c r="AH85" s="588">
        <v>6438.7147944182507</v>
      </c>
      <c r="AI85" s="588">
        <v>6332.0509278021336</v>
      </c>
      <c r="AJ85" s="588">
        <v>6581.8088334612348</v>
      </c>
      <c r="AK85" s="588">
        <v>6608.1472109541373</v>
      </c>
      <c r="AL85" s="588">
        <v>6582.2476022290539</v>
      </c>
      <c r="AM85" s="588">
        <v>7065.5978121166127</v>
      </c>
      <c r="AN85" s="588">
        <v>7425.5662235648106</v>
      </c>
      <c r="AO85" s="588">
        <v>7269.2255181257533</v>
      </c>
      <c r="AP85" s="588">
        <v>7569.5533249782757</v>
      </c>
      <c r="AQ85" s="588">
        <v>7076.9386346117662</v>
      </c>
      <c r="AR85" s="588">
        <v>7875.0781410466971</v>
      </c>
      <c r="AS85" s="588">
        <v>7567.450870724042</v>
      </c>
      <c r="AT85" s="588">
        <v>7169.8753953390342</v>
      </c>
      <c r="AU85" s="588">
        <v>7157.1102293709091</v>
      </c>
      <c r="AV85" s="588">
        <v>8187.2608996452809</v>
      </c>
      <c r="AW85" s="588">
        <v>9007.0999333503187</v>
      </c>
      <c r="AX85" s="588">
        <v>9138.8734272059446</v>
      </c>
      <c r="AY85" s="588">
        <v>8861.7565262858716</v>
      </c>
      <c r="AZ85" s="588">
        <v>8663.4811493161906</v>
      </c>
      <c r="BA85" s="588">
        <v>0</v>
      </c>
      <c r="BB85" s="588">
        <v>0</v>
      </c>
      <c r="BC85" s="588">
        <v>0</v>
      </c>
      <c r="BD85" s="588">
        <v>0</v>
      </c>
      <c r="BE85" s="588">
        <v>0</v>
      </c>
      <c r="BF85" s="588">
        <v>0</v>
      </c>
      <c r="BG85" s="588">
        <v>0</v>
      </c>
      <c r="BH85" s="159"/>
    </row>
    <row r="86" spans="22:60">
      <c r="V86" s="1016"/>
      <c r="W86" s="1057"/>
      <c r="X86" s="1055"/>
      <c r="Y86" s="1058" t="s">
        <v>256</v>
      </c>
      <c r="Z86" s="589"/>
      <c r="AA86" s="588">
        <v>4603.1382840692931</v>
      </c>
      <c r="AB86" s="588">
        <v>5078.3824840634024</v>
      </c>
      <c r="AC86" s="588">
        <v>4982.2686935111769</v>
      </c>
      <c r="AD86" s="588">
        <v>5204.8893893335326</v>
      </c>
      <c r="AE86" s="588">
        <v>5146.2715533851733</v>
      </c>
      <c r="AF86" s="588">
        <v>5439.3626872304421</v>
      </c>
      <c r="AG86" s="588">
        <v>5911.9846537745962</v>
      </c>
      <c r="AH86" s="588">
        <v>7070.3642013237195</v>
      </c>
      <c r="AI86" s="588">
        <v>5553.3197107894503</v>
      </c>
      <c r="AJ86" s="588">
        <v>5389.177021057918</v>
      </c>
      <c r="AK86" s="588">
        <v>5412.3169469871873</v>
      </c>
      <c r="AL86" s="588">
        <v>4824.8907915432392</v>
      </c>
      <c r="AM86" s="588">
        <v>5368.2813654861102</v>
      </c>
      <c r="AN86" s="588">
        <v>5382.1272055985446</v>
      </c>
      <c r="AO86" s="588">
        <v>4831.620839643916</v>
      </c>
      <c r="AP86" s="588">
        <v>4836.6354059190335</v>
      </c>
      <c r="AQ86" s="588">
        <v>4482.4316831780252</v>
      </c>
      <c r="AR86" s="588">
        <v>4218.4476473401573</v>
      </c>
      <c r="AS86" s="588">
        <v>3852.7632278070137</v>
      </c>
      <c r="AT86" s="588">
        <v>3658.8163284721741</v>
      </c>
      <c r="AU86" s="588">
        <v>3490.9086689802216</v>
      </c>
      <c r="AV86" s="588">
        <v>3453.9563273493632</v>
      </c>
      <c r="AW86" s="588">
        <v>3507.0790055940456</v>
      </c>
      <c r="AX86" s="588">
        <v>3552.6094770071754</v>
      </c>
      <c r="AY86" s="588">
        <v>3494.2536079719071</v>
      </c>
      <c r="AZ86" s="588">
        <v>3524.6793669649678</v>
      </c>
      <c r="BA86" s="590">
        <v>0</v>
      </c>
      <c r="BB86" s="590">
        <v>0</v>
      </c>
      <c r="BC86" s="590">
        <v>0</v>
      </c>
      <c r="BD86" s="590">
        <v>0</v>
      </c>
      <c r="BE86" s="590">
        <v>0</v>
      </c>
      <c r="BF86" s="590">
        <v>0</v>
      </c>
      <c r="BG86" s="590">
        <v>0</v>
      </c>
      <c r="BH86" s="159"/>
    </row>
    <row r="87" spans="22:60">
      <c r="V87" s="1016"/>
      <c r="W87" s="1057"/>
      <c r="X87" s="1055"/>
      <c r="Y87" s="1056" t="s">
        <v>253</v>
      </c>
      <c r="Z87" s="566"/>
      <c r="AA87" s="588">
        <v>5936.8007930628728</v>
      </c>
      <c r="AB87" s="588">
        <v>6493.2812445333529</v>
      </c>
      <c r="AC87" s="588">
        <v>6973.0085028511867</v>
      </c>
      <c r="AD87" s="588">
        <v>7296.26430175325</v>
      </c>
      <c r="AE87" s="588">
        <v>7694.8872724107396</v>
      </c>
      <c r="AF87" s="588">
        <v>8640.3448596579838</v>
      </c>
      <c r="AG87" s="588">
        <v>8505.2043091507639</v>
      </c>
      <c r="AH87" s="588">
        <v>9115.6437651832657</v>
      </c>
      <c r="AI87" s="588">
        <v>9131.6012615574164</v>
      </c>
      <c r="AJ87" s="588">
        <v>8966.3429709027387</v>
      </c>
      <c r="AK87" s="588">
        <v>9049.3345408807927</v>
      </c>
      <c r="AL87" s="588">
        <v>9223.9036736847993</v>
      </c>
      <c r="AM87" s="588">
        <v>9447.4170095132358</v>
      </c>
      <c r="AN87" s="588">
        <v>9502.7386480747482</v>
      </c>
      <c r="AO87" s="588">
        <v>9094.5174552756507</v>
      </c>
      <c r="AP87" s="588">
        <v>9211.6642386219155</v>
      </c>
      <c r="AQ87" s="588">
        <v>9551.2918550828108</v>
      </c>
      <c r="AR87" s="588">
        <v>9207.2403978810125</v>
      </c>
      <c r="AS87" s="588">
        <v>8725.6543172233378</v>
      </c>
      <c r="AT87" s="588">
        <v>8254.7503666981174</v>
      </c>
      <c r="AU87" s="588">
        <v>7746.3158935210749</v>
      </c>
      <c r="AV87" s="588">
        <v>7589.745131007252</v>
      </c>
      <c r="AW87" s="588">
        <v>8111.1647015370909</v>
      </c>
      <c r="AX87" s="588">
        <v>8642.6775493786845</v>
      </c>
      <c r="AY87" s="588">
        <v>8674.6407571879936</v>
      </c>
      <c r="AZ87" s="588">
        <v>8467.2730019346418</v>
      </c>
      <c r="BA87" s="590">
        <v>0</v>
      </c>
      <c r="BB87" s="590">
        <v>0</v>
      </c>
      <c r="BC87" s="590">
        <v>0</v>
      </c>
      <c r="BD87" s="590">
        <v>0</v>
      </c>
      <c r="BE87" s="590">
        <v>0</v>
      </c>
      <c r="BF87" s="590">
        <v>0</v>
      </c>
      <c r="BG87" s="590">
        <v>0</v>
      </c>
      <c r="BH87" s="159"/>
    </row>
    <row r="88" spans="22:60">
      <c r="V88" s="1016"/>
      <c r="W88" s="1057"/>
      <c r="X88" s="1051" t="s">
        <v>502</v>
      </c>
      <c r="Y88" s="1053"/>
      <c r="Z88" s="558"/>
      <c r="AA88" s="493">
        <f>SUM(AA89,AA94,AA95,AA96)</f>
        <v>102059.74428766758</v>
      </c>
      <c r="AB88" s="493">
        <f t="shared" ref="AB88:AX88" si="9">SUM(AB89,AB94,AB95,AB96)</f>
        <v>106604.34543214201</v>
      </c>
      <c r="AC88" s="493">
        <f t="shared" si="9"/>
        <v>106646.10612123348</v>
      </c>
      <c r="AD88" s="493">
        <f t="shared" si="9"/>
        <v>106517.73028712948</v>
      </c>
      <c r="AE88" s="493">
        <f t="shared" si="9"/>
        <v>110347.82610508135</v>
      </c>
      <c r="AF88" s="493">
        <f t="shared" si="9"/>
        <v>112115.96354433194</v>
      </c>
      <c r="AG88" s="493">
        <f t="shared" si="9"/>
        <v>112786.58833755033</v>
      </c>
      <c r="AH88" s="493">
        <f t="shared" si="9"/>
        <v>109630.15084195299</v>
      </c>
      <c r="AI88" s="493">
        <f t="shared" si="9"/>
        <v>107016.78099154928</v>
      </c>
      <c r="AJ88" s="493">
        <f t="shared" si="9"/>
        <v>106324.11844487615</v>
      </c>
      <c r="AK88" s="493">
        <f t="shared" si="9"/>
        <v>105032.39720231929</v>
      </c>
      <c r="AL88" s="493">
        <f t="shared" si="9"/>
        <v>104569.67064704048</v>
      </c>
      <c r="AM88" s="493">
        <f t="shared" si="9"/>
        <v>100437.42678778325</v>
      </c>
      <c r="AN88" s="493">
        <f t="shared" si="9"/>
        <v>98409.498898966573</v>
      </c>
      <c r="AO88" s="493">
        <f t="shared" si="9"/>
        <v>97770.65422401535</v>
      </c>
      <c r="AP88" s="493">
        <f t="shared" si="9"/>
        <v>96546.923324434931</v>
      </c>
      <c r="AQ88" s="493">
        <f t="shared" si="9"/>
        <v>96734.857021887248</v>
      </c>
      <c r="AR88" s="493">
        <f t="shared" si="9"/>
        <v>94846.441147862919</v>
      </c>
      <c r="AS88" s="493">
        <f t="shared" si="9"/>
        <v>91025.335176603083</v>
      </c>
      <c r="AT88" s="493">
        <f t="shared" si="9"/>
        <v>86219.676520256529</v>
      </c>
      <c r="AU88" s="493">
        <f t="shared" si="9"/>
        <v>87013.35210458978</v>
      </c>
      <c r="AV88" s="493">
        <f t="shared" si="9"/>
        <v>85544.359105876021</v>
      </c>
      <c r="AW88" s="493">
        <f t="shared" si="9"/>
        <v>86411.475087394865</v>
      </c>
      <c r="AX88" s="493">
        <f t="shared" si="9"/>
        <v>86612.968140095341</v>
      </c>
      <c r="AY88" s="493">
        <f>SUM(AY89,AY94,AY95,AY96)</f>
        <v>87186.743642892077</v>
      </c>
      <c r="AZ88" s="493">
        <f>SUM(AZ89,AZ94,AZ95,AZ96)</f>
        <v>85193.219065294761</v>
      </c>
      <c r="BA88" s="493"/>
      <c r="BB88" s="493"/>
      <c r="BC88" s="493"/>
      <c r="BD88" s="493"/>
      <c r="BE88" s="493"/>
      <c r="BF88" s="493"/>
      <c r="BG88" s="659"/>
      <c r="BH88" s="159"/>
    </row>
    <row r="89" spans="22:60">
      <c r="V89" s="1016"/>
      <c r="W89" s="1057"/>
      <c r="X89" s="1055"/>
      <c r="Y89" s="1056" t="s">
        <v>529</v>
      </c>
      <c r="Z89" s="583"/>
      <c r="AA89" s="588">
        <v>91553.92333434461</v>
      </c>
      <c r="AB89" s="588">
        <v>95962.363792607022</v>
      </c>
      <c r="AC89" s="588">
        <v>96081.431931875151</v>
      </c>
      <c r="AD89" s="588">
        <v>96295.779412741133</v>
      </c>
      <c r="AE89" s="588">
        <v>99701.514940813096</v>
      </c>
      <c r="AF89" s="588">
        <v>101109.95077531967</v>
      </c>
      <c r="AG89" s="588">
        <v>101483.88368320653</v>
      </c>
      <c r="AH89" s="588">
        <v>98449.448063481541</v>
      </c>
      <c r="AI89" s="588">
        <v>96203.142721611526</v>
      </c>
      <c r="AJ89" s="588">
        <v>95423.875867742783</v>
      </c>
      <c r="AK89" s="588">
        <v>93854.87890865904</v>
      </c>
      <c r="AL89" s="588">
        <v>93375.965923298791</v>
      </c>
      <c r="AM89" s="588">
        <v>89625.192681351837</v>
      </c>
      <c r="AN89" s="588">
        <v>87939.455956694597</v>
      </c>
      <c r="AO89" s="588">
        <v>87961.34580250112</v>
      </c>
      <c r="AP89" s="588">
        <v>86723.441660172146</v>
      </c>
      <c r="AQ89" s="588">
        <v>86806.931133963415</v>
      </c>
      <c r="AR89" s="588">
        <v>85145.43528938551</v>
      </c>
      <c r="AS89" s="588">
        <v>81909.928960686535</v>
      </c>
      <c r="AT89" s="588">
        <v>77804.396937023092</v>
      </c>
      <c r="AU89" s="588">
        <v>78212.767809500161</v>
      </c>
      <c r="AV89" s="588">
        <v>76963.30805612127</v>
      </c>
      <c r="AW89" s="588">
        <v>77653.046693887678</v>
      </c>
      <c r="AX89" s="588">
        <v>77445.906431253781</v>
      </c>
      <c r="AY89" s="588">
        <v>78039.441275231948</v>
      </c>
      <c r="AZ89" s="588">
        <v>76275.59040684138</v>
      </c>
      <c r="BA89" s="559"/>
      <c r="BB89" s="559"/>
      <c r="BC89" s="559"/>
      <c r="BD89" s="559"/>
      <c r="BE89" s="559"/>
      <c r="BF89" s="559"/>
      <c r="BG89" s="660"/>
      <c r="BH89" s="159"/>
    </row>
    <row r="90" spans="22:60">
      <c r="V90" s="1016"/>
      <c r="W90" s="1057"/>
      <c r="X90" s="1055"/>
      <c r="Y90" s="1035" t="s">
        <v>503</v>
      </c>
      <c r="Z90" s="557"/>
      <c r="AA90" s="188">
        <v>36859.477090660876</v>
      </c>
      <c r="AB90" s="188">
        <v>40092.807324276422</v>
      </c>
      <c r="AC90" s="188">
        <v>40474.375376713819</v>
      </c>
      <c r="AD90" s="188">
        <v>41476.804486824527</v>
      </c>
      <c r="AE90" s="188">
        <v>44583.342606378639</v>
      </c>
      <c r="AF90" s="188">
        <v>45728.769643147825</v>
      </c>
      <c r="AG90" s="188">
        <v>46981.053993426751</v>
      </c>
      <c r="AH90" s="188">
        <v>46411.208180109636</v>
      </c>
      <c r="AI90" s="188">
        <v>45730.898273510713</v>
      </c>
      <c r="AJ90" s="188">
        <v>46182.436396060264</v>
      </c>
      <c r="AK90" s="188">
        <v>46021.851530981447</v>
      </c>
      <c r="AL90" s="188">
        <v>46459.382629858279</v>
      </c>
      <c r="AM90" s="188">
        <v>45185.205123341591</v>
      </c>
      <c r="AN90" s="188">
        <v>45023.453671596748</v>
      </c>
      <c r="AO90" s="188">
        <v>45886.782482860974</v>
      </c>
      <c r="AP90" s="188">
        <v>45688.904610855097</v>
      </c>
      <c r="AQ90" s="188">
        <v>46531.43406522389</v>
      </c>
      <c r="AR90" s="188">
        <v>45964.625873547404</v>
      </c>
      <c r="AS90" s="188">
        <v>43765.75618707668</v>
      </c>
      <c r="AT90" s="188">
        <v>41321.93704398987</v>
      </c>
      <c r="AU90" s="188">
        <v>42296.980301992196</v>
      </c>
      <c r="AV90" s="188">
        <v>41500.231184929115</v>
      </c>
      <c r="AW90" s="188">
        <v>40820.642880236162</v>
      </c>
      <c r="AX90" s="188">
        <v>40155.468039851818</v>
      </c>
      <c r="AY90" s="188">
        <v>40879.592843839862</v>
      </c>
      <c r="AZ90" s="188">
        <v>39941.517861286513</v>
      </c>
      <c r="BA90" s="188"/>
      <c r="BB90" s="188"/>
      <c r="BC90" s="188"/>
      <c r="BD90" s="188"/>
      <c r="BE90" s="188"/>
      <c r="BF90" s="188"/>
      <c r="BG90" s="657"/>
      <c r="BH90" s="159"/>
    </row>
    <row r="91" spans="22:60">
      <c r="V91" s="1016"/>
      <c r="W91" s="1057"/>
      <c r="X91" s="1055"/>
      <c r="Y91" s="1035" t="s">
        <v>539</v>
      </c>
      <c r="Z91" s="557"/>
      <c r="AA91" s="188">
        <v>54694.446243683749</v>
      </c>
      <c r="AB91" s="188">
        <v>55869.5564683306</v>
      </c>
      <c r="AC91" s="188">
        <v>55607.056555161333</v>
      </c>
      <c r="AD91" s="188">
        <v>54818.974925916598</v>
      </c>
      <c r="AE91" s="188">
        <v>55118.172334434465</v>
      </c>
      <c r="AF91" s="188">
        <v>55381.181132171834</v>
      </c>
      <c r="AG91" s="188">
        <v>54502.829689779792</v>
      </c>
      <c r="AH91" s="188">
        <v>52038.239883371905</v>
      </c>
      <c r="AI91" s="188">
        <v>50472.244448100821</v>
      </c>
      <c r="AJ91" s="188">
        <v>49241.439471682519</v>
      </c>
      <c r="AK91" s="188">
        <v>47833.027377677601</v>
      </c>
      <c r="AL91" s="188">
        <v>46916.583293440504</v>
      </c>
      <c r="AM91" s="188">
        <v>44439.987558010245</v>
      </c>
      <c r="AN91" s="188">
        <v>42916.002285097857</v>
      </c>
      <c r="AO91" s="188">
        <v>42074.563319640147</v>
      </c>
      <c r="AP91" s="188">
        <v>41034.537049317049</v>
      </c>
      <c r="AQ91" s="188">
        <v>40275.497068739525</v>
      </c>
      <c r="AR91" s="188">
        <v>39180.809415838114</v>
      </c>
      <c r="AS91" s="188">
        <v>38144.172773609862</v>
      </c>
      <c r="AT91" s="188">
        <v>36482.459893033214</v>
      </c>
      <c r="AU91" s="188">
        <v>35915.787507507965</v>
      </c>
      <c r="AV91" s="188">
        <v>35463.076871192156</v>
      </c>
      <c r="AW91" s="188">
        <v>36832.403813651516</v>
      </c>
      <c r="AX91" s="188">
        <v>37290.438391401956</v>
      </c>
      <c r="AY91" s="188">
        <v>37159.848431392085</v>
      </c>
      <c r="AZ91" s="188">
        <v>36334.072545554867</v>
      </c>
      <c r="BA91" s="188"/>
      <c r="BB91" s="188"/>
      <c r="BC91" s="188"/>
      <c r="BD91" s="188"/>
      <c r="BE91" s="188"/>
      <c r="BF91" s="188"/>
      <c r="BG91" s="657"/>
      <c r="BH91" s="159"/>
    </row>
    <row r="92" spans="22:60">
      <c r="V92" s="1016"/>
      <c r="W92" s="1057"/>
      <c r="X92" s="1055"/>
      <c r="Y92" s="1035" t="s">
        <v>533</v>
      </c>
      <c r="Z92" s="557"/>
      <c r="AA92" s="188">
        <v>39508.829265844091</v>
      </c>
      <c r="AB92" s="188">
        <v>40501.971344646117</v>
      </c>
      <c r="AC92" s="188">
        <v>39758.175935623287</v>
      </c>
      <c r="AD92" s="188">
        <v>38810.829650538035</v>
      </c>
      <c r="AE92" s="188">
        <v>39406.472713899399</v>
      </c>
      <c r="AF92" s="188">
        <v>39607.381907999486</v>
      </c>
      <c r="AG92" s="188">
        <v>39032.499332147752</v>
      </c>
      <c r="AH92" s="188">
        <v>37233.404612172453</v>
      </c>
      <c r="AI92" s="188">
        <v>36182.822061267172</v>
      </c>
      <c r="AJ92" s="188">
        <v>35385.265216509943</v>
      </c>
      <c r="AK92" s="188">
        <v>34428.733340048406</v>
      </c>
      <c r="AL92" s="188">
        <v>33845.979917015349</v>
      </c>
      <c r="AM92" s="188">
        <v>31574.87388122586</v>
      </c>
      <c r="AN92" s="188">
        <v>30092.503004630351</v>
      </c>
      <c r="AO92" s="188">
        <v>29457.452621679775</v>
      </c>
      <c r="AP92" s="188">
        <v>28779.773648836599</v>
      </c>
      <c r="AQ92" s="188">
        <v>28370.174685674625</v>
      </c>
      <c r="AR92" s="188">
        <v>27501.341748352352</v>
      </c>
      <c r="AS92" s="188">
        <v>26680.747788787143</v>
      </c>
      <c r="AT92" s="188">
        <v>25313.345374548982</v>
      </c>
      <c r="AU92" s="188">
        <v>25061.642000845386</v>
      </c>
      <c r="AV92" s="188">
        <v>24513.967443552119</v>
      </c>
      <c r="AW92" s="188">
        <v>25566.016678249376</v>
      </c>
      <c r="AX92" s="188">
        <v>25739.856059344209</v>
      </c>
      <c r="AY92" s="188">
        <v>25678.999148078823</v>
      </c>
      <c r="AZ92" s="188">
        <v>25122.236900038428</v>
      </c>
      <c r="BA92" s="188"/>
      <c r="BB92" s="188"/>
      <c r="BC92" s="188"/>
      <c r="BD92" s="188"/>
      <c r="BE92" s="188"/>
      <c r="BF92" s="188"/>
      <c r="BG92" s="657"/>
      <c r="BH92" s="159"/>
    </row>
    <row r="93" spans="22:60">
      <c r="V93" s="1016"/>
      <c r="W93" s="1057"/>
      <c r="X93" s="1055"/>
      <c r="Y93" s="1035" t="s">
        <v>534</v>
      </c>
      <c r="Z93" s="557"/>
      <c r="AA93" s="188">
        <v>15185.616977839662</v>
      </c>
      <c r="AB93" s="188">
        <v>15367.585123684485</v>
      </c>
      <c r="AC93" s="188">
        <v>15848.880619538046</v>
      </c>
      <c r="AD93" s="188">
        <v>16008.145275378565</v>
      </c>
      <c r="AE93" s="188">
        <v>15711.699620535059</v>
      </c>
      <c r="AF93" s="188">
        <v>15773.799224172344</v>
      </c>
      <c r="AG93" s="188">
        <v>15470.330357632043</v>
      </c>
      <c r="AH93" s="188">
        <v>14804.835271199456</v>
      </c>
      <c r="AI93" s="188">
        <v>14289.422386833652</v>
      </c>
      <c r="AJ93" s="188">
        <v>13856.17425517258</v>
      </c>
      <c r="AK93" s="188">
        <v>13404.294037629201</v>
      </c>
      <c r="AL93" s="188">
        <v>13070.603376425155</v>
      </c>
      <c r="AM93" s="188">
        <v>12865.113676784389</v>
      </c>
      <c r="AN93" s="188">
        <v>12823.499280467498</v>
      </c>
      <c r="AO93" s="188">
        <v>12617.110697960368</v>
      </c>
      <c r="AP93" s="188">
        <v>12254.763400480451</v>
      </c>
      <c r="AQ93" s="188">
        <v>11905.3223830649</v>
      </c>
      <c r="AR93" s="188">
        <v>11679.46766748576</v>
      </c>
      <c r="AS93" s="188">
        <v>11463.424984822721</v>
      </c>
      <c r="AT93" s="188">
        <v>11169.114518484228</v>
      </c>
      <c r="AU93" s="188">
        <v>10854.145506662577</v>
      </c>
      <c r="AV93" s="188">
        <v>10949.10942764004</v>
      </c>
      <c r="AW93" s="188">
        <v>11266.387135402134</v>
      </c>
      <c r="AX93" s="188">
        <v>11550.582332057738</v>
      </c>
      <c r="AY93" s="188">
        <v>11480.84928331326</v>
      </c>
      <c r="AZ93" s="188">
        <v>11211.835645516436</v>
      </c>
      <c r="BA93" s="188"/>
      <c r="BB93" s="188"/>
      <c r="BC93" s="188"/>
      <c r="BD93" s="188"/>
      <c r="BE93" s="188"/>
      <c r="BF93" s="188"/>
      <c r="BG93" s="657"/>
      <c r="BH93" s="159"/>
    </row>
    <row r="94" spans="22:60">
      <c r="V94" s="1016"/>
      <c r="W94" s="1057"/>
      <c r="X94" s="1055"/>
      <c r="Y94" s="1058" t="s">
        <v>255</v>
      </c>
      <c r="Z94" s="583"/>
      <c r="AA94" s="588">
        <v>583.25965482556978</v>
      </c>
      <c r="AB94" s="588">
        <v>566.44821393337224</v>
      </c>
      <c r="AC94" s="588">
        <v>588.78773107829124</v>
      </c>
      <c r="AD94" s="588">
        <v>534.9130521790803</v>
      </c>
      <c r="AE94" s="588">
        <v>538.71739112446915</v>
      </c>
      <c r="AF94" s="588">
        <v>526.23293778770449</v>
      </c>
      <c r="AG94" s="588">
        <v>506.00847973435782</v>
      </c>
      <c r="AH94" s="588">
        <v>486.51165202105335</v>
      </c>
      <c r="AI94" s="588">
        <v>456.27491628694531</v>
      </c>
      <c r="AJ94" s="588">
        <v>467.30649942445041</v>
      </c>
      <c r="AK94" s="588">
        <v>453.66687900460516</v>
      </c>
      <c r="AL94" s="588">
        <v>465.35748323580458</v>
      </c>
      <c r="AM94" s="588">
        <v>489.45370718688395</v>
      </c>
      <c r="AN94" s="588">
        <v>505.14979288279847</v>
      </c>
      <c r="AO94" s="588">
        <v>485.45469936247957</v>
      </c>
      <c r="AP94" s="588">
        <v>499.29739151695389</v>
      </c>
      <c r="AQ94" s="588">
        <v>468.08642255676887</v>
      </c>
      <c r="AR94" s="588">
        <v>463.61453165900673</v>
      </c>
      <c r="AS94" s="588">
        <v>476.56894200928645</v>
      </c>
      <c r="AT94" s="588">
        <v>436.3035693136589</v>
      </c>
      <c r="AU94" s="588">
        <v>426.14651780136046</v>
      </c>
      <c r="AV94" s="588">
        <v>472.3585733675859</v>
      </c>
      <c r="AW94" s="588">
        <v>515.88465504542125</v>
      </c>
      <c r="AX94" s="588">
        <v>526.11854759023447</v>
      </c>
      <c r="AY94" s="588">
        <v>505.01412698122476</v>
      </c>
      <c r="AZ94" s="588">
        <v>495.0141265908282</v>
      </c>
      <c r="BA94" s="559"/>
      <c r="BB94" s="559"/>
      <c r="BC94" s="559"/>
      <c r="BD94" s="559"/>
      <c r="BE94" s="559"/>
      <c r="BF94" s="559"/>
      <c r="BG94" s="660"/>
      <c r="BH94" s="159"/>
    </row>
    <row r="95" spans="22:60">
      <c r="V95" s="1016"/>
      <c r="W95" s="1057"/>
      <c r="X95" s="1055"/>
      <c r="Y95" s="1058" t="s">
        <v>256</v>
      </c>
      <c r="Z95" s="583"/>
      <c r="AA95" s="590">
        <v>8696.9483568872911</v>
      </c>
      <c r="AB95" s="590">
        <v>8805.8541887180891</v>
      </c>
      <c r="AC95" s="590">
        <v>8657.4229335098644</v>
      </c>
      <c r="AD95" s="590">
        <v>8294.537802230594</v>
      </c>
      <c r="AE95" s="590">
        <v>8649.3192745490051</v>
      </c>
      <c r="AF95" s="590">
        <v>8841.8341112374019</v>
      </c>
      <c r="AG95" s="590">
        <v>9215.8277868884579</v>
      </c>
      <c r="AH95" s="590">
        <v>9065.6454445251566</v>
      </c>
      <c r="AI95" s="590">
        <v>8779.4903257831229</v>
      </c>
      <c r="AJ95" s="590">
        <v>8867.7615384098372</v>
      </c>
      <c r="AK95" s="590">
        <v>9096.0549708592498</v>
      </c>
      <c r="AL95" s="590">
        <v>9228.0523021263907</v>
      </c>
      <c r="AM95" s="590">
        <v>8836.3600458776691</v>
      </c>
      <c r="AN95" s="590">
        <v>8404.4546297409142</v>
      </c>
      <c r="AO95" s="590">
        <v>7754.9762797436579</v>
      </c>
      <c r="AP95" s="590">
        <v>7737.0303553678132</v>
      </c>
      <c r="AQ95" s="590">
        <v>7832.9006008161778</v>
      </c>
      <c r="AR95" s="590">
        <v>7568.8597201697212</v>
      </c>
      <c r="AS95" s="590">
        <v>7087.3534276199043</v>
      </c>
      <c r="AT95" s="590">
        <v>6452.4077105213764</v>
      </c>
      <c r="AU95" s="590">
        <v>6927.7514992560364</v>
      </c>
      <c r="AV95" s="590">
        <v>6697.2142615502462</v>
      </c>
      <c r="AW95" s="590">
        <v>6830.1373685070257</v>
      </c>
      <c r="AX95" s="590">
        <v>7134.5314676072139</v>
      </c>
      <c r="AY95" s="590">
        <v>7143.7986418374403</v>
      </c>
      <c r="AZ95" s="590">
        <v>6990.4119225310724</v>
      </c>
      <c r="BA95" s="560"/>
      <c r="BB95" s="560"/>
      <c r="BC95" s="560"/>
      <c r="BD95" s="560"/>
      <c r="BE95" s="560"/>
      <c r="BF95" s="560"/>
      <c r="BG95" s="661"/>
      <c r="BH95" s="159"/>
    </row>
    <row r="96" spans="22:60">
      <c r="V96" s="1016"/>
      <c r="W96" s="1057"/>
      <c r="X96" s="1055"/>
      <c r="Y96" s="1056" t="s">
        <v>253</v>
      </c>
      <c r="Z96" s="583"/>
      <c r="AA96" s="588">
        <v>1225.6129416100978</v>
      </c>
      <c r="AB96" s="588">
        <v>1269.6792368835277</v>
      </c>
      <c r="AC96" s="588">
        <v>1318.4635247701606</v>
      </c>
      <c r="AD96" s="588">
        <v>1392.5000199786737</v>
      </c>
      <c r="AE96" s="588">
        <v>1458.2744985947686</v>
      </c>
      <c r="AF96" s="588">
        <v>1637.9457199871688</v>
      </c>
      <c r="AG96" s="588">
        <v>1580.868387720983</v>
      </c>
      <c r="AH96" s="588">
        <v>1628.5456819252238</v>
      </c>
      <c r="AI96" s="588">
        <v>1577.8730278677003</v>
      </c>
      <c r="AJ96" s="588">
        <v>1565.1745392990815</v>
      </c>
      <c r="AK96" s="588">
        <v>1627.7964437963949</v>
      </c>
      <c r="AL96" s="588">
        <v>1500.2949383794848</v>
      </c>
      <c r="AM96" s="588">
        <v>1486.4203533668667</v>
      </c>
      <c r="AN96" s="588">
        <v>1560.438519648261</v>
      </c>
      <c r="AO96" s="588">
        <v>1568.8774424080934</v>
      </c>
      <c r="AP96" s="588">
        <v>1587.1539173780243</v>
      </c>
      <c r="AQ96" s="588">
        <v>1626.9388645508943</v>
      </c>
      <c r="AR96" s="588">
        <v>1668.5316066486728</v>
      </c>
      <c r="AS96" s="588">
        <v>1551.4838462873615</v>
      </c>
      <c r="AT96" s="588">
        <v>1526.5683033984021</v>
      </c>
      <c r="AU96" s="588">
        <v>1446.6862780322308</v>
      </c>
      <c r="AV96" s="588">
        <v>1411.4782148369159</v>
      </c>
      <c r="AW96" s="588">
        <v>1412.4063699547369</v>
      </c>
      <c r="AX96" s="588">
        <v>1506.411693644108</v>
      </c>
      <c r="AY96" s="588">
        <v>1498.4895988414653</v>
      </c>
      <c r="AZ96" s="588">
        <v>1432.2026093314819</v>
      </c>
      <c r="BA96" s="559"/>
      <c r="BB96" s="559"/>
      <c r="BC96" s="559"/>
      <c r="BD96" s="559"/>
      <c r="BE96" s="559"/>
      <c r="BF96" s="559"/>
      <c r="BG96" s="660"/>
      <c r="BH96" s="159"/>
    </row>
    <row r="97" spans="22:60">
      <c r="V97" s="1016"/>
      <c r="W97" s="1059" t="s">
        <v>504</v>
      </c>
      <c r="X97" s="1060"/>
      <c r="Y97" s="1061"/>
      <c r="Z97" s="195"/>
      <c r="AA97" s="564">
        <v>130613.01376536564</v>
      </c>
      <c r="AB97" s="564">
        <v>132516.09244104062</v>
      </c>
      <c r="AC97" s="564">
        <v>139797.97957103234</v>
      </c>
      <c r="AD97" s="564">
        <v>140962.13528422549</v>
      </c>
      <c r="AE97" s="564">
        <v>148359.32914424138</v>
      </c>
      <c r="AF97" s="564">
        <v>151840.81004768063</v>
      </c>
      <c r="AG97" s="564">
        <v>151396.21426891256</v>
      </c>
      <c r="AH97" s="564">
        <v>147773.79243515845</v>
      </c>
      <c r="AI97" s="564">
        <v>147844.75417681548</v>
      </c>
      <c r="AJ97" s="564">
        <v>156251.94615157449</v>
      </c>
      <c r="AK97" s="564">
        <v>161286.90920682048</v>
      </c>
      <c r="AL97" s="564">
        <v>157579.31693069017</v>
      </c>
      <c r="AM97" s="564">
        <v>168978.90233787164</v>
      </c>
      <c r="AN97" s="564">
        <v>171039.99404495375</v>
      </c>
      <c r="AO97" s="564">
        <v>170104.3161603742</v>
      </c>
      <c r="AP97" s="564">
        <v>179898.34153955377</v>
      </c>
      <c r="AQ97" s="564">
        <v>168257.50983535737</v>
      </c>
      <c r="AR97" s="564">
        <v>183724.62589359452</v>
      </c>
      <c r="AS97" s="564">
        <v>173728.55562669819</v>
      </c>
      <c r="AT97" s="564">
        <v>163354.14086451087</v>
      </c>
      <c r="AU97" s="564">
        <v>174056.10168575757</v>
      </c>
      <c r="AV97" s="564">
        <v>191795.47816104718</v>
      </c>
      <c r="AW97" s="564">
        <v>204159.92598345963</v>
      </c>
      <c r="AX97" s="564">
        <v>201345.74504235361</v>
      </c>
      <c r="AY97" s="564">
        <v>189141.09747672098</v>
      </c>
      <c r="AZ97" s="564">
        <v>179479.50525336419</v>
      </c>
      <c r="BA97" s="564"/>
      <c r="BB97" s="564"/>
      <c r="BC97" s="564"/>
      <c r="BD97" s="564"/>
      <c r="BE97" s="564"/>
      <c r="BF97" s="564"/>
      <c r="BG97" s="662"/>
      <c r="BH97" s="159"/>
    </row>
    <row r="98" spans="22:60">
      <c r="V98" s="1016"/>
      <c r="W98" s="1062"/>
      <c r="X98" s="1063" t="s">
        <v>505</v>
      </c>
      <c r="Y98" s="1064"/>
      <c r="Z98" s="561"/>
      <c r="AA98" s="562">
        <v>8892.725198714581</v>
      </c>
      <c r="AB98" s="562">
        <v>8535.7181907264094</v>
      </c>
      <c r="AC98" s="562">
        <v>9490.4634656414928</v>
      </c>
      <c r="AD98" s="562">
        <v>9579.3535196327175</v>
      </c>
      <c r="AE98" s="562">
        <v>10063.182508831775</v>
      </c>
      <c r="AF98" s="562">
        <v>10178.910068766589</v>
      </c>
      <c r="AG98" s="562">
        <v>11538.774217997672</v>
      </c>
      <c r="AH98" s="562">
        <v>11391.738384635297</v>
      </c>
      <c r="AI98" s="562">
        <v>10901.719768351988</v>
      </c>
      <c r="AJ98" s="562">
        <v>11434.185081546722</v>
      </c>
      <c r="AK98" s="562">
        <v>11462.095875187159</v>
      </c>
      <c r="AL98" s="562">
        <v>12014.30748290345</v>
      </c>
      <c r="AM98" s="562">
        <v>11332.125104346767</v>
      </c>
      <c r="AN98" s="562">
        <v>11606.489188973146</v>
      </c>
      <c r="AO98" s="562">
        <v>11262.040604171732</v>
      </c>
      <c r="AP98" s="562">
        <v>11539.327564186893</v>
      </c>
      <c r="AQ98" s="562">
        <v>11742.469138033361</v>
      </c>
      <c r="AR98" s="562">
        <v>12063.154071688754</v>
      </c>
      <c r="AS98" s="562">
        <v>11317.406630936905</v>
      </c>
      <c r="AT98" s="562">
        <v>11797.673853885401</v>
      </c>
      <c r="AU98" s="562">
        <v>11370.992995542178</v>
      </c>
      <c r="AV98" s="562">
        <v>13020.072846275081</v>
      </c>
      <c r="AW98" s="562">
        <v>13813.397733565378</v>
      </c>
      <c r="AX98" s="562">
        <v>13040.707325286454</v>
      </c>
      <c r="AY98" s="562">
        <v>12457.30096096841</v>
      </c>
      <c r="AZ98" s="562">
        <v>13171.167312833495</v>
      </c>
      <c r="BA98" s="562"/>
      <c r="BB98" s="562"/>
      <c r="BC98" s="562"/>
      <c r="BD98" s="562"/>
      <c r="BE98" s="562"/>
      <c r="BF98" s="562"/>
      <c r="BG98" s="663"/>
      <c r="BH98" s="159"/>
    </row>
    <row r="99" spans="22:60">
      <c r="V99" s="1016"/>
      <c r="W99" s="1062"/>
      <c r="X99" s="1063" t="s">
        <v>506</v>
      </c>
      <c r="Y99" s="1064"/>
      <c r="Z99" s="561"/>
      <c r="AA99" s="562">
        <v>11798.667077942137</v>
      </c>
      <c r="AB99" s="562">
        <v>12181.306609107505</v>
      </c>
      <c r="AC99" s="562">
        <v>13102.956241630451</v>
      </c>
      <c r="AD99" s="562">
        <v>13801.447584576474</v>
      </c>
      <c r="AE99" s="562">
        <v>13789.73632531642</v>
      </c>
      <c r="AF99" s="562">
        <v>14308.378428384909</v>
      </c>
      <c r="AG99" s="562">
        <v>15024.884155939211</v>
      </c>
      <c r="AH99" s="562">
        <v>14873.238357665206</v>
      </c>
      <c r="AI99" s="562">
        <v>15201.147169651462</v>
      </c>
      <c r="AJ99" s="562">
        <v>15478.643304006666</v>
      </c>
      <c r="AK99" s="562">
        <v>15836.993905340689</v>
      </c>
      <c r="AL99" s="562">
        <v>16590.481713383779</v>
      </c>
      <c r="AM99" s="562">
        <v>17840.056622517892</v>
      </c>
      <c r="AN99" s="562">
        <v>17322.430839160916</v>
      </c>
      <c r="AO99" s="562">
        <v>17299.705133238</v>
      </c>
      <c r="AP99" s="562">
        <v>17336.146875629376</v>
      </c>
      <c r="AQ99" s="562">
        <v>17172.129662947205</v>
      </c>
      <c r="AR99" s="562">
        <v>18151.387811376855</v>
      </c>
      <c r="AS99" s="562">
        <v>15986.984503881329</v>
      </c>
      <c r="AT99" s="562">
        <v>16418.51494210527</v>
      </c>
      <c r="AU99" s="562">
        <v>14770.765966811328</v>
      </c>
      <c r="AV99" s="562">
        <v>18089.960743882479</v>
      </c>
      <c r="AW99" s="562">
        <v>18807.871792975406</v>
      </c>
      <c r="AX99" s="562">
        <v>18613.118213186837</v>
      </c>
      <c r="AY99" s="562">
        <v>18237.467662880375</v>
      </c>
      <c r="AZ99" s="562">
        <v>18404.683640844109</v>
      </c>
      <c r="BA99" s="562"/>
      <c r="BB99" s="562"/>
      <c r="BC99" s="562"/>
      <c r="BD99" s="562"/>
      <c r="BE99" s="562"/>
      <c r="BF99" s="562"/>
      <c r="BG99" s="663"/>
      <c r="BH99" s="159"/>
    </row>
    <row r="100" spans="22:60">
      <c r="V100" s="1016"/>
      <c r="W100" s="1062"/>
      <c r="X100" s="1063" t="s">
        <v>507</v>
      </c>
      <c r="Y100" s="1064"/>
      <c r="Z100" s="561"/>
      <c r="AA100" s="562">
        <v>45071.511519573047</v>
      </c>
      <c r="AB100" s="562">
        <v>45827.416502092659</v>
      </c>
      <c r="AC100" s="562">
        <v>49385.639182036764</v>
      </c>
      <c r="AD100" s="562">
        <v>48115.042103221174</v>
      </c>
      <c r="AE100" s="562">
        <v>51773.897328547326</v>
      </c>
      <c r="AF100" s="562">
        <v>52937.36530248099</v>
      </c>
      <c r="AG100" s="562">
        <v>54709.581430470833</v>
      </c>
      <c r="AH100" s="562">
        <v>53725.436653349367</v>
      </c>
      <c r="AI100" s="562">
        <v>54704.883611221565</v>
      </c>
      <c r="AJ100" s="562">
        <v>58293.965188560629</v>
      </c>
      <c r="AK100" s="562">
        <v>57730.678764305019</v>
      </c>
      <c r="AL100" s="562">
        <v>59896.014610722981</v>
      </c>
      <c r="AM100" s="562">
        <v>65029.676372032904</v>
      </c>
      <c r="AN100" s="562">
        <v>65530.623198376867</v>
      </c>
      <c r="AO100" s="562">
        <v>64591.197661449769</v>
      </c>
      <c r="AP100" s="562">
        <v>67567.288804803713</v>
      </c>
      <c r="AQ100" s="562">
        <v>65920.58909468638</v>
      </c>
      <c r="AR100" s="562">
        <v>70207.695271518271</v>
      </c>
      <c r="AS100" s="562">
        <v>66548.572985566614</v>
      </c>
      <c r="AT100" s="562">
        <v>67178.313792195258</v>
      </c>
      <c r="AU100" s="562">
        <v>64731.715403870658</v>
      </c>
      <c r="AV100" s="562">
        <v>71925.207579428883</v>
      </c>
      <c r="AW100" s="562">
        <v>78011.32424208225</v>
      </c>
      <c r="AX100" s="562">
        <v>75813.460282574699</v>
      </c>
      <c r="AY100" s="562">
        <v>75626.501084134914</v>
      </c>
      <c r="AZ100" s="562">
        <v>81223.143521149017</v>
      </c>
      <c r="BA100" s="562"/>
      <c r="BB100" s="562"/>
      <c r="BC100" s="562"/>
      <c r="BD100" s="562"/>
      <c r="BE100" s="562"/>
      <c r="BF100" s="562"/>
      <c r="BG100" s="663"/>
      <c r="BH100" s="159"/>
    </row>
    <row r="101" spans="22:60">
      <c r="V101" s="1016"/>
      <c r="W101" s="1062"/>
      <c r="X101" s="1063" t="s">
        <v>508</v>
      </c>
      <c r="Y101" s="1064"/>
      <c r="Z101" s="561"/>
      <c r="AA101" s="562">
        <v>7092.3693651357898</v>
      </c>
      <c r="AB101" s="562">
        <v>7234.3224266050292</v>
      </c>
      <c r="AC101" s="562">
        <v>7672.485470918039</v>
      </c>
      <c r="AD101" s="562">
        <v>7611.0118239409894</v>
      </c>
      <c r="AE101" s="562">
        <v>7617.4197043412096</v>
      </c>
      <c r="AF101" s="562">
        <v>8050.4629706297846</v>
      </c>
      <c r="AG101" s="562">
        <v>8862.8720071748012</v>
      </c>
      <c r="AH101" s="562">
        <v>8477.1585689203821</v>
      </c>
      <c r="AI101" s="562">
        <v>8406.2120670755194</v>
      </c>
      <c r="AJ101" s="562">
        <v>8764.665404025749</v>
      </c>
      <c r="AK101" s="562">
        <v>8876.9039716276675</v>
      </c>
      <c r="AL101" s="562">
        <v>9651.6623458627146</v>
      </c>
      <c r="AM101" s="562">
        <v>9637.7498364341718</v>
      </c>
      <c r="AN101" s="562">
        <v>9843.8131086931899</v>
      </c>
      <c r="AO101" s="562">
        <v>9756.5492871189763</v>
      </c>
      <c r="AP101" s="562">
        <v>10634.33353265476</v>
      </c>
      <c r="AQ101" s="562">
        <v>10124.010286382509</v>
      </c>
      <c r="AR101" s="562">
        <v>10046.598498531952</v>
      </c>
      <c r="AS101" s="562">
        <v>9880.8861748747659</v>
      </c>
      <c r="AT101" s="562">
        <v>10212.671664428268</v>
      </c>
      <c r="AU101" s="562">
        <v>9895.6745357547788</v>
      </c>
      <c r="AV101" s="562">
        <v>11462.784754605906</v>
      </c>
      <c r="AW101" s="562">
        <v>12730.246218160677</v>
      </c>
      <c r="AX101" s="562">
        <v>12182.523364932495</v>
      </c>
      <c r="AY101" s="562">
        <v>12345.565882798741</v>
      </c>
      <c r="AZ101" s="562">
        <v>12976.195459742154</v>
      </c>
      <c r="BA101" s="562"/>
      <c r="BB101" s="562"/>
      <c r="BC101" s="562"/>
      <c r="BD101" s="562"/>
      <c r="BE101" s="562"/>
      <c r="BF101" s="562"/>
      <c r="BG101" s="663"/>
      <c r="BH101" s="159"/>
    </row>
    <row r="102" spans="22:60">
      <c r="V102" s="1016"/>
      <c r="W102" s="1062"/>
      <c r="X102" s="1063" t="s">
        <v>509</v>
      </c>
      <c r="Y102" s="1064"/>
      <c r="Z102" s="561"/>
      <c r="AA102" s="562">
        <v>14301.451876477757</v>
      </c>
      <c r="AB102" s="562">
        <v>13685.26601874223</v>
      </c>
      <c r="AC102" s="562">
        <v>14566.341547591208</v>
      </c>
      <c r="AD102" s="562">
        <v>15066.418185512395</v>
      </c>
      <c r="AE102" s="562">
        <v>15746.320138931897</v>
      </c>
      <c r="AF102" s="562">
        <v>16871.189033387669</v>
      </c>
      <c r="AG102" s="562">
        <v>18050.253571327215</v>
      </c>
      <c r="AH102" s="562">
        <v>17530.497969233147</v>
      </c>
      <c r="AI102" s="562">
        <v>17729.17078286277</v>
      </c>
      <c r="AJ102" s="562">
        <v>18682.493395195997</v>
      </c>
      <c r="AK102" s="562">
        <v>18258.910389924618</v>
      </c>
      <c r="AL102" s="562">
        <v>18827.380865441592</v>
      </c>
      <c r="AM102" s="562">
        <v>20606.569643845869</v>
      </c>
      <c r="AN102" s="562">
        <v>20897.258926257997</v>
      </c>
      <c r="AO102" s="562">
        <v>21155.69951801639</v>
      </c>
      <c r="AP102" s="562">
        <v>22264.171814369958</v>
      </c>
      <c r="AQ102" s="562">
        <v>22095.025039501255</v>
      </c>
      <c r="AR102" s="562">
        <v>22826.662520378472</v>
      </c>
      <c r="AS102" s="562">
        <v>22178.878911569165</v>
      </c>
      <c r="AT102" s="562">
        <v>21815.792235003362</v>
      </c>
      <c r="AU102" s="562">
        <v>21665.316562002608</v>
      </c>
      <c r="AV102" s="562">
        <v>24701.152096686554</v>
      </c>
      <c r="AW102" s="562">
        <v>27457.340511928916</v>
      </c>
      <c r="AX102" s="562">
        <v>26152.019837757809</v>
      </c>
      <c r="AY102" s="562">
        <v>25551.132609577075</v>
      </c>
      <c r="AZ102" s="562">
        <v>26992.865758150496</v>
      </c>
      <c r="BA102" s="562"/>
      <c r="BB102" s="562"/>
      <c r="BC102" s="562"/>
      <c r="BD102" s="562"/>
      <c r="BE102" s="562"/>
      <c r="BF102" s="562"/>
      <c r="BG102" s="663"/>
      <c r="BH102" s="159"/>
    </row>
    <row r="103" spans="22:60">
      <c r="V103" s="1016"/>
      <c r="W103" s="1062"/>
      <c r="X103" s="1063" t="s">
        <v>510</v>
      </c>
      <c r="Y103" s="1064"/>
      <c r="Z103" s="561"/>
      <c r="AA103" s="562">
        <v>22083.029867527548</v>
      </c>
      <c r="AB103" s="562">
        <v>22622.766562544082</v>
      </c>
      <c r="AC103" s="562">
        <v>23051.551343804513</v>
      </c>
      <c r="AD103" s="562">
        <v>22755.101447354704</v>
      </c>
      <c r="AE103" s="562">
        <v>24741.770065237684</v>
      </c>
      <c r="AF103" s="562">
        <v>25327.707338048865</v>
      </c>
      <c r="AG103" s="562">
        <v>27086.36483963842</v>
      </c>
      <c r="AH103" s="562">
        <v>26609.82261449159</v>
      </c>
      <c r="AI103" s="562">
        <v>26315.771869023774</v>
      </c>
      <c r="AJ103" s="562">
        <v>28161.479726239326</v>
      </c>
      <c r="AK103" s="562">
        <v>28230.577947346734</v>
      </c>
      <c r="AL103" s="562">
        <v>28057.002431515837</v>
      </c>
      <c r="AM103" s="562">
        <v>30733.120709436618</v>
      </c>
      <c r="AN103" s="562">
        <v>30670.380917038288</v>
      </c>
      <c r="AO103" s="562">
        <v>30235.118609478868</v>
      </c>
      <c r="AP103" s="562">
        <v>31882.769966848653</v>
      </c>
      <c r="AQ103" s="562">
        <v>31966.193256325019</v>
      </c>
      <c r="AR103" s="562">
        <v>34402.779972324832</v>
      </c>
      <c r="AS103" s="562">
        <v>32475.497453791588</v>
      </c>
      <c r="AT103" s="562">
        <v>31205.088689872147</v>
      </c>
      <c r="AU103" s="562">
        <v>30489.896291614183</v>
      </c>
      <c r="AV103" s="562">
        <v>35057.529430342307</v>
      </c>
      <c r="AW103" s="562">
        <v>37268.164373571191</v>
      </c>
      <c r="AX103" s="562">
        <v>36626.323220141319</v>
      </c>
      <c r="AY103" s="562">
        <v>36138.989288329481</v>
      </c>
      <c r="AZ103" s="562">
        <v>38322.996039547186</v>
      </c>
      <c r="BA103" s="562"/>
      <c r="BB103" s="562"/>
      <c r="BC103" s="562"/>
      <c r="BD103" s="562"/>
      <c r="BE103" s="562"/>
      <c r="BF103" s="562"/>
      <c r="BG103" s="663"/>
      <c r="BH103" s="159"/>
    </row>
    <row r="104" spans="22:60">
      <c r="V104" s="1016"/>
      <c r="W104" s="1062"/>
      <c r="X104" s="1063" t="s">
        <v>511</v>
      </c>
      <c r="Y104" s="1064"/>
      <c r="Z104" s="561"/>
      <c r="AA104" s="562">
        <v>8227.8825902005974</v>
      </c>
      <c r="AB104" s="562">
        <v>8328.2980664214829</v>
      </c>
      <c r="AC104" s="562">
        <v>8590.0351038458321</v>
      </c>
      <c r="AD104" s="562">
        <v>8854.6683991835453</v>
      </c>
      <c r="AE104" s="562">
        <v>9513.8529424224107</v>
      </c>
      <c r="AF104" s="562">
        <v>9824.6831487056006</v>
      </c>
      <c r="AG104" s="562">
        <v>10156.603936856758</v>
      </c>
      <c r="AH104" s="562">
        <v>9904.3101180442463</v>
      </c>
      <c r="AI104" s="562">
        <v>9272.4451154478957</v>
      </c>
      <c r="AJ104" s="562">
        <v>10215.23741620305</v>
      </c>
      <c r="AK104" s="562">
        <v>9968.579518045015</v>
      </c>
      <c r="AL104" s="562">
        <v>10593.271334796245</v>
      </c>
      <c r="AM104" s="562">
        <v>11236.03101981878</v>
      </c>
      <c r="AN104" s="562">
        <v>11849.204911496103</v>
      </c>
      <c r="AO104" s="562">
        <v>11197.509040118623</v>
      </c>
      <c r="AP104" s="562">
        <v>12031.72043560358</v>
      </c>
      <c r="AQ104" s="562">
        <v>11696.325518986001</v>
      </c>
      <c r="AR104" s="562">
        <v>11673.124480274841</v>
      </c>
      <c r="AS104" s="562">
        <v>12092.772564441246</v>
      </c>
      <c r="AT104" s="562">
        <v>11969.807389628257</v>
      </c>
      <c r="AU104" s="562">
        <v>10899.823450630396</v>
      </c>
      <c r="AV104" s="562">
        <v>12495.836030496695</v>
      </c>
      <c r="AW104" s="562">
        <v>13323.499839100545</v>
      </c>
      <c r="AX104" s="562">
        <v>13640.005643314467</v>
      </c>
      <c r="AY104" s="562">
        <v>13403.532321782353</v>
      </c>
      <c r="AZ104" s="562">
        <v>13709.694861591721</v>
      </c>
      <c r="BA104" s="562"/>
      <c r="BB104" s="562"/>
      <c r="BC104" s="562"/>
      <c r="BD104" s="562"/>
      <c r="BE104" s="562"/>
      <c r="BF104" s="562"/>
      <c r="BG104" s="663"/>
      <c r="BH104" s="159"/>
    </row>
    <row r="105" spans="22:60">
      <c r="V105" s="1016"/>
      <c r="W105" s="1062"/>
      <c r="X105" s="1063" t="s">
        <v>512</v>
      </c>
      <c r="Y105" s="1064"/>
      <c r="Z105" s="561"/>
      <c r="AA105" s="562">
        <v>4280.785918844228</v>
      </c>
      <c r="AB105" s="562">
        <v>4424.8653205089122</v>
      </c>
      <c r="AC105" s="562">
        <v>4589.1129172045958</v>
      </c>
      <c r="AD105" s="562">
        <v>4586.4051707755016</v>
      </c>
      <c r="AE105" s="562">
        <v>4678.407222472566</v>
      </c>
      <c r="AF105" s="562">
        <v>5064.4308930464831</v>
      </c>
      <c r="AG105" s="562">
        <v>5473.2870824329566</v>
      </c>
      <c r="AH105" s="562">
        <v>5195.1116929770569</v>
      </c>
      <c r="AI105" s="562">
        <v>5212.1017273446541</v>
      </c>
      <c r="AJ105" s="562">
        <v>5543.4561129781669</v>
      </c>
      <c r="AK105" s="562">
        <v>5793.8312369232781</v>
      </c>
      <c r="AL105" s="562">
        <v>5896.6054334771425</v>
      </c>
      <c r="AM105" s="562">
        <v>6282.7745932355911</v>
      </c>
      <c r="AN105" s="562">
        <v>6368.1483381285152</v>
      </c>
      <c r="AO105" s="562">
        <v>6169.7418417394583</v>
      </c>
      <c r="AP105" s="562">
        <v>6475.1832166070635</v>
      </c>
      <c r="AQ105" s="562">
        <v>6336.9075891592202</v>
      </c>
      <c r="AR105" s="562">
        <v>6194.3559033071833</v>
      </c>
      <c r="AS105" s="562">
        <v>6624.7017656953039</v>
      </c>
      <c r="AT105" s="562">
        <v>6379.3091317535</v>
      </c>
      <c r="AU105" s="562">
        <v>6286.3203810238092</v>
      </c>
      <c r="AV105" s="562">
        <v>7321.3437460547948</v>
      </c>
      <c r="AW105" s="562">
        <v>7801.1330706652016</v>
      </c>
      <c r="AX105" s="562">
        <v>7553.9884473279799</v>
      </c>
      <c r="AY105" s="562">
        <v>7522.3527264278218</v>
      </c>
      <c r="AZ105" s="562">
        <v>7374.7028814258265</v>
      </c>
      <c r="BA105" s="562"/>
      <c r="BB105" s="562"/>
      <c r="BC105" s="562"/>
      <c r="BD105" s="562"/>
      <c r="BE105" s="562"/>
      <c r="BF105" s="562"/>
      <c r="BG105" s="663"/>
      <c r="BH105" s="159"/>
    </row>
    <row r="106" spans="22:60">
      <c r="V106" s="1016"/>
      <c r="W106" s="1062"/>
      <c r="X106" s="1063" t="s">
        <v>513</v>
      </c>
      <c r="Y106" s="1064"/>
      <c r="Z106" s="561"/>
      <c r="AA106" s="562">
        <v>12286.081002942125</v>
      </c>
      <c r="AB106" s="562">
        <v>12253.181471084437</v>
      </c>
      <c r="AC106" s="562">
        <v>13319.747043433286</v>
      </c>
      <c r="AD106" s="562">
        <v>13144.184065531874</v>
      </c>
      <c r="AE106" s="562">
        <v>14275.694418214025</v>
      </c>
      <c r="AF106" s="562">
        <v>14923.638155913193</v>
      </c>
      <c r="AG106" s="562">
        <v>15594.009740041076</v>
      </c>
      <c r="AH106" s="562">
        <v>15139.305875581904</v>
      </c>
      <c r="AI106" s="562">
        <v>15168.972860481217</v>
      </c>
      <c r="AJ106" s="562">
        <v>16181.610945687535</v>
      </c>
      <c r="AK106" s="562">
        <v>15590.205744697198</v>
      </c>
      <c r="AL106" s="562">
        <v>16395.221186113202</v>
      </c>
      <c r="AM106" s="562">
        <v>18065.360249354435</v>
      </c>
      <c r="AN106" s="562">
        <v>18072.772499016704</v>
      </c>
      <c r="AO106" s="562">
        <v>18043.356243726696</v>
      </c>
      <c r="AP106" s="562">
        <v>18996.65106505149</v>
      </c>
      <c r="AQ106" s="562">
        <v>18337.486740650565</v>
      </c>
      <c r="AR106" s="562">
        <v>20162.703972978969</v>
      </c>
      <c r="AS106" s="562">
        <v>18041.100969692474</v>
      </c>
      <c r="AT106" s="562">
        <v>17569.428468830843</v>
      </c>
      <c r="AU106" s="562">
        <v>17270.893969655834</v>
      </c>
      <c r="AV106" s="562">
        <v>20552.213081732567</v>
      </c>
      <c r="AW106" s="562">
        <v>21620.78568140445</v>
      </c>
      <c r="AX106" s="562">
        <v>21477.108336470894</v>
      </c>
      <c r="AY106" s="562">
        <v>20286.45938771237</v>
      </c>
      <c r="AZ106" s="562">
        <v>21988.383446752334</v>
      </c>
      <c r="BA106" s="562"/>
      <c r="BB106" s="562"/>
      <c r="BC106" s="562"/>
      <c r="BD106" s="562"/>
      <c r="BE106" s="562"/>
      <c r="BF106" s="562"/>
      <c r="BG106" s="663"/>
      <c r="BH106" s="159"/>
    </row>
    <row r="107" spans="22:60">
      <c r="V107" s="1016"/>
      <c r="W107" s="1062"/>
      <c r="X107" s="1063" t="s">
        <v>514</v>
      </c>
      <c r="Y107" s="1065"/>
      <c r="Z107" s="561"/>
      <c r="AA107" s="562">
        <v>1046.852520248794</v>
      </c>
      <c r="AB107" s="562">
        <v>1053.3135165213484</v>
      </c>
      <c r="AC107" s="562">
        <v>1021.6466984362856</v>
      </c>
      <c r="AD107" s="562">
        <v>1052.1227184452762</v>
      </c>
      <c r="AE107" s="562">
        <v>1053.750074519593</v>
      </c>
      <c r="AF107" s="562">
        <v>1123.9000036425884</v>
      </c>
      <c r="AG107" s="562">
        <v>1252.3348128162004</v>
      </c>
      <c r="AH107" s="562">
        <v>1148.4093911246036</v>
      </c>
      <c r="AI107" s="562">
        <v>1269.2121963658419</v>
      </c>
      <c r="AJ107" s="562">
        <v>1257.6775744391357</v>
      </c>
      <c r="AK107" s="562">
        <v>1243.338689013071</v>
      </c>
      <c r="AL107" s="562">
        <v>1325.9538952339922</v>
      </c>
      <c r="AM107" s="562">
        <v>1400.010818362661</v>
      </c>
      <c r="AN107" s="562">
        <v>1513.0626855293476</v>
      </c>
      <c r="AO107" s="562">
        <v>1468.0881421549443</v>
      </c>
      <c r="AP107" s="562">
        <v>1440.3902919867699</v>
      </c>
      <c r="AQ107" s="562">
        <v>1493.1540929985099</v>
      </c>
      <c r="AR107" s="562">
        <v>1602.3542438704646</v>
      </c>
      <c r="AS107" s="562">
        <v>1465.7626235881933</v>
      </c>
      <c r="AT107" s="562">
        <v>1510.3393235853014</v>
      </c>
      <c r="AU107" s="562">
        <v>1396.2372386329284</v>
      </c>
      <c r="AV107" s="562">
        <v>1714.602066255306</v>
      </c>
      <c r="AW107" s="562">
        <v>1712.7658159104078</v>
      </c>
      <c r="AX107" s="562">
        <v>1849.5097159064605</v>
      </c>
      <c r="AY107" s="562">
        <v>1909.9647445446551</v>
      </c>
      <c r="AZ107" s="562">
        <v>2075.6208867230534</v>
      </c>
      <c r="BA107" s="563"/>
      <c r="BB107" s="563"/>
      <c r="BC107" s="563"/>
      <c r="BD107" s="563"/>
      <c r="BE107" s="563"/>
      <c r="BF107" s="563"/>
      <c r="BG107" s="664"/>
      <c r="BH107" s="159"/>
    </row>
    <row r="108" spans="22:60" ht="15" thickBot="1">
      <c r="V108" s="1016"/>
      <c r="W108" s="1066"/>
      <c r="X108" s="1023" t="s">
        <v>515</v>
      </c>
      <c r="Y108" s="1067"/>
      <c r="Z108" s="561"/>
      <c r="AA108" s="565">
        <v>-4468.3431722409487</v>
      </c>
      <c r="AB108" s="565">
        <v>-3630.3622433134628</v>
      </c>
      <c r="AC108" s="565">
        <v>-4991.9994435101025</v>
      </c>
      <c r="AD108" s="565">
        <v>-3603.6197339491414</v>
      </c>
      <c r="AE108" s="565">
        <v>-4894.701584593553</v>
      </c>
      <c r="AF108" s="565">
        <v>-6769.8552953259932</v>
      </c>
      <c r="AG108" s="565">
        <v>-16352.751525782574</v>
      </c>
      <c r="AH108" s="565">
        <v>-16221.237190864351</v>
      </c>
      <c r="AI108" s="565">
        <v>-16336.882991011225</v>
      </c>
      <c r="AJ108" s="565">
        <v>-17761.467997308464</v>
      </c>
      <c r="AK108" s="565">
        <v>-11705.206835589992</v>
      </c>
      <c r="AL108" s="565">
        <v>-21668.584368760756</v>
      </c>
      <c r="AM108" s="565">
        <v>-23184.572631514056</v>
      </c>
      <c r="AN108" s="565">
        <v>-22634.190567717349</v>
      </c>
      <c r="AO108" s="565">
        <v>-21074.689920839279</v>
      </c>
      <c r="AP108" s="565">
        <v>-20269.642028188475</v>
      </c>
      <c r="AQ108" s="565">
        <v>-28626.780584312619</v>
      </c>
      <c r="AR108" s="565">
        <v>-23606.190852656084</v>
      </c>
      <c r="AS108" s="565">
        <v>-22884.008957339418</v>
      </c>
      <c r="AT108" s="565">
        <v>-32702.798626776716</v>
      </c>
      <c r="AU108" s="565">
        <v>-14721.535109781144</v>
      </c>
      <c r="AV108" s="565">
        <v>-24545.224214713384</v>
      </c>
      <c r="AW108" s="565">
        <v>-28386.60329590477</v>
      </c>
      <c r="AX108" s="565">
        <v>-25603.019344545766</v>
      </c>
      <c r="AY108" s="565">
        <v>-34338.169192435234</v>
      </c>
      <c r="AZ108" s="565">
        <v>-56759.948555395218</v>
      </c>
      <c r="BA108" s="565"/>
      <c r="BB108" s="565"/>
      <c r="BC108" s="565"/>
      <c r="BD108" s="565"/>
      <c r="BE108" s="565"/>
      <c r="BF108" s="565"/>
      <c r="BG108" s="665"/>
      <c r="BH108" s="159"/>
    </row>
    <row r="109" spans="22:60">
      <c r="V109" s="510" t="s">
        <v>93</v>
      </c>
      <c r="W109" s="1068"/>
      <c r="X109" s="1069"/>
      <c r="Y109" s="1070"/>
      <c r="Z109" s="196"/>
      <c r="AA109" s="496">
        <f t="shared" ref="AA109:AX109" si="10">SUM(AA110,AA115,AA118,AA119,AA120)</f>
        <v>65125.994535528174</v>
      </c>
      <c r="AB109" s="496">
        <f t="shared" si="10"/>
        <v>66220.898023044763</v>
      </c>
      <c r="AC109" s="496">
        <f t="shared" si="10"/>
        <v>66149.519260191446</v>
      </c>
      <c r="AD109" s="496">
        <f t="shared" si="10"/>
        <v>64863.514874937078</v>
      </c>
      <c r="AE109" s="496">
        <f t="shared" si="10"/>
        <v>66439.762202855098</v>
      </c>
      <c r="AF109" s="496">
        <f t="shared" si="10"/>
        <v>66774.087991480075</v>
      </c>
      <c r="AG109" s="496">
        <f t="shared" si="10"/>
        <v>67297.67635866307</v>
      </c>
      <c r="AH109" s="496">
        <f t="shared" si="10"/>
        <v>64691.798465169501</v>
      </c>
      <c r="AI109" s="496">
        <f t="shared" si="10"/>
        <v>58609.944120293192</v>
      </c>
      <c r="AJ109" s="496">
        <f t="shared" si="10"/>
        <v>58899.072792361236</v>
      </c>
      <c r="AK109" s="496">
        <f t="shared" si="10"/>
        <v>59357.428232750528</v>
      </c>
      <c r="AL109" s="496">
        <f t="shared" si="10"/>
        <v>58040.999759272912</v>
      </c>
      <c r="AM109" s="496">
        <f t="shared" si="10"/>
        <v>55348.265059446196</v>
      </c>
      <c r="AN109" s="496">
        <f t="shared" si="10"/>
        <v>54560.852773661776</v>
      </c>
      <c r="AO109" s="496">
        <f t="shared" si="10"/>
        <v>54543.233901614753</v>
      </c>
      <c r="AP109" s="496">
        <f t="shared" si="10"/>
        <v>55643.977832797078</v>
      </c>
      <c r="AQ109" s="496">
        <f t="shared" si="10"/>
        <v>55893.472805397272</v>
      </c>
      <c r="AR109" s="496">
        <f t="shared" si="10"/>
        <v>55092.64897419</v>
      </c>
      <c r="AS109" s="496">
        <f t="shared" si="10"/>
        <v>50793.224618314176</v>
      </c>
      <c r="AT109" s="496">
        <f t="shared" si="10"/>
        <v>45234.705405729786</v>
      </c>
      <c r="AU109" s="496">
        <f t="shared" si="10"/>
        <v>46316.103039967027</v>
      </c>
      <c r="AV109" s="496">
        <f t="shared" si="10"/>
        <v>46226.842695961474</v>
      </c>
      <c r="AW109" s="496">
        <f t="shared" si="10"/>
        <v>46288.208428078942</v>
      </c>
      <c r="AX109" s="496">
        <f t="shared" si="10"/>
        <v>48034.114633908313</v>
      </c>
      <c r="AY109" s="496">
        <f>SUM(AY110,AY115,AY118,AY119,AY120)</f>
        <v>47434.264684650887</v>
      </c>
      <c r="AZ109" s="496">
        <f>SUM(AZ110,AZ115,AZ118,AZ119,AZ120)</f>
        <v>46156.22773044122</v>
      </c>
      <c r="BA109" s="496"/>
      <c r="BB109" s="496"/>
      <c r="BC109" s="496"/>
      <c r="BD109" s="496"/>
      <c r="BE109" s="496"/>
      <c r="BF109" s="496"/>
      <c r="BG109" s="666"/>
    </row>
    <row r="110" spans="22:60">
      <c r="V110" s="1071"/>
      <c r="W110" s="854" t="s">
        <v>516</v>
      </c>
      <c r="X110" s="931"/>
      <c r="Y110" s="1072"/>
      <c r="Z110" s="198"/>
      <c r="AA110" s="198">
        <f t="shared" ref="AA110:AX110" si="11">SUM(AA111:AA114)</f>
        <v>49218.657110465414</v>
      </c>
      <c r="AB110" s="198">
        <f t="shared" si="11"/>
        <v>50536.318695285423</v>
      </c>
      <c r="AC110" s="198">
        <f t="shared" si="11"/>
        <v>50953.307976125499</v>
      </c>
      <c r="AD110" s="198">
        <f t="shared" si="11"/>
        <v>50239.913380184604</v>
      </c>
      <c r="AE110" s="198">
        <f t="shared" si="11"/>
        <v>51250.192560402909</v>
      </c>
      <c r="AF110" s="198">
        <f t="shared" si="11"/>
        <v>51130.777367210147</v>
      </c>
      <c r="AG110" s="198">
        <f t="shared" si="11"/>
        <v>51473.757222270695</v>
      </c>
      <c r="AH110" s="198">
        <f t="shared" si="11"/>
        <v>48824.77999016676</v>
      </c>
      <c r="AI110" s="198">
        <f t="shared" si="11"/>
        <v>43847.700503772736</v>
      </c>
      <c r="AJ110" s="198">
        <f t="shared" si="11"/>
        <v>43563.766885549754</v>
      </c>
      <c r="AK110" s="198">
        <f t="shared" si="11"/>
        <v>43899.422551187461</v>
      </c>
      <c r="AL110" s="198">
        <f t="shared" si="11"/>
        <v>42955.998859285304</v>
      </c>
      <c r="AM110" s="198">
        <f t="shared" si="11"/>
        <v>40469.077845842869</v>
      </c>
      <c r="AN110" s="198">
        <f t="shared" si="11"/>
        <v>40133.7417478692</v>
      </c>
      <c r="AO110" s="198">
        <f t="shared" si="11"/>
        <v>39808.973338921569</v>
      </c>
      <c r="AP110" s="198">
        <f t="shared" si="11"/>
        <v>41219.73187264704</v>
      </c>
      <c r="AQ110" s="198">
        <f t="shared" si="11"/>
        <v>41192.25716722104</v>
      </c>
      <c r="AR110" s="198">
        <f t="shared" si="11"/>
        <v>40200.223106263526</v>
      </c>
      <c r="AS110" s="198">
        <f t="shared" si="11"/>
        <v>37432.491716224766</v>
      </c>
      <c r="AT110" s="198">
        <f t="shared" si="11"/>
        <v>32775.515152105858</v>
      </c>
      <c r="AU110" s="198">
        <f t="shared" si="11"/>
        <v>32747.858741581927</v>
      </c>
      <c r="AV110" s="198">
        <f t="shared" si="11"/>
        <v>33091.442253993395</v>
      </c>
      <c r="AW110" s="198">
        <f t="shared" si="11"/>
        <v>33660.75784585395</v>
      </c>
      <c r="AX110" s="198">
        <f t="shared" si="11"/>
        <v>35053.79249027327</v>
      </c>
      <c r="AY110" s="198">
        <f>SUM(AY111:AY114)</f>
        <v>34795.261458362816</v>
      </c>
      <c r="AZ110" s="198">
        <f>SUM(AZ111:AZ114)</f>
        <v>33782.348129793652</v>
      </c>
      <c r="BA110" s="198"/>
      <c r="BB110" s="198"/>
      <c r="BC110" s="198"/>
      <c r="BD110" s="198"/>
      <c r="BE110" s="198"/>
      <c r="BF110" s="198"/>
      <c r="BG110" s="667"/>
    </row>
    <row r="111" spans="22:60">
      <c r="V111" s="1071"/>
      <c r="W111" s="1073"/>
      <c r="X111" s="1074" t="s">
        <v>540</v>
      </c>
      <c r="Y111" s="1075"/>
      <c r="Z111" s="205"/>
      <c r="AA111" s="205">
        <f>'3.Allocated_CO2-Sector'!AA55</f>
        <v>38701.103416042592</v>
      </c>
      <c r="AB111" s="205">
        <f>'3.Allocated_CO2-Sector'!AB55</f>
        <v>40346.744742035473</v>
      </c>
      <c r="AC111" s="205">
        <f>'3.Allocated_CO2-Sector'!AC55</f>
        <v>41665.79114506545</v>
      </c>
      <c r="AD111" s="205">
        <f>'3.Allocated_CO2-Sector'!AD55</f>
        <v>41224.494256585334</v>
      </c>
      <c r="AE111" s="205">
        <f>'3.Allocated_CO2-Sector'!AE55</f>
        <v>42297.116417365723</v>
      </c>
      <c r="AF111" s="205">
        <f>'3.Allocated_CO2-Sector'!AF55</f>
        <v>42142.02726535382</v>
      </c>
      <c r="AG111" s="205">
        <f>'3.Allocated_CO2-Sector'!AG55</f>
        <v>42559.539804125336</v>
      </c>
      <c r="AH111" s="205">
        <f>'3.Allocated_CO2-Sector'!AH55</f>
        <v>39926.083389390726</v>
      </c>
      <c r="AI111" s="205">
        <f>'3.Allocated_CO2-Sector'!AI55</f>
        <v>35362.599382577479</v>
      </c>
      <c r="AJ111" s="205">
        <f>'3.Allocated_CO2-Sector'!AJ55</f>
        <v>35010.124942594921</v>
      </c>
      <c r="AK111" s="205">
        <f>'3.Allocated_CO2-Sector'!AK55</f>
        <v>35085.742906855594</v>
      </c>
      <c r="AL111" s="205">
        <f>'3.Allocated_CO2-Sector'!AL55</f>
        <v>34374.185269382258</v>
      </c>
      <c r="AM111" s="205">
        <f>'3.Allocated_CO2-Sector'!AM55</f>
        <v>32417.253435765444</v>
      </c>
      <c r="AN111" s="205">
        <f>'3.Allocated_CO2-Sector'!AN55</f>
        <v>31935.273453308597</v>
      </c>
      <c r="AO111" s="205">
        <f>'3.Allocated_CO2-Sector'!AO55</f>
        <v>31276.189983420805</v>
      </c>
      <c r="AP111" s="205">
        <f>'3.Allocated_CO2-Sector'!AP55</f>
        <v>32279.645554026018</v>
      </c>
      <c r="AQ111" s="205">
        <f>'3.Allocated_CO2-Sector'!AQ55</f>
        <v>31990.873871774482</v>
      </c>
      <c r="AR111" s="205">
        <f>'3.Allocated_CO2-Sector'!AR55</f>
        <v>30658.349937916188</v>
      </c>
      <c r="AS111" s="205">
        <f>'3.Allocated_CO2-Sector'!AS55</f>
        <v>28552.561480293498</v>
      </c>
      <c r="AT111" s="205">
        <f>'3.Allocated_CO2-Sector'!AT55</f>
        <v>25308.481718967807</v>
      </c>
      <c r="AU111" s="205">
        <f>'3.Allocated_CO2-Sector'!AU55</f>
        <v>24321.270937421363</v>
      </c>
      <c r="AV111" s="205">
        <f>'3.Allocated_CO2-Sector'!AV55</f>
        <v>24982.895526650263</v>
      </c>
      <c r="AW111" s="205">
        <f>'3.Allocated_CO2-Sector'!AW55</f>
        <v>25624.79533860795</v>
      </c>
      <c r="AX111" s="205">
        <f>'3.Allocated_CO2-Sector'!AX55</f>
        <v>26805.206128279013</v>
      </c>
      <c r="AY111" s="205">
        <f>'3.Allocated_CO2-Sector'!AY55</f>
        <v>26557.37523672733</v>
      </c>
      <c r="AZ111" s="205">
        <f>'3.Allocated_CO2-Sector'!AZ55</f>
        <v>25936.250183603999</v>
      </c>
      <c r="BA111" s="205"/>
      <c r="BB111" s="205"/>
      <c r="BC111" s="205"/>
      <c r="BD111" s="205"/>
      <c r="BE111" s="205"/>
      <c r="BF111" s="205"/>
      <c r="BG111" s="668"/>
    </row>
    <row r="112" spans="22:60">
      <c r="V112" s="1071"/>
      <c r="W112" s="1073"/>
      <c r="X112" s="1076" t="s">
        <v>541</v>
      </c>
      <c r="Y112" s="1077"/>
      <c r="Z112" s="206"/>
      <c r="AA112" s="205">
        <f>'3.Allocated_CO2-Sector'!AA56</f>
        <v>6674.4490046098017</v>
      </c>
      <c r="AB112" s="205">
        <f>'3.Allocated_CO2-Sector'!AB56</f>
        <v>6524.5328569297908</v>
      </c>
      <c r="AC112" s="205">
        <f>'3.Allocated_CO2-Sector'!AC56</f>
        <v>5945.8339540571315</v>
      </c>
      <c r="AD112" s="205">
        <f>'3.Allocated_CO2-Sector'!AD56</f>
        <v>5842.3534676861227</v>
      </c>
      <c r="AE112" s="205">
        <f>'3.Allocated_CO2-Sector'!AE56</f>
        <v>5740.0247792311475</v>
      </c>
      <c r="AF112" s="205">
        <f>'3.Allocated_CO2-Sector'!AF56</f>
        <v>5795.1316308500946</v>
      </c>
      <c r="AG112" s="205">
        <f>'3.Allocated_CO2-Sector'!AG56</f>
        <v>5789.0719316293616</v>
      </c>
      <c r="AH112" s="205">
        <f>'3.Allocated_CO2-Sector'!AH56</f>
        <v>5903.8352801359188</v>
      </c>
      <c r="AI112" s="205">
        <f>'3.Allocated_CO2-Sector'!AI56</f>
        <v>5638.1994106625216</v>
      </c>
      <c r="AJ112" s="205">
        <f>'3.Allocated_CO2-Sector'!AJ56</f>
        <v>5703.2053582387407</v>
      </c>
      <c r="AK112" s="205">
        <f>'3.Allocated_CO2-Sector'!AK56</f>
        <v>5899.9845210859867</v>
      </c>
      <c r="AL112" s="205">
        <f>'3.Allocated_CO2-Sector'!AL56</f>
        <v>5594.9262706926866</v>
      </c>
      <c r="AM112" s="205">
        <f>'3.Allocated_CO2-Sector'!AM56</f>
        <v>5605.2257994031515</v>
      </c>
      <c r="AN112" s="205">
        <f>'3.Allocated_CO2-Sector'!AN56</f>
        <v>6010.9337107231668</v>
      </c>
      <c r="AO112" s="205">
        <f>'3.Allocated_CO2-Sector'!AO56</f>
        <v>6398.6869967575658</v>
      </c>
      <c r="AP112" s="205">
        <f>'3.Allocated_CO2-Sector'!AP56</f>
        <v>6645.7105523034497</v>
      </c>
      <c r="AQ112" s="205">
        <f>'3.Allocated_CO2-Sector'!AQ56</f>
        <v>6788.1886315874181</v>
      </c>
      <c r="AR112" s="205">
        <f>'3.Allocated_CO2-Sector'!AR56</f>
        <v>7012.0890129308336</v>
      </c>
      <c r="AS112" s="205">
        <f>'3.Allocated_CO2-Sector'!AS56</f>
        <v>6591.818326146341</v>
      </c>
      <c r="AT112" s="205">
        <f>'3.Allocated_CO2-Sector'!AT56</f>
        <v>5364.6005099960857</v>
      </c>
      <c r="AU112" s="205">
        <f>'3.Allocated_CO2-Sector'!AU56</f>
        <v>6284.7190568659153</v>
      </c>
      <c r="AV112" s="205">
        <f>'3.Allocated_CO2-Sector'!AV56</f>
        <v>5895.7907835699853</v>
      </c>
      <c r="AW112" s="205">
        <f>'3.Allocated_CO2-Sector'!AW56</f>
        <v>5679.325140228646</v>
      </c>
      <c r="AX112" s="205">
        <f>'3.Allocated_CO2-Sector'!AX56</f>
        <v>5766.6750900500374</v>
      </c>
      <c r="AY112" s="205">
        <f>'3.Allocated_CO2-Sector'!AY56</f>
        <v>5811.9451381047556</v>
      </c>
      <c r="AZ112" s="205">
        <f>'3.Allocated_CO2-Sector'!AZ56</f>
        <v>5475.5706032403023</v>
      </c>
      <c r="BA112" s="205"/>
      <c r="BB112" s="205"/>
      <c r="BC112" s="205"/>
      <c r="BD112" s="205"/>
      <c r="BE112" s="205"/>
      <c r="BF112" s="205"/>
      <c r="BG112" s="668"/>
    </row>
    <row r="113" spans="22:63">
      <c r="V113" s="1071"/>
      <c r="W113" s="1073"/>
      <c r="X113" s="1076" t="s">
        <v>517</v>
      </c>
      <c r="Y113" s="1077"/>
      <c r="Z113" s="206"/>
      <c r="AA113" s="205">
        <f>'3.Allocated_CO2-Sector'!AA57</f>
        <v>301.08346768875816</v>
      </c>
      <c r="AB113" s="205">
        <f>'3.Allocated_CO2-Sector'!AB57</f>
        <v>295.75558173672357</v>
      </c>
      <c r="AC113" s="205">
        <f>'3.Allocated_CO2-Sector'!AC57</f>
        <v>284.33507695387169</v>
      </c>
      <c r="AD113" s="205">
        <f>'3.Allocated_CO2-Sector'!AD57</f>
        <v>278.10119582170148</v>
      </c>
      <c r="AE113" s="205">
        <f>'3.Allocated_CO2-Sector'!AE57</f>
        <v>274.49444793382429</v>
      </c>
      <c r="AF113" s="205">
        <f>'3.Allocated_CO2-Sector'!AF57</f>
        <v>268.4025813855352</v>
      </c>
      <c r="AG113" s="205">
        <f>'3.Allocated_CO2-Sector'!AG57</f>
        <v>267.0690159667289</v>
      </c>
      <c r="AH113" s="205">
        <f>'3.Allocated_CO2-Sector'!AH57</f>
        <v>255.03895087841644</v>
      </c>
      <c r="AI113" s="205">
        <f>'3.Allocated_CO2-Sector'!AI57</f>
        <v>215.46154632264185</v>
      </c>
      <c r="AJ113" s="205">
        <f>'3.Allocated_CO2-Sector'!AJ57</f>
        <v>219.97242158810099</v>
      </c>
      <c r="AK113" s="205">
        <f>'3.Allocated_CO2-Sector'!AK57</f>
        <v>213.57860666749826</v>
      </c>
      <c r="AL113" s="205">
        <f>'3.Allocated_CO2-Sector'!AL57</f>
        <v>208.86000544832325</v>
      </c>
      <c r="AM113" s="205">
        <f>'3.Allocated_CO2-Sector'!AM57</f>
        <v>203.12900687224544</v>
      </c>
      <c r="AN113" s="205">
        <f>'3.Allocated_CO2-Sector'!AN57</f>
        <v>241.01415607975841</v>
      </c>
      <c r="AO113" s="205">
        <f>'3.Allocated_CO2-Sector'!AO57</f>
        <v>251.14902502859258</v>
      </c>
      <c r="AP113" s="205">
        <f>'3.Allocated_CO2-Sector'!AP57</f>
        <v>241.24001236422299</v>
      </c>
      <c r="AQ113" s="205">
        <f>'3.Allocated_CO2-Sector'!AQ57</f>
        <v>232.12363462135133</v>
      </c>
      <c r="AR113" s="205">
        <f>'3.Allocated_CO2-Sector'!AR57</f>
        <v>209.23136824971556</v>
      </c>
      <c r="AS113" s="205">
        <f>'3.Allocated_CO2-Sector'!AS57</f>
        <v>169.1159856869304</v>
      </c>
      <c r="AT113" s="205">
        <f>'3.Allocated_CO2-Sector'!AT57</f>
        <v>136.02453642742165</v>
      </c>
      <c r="AU113" s="205">
        <f>'3.Allocated_CO2-Sector'!AU57</f>
        <v>159.71679520765082</v>
      </c>
      <c r="AV113" s="205">
        <f>'3.Allocated_CO2-Sector'!AV57</f>
        <v>162.86525484191858</v>
      </c>
      <c r="AW113" s="205">
        <f>'3.Allocated_CO2-Sector'!AW57</f>
        <v>175.71269028489786</v>
      </c>
      <c r="AX113" s="205">
        <f>'3.Allocated_CO2-Sector'!AX57</f>
        <v>190.37433720387713</v>
      </c>
      <c r="AY113" s="205">
        <f>'3.Allocated_CO2-Sector'!AY57</f>
        <v>190.89998367000615</v>
      </c>
      <c r="AZ113" s="205">
        <f>'3.Allocated_CO2-Sector'!AZ57</f>
        <v>191.97771676369112</v>
      </c>
      <c r="BA113" s="205"/>
      <c r="BB113" s="205"/>
      <c r="BC113" s="205"/>
      <c r="BD113" s="205"/>
      <c r="BE113" s="205"/>
      <c r="BF113" s="205"/>
      <c r="BG113" s="668"/>
    </row>
    <row r="114" spans="22:63">
      <c r="V114" s="1071"/>
      <c r="W114" s="949"/>
      <c r="X114" s="1078" t="s">
        <v>518</v>
      </c>
      <c r="Y114" s="1079"/>
      <c r="Z114" s="207"/>
      <c r="AA114" s="205">
        <f>'3.Allocated_CO2-Sector'!AA58</f>
        <v>3542.021222124265</v>
      </c>
      <c r="AB114" s="205">
        <f>'3.Allocated_CO2-Sector'!AB58</f>
        <v>3369.2855145834346</v>
      </c>
      <c r="AC114" s="205">
        <f>'3.Allocated_CO2-Sector'!AC58</f>
        <v>3057.3478000490459</v>
      </c>
      <c r="AD114" s="205">
        <f>'3.Allocated_CO2-Sector'!AD58</f>
        <v>2894.9644600914435</v>
      </c>
      <c r="AE114" s="205">
        <f>'3.Allocated_CO2-Sector'!AE58</f>
        <v>2938.556915872211</v>
      </c>
      <c r="AF114" s="205">
        <f>'3.Allocated_CO2-Sector'!AF58</f>
        <v>2925.2158896206997</v>
      </c>
      <c r="AG114" s="205">
        <f>'3.Allocated_CO2-Sector'!AG58</f>
        <v>2858.076470549267</v>
      </c>
      <c r="AH114" s="205">
        <f>'3.Allocated_CO2-Sector'!AH58</f>
        <v>2739.8223697616959</v>
      </c>
      <c r="AI114" s="205">
        <f>'3.Allocated_CO2-Sector'!AI58</f>
        <v>2631.4401642100925</v>
      </c>
      <c r="AJ114" s="205">
        <f>'3.Allocated_CO2-Sector'!AJ58</f>
        <v>2630.4641631279924</v>
      </c>
      <c r="AK114" s="205">
        <f>'3.Allocated_CO2-Sector'!AK58</f>
        <v>2700.1165165783791</v>
      </c>
      <c r="AL114" s="205">
        <f>'3.Allocated_CO2-Sector'!AL58</f>
        <v>2778.0273137620284</v>
      </c>
      <c r="AM114" s="205">
        <f>'3.Allocated_CO2-Sector'!AM58</f>
        <v>2243.4696038020288</v>
      </c>
      <c r="AN114" s="205">
        <f>'3.Allocated_CO2-Sector'!AN58</f>
        <v>1946.5204277576754</v>
      </c>
      <c r="AO114" s="205">
        <f>'3.Allocated_CO2-Sector'!AO58</f>
        <v>1882.947333714603</v>
      </c>
      <c r="AP114" s="205">
        <f>'3.Allocated_CO2-Sector'!AP58</f>
        <v>2053.135753953346</v>
      </c>
      <c r="AQ114" s="205">
        <f>'3.Allocated_CO2-Sector'!AQ58</f>
        <v>2181.0710292377894</v>
      </c>
      <c r="AR114" s="205">
        <f>'3.Allocated_CO2-Sector'!AR58</f>
        <v>2320.5527871667846</v>
      </c>
      <c r="AS114" s="205">
        <f>'3.Allocated_CO2-Sector'!AS58</f>
        <v>2118.995924098002</v>
      </c>
      <c r="AT114" s="205">
        <f>'3.Allocated_CO2-Sector'!AT58</f>
        <v>1966.4083867145414</v>
      </c>
      <c r="AU114" s="205">
        <f>'3.Allocated_CO2-Sector'!AU58</f>
        <v>1982.1519520869942</v>
      </c>
      <c r="AV114" s="205">
        <f>'3.Allocated_CO2-Sector'!AV58</f>
        <v>2049.8906889312284</v>
      </c>
      <c r="AW114" s="205">
        <f>'3.Allocated_CO2-Sector'!AW58</f>
        <v>2180.9246767324594</v>
      </c>
      <c r="AX114" s="205">
        <f>'3.Allocated_CO2-Sector'!AX58</f>
        <v>2291.5369347403403</v>
      </c>
      <c r="AY114" s="205">
        <f>'3.Allocated_CO2-Sector'!AY58</f>
        <v>2235.0410998607222</v>
      </c>
      <c r="AZ114" s="205">
        <f>'3.Allocated_CO2-Sector'!AZ58</f>
        <v>2178.5496261856597</v>
      </c>
      <c r="BA114" s="205"/>
      <c r="BB114" s="205"/>
      <c r="BC114" s="205"/>
      <c r="BD114" s="205"/>
      <c r="BE114" s="205"/>
      <c r="BF114" s="205"/>
      <c r="BG114" s="668"/>
    </row>
    <row r="115" spans="22:63">
      <c r="V115" s="1071"/>
      <c r="W115" s="1080" t="s">
        <v>519</v>
      </c>
      <c r="X115" s="948"/>
      <c r="Y115" s="1081"/>
      <c r="Z115" s="204"/>
      <c r="AA115" s="203">
        <f>'3.Allocated_CO2-Sector'!AA59</f>
        <v>7039.0276631441375</v>
      </c>
      <c r="AB115" s="203">
        <f>'3.Allocated_CO2-Sector'!AB59</f>
        <v>7007.4897373539416</v>
      </c>
      <c r="AC115" s="203">
        <f>'3.Allocated_CO2-Sector'!AC59</f>
        <v>6823.9777847112446</v>
      </c>
      <c r="AD115" s="203">
        <f>'3.Allocated_CO2-Sector'!AD59</f>
        <v>6386.8783119622403</v>
      </c>
      <c r="AE115" s="203">
        <f>'3.Allocated_CO2-Sector'!AE59</f>
        <v>6805.4329131534469</v>
      </c>
      <c r="AF115" s="203">
        <f>'3.Allocated_CO2-Sector'!AF59</f>
        <v>7012.8244869198716</v>
      </c>
      <c r="AG115" s="203">
        <f>'3.Allocated_CO2-Sector'!AG59</f>
        <v>7067.0135666028118</v>
      </c>
      <c r="AH115" s="203">
        <f>'3.Allocated_CO2-Sector'!AH59</f>
        <v>7060.469423876636</v>
      </c>
      <c r="AI115" s="203">
        <f>'3.Allocated_CO2-Sector'!AI59</f>
        <v>6419.5147403499213</v>
      </c>
      <c r="AJ115" s="203">
        <f>'3.Allocated_CO2-Sector'!AJ59</f>
        <v>6937.1486272867432</v>
      </c>
      <c r="AK115" s="203">
        <f>'3.Allocated_CO2-Sector'!AK59</f>
        <v>6809.764972794188</v>
      </c>
      <c r="AL115" s="203">
        <f>'3.Allocated_CO2-Sector'!AL59</f>
        <v>6346.2435267378769</v>
      </c>
      <c r="AM115" s="203">
        <f>'3.Allocated_CO2-Sector'!AM59</f>
        <v>6247.1962216433294</v>
      </c>
      <c r="AN115" s="203">
        <f>'3.Allocated_CO2-Sector'!AN59</f>
        <v>6048.6357364506921</v>
      </c>
      <c r="AO115" s="203">
        <f>'3.Allocated_CO2-Sector'!AO59</f>
        <v>6130.7938818470529</v>
      </c>
      <c r="AP115" s="203">
        <f>'3.Allocated_CO2-Sector'!AP59</f>
        <v>5790.8509301319336</v>
      </c>
      <c r="AQ115" s="203">
        <f>'3.Allocated_CO2-Sector'!AQ59</f>
        <v>5870.6507276783395</v>
      </c>
      <c r="AR115" s="203">
        <f>'3.Allocated_CO2-Sector'!AR59</f>
        <v>5962.2544637854626</v>
      </c>
      <c r="AS115" s="203">
        <f>'3.Allocated_CO2-Sector'!AS59</f>
        <v>5103.3975425386125</v>
      </c>
      <c r="AT115" s="203">
        <f>'3.Allocated_CO2-Sector'!AT59</f>
        <v>4868.5921968109797</v>
      </c>
      <c r="AU115" s="203">
        <f>'3.Allocated_CO2-Sector'!AU59</f>
        <v>5423.4077351833548</v>
      </c>
      <c r="AV115" s="203">
        <f>'3.Allocated_CO2-Sector'!AV59</f>
        <v>5099.5687952769558</v>
      </c>
      <c r="AW115" s="203">
        <f>'3.Allocated_CO2-Sector'!AW59</f>
        <v>4648.2766017063832</v>
      </c>
      <c r="AX115" s="203">
        <f>'3.Allocated_CO2-Sector'!AX59</f>
        <v>4784.2942915214053</v>
      </c>
      <c r="AY115" s="203">
        <f>'3.Allocated_CO2-Sector'!AY59</f>
        <v>4685.081395420415</v>
      </c>
      <c r="AZ115" s="203">
        <f>'3.Allocated_CO2-Sector'!AZ59</f>
        <v>4591.4703155332927</v>
      </c>
      <c r="BA115" s="203">
        <f>'3.Allocated_CO2-Sector'!BA59</f>
        <v>0</v>
      </c>
      <c r="BB115" s="203">
        <f>'3.Allocated_CO2-Sector'!BB59</f>
        <v>0</v>
      </c>
      <c r="BC115" s="203">
        <f>'3.Allocated_CO2-Sector'!BC59</f>
        <v>0</v>
      </c>
      <c r="BD115" s="203">
        <f>'3.Allocated_CO2-Sector'!BD59</f>
        <v>0</v>
      </c>
      <c r="BE115" s="203">
        <f>'3.Allocated_CO2-Sector'!BE59</f>
        <v>0</v>
      </c>
      <c r="BF115" s="203">
        <f>'3.Allocated_CO2-Sector'!BF59</f>
        <v>0</v>
      </c>
      <c r="BG115" s="203">
        <f>'3.Allocated_CO2-Sector'!BG59</f>
        <v>0</v>
      </c>
    </row>
    <row r="116" spans="22:63">
      <c r="V116" s="1071"/>
      <c r="W116" s="1082"/>
      <c r="X116" s="1074" t="s">
        <v>542</v>
      </c>
      <c r="Y116" s="1075"/>
      <c r="Z116" s="205"/>
      <c r="AA116" s="205">
        <f>'3.Allocated_CO2-Sector'!AA60</f>
        <v>3415.9647954547263</v>
      </c>
      <c r="AB116" s="205">
        <f>'3.Allocated_CO2-Sector'!AB60</f>
        <v>3362.2450836964763</v>
      </c>
      <c r="AC116" s="205">
        <f>'3.Allocated_CO2-Sector'!AC60</f>
        <v>3389.6622568879811</v>
      </c>
      <c r="AD116" s="205">
        <f>'3.Allocated_CO2-Sector'!AD60</f>
        <v>3215.7617554918893</v>
      </c>
      <c r="AE116" s="205">
        <f>'3.Allocated_CO2-Sector'!AE60</f>
        <v>3421.7058201059876</v>
      </c>
      <c r="AF116" s="205">
        <f>'3.Allocated_CO2-Sector'!AF60</f>
        <v>3455.7311845199329</v>
      </c>
      <c r="AG116" s="205">
        <f>'3.Allocated_CO2-Sector'!AG60</f>
        <v>3481.0703981591801</v>
      </c>
      <c r="AH116" s="205">
        <f>'3.Allocated_CO2-Sector'!AH60</f>
        <v>3391.4144586473922</v>
      </c>
      <c r="AI116" s="205">
        <f>'3.Allocated_CO2-Sector'!AI60</f>
        <v>3007.3838059071368</v>
      </c>
      <c r="AJ116" s="205">
        <f>'3.Allocated_CO2-Sector'!AJ60</f>
        <v>3305.1376515600991</v>
      </c>
      <c r="AK116" s="205">
        <f>'3.Allocated_CO2-Sector'!AK60</f>
        <v>3183.0712598808195</v>
      </c>
      <c r="AL116" s="205">
        <f>'3.Allocated_CO2-Sector'!AL60</f>
        <v>2967.6928263043269</v>
      </c>
      <c r="AM116" s="205">
        <f>'3.Allocated_CO2-Sector'!AM60</f>
        <v>2735.829694464479</v>
      </c>
      <c r="AN116" s="205">
        <f>'3.Allocated_CO2-Sector'!AN60</f>
        <v>2457.0750376351916</v>
      </c>
      <c r="AO116" s="205">
        <f>'3.Allocated_CO2-Sector'!AO60</f>
        <v>2466.5204063738406</v>
      </c>
      <c r="AP116" s="205">
        <f>'3.Allocated_CO2-Sector'!AP60</f>
        <v>2163.5904622113367</v>
      </c>
      <c r="AQ116" s="205">
        <f>'3.Allocated_CO2-Sector'!AQ60</f>
        <v>2196.240473420381</v>
      </c>
      <c r="AR116" s="205">
        <f>'3.Allocated_CO2-Sector'!AR60</f>
        <v>2255.897996460219</v>
      </c>
      <c r="AS116" s="205">
        <f>'3.Allocated_CO2-Sector'!AS60</f>
        <v>2003.5568247993585</v>
      </c>
      <c r="AT116" s="205">
        <f>'3.Allocated_CO2-Sector'!AT60</f>
        <v>1919.7536297047582</v>
      </c>
      <c r="AU116" s="205">
        <f>'3.Allocated_CO2-Sector'!AU60</f>
        <v>2119.2525946780574</v>
      </c>
      <c r="AV116" s="205">
        <f>'3.Allocated_CO2-Sector'!AV60</f>
        <v>2004.4154689092252</v>
      </c>
      <c r="AW116" s="205">
        <f>'3.Allocated_CO2-Sector'!AW60</f>
        <v>1851.5943895709561</v>
      </c>
      <c r="AX116" s="205">
        <f>'3.Allocated_CO2-Sector'!AX60</f>
        <v>1929.7501352048555</v>
      </c>
      <c r="AY116" s="205">
        <f>'3.Allocated_CO2-Sector'!AY60</f>
        <v>1891.3677609931035</v>
      </c>
      <c r="AZ116" s="205">
        <f>'3.Allocated_CO2-Sector'!AZ60</f>
        <v>1947.4408614615611</v>
      </c>
      <c r="BA116" s="205"/>
      <c r="BB116" s="205"/>
      <c r="BC116" s="205"/>
      <c r="BD116" s="205"/>
      <c r="BE116" s="205"/>
      <c r="BF116" s="205"/>
      <c r="BG116" s="668"/>
    </row>
    <row r="117" spans="22:63">
      <c r="V117" s="1071"/>
      <c r="W117" s="1083"/>
      <c r="X117" s="1078" t="s">
        <v>543</v>
      </c>
      <c r="Y117" s="1079"/>
      <c r="Z117" s="207"/>
      <c r="AA117" s="205">
        <f>'3.Allocated_CO2-Sector'!AA61</f>
        <v>3623.0628676894112</v>
      </c>
      <c r="AB117" s="205">
        <f>'3.Allocated_CO2-Sector'!AB61</f>
        <v>3645.2446536574653</v>
      </c>
      <c r="AC117" s="205">
        <f>'3.Allocated_CO2-Sector'!AC61</f>
        <v>3434.3155278232634</v>
      </c>
      <c r="AD117" s="205">
        <f>'3.Allocated_CO2-Sector'!AD61</f>
        <v>3171.116556470351</v>
      </c>
      <c r="AE117" s="205">
        <f>'3.Allocated_CO2-Sector'!AE61</f>
        <v>3383.7270930474592</v>
      </c>
      <c r="AF117" s="205">
        <f>'3.Allocated_CO2-Sector'!AF61</f>
        <v>3557.0933023999387</v>
      </c>
      <c r="AG117" s="205">
        <f>'3.Allocated_CO2-Sector'!AG61</f>
        <v>3585.9431684436317</v>
      </c>
      <c r="AH117" s="205">
        <f>'3.Allocated_CO2-Sector'!AH61</f>
        <v>3669.0549652292439</v>
      </c>
      <c r="AI117" s="205">
        <f>'3.Allocated_CO2-Sector'!AI61</f>
        <v>3412.1309344427846</v>
      </c>
      <c r="AJ117" s="205">
        <f>'3.Allocated_CO2-Sector'!AJ61</f>
        <v>3632.0109757266441</v>
      </c>
      <c r="AK117" s="205">
        <f>'3.Allocated_CO2-Sector'!AK61</f>
        <v>3626.6937129133685</v>
      </c>
      <c r="AL117" s="205">
        <f>'3.Allocated_CO2-Sector'!AL61</f>
        <v>3378.55070043355</v>
      </c>
      <c r="AM117" s="205">
        <f>'3.Allocated_CO2-Sector'!AM61</f>
        <v>3511.3665271788504</v>
      </c>
      <c r="AN117" s="205">
        <f>'3.Allocated_CO2-Sector'!AN61</f>
        <v>3591.5606988155005</v>
      </c>
      <c r="AO117" s="205">
        <f>'3.Allocated_CO2-Sector'!AO61</f>
        <v>3664.2734754732123</v>
      </c>
      <c r="AP117" s="205">
        <f>'3.Allocated_CO2-Sector'!AP61</f>
        <v>3627.260467920597</v>
      </c>
      <c r="AQ117" s="205">
        <f>'3.Allocated_CO2-Sector'!AQ61</f>
        <v>3674.4102542579585</v>
      </c>
      <c r="AR117" s="205">
        <f>'3.Allocated_CO2-Sector'!AR61</f>
        <v>3706.3564673252436</v>
      </c>
      <c r="AS117" s="205">
        <f>'3.Allocated_CO2-Sector'!AS61</f>
        <v>3099.8407177392537</v>
      </c>
      <c r="AT117" s="205">
        <f>'3.Allocated_CO2-Sector'!AT61</f>
        <v>2948.8385671062215</v>
      </c>
      <c r="AU117" s="205">
        <f>'3.Allocated_CO2-Sector'!AU61</f>
        <v>3304.1551405052974</v>
      </c>
      <c r="AV117" s="205">
        <f>'3.Allocated_CO2-Sector'!AV61</f>
        <v>3095.1533263677306</v>
      </c>
      <c r="AW117" s="205">
        <f>'3.Allocated_CO2-Sector'!AW61</f>
        <v>2796.6822121354271</v>
      </c>
      <c r="AX117" s="205">
        <f>'3.Allocated_CO2-Sector'!AX61</f>
        <v>2854.5441563165496</v>
      </c>
      <c r="AY117" s="205">
        <f>'3.Allocated_CO2-Sector'!AY61</f>
        <v>2793.7136344273113</v>
      </c>
      <c r="AZ117" s="205">
        <f>'3.Allocated_CO2-Sector'!AZ61</f>
        <v>2644.0294540717314</v>
      </c>
      <c r="BA117" s="205"/>
      <c r="BB117" s="205"/>
      <c r="BC117" s="205"/>
      <c r="BD117" s="205"/>
      <c r="BE117" s="205"/>
      <c r="BF117" s="205"/>
      <c r="BG117" s="668"/>
    </row>
    <row r="118" spans="22:63">
      <c r="V118" s="1071"/>
      <c r="W118" s="1084" t="s">
        <v>520</v>
      </c>
      <c r="X118" s="1085"/>
      <c r="Y118" s="1086"/>
      <c r="Z118" s="433"/>
      <c r="AA118" s="433">
        <f>'3.Allocated_CO2-Sector'!AA62</f>
        <v>7272.7601051779366</v>
      </c>
      <c r="AB118" s="433">
        <f>'3.Allocated_CO2-Sector'!AB62</f>
        <v>7091.4333111520082</v>
      </c>
      <c r="AC118" s="433">
        <f>'3.Allocated_CO2-Sector'!AC62</f>
        <v>6796.0270409401091</v>
      </c>
      <c r="AD118" s="433">
        <f>'3.Allocated_CO2-Sector'!AD62</f>
        <v>6652.2283869302664</v>
      </c>
      <c r="AE118" s="433">
        <f>'3.Allocated_CO2-Sector'!AE62</f>
        <v>6656.1869920915788</v>
      </c>
      <c r="AF118" s="433">
        <f>'3.Allocated_CO2-Sector'!AF62</f>
        <v>6849.5948379410793</v>
      </c>
      <c r="AG118" s="433">
        <f>'3.Allocated_CO2-Sector'!AG62</f>
        <v>6870.5168410732231</v>
      </c>
      <c r="AH118" s="433">
        <f>'3.Allocated_CO2-Sector'!AH62</f>
        <v>6834.1265198527999</v>
      </c>
      <c r="AI118" s="433">
        <f>'3.Allocated_CO2-Sector'!AI62</f>
        <v>6545.5419320590336</v>
      </c>
      <c r="AJ118" s="433">
        <f>'3.Allocated_CO2-Sector'!AJ62</f>
        <v>6463.1812625845996</v>
      </c>
      <c r="AK118" s="433">
        <f>'3.Allocated_CO2-Sector'!AK62</f>
        <v>6739.5274743262462</v>
      </c>
      <c r="AL118" s="433">
        <f>'3.Allocated_CO2-Sector'!AL62</f>
        <v>6762.5046737338816</v>
      </c>
      <c r="AM118" s="433">
        <f>'3.Allocated_CO2-Sector'!AM62</f>
        <v>6597.9044290885777</v>
      </c>
      <c r="AN118" s="433">
        <f>'3.Allocated_CO2-Sector'!AN62</f>
        <v>6366.4953109832304</v>
      </c>
      <c r="AO118" s="433">
        <f>'3.Allocated_CO2-Sector'!AO62</f>
        <v>6483.0399152253349</v>
      </c>
      <c r="AP118" s="433">
        <f>'3.Allocated_CO2-Sector'!AP62</f>
        <v>6496.4652742315675</v>
      </c>
      <c r="AQ118" s="433">
        <f>'3.Allocated_CO2-Sector'!AQ62</f>
        <v>6567.9742878366787</v>
      </c>
      <c r="AR118" s="433">
        <f>'3.Allocated_CO2-Sector'!AR62</f>
        <v>6694.9345561970713</v>
      </c>
      <c r="AS118" s="433">
        <f>'3.Allocated_CO2-Sector'!AS62</f>
        <v>6236.5687163682669</v>
      </c>
      <c r="AT118" s="433">
        <f>'3.Allocated_CO2-Sector'!AT62</f>
        <v>5468.3465203851802</v>
      </c>
      <c r="AU118" s="433">
        <f>'3.Allocated_CO2-Sector'!AU62</f>
        <v>6100.6968938516457</v>
      </c>
      <c r="AV118" s="433">
        <f>'3.Allocated_CO2-Sector'!AV62</f>
        <v>5964.6174366201221</v>
      </c>
      <c r="AW118" s="433">
        <f>'3.Allocated_CO2-Sector'!AW62</f>
        <v>6060.7866012011864</v>
      </c>
      <c r="AX118" s="433">
        <f>'3.Allocated_CO2-Sector'!AX62</f>
        <v>6169.6090669051446</v>
      </c>
      <c r="AY118" s="433">
        <f>'3.Allocated_CO2-Sector'!AY62</f>
        <v>6092.9718310436147</v>
      </c>
      <c r="AZ118" s="433">
        <f>'3.Allocated_CO2-Sector'!AZ62</f>
        <v>5933.9549052864904</v>
      </c>
      <c r="BA118" s="433"/>
      <c r="BB118" s="433"/>
      <c r="BC118" s="433"/>
      <c r="BD118" s="433"/>
      <c r="BE118" s="433"/>
      <c r="BF118" s="433"/>
      <c r="BG118" s="669"/>
    </row>
    <row r="119" spans="22:63">
      <c r="V119" s="1071"/>
      <c r="W119" s="1087" t="s">
        <v>521</v>
      </c>
      <c r="X119" s="1088"/>
      <c r="Y119" s="1089"/>
      <c r="Z119" s="440"/>
      <c r="AA119" s="440">
        <f>'3.Allocated_CO2-Sector'!AA63</f>
        <v>1531.2802967406865</v>
      </c>
      <c r="AB119" s="440">
        <f>'3.Allocated_CO2-Sector'!AB63</f>
        <v>1518.8813192533894</v>
      </c>
      <c r="AC119" s="440">
        <f>'3.Allocated_CO2-Sector'!AC63</f>
        <v>1510.9365684146064</v>
      </c>
      <c r="AD119" s="440">
        <f>'3.Allocated_CO2-Sector'!AD63</f>
        <v>1524.9321658599704</v>
      </c>
      <c r="AE119" s="440">
        <f>'3.Allocated_CO2-Sector'!AE63</f>
        <v>1661.1529972071523</v>
      </c>
      <c r="AF119" s="440">
        <f>'3.Allocated_CO2-Sector'!AF63</f>
        <v>1709.3536294089783</v>
      </c>
      <c r="AG119" s="440">
        <f>'3.Allocated_CO2-Sector'!AG63</f>
        <v>1806.7147887163414</v>
      </c>
      <c r="AH119" s="440">
        <f>'3.Allocated_CO2-Sector'!AH63</f>
        <v>1886.3306912733019</v>
      </c>
      <c r="AI119" s="440">
        <f>'3.Allocated_CO2-Sector'!AI63</f>
        <v>1710.6919941114984</v>
      </c>
      <c r="AJ119" s="440">
        <f>'3.Allocated_CO2-Sector'!AJ63</f>
        <v>1845.6503869401404</v>
      </c>
      <c r="AK119" s="440">
        <f>'3.Allocated_CO2-Sector'!AK63</f>
        <v>1822.2115344426247</v>
      </c>
      <c r="AL119" s="440">
        <f>'3.Allocated_CO2-Sector'!AL63</f>
        <v>1898.0363095158432</v>
      </c>
      <c r="AM119" s="440">
        <f>'3.Allocated_CO2-Sector'!AM63</f>
        <v>1954.2181328714137</v>
      </c>
      <c r="AN119" s="440">
        <f>'3.Allocated_CO2-Sector'!AN63</f>
        <v>1926.6512483586587</v>
      </c>
      <c r="AO119" s="440">
        <f>'3.Allocated_CO2-Sector'!AO63</f>
        <v>2034.1347656207925</v>
      </c>
      <c r="AP119" s="440">
        <f>'3.Allocated_CO2-Sector'!AP63</f>
        <v>2046.8786357865356</v>
      </c>
      <c r="AQ119" s="440">
        <f>'3.Allocated_CO2-Sector'!AQ63</f>
        <v>2175.0709326612105</v>
      </c>
      <c r="AR119" s="440">
        <f>'3.Allocated_CO2-Sector'!AR63</f>
        <v>2149.07516794395</v>
      </c>
      <c r="AS119" s="440">
        <f>'3.Allocated_CO2-Sector'!AS63</f>
        <v>1949.2201531825328</v>
      </c>
      <c r="AT119" s="440">
        <f>'3.Allocated_CO2-Sector'!AT63</f>
        <v>2050.9583064277685</v>
      </c>
      <c r="AU119" s="440">
        <f>'3.Allocated_CO2-Sector'!AU63</f>
        <v>1968.2853293501</v>
      </c>
      <c r="AV119" s="440">
        <f>'3.Allocated_CO2-Sector'!AV63</f>
        <v>1995.4050500710009</v>
      </c>
      <c r="AW119" s="440">
        <f>'3.Allocated_CO2-Sector'!AW63</f>
        <v>1841.9787293174245</v>
      </c>
      <c r="AX119" s="440">
        <f>'3.Allocated_CO2-Sector'!AX63</f>
        <v>1944.0899352084996</v>
      </c>
      <c r="AY119" s="440">
        <f>'3.Allocated_CO2-Sector'!AY63</f>
        <v>1780.5147498240381</v>
      </c>
      <c r="AZ119" s="440">
        <f>'3.Allocated_CO2-Sector'!AZ63</f>
        <v>1765.4094898277892</v>
      </c>
      <c r="BA119" s="440"/>
      <c r="BB119" s="440"/>
      <c r="BC119" s="440"/>
      <c r="BD119" s="440"/>
      <c r="BE119" s="440"/>
      <c r="BF119" s="440"/>
      <c r="BG119" s="670"/>
    </row>
    <row r="120" spans="22:63" ht="15" thickBot="1">
      <c r="V120" s="1090"/>
      <c r="W120" s="1091" t="s">
        <v>544</v>
      </c>
      <c r="X120" s="1092"/>
      <c r="Y120" s="1093"/>
      <c r="Z120" s="431"/>
      <c r="AA120" s="431">
        <f>'3.Allocated_CO2-Sector'!AA64</f>
        <v>64.269360000000034</v>
      </c>
      <c r="AB120" s="431">
        <f>'3.Allocated_CO2-Sector'!AB64</f>
        <v>66.774960000000021</v>
      </c>
      <c r="AC120" s="431">
        <f>'3.Allocated_CO2-Sector'!AC64</f>
        <v>65.269890000000032</v>
      </c>
      <c r="AD120" s="431">
        <f>'3.Allocated_CO2-Sector'!AD64</f>
        <v>59.562630000000013</v>
      </c>
      <c r="AE120" s="431">
        <f>'3.Allocated_CO2-Sector'!AE64</f>
        <v>66.796740000000028</v>
      </c>
      <c r="AF120" s="431">
        <f>'3.Allocated_CO2-Sector'!AF64</f>
        <v>71.53767000000002</v>
      </c>
      <c r="AG120" s="431">
        <f>'3.Allocated_CO2-Sector'!AG64</f>
        <v>79.673940000000016</v>
      </c>
      <c r="AH120" s="431">
        <f>'3.Allocated_CO2-Sector'!AH64</f>
        <v>86.091840000000047</v>
      </c>
      <c r="AI120" s="431">
        <f>'3.Allocated_CO2-Sector'!AI64</f>
        <v>86.494950000000074</v>
      </c>
      <c r="AJ120" s="431">
        <f>'3.Allocated_CO2-Sector'!AJ64</f>
        <v>89.325630000000018</v>
      </c>
      <c r="AK120" s="431">
        <f>'3.Allocated_CO2-Sector'!AK64</f>
        <v>86.501700000000056</v>
      </c>
      <c r="AL120" s="431">
        <f>'3.Allocated_CO2-Sector'!AL64</f>
        <v>78.216390000000018</v>
      </c>
      <c r="AM120" s="431">
        <f>'3.Allocated_CO2-Sector'!AM64</f>
        <v>79.868430000000075</v>
      </c>
      <c r="AN120" s="431">
        <f>'3.Allocated_CO2-Sector'!AN64</f>
        <v>85.328729999999979</v>
      </c>
      <c r="AO120" s="431">
        <f>'3.Allocated_CO2-Sector'!AO64</f>
        <v>86.292000000000002</v>
      </c>
      <c r="AP120" s="431">
        <f>'3.Allocated_CO2-Sector'!AP64</f>
        <v>90.051119999999997</v>
      </c>
      <c r="AQ120" s="431">
        <f>'3.Allocated_CO2-Sector'!AQ64</f>
        <v>87.519690000000054</v>
      </c>
      <c r="AR120" s="431">
        <f>'3.Allocated_CO2-Sector'!AR64</f>
        <v>86.161680000000047</v>
      </c>
      <c r="AS120" s="431">
        <f>'3.Allocated_CO2-Sector'!AS64</f>
        <v>71.546490000000006</v>
      </c>
      <c r="AT120" s="431">
        <f>'3.Allocated_CO2-Sector'!AT64</f>
        <v>71.293230000000023</v>
      </c>
      <c r="AU120" s="431">
        <f>'3.Allocated_CO2-Sector'!AU64</f>
        <v>75.854340000000036</v>
      </c>
      <c r="AV120" s="431">
        <f>'3.Allocated_CO2-Sector'!AV64</f>
        <v>75.809160000000048</v>
      </c>
      <c r="AW120" s="431">
        <f>'3.Allocated_CO2-Sector'!AW64</f>
        <v>76.408650000000023</v>
      </c>
      <c r="AX120" s="431">
        <f>'3.Allocated_CO2-Sector'!AX64</f>
        <v>82.328850000000017</v>
      </c>
      <c r="AY120" s="431">
        <f>'3.Allocated_CO2-Sector'!AY64</f>
        <v>80.435250000000025</v>
      </c>
      <c r="AZ120" s="431">
        <f>'3.Allocated_CO2-Sector'!AZ64</f>
        <v>83.044890000000009</v>
      </c>
      <c r="BA120" s="431"/>
      <c r="BB120" s="431"/>
      <c r="BC120" s="431"/>
      <c r="BD120" s="431"/>
      <c r="BE120" s="431"/>
      <c r="BF120" s="431"/>
      <c r="BG120" s="671"/>
    </row>
    <row r="121" spans="22:63">
      <c r="V121" s="509" t="s">
        <v>92</v>
      </c>
      <c r="W121" s="1094"/>
      <c r="X121" s="1095"/>
      <c r="Y121" s="1096"/>
      <c r="Z121" s="217"/>
      <c r="AA121" s="502">
        <f t="shared" ref="AA121:AX121" si="12">SUM(AA122:AA124)</f>
        <v>24004.789495147605</v>
      </c>
      <c r="AB121" s="502">
        <f t="shared" si="12"/>
        <v>24193.303079771096</v>
      </c>
      <c r="AC121" s="502">
        <f t="shared" si="12"/>
        <v>25997.784883166441</v>
      </c>
      <c r="AD121" s="502">
        <f t="shared" si="12"/>
        <v>25019.816501809953</v>
      </c>
      <c r="AE121" s="502">
        <f t="shared" si="12"/>
        <v>28598.436990483406</v>
      </c>
      <c r="AF121" s="502">
        <f t="shared" si="12"/>
        <v>29139.666356417249</v>
      </c>
      <c r="AG121" s="502">
        <f t="shared" si="12"/>
        <v>29649.88451555858</v>
      </c>
      <c r="AH121" s="502">
        <f t="shared" si="12"/>
        <v>31207.113724399005</v>
      </c>
      <c r="AI121" s="502">
        <f t="shared" si="12"/>
        <v>31447.885947133283</v>
      </c>
      <c r="AJ121" s="502">
        <f t="shared" si="12"/>
        <v>31365.707267695379</v>
      </c>
      <c r="AK121" s="502">
        <f t="shared" si="12"/>
        <v>32856.496577069207</v>
      </c>
      <c r="AL121" s="502">
        <f t="shared" si="12"/>
        <v>32522.541455449929</v>
      </c>
      <c r="AM121" s="502">
        <f t="shared" si="12"/>
        <v>32767.72216385082</v>
      </c>
      <c r="AN121" s="502">
        <f t="shared" si="12"/>
        <v>33515.749112426711</v>
      </c>
      <c r="AO121" s="502">
        <f t="shared" si="12"/>
        <v>32703.600998426424</v>
      </c>
      <c r="AP121" s="502">
        <f t="shared" si="12"/>
        <v>31657.635765383384</v>
      </c>
      <c r="AQ121" s="502">
        <f t="shared" si="12"/>
        <v>29911.656708535389</v>
      </c>
      <c r="AR121" s="502">
        <f t="shared" si="12"/>
        <v>30488.157264612142</v>
      </c>
      <c r="AS121" s="502">
        <f t="shared" si="12"/>
        <v>31861.48352838077</v>
      </c>
      <c r="AT121" s="502">
        <f t="shared" si="12"/>
        <v>28202.776998201294</v>
      </c>
      <c r="AU121" s="502">
        <f t="shared" si="12"/>
        <v>28719.830988225869</v>
      </c>
      <c r="AV121" s="502">
        <f t="shared" si="12"/>
        <v>28039.636165409298</v>
      </c>
      <c r="AW121" s="502">
        <f t="shared" si="12"/>
        <v>29845.585203940114</v>
      </c>
      <c r="AX121" s="502">
        <f t="shared" si="12"/>
        <v>29333.357204807158</v>
      </c>
      <c r="AY121" s="502">
        <f>SUM(AY122:AY124)</f>
        <v>28528.100336765823</v>
      </c>
      <c r="AZ121" s="502">
        <f>SUM(AZ122:AZ124)</f>
        <v>28870.701896446259</v>
      </c>
      <c r="BA121" s="502"/>
      <c r="BB121" s="502"/>
      <c r="BC121" s="502"/>
      <c r="BD121" s="502"/>
      <c r="BE121" s="502"/>
      <c r="BF121" s="502"/>
      <c r="BG121" s="673"/>
    </row>
    <row r="122" spans="22:63">
      <c r="V122" s="1097"/>
      <c r="W122" s="1098" t="s">
        <v>522</v>
      </c>
      <c r="X122" s="1099"/>
      <c r="Y122" s="1100"/>
      <c r="Z122" s="382"/>
      <c r="AA122" s="205">
        <f>'3.Allocated_CO2-Sector'!AA66</f>
        <v>12424.358243728177</v>
      </c>
      <c r="AB122" s="205">
        <f>'3.Allocated_CO2-Sector'!AB66</f>
        <v>12457.050510604888</v>
      </c>
      <c r="AC122" s="205">
        <f>'3.Allocated_CO2-Sector'!AC66</f>
        <v>13491.881913312984</v>
      </c>
      <c r="AD122" s="205">
        <f>'3.Allocated_CO2-Sector'!AD66</f>
        <v>13262.715116842475</v>
      </c>
      <c r="AE122" s="205">
        <f>'3.Allocated_CO2-Sector'!AE66</f>
        <v>15754.880913536417</v>
      </c>
      <c r="AF122" s="205">
        <f>'3.Allocated_CO2-Sector'!AF66</f>
        <v>16041.025518136634</v>
      </c>
      <c r="AG122" s="205">
        <f>'3.Allocated_CO2-Sector'!AG66</f>
        <v>16484.720502588578</v>
      </c>
      <c r="AH122" s="205">
        <f>'3.Allocated_CO2-Sector'!AH66</f>
        <v>17056.889437872578</v>
      </c>
      <c r="AI122" s="205">
        <f>'3.Allocated_CO2-Sector'!AI66</f>
        <v>17086.230257302534</v>
      </c>
      <c r="AJ122" s="205">
        <f>'3.Allocated_CO2-Sector'!AJ66</f>
        <v>16840.903510565735</v>
      </c>
      <c r="AK122" s="205">
        <f>'3.Allocated_CO2-Sector'!AK66</f>
        <v>16986.229817081476</v>
      </c>
      <c r="AL122" s="205">
        <f>'3.Allocated_CO2-Sector'!AL66</f>
        <v>15759.485264112602</v>
      </c>
      <c r="AM122" s="205">
        <f>'3.Allocated_CO2-Sector'!AM66</f>
        <v>15193.066976590781</v>
      </c>
      <c r="AN122" s="205">
        <f>'3.Allocated_CO2-Sector'!AN66</f>
        <v>15190.869708625942</v>
      </c>
      <c r="AO122" s="205">
        <f>'3.Allocated_CO2-Sector'!AO66</f>
        <v>14647.526466154071</v>
      </c>
      <c r="AP122" s="205">
        <f>'3.Allocated_CO2-Sector'!AP66</f>
        <v>14094.088977374897</v>
      </c>
      <c r="AQ122" s="205">
        <f>'3.Allocated_CO2-Sector'!AQ66</f>
        <v>13240.566558284328</v>
      </c>
      <c r="AR122" s="205">
        <f>'3.Allocated_CO2-Sector'!AR66</f>
        <v>13090.776652872974</v>
      </c>
      <c r="AS122" s="205">
        <f>'3.Allocated_CO2-Sector'!AS66</f>
        <v>14733.7022110214</v>
      </c>
      <c r="AT122" s="205">
        <f>'3.Allocated_CO2-Sector'!AT66</f>
        <v>12039.977581071978</v>
      </c>
      <c r="AU122" s="205">
        <f>'3.Allocated_CO2-Sector'!AU66</f>
        <v>12544.108099882513</v>
      </c>
      <c r="AV122" s="205">
        <f>'3.Allocated_CO2-Sector'!AV66</f>
        <v>11944.293599791352</v>
      </c>
      <c r="AW122" s="205">
        <f>'3.Allocated_CO2-Sector'!AW66</f>
        <v>12517.163912418122</v>
      </c>
      <c r="AX122" s="205">
        <f>'3.Allocated_CO2-Sector'!AX66</f>
        <v>12314.308773011355</v>
      </c>
      <c r="AY122" s="205">
        <f>'3.Allocated_CO2-Sector'!AY66</f>
        <v>11935.868384098336</v>
      </c>
      <c r="AZ122" s="205">
        <f>'3.Allocated_CO2-Sector'!AZ66</f>
        <v>12151.026737264696</v>
      </c>
      <c r="BA122" s="205"/>
      <c r="BB122" s="205"/>
      <c r="BC122" s="205"/>
      <c r="BD122" s="205"/>
      <c r="BE122" s="205"/>
      <c r="BF122" s="205"/>
      <c r="BG122" s="668"/>
    </row>
    <row r="123" spans="22:63">
      <c r="V123" s="1097"/>
      <c r="W123" s="1101" t="s">
        <v>523</v>
      </c>
      <c r="X123" s="1076"/>
      <c r="Y123" s="1102"/>
      <c r="Z123" s="381"/>
      <c r="AA123" s="205">
        <f>'3.Allocated_CO2-Sector'!AA67</f>
        <v>702.83026999291678</v>
      </c>
      <c r="AB123" s="205">
        <f>'3.Allocated_CO2-Sector'!AB67</f>
        <v>686.44620024230187</v>
      </c>
      <c r="AC123" s="205">
        <f>'3.Allocated_CO2-Sector'!AC67</f>
        <v>698.89764571316766</v>
      </c>
      <c r="AD123" s="205">
        <f>'3.Allocated_CO2-Sector'!AD67</f>
        <v>680.74547632983922</v>
      </c>
      <c r="AE123" s="205">
        <f>'3.Allocated_CO2-Sector'!AE67</f>
        <v>701.91349393186852</v>
      </c>
      <c r="AF123" s="205">
        <f>'3.Allocated_CO2-Sector'!AF67</f>
        <v>667.82873473264453</v>
      </c>
      <c r="AG123" s="205">
        <f>'3.Allocated_CO2-Sector'!AG67</f>
        <v>640.46784939712438</v>
      </c>
      <c r="AH123" s="205">
        <f>'3.Allocated_CO2-Sector'!AH67</f>
        <v>655.23057167867137</v>
      </c>
      <c r="AI123" s="205">
        <f>'3.Allocated_CO2-Sector'!AI67</f>
        <v>609.1187236752379</v>
      </c>
      <c r="AJ123" s="205">
        <f>'3.Allocated_CO2-Sector'!AJ67</f>
        <v>652.57502705106276</v>
      </c>
      <c r="AK123" s="205">
        <f>'3.Allocated_CO2-Sector'!AK67</f>
        <v>655.91443265909516</v>
      </c>
      <c r="AL123" s="205">
        <f>'3.Allocated_CO2-Sector'!AL67</f>
        <v>630.52981102330273</v>
      </c>
      <c r="AM123" s="205">
        <f>'3.Allocated_CO2-Sector'!AM67</f>
        <v>577.04643230948568</v>
      </c>
      <c r="AN123" s="205">
        <f>'3.Allocated_CO2-Sector'!AN67</f>
        <v>516.5268173218675</v>
      </c>
      <c r="AO123" s="205">
        <f>'3.Allocated_CO2-Sector'!AO67</f>
        <v>506.69926841574829</v>
      </c>
      <c r="AP123" s="205">
        <f>'3.Allocated_CO2-Sector'!AP67</f>
        <v>506.81438218982044</v>
      </c>
      <c r="AQ123" s="205">
        <f>'3.Allocated_CO2-Sector'!AQ67</f>
        <v>522.35987148863205</v>
      </c>
      <c r="AR123" s="205">
        <f>'3.Allocated_CO2-Sector'!AR67</f>
        <v>561.19836242802796</v>
      </c>
      <c r="AS123" s="205">
        <f>'3.Allocated_CO2-Sector'!AS67</f>
        <v>530.41167542322773</v>
      </c>
      <c r="AT123" s="205">
        <f>'3.Allocated_CO2-Sector'!AT67</f>
        <v>513.68788841490209</v>
      </c>
      <c r="AU123" s="205">
        <f>'3.Allocated_CO2-Sector'!AU67</f>
        <v>526.91409091663695</v>
      </c>
      <c r="AV123" s="205">
        <f>'3.Allocated_CO2-Sector'!AV67</f>
        <v>524.12535460171284</v>
      </c>
      <c r="AW123" s="205">
        <f>'3.Allocated_CO2-Sector'!AW67</f>
        <v>528.10321016884393</v>
      </c>
      <c r="AX123" s="205">
        <f>'3.Allocated_CO2-Sector'!AX67</f>
        <v>604.69033239592966</v>
      </c>
      <c r="AY123" s="205">
        <f>'3.Allocated_CO2-Sector'!AY67</f>
        <v>617.02824714749113</v>
      </c>
      <c r="AZ123" s="205">
        <f>'3.Allocated_CO2-Sector'!AZ67</f>
        <v>624.93138440348548</v>
      </c>
      <c r="BA123" s="205"/>
      <c r="BB123" s="205"/>
      <c r="BC123" s="205"/>
      <c r="BD123" s="205"/>
      <c r="BE123" s="205"/>
      <c r="BF123" s="205"/>
      <c r="BG123" s="668"/>
    </row>
    <row r="124" spans="22:63" ht="15" thickBot="1">
      <c r="V124" s="1103"/>
      <c r="W124" s="1104" t="s">
        <v>524</v>
      </c>
      <c r="X124" s="1105"/>
      <c r="Y124" s="1106"/>
      <c r="Z124" s="515"/>
      <c r="AA124" s="205">
        <f>'3.Allocated_CO2-Sector'!AA68</f>
        <v>10877.600981426513</v>
      </c>
      <c r="AB124" s="205">
        <f>'3.Allocated_CO2-Sector'!AB68</f>
        <v>11049.806368923906</v>
      </c>
      <c r="AC124" s="205">
        <f>'3.Allocated_CO2-Sector'!AC68</f>
        <v>11807.005324140289</v>
      </c>
      <c r="AD124" s="205">
        <f>'3.Allocated_CO2-Sector'!AD68</f>
        <v>11076.355908637637</v>
      </c>
      <c r="AE124" s="205">
        <f>'3.Allocated_CO2-Sector'!AE68</f>
        <v>12141.64258301512</v>
      </c>
      <c r="AF124" s="205">
        <f>'3.Allocated_CO2-Sector'!AF68</f>
        <v>12430.812103547969</v>
      </c>
      <c r="AG124" s="205">
        <f>'3.Allocated_CO2-Sector'!AG68</f>
        <v>12524.696163572877</v>
      </c>
      <c r="AH124" s="205">
        <f>'3.Allocated_CO2-Sector'!AH68</f>
        <v>13494.993714847755</v>
      </c>
      <c r="AI124" s="205">
        <f>'3.Allocated_CO2-Sector'!AI68</f>
        <v>13752.536966155511</v>
      </c>
      <c r="AJ124" s="205">
        <f>'3.Allocated_CO2-Sector'!AJ68</f>
        <v>13872.228730078583</v>
      </c>
      <c r="AK124" s="205">
        <f>'3.Allocated_CO2-Sector'!AK68</f>
        <v>15214.352327328641</v>
      </c>
      <c r="AL124" s="205">
        <f>'3.Allocated_CO2-Sector'!AL68</f>
        <v>16132.526380314026</v>
      </c>
      <c r="AM124" s="205">
        <f>'3.Allocated_CO2-Sector'!AM68</f>
        <v>16997.608754950554</v>
      </c>
      <c r="AN124" s="205">
        <f>'3.Allocated_CO2-Sector'!AN68</f>
        <v>17808.352586478897</v>
      </c>
      <c r="AO124" s="205">
        <f>'3.Allocated_CO2-Sector'!AO68</f>
        <v>17549.375263856604</v>
      </c>
      <c r="AP124" s="205">
        <f>'3.Allocated_CO2-Sector'!AP68</f>
        <v>17056.732405818664</v>
      </c>
      <c r="AQ124" s="205">
        <f>'3.Allocated_CO2-Sector'!AQ68</f>
        <v>16148.73027876243</v>
      </c>
      <c r="AR124" s="205">
        <f>'3.Allocated_CO2-Sector'!AR68</f>
        <v>16836.182249311139</v>
      </c>
      <c r="AS124" s="205">
        <f>'3.Allocated_CO2-Sector'!AS68</f>
        <v>16597.369641936144</v>
      </c>
      <c r="AT124" s="205">
        <f>'3.Allocated_CO2-Sector'!AT68</f>
        <v>15649.111528714413</v>
      </c>
      <c r="AU124" s="205">
        <f>'3.Allocated_CO2-Sector'!AU68</f>
        <v>15648.80879742672</v>
      </c>
      <c r="AV124" s="205">
        <f>'3.Allocated_CO2-Sector'!AV68</f>
        <v>15571.217211016236</v>
      </c>
      <c r="AW124" s="205">
        <f>'3.Allocated_CO2-Sector'!AW68</f>
        <v>16800.318081353151</v>
      </c>
      <c r="AX124" s="205">
        <f>'3.Allocated_CO2-Sector'!AX68</f>
        <v>16414.358099399873</v>
      </c>
      <c r="AY124" s="205">
        <f>'3.Allocated_CO2-Sector'!AY68</f>
        <v>15975.203705519996</v>
      </c>
      <c r="AZ124" s="205">
        <f>'3.Allocated_CO2-Sector'!AZ68</f>
        <v>16094.743774778077</v>
      </c>
      <c r="BA124" s="205"/>
      <c r="BB124" s="205"/>
      <c r="BC124" s="205"/>
      <c r="BD124" s="205"/>
      <c r="BE124" s="205"/>
      <c r="BF124" s="205"/>
      <c r="BG124" s="668"/>
    </row>
    <row r="125" spans="22:63" ht="17.25" thickBot="1">
      <c r="V125" s="1107" t="s">
        <v>535</v>
      </c>
      <c r="W125" s="1108"/>
      <c r="X125" s="1109"/>
      <c r="Y125" s="1110"/>
      <c r="Z125" s="759"/>
      <c r="AA125" s="762">
        <f>SUM(AA126,AA129:AA130)</f>
        <v>6490.8852525847151</v>
      </c>
      <c r="AB125" s="762">
        <f>SUM(AB126,AB129:AB130)</f>
        <v>6282.4574959036663</v>
      </c>
      <c r="AC125" s="762">
        <f>SUM(AC126,AC129:AC130)</f>
        <v>6025.6449748862251</v>
      </c>
      <c r="AD125" s="762">
        <f t="shared" ref="AD125:AZ125" si="13">SUM(AD126,AD129:AD130)</f>
        <v>5803.8030176439215</v>
      </c>
      <c r="AE125" s="762">
        <f t="shared" si="13"/>
        <v>5603.3420203765063</v>
      </c>
      <c r="AF125" s="762">
        <f t="shared" si="13"/>
        <v>5791.6632149150118</v>
      </c>
      <c r="AG125" s="762">
        <f t="shared" si="13"/>
        <v>5902.7988091002171</v>
      </c>
      <c r="AH125" s="762">
        <f t="shared" si="13"/>
        <v>5864.0098537254944</v>
      </c>
      <c r="AI125" s="762">
        <f t="shared" si="13"/>
        <v>5442.9868276799261</v>
      </c>
      <c r="AJ125" s="762">
        <f t="shared" si="13"/>
        <v>5461.7732226118824</v>
      </c>
      <c r="AK125" s="762">
        <f t="shared" si="13"/>
        <v>5530.5044939630907</v>
      </c>
      <c r="AL125" s="762">
        <f t="shared" si="13"/>
        <v>5078.7758586662912</v>
      </c>
      <c r="AM125" s="762">
        <f t="shared" si="13"/>
        <v>4836.5081299755002</v>
      </c>
      <c r="AN125" s="762">
        <f t="shared" si="13"/>
        <v>4672.4789726132021</v>
      </c>
      <c r="AO125" s="762">
        <f t="shared" si="13"/>
        <v>4524.6936050694858</v>
      </c>
      <c r="AP125" s="762">
        <f t="shared" si="13"/>
        <v>4464.5164405948972</v>
      </c>
      <c r="AQ125" s="762">
        <f t="shared" si="13"/>
        <v>4399.0045602344007</v>
      </c>
      <c r="AR125" s="762">
        <f t="shared" si="13"/>
        <v>4423.0758854723044</v>
      </c>
      <c r="AS125" s="762">
        <f t="shared" si="13"/>
        <v>4002.8765432333021</v>
      </c>
      <c r="AT125" s="762">
        <f t="shared" si="13"/>
        <v>3664.5070855664326</v>
      </c>
      <c r="AU125" s="762">
        <f t="shared" si="13"/>
        <v>3559.4340294211102</v>
      </c>
      <c r="AV125" s="762">
        <f t="shared" si="13"/>
        <v>3448.6931324486986</v>
      </c>
      <c r="AW125" s="762">
        <f t="shared" si="13"/>
        <v>3459.0045085556894</v>
      </c>
      <c r="AX125" s="762">
        <f t="shared" si="13"/>
        <v>3465.3787908582367</v>
      </c>
      <c r="AY125" s="762">
        <f t="shared" si="13"/>
        <v>3371.0284297616081</v>
      </c>
      <c r="AZ125" s="762">
        <f t="shared" si="13"/>
        <v>3409.7549429953565</v>
      </c>
      <c r="BA125" s="507">
        <v>0</v>
      </c>
      <c r="BB125" s="507">
        <v>0</v>
      </c>
      <c r="BC125" s="507">
        <v>0</v>
      </c>
      <c r="BD125" s="507">
        <v>0</v>
      </c>
      <c r="BE125" s="507">
        <v>0</v>
      </c>
      <c r="BF125" s="508"/>
      <c r="BG125" s="60"/>
      <c r="BH125" s="160"/>
      <c r="BI125" s="160"/>
      <c r="BJ125" s="160"/>
      <c r="BK125" s="160"/>
    </row>
    <row r="126" spans="22:63" ht="15" thickTop="1">
      <c r="V126" s="1111"/>
      <c r="W126" s="1112" t="s">
        <v>525</v>
      </c>
      <c r="X126" s="1113"/>
      <c r="Y126" s="1114"/>
      <c r="Z126" s="728"/>
      <c r="AA126" s="732">
        <f>SUM(AA127:AA128)</f>
        <v>608.8830323714285</v>
      </c>
      <c r="AB126" s="732">
        <f t="shared" ref="AB126:AX126" si="14">SUM(AB127:AB128)</f>
        <v>547.87568817142858</v>
      </c>
      <c r="AC126" s="732">
        <f t="shared" si="14"/>
        <v>493.0069734857143</v>
      </c>
      <c r="AD126" s="732">
        <f t="shared" si="14"/>
        <v>523.52121873333328</v>
      </c>
      <c r="AE126" s="732">
        <f t="shared" si="14"/>
        <v>342.54281495238104</v>
      </c>
      <c r="AF126" s="732">
        <f t="shared" si="14"/>
        <v>359.12538566666672</v>
      </c>
      <c r="AG126" s="732">
        <f t="shared" si="14"/>
        <v>349.6185054476191</v>
      </c>
      <c r="AH126" s="732">
        <f t="shared" si="14"/>
        <v>371.50371699047616</v>
      </c>
      <c r="AI126" s="732">
        <f t="shared" si="14"/>
        <v>376.93193486666661</v>
      </c>
      <c r="AJ126" s="732">
        <f t="shared" si="14"/>
        <v>370.29462349523817</v>
      </c>
      <c r="AK126" s="732">
        <f t="shared" si="14"/>
        <v>442.53070567619039</v>
      </c>
      <c r="AL126" s="732">
        <f t="shared" si="14"/>
        <v>367.68445549523807</v>
      </c>
      <c r="AM126" s="732">
        <f t="shared" si="14"/>
        <v>408.14204954285714</v>
      </c>
      <c r="AN126" s="732">
        <f t="shared" si="14"/>
        <v>430.18884228571432</v>
      </c>
      <c r="AO126" s="732">
        <f t="shared" si="14"/>
        <v>402.22257040952377</v>
      </c>
      <c r="AP126" s="732">
        <f t="shared" si="14"/>
        <v>410.55994037142864</v>
      </c>
      <c r="AQ126" s="732">
        <f t="shared" si="14"/>
        <v>383.4825898095238</v>
      </c>
      <c r="AR126" s="732">
        <f t="shared" si="14"/>
        <v>500.07924591428571</v>
      </c>
      <c r="AS126" s="732">
        <f t="shared" si="14"/>
        <v>439.97515058095235</v>
      </c>
      <c r="AT126" s="732">
        <f t="shared" si="14"/>
        <v>390.10057879047622</v>
      </c>
      <c r="AU126" s="732">
        <f t="shared" si="14"/>
        <v>402.94034859047622</v>
      </c>
      <c r="AV126" s="732">
        <f t="shared" si="14"/>
        <v>414.65140985714288</v>
      </c>
      <c r="AW126" s="732">
        <f t="shared" si="14"/>
        <v>520.16101332380958</v>
      </c>
      <c r="AX126" s="732">
        <f t="shared" si="14"/>
        <v>577.77024978095233</v>
      </c>
      <c r="AY126" s="732">
        <f>SUM(AY127:AY128)</f>
        <v>559.19219745714281</v>
      </c>
      <c r="AZ126" s="732">
        <f>SUM(AZ127:AZ128)</f>
        <v>559.19219745714281</v>
      </c>
      <c r="BA126" s="499"/>
      <c r="BB126" s="499"/>
      <c r="BC126" s="499"/>
      <c r="BD126" s="499"/>
      <c r="BE126" s="499"/>
      <c r="BF126" s="499"/>
      <c r="BG126" s="672"/>
    </row>
    <row r="127" spans="22:63">
      <c r="V127" s="1111"/>
      <c r="W127" s="945"/>
      <c r="X127" s="1115" t="s">
        <v>526</v>
      </c>
      <c r="Y127" s="1116"/>
      <c r="Z127" s="439"/>
      <c r="AA127" s="205">
        <f>'3.Allocated_CO2-Sector'!AA71</f>
        <v>550.23920379999993</v>
      </c>
      <c r="AB127" s="205">
        <f>'3.Allocated_CO2-Sector'!AB71</f>
        <v>527.37032626666667</v>
      </c>
      <c r="AC127" s="205">
        <f>'3.Allocated_CO2-Sector'!AC71</f>
        <v>477.13732586666669</v>
      </c>
      <c r="AD127" s="205">
        <f>'3.Allocated_CO2-Sector'!AD71</f>
        <v>481.58261873333328</v>
      </c>
      <c r="AE127" s="205">
        <f>'3.Allocated_CO2-Sector'!AE71</f>
        <v>292.75650066666674</v>
      </c>
      <c r="AF127" s="205">
        <f>'3.Allocated_CO2-Sector'!AF71</f>
        <v>303.52845233333341</v>
      </c>
      <c r="AG127" s="205">
        <f>'3.Allocated_CO2-Sector'!AG71</f>
        <v>292.73561973333341</v>
      </c>
      <c r="AH127" s="205">
        <f>'3.Allocated_CO2-Sector'!AH71</f>
        <v>303.65330746666666</v>
      </c>
      <c r="AI127" s="205">
        <f>'3.Allocated_CO2-Sector'!AI71</f>
        <v>300.00380153333327</v>
      </c>
      <c r="AJ127" s="205">
        <f>'3.Allocated_CO2-Sector'!AJ71</f>
        <v>293.56731873333337</v>
      </c>
      <c r="AK127" s="205">
        <f>'3.Allocated_CO2-Sector'!AK71</f>
        <v>332.90198186666657</v>
      </c>
      <c r="AL127" s="205">
        <f>'3.Allocated_CO2-Sector'!AL71</f>
        <v>247.34728406666662</v>
      </c>
      <c r="AM127" s="205">
        <f>'3.Allocated_CO2-Sector'!AM71</f>
        <v>269.91772573333333</v>
      </c>
      <c r="AN127" s="205">
        <f>'3.Allocated_CO2-Sector'!AN71</f>
        <v>246.39832800000002</v>
      </c>
      <c r="AO127" s="205">
        <f>'3.Allocated_CO2-Sector'!AO71</f>
        <v>236.30097993333328</v>
      </c>
      <c r="AP127" s="205">
        <f>'3.Allocated_CO2-Sector'!AP71</f>
        <v>231.29451180000001</v>
      </c>
      <c r="AQ127" s="205">
        <f>'3.Allocated_CO2-Sector'!AQ71</f>
        <v>230.36059933333334</v>
      </c>
      <c r="AR127" s="205">
        <f>'3.Allocated_CO2-Sector'!AR71</f>
        <v>325.00062686666666</v>
      </c>
      <c r="AS127" s="205">
        <f>'3.Allocated_CO2-Sector'!AS71</f>
        <v>305.7365982</v>
      </c>
      <c r="AT127" s="205">
        <f>'3.Allocated_CO2-Sector'!AT71</f>
        <v>270.15270260000005</v>
      </c>
      <c r="AU127" s="205">
        <f>'3.Allocated_CO2-Sector'!AU71</f>
        <v>242.88427239999999</v>
      </c>
      <c r="AV127" s="205">
        <f>'3.Allocated_CO2-Sector'!AV71</f>
        <v>246.77580033333334</v>
      </c>
      <c r="AW127" s="205">
        <f>'3.Allocated_CO2-Sector'!AW71</f>
        <v>369.97487046666669</v>
      </c>
      <c r="AX127" s="205">
        <f>'3.Allocated_CO2-Sector'!AX71</f>
        <v>379.57696406666668</v>
      </c>
      <c r="AY127" s="205">
        <f>'3.Allocated_CO2-Sector'!AY71</f>
        <v>370.19805459999998</v>
      </c>
      <c r="AZ127" s="205">
        <f>'3.Allocated_CO2-Sector'!AZ71</f>
        <v>370.19805459999998</v>
      </c>
      <c r="BA127" s="205"/>
      <c r="BB127" s="205"/>
      <c r="BC127" s="205"/>
      <c r="BD127" s="205"/>
      <c r="BE127" s="205"/>
      <c r="BF127" s="205"/>
      <c r="BG127" s="668"/>
    </row>
    <row r="128" spans="22:63">
      <c r="V128" s="1111"/>
      <c r="W128" s="1117"/>
      <c r="X128" s="1118" t="s">
        <v>527</v>
      </c>
      <c r="Y128" s="1119"/>
      <c r="Z128" s="727"/>
      <c r="AA128" s="733">
        <f>'3.Allocated_CO2-Sector'!AA72</f>
        <v>58.643828571428571</v>
      </c>
      <c r="AB128" s="733">
        <f>'3.Allocated_CO2-Sector'!AB72</f>
        <v>20.505361904761902</v>
      </c>
      <c r="AC128" s="733">
        <f>'3.Allocated_CO2-Sector'!AC72</f>
        <v>15.869647619047624</v>
      </c>
      <c r="AD128" s="733">
        <f>'3.Allocated_CO2-Sector'!AD72</f>
        <v>41.938600000000008</v>
      </c>
      <c r="AE128" s="733">
        <f>'3.Allocated_CO2-Sector'!AE72</f>
        <v>49.786314285714298</v>
      </c>
      <c r="AF128" s="733">
        <f>'3.Allocated_CO2-Sector'!AF72</f>
        <v>55.59693333333334</v>
      </c>
      <c r="AG128" s="733">
        <f>'3.Allocated_CO2-Sector'!AG72</f>
        <v>56.88288571428572</v>
      </c>
      <c r="AH128" s="733">
        <f>'3.Allocated_CO2-Sector'!AH72</f>
        <v>67.850409523809532</v>
      </c>
      <c r="AI128" s="733">
        <f>'3.Allocated_CO2-Sector'!AI72</f>
        <v>76.928133333333349</v>
      </c>
      <c r="AJ128" s="733">
        <f>'3.Allocated_CO2-Sector'!AJ72</f>
        <v>76.727304761904776</v>
      </c>
      <c r="AK128" s="733">
        <f>'3.Allocated_CO2-Sector'!AK72</f>
        <v>109.62872380952382</v>
      </c>
      <c r="AL128" s="733">
        <f>'3.Allocated_CO2-Sector'!AL72</f>
        <v>120.33717142857144</v>
      </c>
      <c r="AM128" s="733">
        <f>'3.Allocated_CO2-Sector'!AM72</f>
        <v>138.22432380952381</v>
      </c>
      <c r="AN128" s="733">
        <f>'3.Allocated_CO2-Sector'!AN72</f>
        <v>183.79051428571429</v>
      </c>
      <c r="AO128" s="733">
        <f>'3.Allocated_CO2-Sector'!AO72</f>
        <v>165.92159047619046</v>
      </c>
      <c r="AP128" s="733">
        <f>'3.Allocated_CO2-Sector'!AP72</f>
        <v>179.2654285714286</v>
      </c>
      <c r="AQ128" s="733">
        <f>'3.Allocated_CO2-Sector'!AQ72</f>
        <v>153.12199047619049</v>
      </c>
      <c r="AR128" s="733">
        <f>'3.Allocated_CO2-Sector'!AR72</f>
        <v>175.07861904761904</v>
      </c>
      <c r="AS128" s="733">
        <f>'3.Allocated_CO2-Sector'!AS72</f>
        <v>134.23855238095237</v>
      </c>
      <c r="AT128" s="733">
        <f>'3.Allocated_CO2-Sector'!AT72</f>
        <v>119.94787619047619</v>
      </c>
      <c r="AU128" s="733">
        <f>'3.Allocated_CO2-Sector'!AU72</f>
        <v>160.05607619047623</v>
      </c>
      <c r="AV128" s="733">
        <f>'3.Allocated_CO2-Sector'!AV72</f>
        <v>167.87560952380954</v>
      </c>
      <c r="AW128" s="733">
        <f>'3.Allocated_CO2-Sector'!AW72</f>
        <v>150.18614285714287</v>
      </c>
      <c r="AX128" s="733">
        <f>'3.Allocated_CO2-Sector'!AX72</f>
        <v>198.19328571428571</v>
      </c>
      <c r="AY128" s="733">
        <f>'3.Allocated_CO2-Sector'!AY72</f>
        <v>188.99414285714286</v>
      </c>
      <c r="AZ128" s="733">
        <f>'3.Allocated_CO2-Sector'!AZ72</f>
        <v>188.99414285714286</v>
      </c>
      <c r="BA128" s="205"/>
      <c r="BB128" s="205"/>
      <c r="BC128" s="205"/>
      <c r="BD128" s="205"/>
      <c r="BE128" s="205"/>
      <c r="BF128" s="205"/>
      <c r="BG128" s="668"/>
    </row>
    <row r="129" spans="22:59">
      <c r="V129" s="1111"/>
      <c r="W129" s="1120" t="s">
        <v>528</v>
      </c>
      <c r="X129" s="1121"/>
      <c r="Y129" s="966"/>
      <c r="Z129" s="382"/>
      <c r="AA129" s="215">
        <f>'3.Allocated_CO2-Sector'!AA73</f>
        <v>580.9365571248062</v>
      </c>
      <c r="AB129" s="215">
        <f>'3.Allocated_CO2-Sector'!AB73</f>
        <v>631.23952092324578</v>
      </c>
      <c r="AC129" s="215">
        <f>'3.Allocated_CO2-Sector'!AC73</f>
        <v>661.82365437679505</v>
      </c>
      <c r="AD129" s="215">
        <f>'3.Allocated_CO2-Sector'!AD73</f>
        <v>650.55939365539734</v>
      </c>
      <c r="AE129" s="215">
        <f>'3.Allocated_CO2-Sector'!AE73</f>
        <v>653.5832177937333</v>
      </c>
      <c r="AF129" s="215">
        <f>'3.Allocated_CO2-Sector'!AF73</f>
        <v>924.44909848849352</v>
      </c>
      <c r="AG129" s="215">
        <f>'3.Allocated_CO2-Sector'!AG73</f>
        <v>1026.6000650839744</v>
      </c>
      <c r="AH129" s="215">
        <f>'3.Allocated_CO2-Sector'!AH73</f>
        <v>1126.7623204237623</v>
      </c>
      <c r="AI129" s="215">
        <f>'3.Allocated_CO2-Sector'!AI73</f>
        <v>1064.115089920746</v>
      </c>
      <c r="AJ129" s="215">
        <f>'3.Allocated_CO2-Sector'!AJ73</f>
        <v>1104.0159179855241</v>
      </c>
      <c r="AK129" s="215">
        <f>'3.Allocated_CO2-Sector'!AK73</f>
        <v>1029.8061630373229</v>
      </c>
      <c r="AL129" s="215">
        <f>'3.Allocated_CO2-Sector'!AL73</f>
        <v>1074.2164097368179</v>
      </c>
      <c r="AM129" s="215">
        <f>'3.Allocated_CO2-Sector'!AM73</f>
        <v>1022.3384205504215</v>
      </c>
      <c r="AN129" s="215">
        <f>'3.Allocated_CO2-Sector'!AN73</f>
        <v>966.84872660408905</v>
      </c>
      <c r="AO129" s="215">
        <f>'3.Allocated_CO2-Sector'!AO73</f>
        <v>925.01333515752594</v>
      </c>
      <c r="AP129" s="215">
        <f>'3.Allocated_CO2-Sector'!AP73</f>
        <v>961.83153175001735</v>
      </c>
      <c r="AQ129" s="215">
        <f>'3.Allocated_CO2-Sector'!AQ73</f>
        <v>990.05205136502946</v>
      </c>
      <c r="AR129" s="215">
        <f>'3.Allocated_CO2-Sector'!AR73</f>
        <v>1032.8356769315515</v>
      </c>
      <c r="AS129" s="215">
        <f>'3.Allocated_CO2-Sector'!AS73</f>
        <v>947.66155622232623</v>
      </c>
      <c r="AT129" s="215">
        <f>'3.Allocated_CO2-Sector'!AT73</f>
        <v>864.15181782157379</v>
      </c>
      <c r="AU129" s="215">
        <f>'3.Allocated_CO2-Sector'!AU73</f>
        <v>813.54833040206904</v>
      </c>
      <c r="AV129" s="215">
        <f>'3.Allocated_CO2-Sector'!AV73</f>
        <v>772.67787512432869</v>
      </c>
      <c r="AW129" s="215">
        <f>'3.Allocated_CO2-Sector'!AW73</f>
        <v>757.72940648439112</v>
      </c>
      <c r="AX129" s="215">
        <f>'3.Allocated_CO2-Sector'!AX73</f>
        <v>704.98377701829259</v>
      </c>
      <c r="AY129" s="215">
        <f>'3.Allocated_CO2-Sector'!AY73</f>
        <v>701.02459016280977</v>
      </c>
      <c r="AZ129" s="215">
        <f>'3.Allocated_CO2-Sector'!AZ73</f>
        <v>700.63715321020936</v>
      </c>
      <c r="BA129" s="215">
        <f>'3.Allocated_CO2-Sector'!BA73</f>
        <v>0</v>
      </c>
      <c r="BB129" s="215">
        <f>'3.Allocated_CO2-Sector'!BB73</f>
        <v>0</v>
      </c>
      <c r="BC129" s="215">
        <f>'3.Allocated_CO2-Sector'!BC73</f>
        <v>0</v>
      </c>
      <c r="BD129" s="215">
        <f>'3.Allocated_CO2-Sector'!BD73</f>
        <v>0</v>
      </c>
      <c r="BE129" s="215">
        <f>'3.Allocated_CO2-Sector'!BE73</f>
        <v>0</v>
      </c>
      <c r="BF129" s="215">
        <f>'3.Allocated_CO2-Sector'!BF73</f>
        <v>0</v>
      </c>
      <c r="BG129" s="215">
        <f>'3.Allocated_CO2-Sector'!BG73</f>
        <v>0</v>
      </c>
    </row>
    <row r="130" spans="22:59" ht="15" thickBot="1">
      <c r="V130" s="1122"/>
      <c r="W130" s="1213" t="s">
        <v>545</v>
      </c>
      <c r="X130" s="1214"/>
      <c r="Y130" s="1215"/>
      <c r="Z130" s="708"/>
      <c r="AA130" s="709">
        <f>'3.Allocated_CO2-Sector'!AA74</f>
        <v>5301.0656630884805</v>
      </c>
      <c r="AB130" s="709">
        <f>'3.Allocated_CO2-Sector'!AB74</f>
        <v>5103.342286808992</v>
      </c>
      <c r="AC130" s="709">
        <f>'3.Allocated_CO2-Sector'!AC74</f>
        <v>4870.8143470237155</v>
      </c>
      <c r="AD130" s="709">
        <f>'3.Allocated_CO2-Sector'!AD74</f>
        <v>4629.722405255191</v>
      </c>
      <c r="AE130" s="709">
        <f>'3.Allocated_CO2-Sector'!AE74</f>
        <v>4607.2159876303922</v>
      </c>
      <c r="AF130" s="709">
        <f>'3.Allocated_CO2-Sector'!AF74</f>
        <v>4508.0887307598514</v>
      </c>
      <c r="AG130" s="709">
        <f>'3.Allocated_CO2-Sector'!AG74</f>
        <v>4526.5802385686238</v>
      </c>
      <c r="AH130" s="709">
        <f>'3.Allocated_CO2-Sector'!AH74</f>
        <v>4365.7438163112556</v>
      </c>
      <c r="AI130" s="709">
        <f>'3.Allocated_CO2-Sector'!AI74</f>
        <v>4001.9398028925134</v>
      </c>
      <c r="AJ130" s="709">
        <f>'3.Allocated_CO2-Sector'!AJ74</f>
        <v>3987.4626811311196</v>
      </c>
      <c r="AK130" s="709">
        <f>'3.Allocated_CO2-Sector'!AK74</f>
        <v>4058.1676252495772</v>
      </c>
      <c r="AL130" s="709">
        <f>'3.Allocated_CO2-Sector'!AL74</f>
        <v>3636.8749934342354</v>
      </c>
      <c r="AM130" s="709">
        <f>'3.Allocated_CO2-Sector'!AM74</f>
        <v>3406.0276598822215</v>
      </c>
      <c r="AN130" s="709">
        <f>'3.Allocated_CO2-Sector'!AN74</f>
        <v>3275.4414037233983</v>
      </c>
      <c r="AO130" s="709">
        <f>'3.Allocated_CO2-Sector'!AO74</f>
        <v>3197.4576995024363</v>
      </c>
      <c r="AP130" s="709">
        <f>'3.Allocated_CO2-Sector'!AP74</f>
        <v>3092.1249684734512</v>
      </c>
      <c r="AQ130" s="709">
        <f>'3.Allocated_CO2-Sector'!AQ74</f>
        <v>3025.4699190598476</v>
      </c>
      <c r="AR130" s="709">
        <f>'3.Allocated_CO2-Sector'!AR74</f>
        <v>2890.1609626264676</v>
      </c>
      <c r="AS130" s="709">
        <f>'3.Allocated_CO2-Sector'!AS74</f>
        <v>2615.2398364300234</v>
      </c>
      <c r="AT130" s="709">
        <f>'3.Allocated_CO2-Sector'!AT74</f>
        <v>2410.2546889543828</v>
      </c>
      <c r="AU130" s="709">
        <f>'3.Allocated_CO2-Sector'!AU74</f>
        <v>2342.9453504285648</v>
      </c>
      <c r="AV130" s="709">
        <f>'3.Allocated_CO2-Sector'!AV74</f>
        <v>2261.3638474672271</v>
      </c>
      <c r="AW130" s="709">
        <f>'3.Allocated_CO2-Sector'!AW74</f>
        <v>2181.1140887474889</v>
      </c>
      <c r="AX130" s="709">
        <f>'3.Allocated_CO2-Sector'!AX74</f>
        <v>2182.6247640589918</v>
      </c>
      <c r="AY130" s="709">
        <f>'3.Allocated_CO2-Sector'!AY74</f>
        <v>2110.8116421416557</v>
      </c>
      <c r="AZ130" s="709">
        <f>'3.Allocated_CO2-Sector'!AZ74</f>
        <v>2149.9255923280043</v>
      </c>
      <c r="BA130" s="709">
        <f>'3.Allocated_CO2-Sector'!BA74</f>
        <v>5301.0656630884805</v>
      </c>
      <c r="BB130" s="709">
        <f>'3.Allocated_CO2-Sector'!BB74</f>
        <v>5301.0656630884805</v>
      </c>
      <c r="BC130" s="709">
        <f>'3.Allocated_CO2-Sector'!BC74</f>
        <v>5301.0656630884805</v>
      </c>
      <c r="BD130" s="709">
        <f>'3.Allocated_CO2-Sector'!BD74</f>
        <v>5301.0656630884805</v>
      </c>
      <c r="BE130" s="709">
        <f>'3.Allocated_CO2-Sector'!BE74</f>
        <v>5301.0656630884805</v>
      </c>
      <c r="BF130" s="709">
        <f>'3.Allocated_CO2-Sector'!BF74</f>
        <v>5301.0656630884805</v>
      </c>
      <c r="BG130" s="709">
        <f>'3.Allocated_CO2-Sector'!BG74</f>
        <v>5301.0656630884805</v>
      </c>
    </row>
    <row r="131" spans="22:59" s="721" customFormat="1" ht="15" thickTop="1">
      <c r="V131" s="1216" t="s">
        <v>302</v>
      </c>
      <c r="W131" s="1217"/>
      <c r="X131" s="1217"/>
      <c r="Y131" s="1218"/>
      <c r="Z131" s="737"/>
      <c r="AA131" s="738">
        <f>SUM(AA5,AA109,AA121,AA125)</f>
        <v>1162465.5760121681</v>
      </c>
      <c r="AB131" s="738">
        <f t="shared" ref="AB131:BG131" si="15">SUM(AB5,AB109,AB121,AB125)</f>
        <v>1170737.9626404569</v>
      </c>
      <c r="AC131" s="738">
        <f t="shared" si="15"/>
        <v>1180639.4515163086</v>
      </c>
      <c r="AD131" s="738">
        <f t="shared" si="15"/>
        <v>1173516.2632751965</v>
      </c>
      <c r="AE131" s="738">
        <f t="shared" si="15"/>
        <v>1234831.9140508312</v>
      </c>
      <c r="AF131" s="738">
        <f t="shared" si="15"/>
        <v>1248356.9596207088</v>
      </c>
      <c r="AG131" s="738">
        <f t="shared" si="15"/>
        <v>1261224.6042073739</v>
      </c>
      <c r="AH131" s="738">
        <f t="shared" si="15"/>
        <v>1258933.9295363976</v>
      </c>
      <c r="AI131" s="738">
        <f t="shared" si="15"/>
        <v>1223613.9548508625</v>
      </c>
      <c r="AJ131" s="738">
        <f t="shared" si="15"/>
        <v>1258562.4712083016</v>
      </c>
      <c r="AK131" s="738">
        <f t="shared" si="15"/>
        <v>1279835.2941451448</v>
      </c>
      <c r="AL131" s="738">
        <f t="shared" si="15"/>
        <v>1262640.4580726738</v>
      </c>
      <c r="AM131" s="738">
        <f t="shared" si="15"/>
        <v>1299460.6898216202</v>
      </c>
      <c r="AN131" s="738">
        <f t="shared" si="15"/>
        <v>1304378.3897382303</v>
      </c>
      <c r="AO131" s="738">
        <f t="shared" si="15"/>
        <v>1303387.6204271708</v>
      </c>
      <c r="AP131" s="738">
        <f t="shared" si="15"/>
        <v>1310785.31695583</v>
      </c>
      <c r="AQ131" s="738">
        <f t="shared" si="15"/>
        <v>1290124.4676310858</v>
      </c>
      <c r="AR131" s="738">
        <f t="shared" si="15"/>
        <v>1324603.5965018019</v>
      </c>
      <c r="AS131" s="738">
        <f t="shared" si="15"/>
        <v>1239906.0855676271</v>
      </c>
      <c r="AT131" s="738">
        <f t="shared" si="15"/>
        <v>1167095.5469925334</v>
      </c>
      <c r="AU131" s="738">
        <f t="shared" si="15"/>
        <v>1217353.6997634051</v>
      </c>
      <c r="AV131" s="738">
        <f t="shared" si="15"/>
        <v>1266077.5334117734</v>
      </c>
      <c r="AW131" s="738">
        <f t="shared" si="15"/>
        <v>1300338.6804849911</v>
      </c>
      <c r="AX131" s="738">
        <f t="shared" si="15"/>
        <v>1315868.6302562261</v>
      </c>
      <c r="AY131" s="738">
        <f t="shared" si="15"/>
        <v>1268712.2098610483</v>
      </c>
      <c r="AZ131" s="738">
        <f t="shared" si="15"/>
        <v>1227389.4167026971</v>
      </c>
      <c r="BA131" s="738">
        <f t="shared" si="15"/>
        <v>0</v>
      </c>
      <c r="BB131" s="738">
        <f t="shared" si="15"/>
        <v>0</v>
      </c>
      <c r="BC131" s="738">
        <f t="shared" si="15"/>
        <v>0</v>
      </c>
      <c r="BD131" s="738">
        <f t="shared" si="15"/>
        <v>0</v>
      </c>
      <c r="BE131" s="738">
        <f t="shared" si="15"/>
        <v>0</v>
      </c>
      <c r="BF131" s="738">
        <f t="shared" si="15"/>
        <v>0</v>
      </c>
      <c r="BG131" s="738">
        <f t="shared" si="15"/>
        <v>0</v>
      </c>
    </row>
    <row r="133" spans="22:59">
      <c r="Y133" s="131"/>
    </row>
    <row r="136" spans="22:59">
      <c r="AB136" s="131"/>
    </row>
  </sheetData>
  <mergeCells count="2">
    <mergeCell ref="W130:Y130"/>
    <mergeCell ref="V131:Y131"/>
  </mergeCells>
  <phoneticPr fontId="9"/>
  <pageMargins left="0.78740157480314965" right="0.78740157480314965" top="0.98425196850393704" bottom="0.98425196850393704" header="0.51181102362204722" footer="0.51181102362204722"/>
  <pageSetup paperSize="9" scale="2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Q33"/>
  <sheetViews>
    <sheetView topLeftCell="C1" zoomScaleNormal="100" workbookViewId="0">
      <selection activeCell="A17" sqref="A1:Q33"/>
    </sheetView>
  </sheetViews>
  <sheetFormatPr defaultRowHeight="15.75"/>
  <cols>
    <col min="1" max="1" width="0.875" style="791" customWidth="1"/>
    <col min="2" max="2" width="24" style="150" customWidth="1"/>
    <col min="3" max="3" width="10" style="150" customWidth="1"/>
    <col min="4" max="4" width="7.5" style="150" customWidth="1"/>
    <col min="5" max="5" width="9.625" style="151" customWidth="1"/>
    <col min="6" max="6" width="7.875" style="150" customWidth="1"/>
    <col min="7" max="7" width="9.875" style="150" customWidth="1"/>
    <col min="8" max="8" width="7" style="150" customWidth="1"/>
    <col min="9" max="9" width="10.625" style="150" customWidth="1"/>
    <col min="10" max="10" width="7.5" style="150" customWidth="1"/>
    <col min="11" max="16384" width="9" style="150"/>
  </cols>
  <sheetData>
    <row r="1" spans="1:10" s="306" customFormat="1" ht="24" customHeight="1">
      <c r="A1" s="393" t="s">
        <v>202</v>
      </c>
    </row>
    <row r="2" spans="1:10" s="306" customFormat="1" ht="24" customHeight="1">
      <c r="A2" s="393"/>
      <c r="B2" s="999" t="s">
        <v>452</v>
      </c>
      <c r="E2" s="741" t="s">
        <v>203</v>
      </c>
    </row>
    <row r="3" spans="1:10" ht="3" customHeight="1" thickBot="1">
      <c r="B3" s="1005"/>
      <c r="E3" s="740" t="s">
        <v>153</v>
      </c>
    </row>
    <row r="4" spans="1:10" s="1005" customFormat="1" ht="18" thickBot="1">
      <c r="A4" s="1009"/>
      <c r="B4" s="1006" t="s">
        <v>463</v>
      </c>
      <c r="C4" s="1219" t="s">
        <v>457</v>
      </c>
      <c r="D4" s="1220"/>
      <c r="E4" s="1219" t="s">
        <v>458</v>
      </c>
      <c r="F4" s="1220"/>
      <c r="G4" s="1219" t="s">
        <v>459</v>
      </c>
      <c r="H4" s="1220"/>
      <c r="I4" s="1219" t="s">
        <v>460</v>
      </c>
      <c r="J4" s="1220"/>
    </row>
    <row r="5" spans="1:10" s="976" customFormat="1" ht="30">
      <c r="A5" s="928"/>
      <c r="B5" s="1007"/>
      <c r="C5" s="1010" t="s">
        <v>461</v>
      </c>
      <c r="D5" s="598" t="s">
        <v>464</v>
      </c>
      <c r="E5" s="1010" t="s">
        <v>461</v>
      </c>
      <c r="F5" s="598" t="s">
        <v>462</v>
      </c>
      <c r="G5" s="1010" t="s">
        <v>461</v>
      </c>
      <c r="H5" s="598" t="s">
        <v>154</v>
      </c>
      <c r="I5" s="1010" t="s">
        <v>461</v>
      </c>
      <c r="J5" s="742" t="s">
        <v>465</v>
      </c>
    </row>
    <row r="6" spans="1:10" s="1" customFormat="1" ht="15" customHeight="1">
      <c r="A6" s="305"/>
      <c r="B6" s="802" t="s">
        <v>453</v>
      </c>
      <c r="C6" s="307">
        <f>'2.CO2-Sector'!AA81*1000</f>
        <v>334536.01790551911</v>
      </c>
      <c r="D6" s="308">
        <f t="shared" ref="D6:D14" si="0">C6/C$14</f>
        <v>0.28778144042178266</v>
      </c>
      <c r="E6" s="307">
        <f>'2.CO2-Sector'!$AP$81*1000</f>
        <v>418468.59248854662</v>
      </c>
      <c r="F6" s="308">
        <f t="shared" ref="F6:F14" si="1">E6/E$14</f>
        <v>0.31925028994099414</v>
      </c>
      <c r="G6" s="307">
        <f>'2.CO2-Sector'!$AX$81*1000</f>
        <v>536840.2278610596</v>
      </c>
      <c r="H6" s="308">
        <f>G6/G14</f>
        <v>0.4079740298668918</v>
      </c>
      <c r="I6" s="307">
        <f>'2.CO2-Sector'!$AZ$81*1000</f>
        <v>479992.37566929776</v>
      </c>
      <c r="J6" s="743">
        <f>I6/I14</f>
        <v>0.39106771586703615</v>
      </c>
    </row>
    <row r="7" spans="1:10" s="1" customFormat="1" ht="15" customHeight="1">
      <c r="A7" s="305"/>
      <c r="B7" s="802" t="s">
        <v>454</v>
      </c>
      <c r="C7" s="307">
        <f>'2.CO2-Sector'!AA82*1000</f>
        <v>393930.60643059947</v>
      </c>
      <c r="D7" s="308">
        <f t="shared" si="0"/>
        <v>0.33887507256944005</v>
      </c>
      <c r="E7" s="307">
        <f>'2.CO2-Sector'!$AP$82*1000</f>
        <v>389602.76510177669</v>
      </c>
      <c r="F7" s="308">
        <f t="shared" si="1"/>
        <v>0.29722850878936513</v>
      </c>
      <c r="G7" s="307">
        <f>'2.CO2-Sector'!$AX$82*1000</f>
        <v>355657.07539470185</v>
      </c>
      <c r="H7" s="308">
        <f>G7/G14</f>
        <v>0.27028311733934129</v>
      </c>
      <c r="I7" s="307">
        <f>'2.CO2-Sector'!$AZ$82*1000</f>
        <v>344326.47460620117</v>
      </c>
      <c r="J7" s="743">
        <f>I7/I14</f>
        <v>0.28053563923600711</v>
      </c>
    </row>
    <row r="8" spans="1:10" s="1" customFormat="1" ht="15" customHeight="1">
      <c r="A8" s="305"/>
      <c r="B8" s="802" t="s">
        <v>455</v>
      </c>
      <c r="C8" s="307">
        <f>'2.CO2-Sector'!AA83*1000</f>
        <v>199825.62056360435</v>
      </c>
      <c r="D8" s="308">
        <f t="shared" si="0"/>
        <v>0.17189809718848192</v>
      </c>
      <c r="E8" s="307">
        <f>'2.CO2-Sector'!$AP$83*1000</f>
        <v>232272.79150001751</v>
      </c>
      <c r="F8" s="308">
        <f t="shared" si="1"/>
        <v>0.17720124607395529</v>
      </c>
      <c r="G8" s="307">
        <f>'2.CO2-Sector'!$AX$83*1000</f>
        <v>215536.59734613009</v>
      </c>
      <c r="H8" s="308">
        <f>G8/G14</f>
        <v>0.1637979600624424</v>
      </c>
      <c r="I8" s="307">
        <f>'2.CO2-Sector'!$AZ$83*1000</f>
        <v>204713.82109188978</v>
      </c>
      <c r="J8" s="743">
        <f>I8/I14</f>
        <v>0.1667879959742852</v>
      </c>
    </row>
    <row r="9" spans="1:10" s="1" customFormat="1" ht="15" customHeight="1">
      <c r="A9" s="305"/>
      <c r="B9" s="802" t="s">
        <v>456</v>
      </c>
      <c r="C9" s="307">
        <f>'2.CO2-Sector'!AA84*1000</f>
        <v>80185.5174187886</v>
      </c>
      <c r="D9" s="308">
        <f t="shared" si="0"/>
        <v>6.8978831780864058E-2</v>
      </c>
      <c r="E9" s="307">
        <f>'2.CO2-Sector'!$AP$84*1000</f>
        <v>109061.25782915347</v>
      </c>
      <c r="F9" s="308">
        <f t="shared" si="1"/>
        <v>8.3202990160461607E-2</v>
      </c>
      <c r="G9" s="307">
        <f>'2.CO2-Sector'!$AX$84*1000</f>
        <v>69341.832840129675</v>
      </c>
      <c r="H9" s="308">
        <f>G9/G14</f>
        <v>5.2696622782646189E-2</v>
      </c>
      <c r="I9" s="307">
        <f>'2.CO2-Sector'!$AZ$84*1000</f>
        <v>66719.317579365408</v>
      </c>
      <c r="J9" s="743">
        <f>I9/I14</f>
        <v>5.4358719955890242E-2</v>
      </c>
    </row>
    <row r="10" spans="1:10" s="1" customFormat="1" ht="15" customHeight="1">
      <c r="A10" s="305"/>
      <c r="B10" s="802" t="s">
        <v>206</v>
      </c>
      <c r="C10" s="307">
        <f>'2.CO2-Sector'!AA85*1000</f>
        <v>58366.144410396344</v>
      </c>
      <c r="D10" s="308">
        <f t="shared" si="0"/>
        <v>5.0208922840210959E-2</v>
      </c>
      <c r="E10" s="307">
        <f>'2.CO2-Sector'!$AP$85*1000</f>
        <v>69613.779997560297</v>
      </c>
      <c r="F10" s="308">
        <f t="shared" si="1"/>
        <v>5.3108452694016636E-2</v>
      </c>
      <c r="G10" s="307">
        <f>'2.CO2-Sector'!$AX$85*1000</f>
        <v>57660.046184631268</v>
      </c>
      <c r="H10" s="308">
        <f>G10/G14</f>
        <v>4.3818998993390167E-2</v>
      </c>
      <c r="I10" s="307">
        <f>'2.CO2-Sector'!$AZ$85*1000</f>
        <v>53200.743186060441</v>
      </c>
      <c r="J10" s="743">
        <f>I10/I14</f>
        <v>4.3344632487528532E-2</v>
      </c>
    </row>
    <row r="11" spans="1:10" s="1" customFormat="1" ht="15" customHeight="1">
      <c r="A11" s="305"/>
      <c r="B11" s="802" t="s">
        <v>93</v>
      </c>
      <c r="C11" s="307">
        <f>'2.CO2-Sector'!AA86*1000</f>
        <v>65125.994535528182</v>
      </c>
      <c r="D11" s="308">
        <f t="shared" si="0"/>
        <v>5.6024019875876706E-2</v>
      </c>
      <c r="E11" s="307">
        <f>'2.CO2-Sector'!$AP$86*1000</f>
        <v>55643.977832797078</v>
      </c>
      <c r="F11" s="308">
        <f t="shared" si="1"/>
        <v>4.2450870568206199E-2</v>
      </c>
      <c r="G11" s="307">
        <f>'2.CO2-Sector'!$AX$86*1000</f>
        <v>48034.114633908313</v>
      </c>
      <c r="H11" s="308">
        <f>G11/G14</f>
        <v>3.650373109400374E-2</v>
      </c>
      <c r="I11" s="307">
        <f>'2.CO2-Sector'!$AZ$86*1000</f>
        <v>46156.22773044122</v>
      </c>
      <c r="J11" s="743">
        <f>I11/I14</f>
        <v>3.7605202637673828E-2</v>
      </c>
    </row>
    <row r="12" spans="1:10" s="1" customFormat="1" ht="15" customHeight="1">
      <c r="A12" s="305"/>
      <c r="B12" s="802" t="s">
        <v>92</v>
      </c>
      <c r="C12" s="307">
        <f>'2.CO2-Sector'!AA87*1000</f>
        <v>24004.789495147605</v>
      </c>
      <c r="D12" s="308">
        <f t="shared" si="0"/>
        <v>2.0649892771445244E-2</v>
      </c>
      <c r="E12" s="307">
        <f>'2.CO2-Sector'!$AP$87*1000</f>
        <v>31657.635765383384</v>
      </c>
      <c r="F12" s="308">
        <f t="shared" si="1"/>
        <v>2.4151655771446335E-2</v>
      </c>
      <c r="G12" s="307">
        <f>'2.CO2-Sector'!$AX$87*1000</f>
        <v>29333.357204807158</v>
      </c>
      <c r="H12" s="308">
        <f>G12/G14</f>
        <v>2.229201041071658E-2</v>
      </c>
      <c r="I12" s="307">
        <f>'2.CO2-Sector'!$AZ$87*1000</f>
        <v>28870.701896446259</v>
      </c>
      <c r="J12" s="743">
        <f>I12/I14</f>
        <v>2.352203913734692E-2</v>
      </c>
    </row>
    <row r="13" spans="1:10" s="1" customFormat="1" ht="15" customHeight="1" thickBot="1">
      <c r="A13" s="305"/>
      <c r="B13" s="739" t="s">
        <v>151</v>
      </c>
      <c r="C13" s="446">
        <f>'2.CO2-Sector'!AA88*1000</f>
        <v>6490.8852525847151</v>
      </c>
      <c r="D13" s="520">
        <f t="shared" si="0"/>
        <v>5.5837225518984065E-3</v>
      </c>
      <c r="E13" s="446">
        <f>'2.CO2-Sector'!$AP$88*1000</f>
        <v>4464.5164405948972</v>
      </c>
      <c r="F13" s="520">
        <f t="shared" si="1"/>
        <v>3.4059860015546234E-3</v>
      </c>
      <c r="G13" s="446">
        <f>'2.CO2-Sector'!$AX$88*1000</f>
        <v>3465.3787908582367</v>
      </c>
      <c r="H13" s="520">
        <f>G13/G14</f>
        <v>2.6335294505679171E-3</v>
      </c>
      <c r="I13" s="446">
        <f>'2.CO2-Sector'!$AZ$88*1000</f>
        <v>3409.7549429953565</v>
      </c>
      <c r="J13" s="744">
        <f>I13/I14</f>
        <v>2.7780547042318836E-3</v>
      </c>
    </row>
    <row r="14" spans="1:10" thickTop="1" thickBot="1">
      <c r="B14" s="1008" t="s">
        <v>302</v>
      </c>
      <c r="C14" s="445">
        <f>'2.CO2-Sector'!AA89*1000</f>
        <v>1162465.5760121683</v>
      </c>
      <c r="D14" s="447">
        <f t="shared" si="0"/>
        <v>1</v>
      </c>
      <c r="E14" s="445">
        <f>'2.CO2-Sector'!$AP$89*1000</f>
        <v>1310785.31695583</v>
      </c>
      <c r="F14" s="447">
        <f t="shared" si="1"/>
        <v>1</v>
      </c>
      <c r="G14" s="445">
        <f>'2.CO2-Sector'!$AX$89*1000</f>
        <v>1315868.6302562261</v>
      </c>
      <c r="H14" s="447">
        <f>G14/G14</f>
        <v>1</v>
      </c>
      <c r="I14" s="445">
        <f>'2.CO2-Sector'!$AZ$89*1000</f>
        <v>1227389.4167026975</v>
      </c>
      <c r="J14" s="745">
        <f>I14/I14</f>
        <v>1</v>
      </c>
    </row>
    <row r="15" spans="1:10" ht="7.5" customHeight="1">
      <c r="A15" s="792"/>
      <c r="B15" s="685"/>
      <c r="C15" s="144"/>
      <c r="D15" s="144"/>
      <c r="E15" s="131"/>
      <c r="F15" s="131"/>
    </row>
    <row r="16" spans="1:10" ht="6" customHeight="1" thickBot="1">
      <c r="B16" s="1005"/>
    </row>
    <row r="17" spans="1:10" s="1005" customFormat="1" ht="18" thickBot="1">
      <c r="A17" s="1009"/>
      <c r="B17" s="1006" t="s">
        <v>196</v>
      </c>
      <c r="C17" s="1219" t="s">
        <v>457</v>
      </c>
      <c r="D17" s="1220"/>
      <c r="E17" s="1219" t="s">
        <v>458</v>
      </c>
      <c r="F17" s="1220"/>
      <c r="G17" s="1219" t="s">
        <v>459</v>
      </c>
      <c r="H17" s="1220"/>
      <c r="I17" s="1219" t="s">
        <v>460</v>
      </c>
      <c r="J17" s="1220"/>
    </row>
    <row r="18" spans="1:10" s="1005" customFormat="1" ht="30">
      <c r="A18" s="1009"/>
      <c r="B18" s="1007"/>
      <c r="C18" s="1010" t="s">
        <v>461</v>
      </c>
      <c r="D18" s="598" t="s">
        <v>154</v>
      </c>
      <c r="E18" s="1010" t="s">
        <v>461</v>
      </c>
      <c r="F18" s="598" t="s">
        <v>154</v>
      </c>
      <c r="G18" s="1010" t="s">
        <v>461</v>
      </c>
      <c r="H18" s="598" t="s">
        <v>154</v>
      </c>
      <c r="I18" s="1010" t="s">
        <v>461</v>
      </c>
      <c r="J18" s="742" t="s">
        <v>465</v>
      </c>
    </row>
    <row r="19" spans="1:10" ht="14.25">
      <c r="A19" s="801" t="s">
        <v>210</v>
      </c>
      <c r="B19" s="802" t="s">
        <v>453</v>
      </c>
      <c r="C19" s="307">
        <f>'3.Allocated_CO2-Sector'!AA79*1000</f>
        <v>91103.403831120668</v>
      </c>
      <c r="D19" s="308">
        <f t="shared" ref="D19:D27" si="2">C19/C$27</f>
        <v>7.8370840144488738E-2</v>
      </c>
      <c r="E19" s="307">
        <f>'3.Allocated_CO2-Sector'!$AP$79*1000</f>
        <v>103660.58877358444</v>
      </c>
      <c r="F19" s="308">
        <f t="shared" ref="F19:F27" si="3">E19/E$27</f>
        <v>7.9082811985051807E-2</v>
      </c>
      <c r="G19" s="307">
        <f>'3.Allocated_CO2-Sector'!$AX$79*1000</f>
        <v>98870.621530180098</v>
      </c>
      <c r="H19" s="308">
        <f>G19/G27</f>
        <v>7.5137152187394265E-2</v>
      </c>
      <c r="I19" s="307">
        <f>'3.Allocated_CO2-Sector'!$AZ$79*1000</f>
        <v>79548.632798073202</v>
      </c>
      <c r="J19" s="743">
        <f>I19/I27</f>
        <v>6.481124223131686E-2</v>
      </c>
    </row>
    <row r="20" spans="1:10" ht="14.25">
      <c r="A20" s="801" t="s">
        <v>211</v>
      </c>
      <c r="B20" s="802" t="s">
        <v>454</v>
      </c>
      <c r="C20" s="307">
        <f>'3.Allocated_CO2-Sector'!AA80*1000</f>
        <v>501893.03905101283</v>
      </c>
      <c r="D20" s="308">
        <f t="shared" si="2"/>
        <v>0.43174873252828194</v>
      </c>
      <c r="E20" s="307">
        <f>'3.Allocated_CO2-Sector'!$AP$80*1000</f>
        <v>456904.62841954944</v>
      </c>
      <c r="F20" s="308">
        <f t="shared" si="3"/>
        <v>0.348573196929506</v>
      </c>
      <c r="G20" s="307">
        <f>'3.Allocated_CO2-Sector'!$AX$80*1000</f>
        <v>431852.79545867024</v>
      </c>
      <c r="H20" s="308">
        <f>G20/G27</f>
        <v>0.3281883810655018</v>
      </c>
      <c r="I20" s="307">
        <f>'3.Allocated_CO2-Sector'!$AZ$80*1000</f>
        <v>411188.33121817699</v>
      </c>
      <c r="J20" s="743">
        <f>I20/I27</f>
        <v>0.33501049106550718</v>
      </c>
    </row>
    <row r="21" spans="1:10" ht="14.25">
      <c r="A21" s="801" t="s">
        <v>204</v>
      </c>
      <c r="B21" s="802" t="s">
        <v>455</v>
      </c>
      <c r="C21" s="307">
        <f>'3.Allocated_CO2-Sector'!AA81*1000</f>
        <v>206236.7676406847</v>
      </c>
      <c r="D21" s="308">
        <f t="shared" si="2"/>
        <v>0.17741322573024379</v>
      </c>
      <c r="E21" s="307">
        <f>'3.Allocated_CO2-Sector'!$AP$81*1000</f>
        <v>239694.57441870784</v>
      </c>
      <c r="F21" s="308">
        <f t="shared" si="3"/>
        <v>0.18286333491694501</v>
      </c>
      <c r="G21" s="307">
        <f>'3.Allocated_CO2-Sector'!$AX$81*1000</f>
        <v>224661.96319613382</v>
      </c>
      <c r="H21" s="308">
        <f>G21/G27</f>
        <v>0.17073282091418779</v>
      </c>
      <c r="I21" s="307">
        <f>'3.Allocated_CO2-Sector'!$AZ$81*1000</f>
        <v>213347.99064361898</v>
      </c>
      <c r="J21" s="743">
        <f>I21/I27</f>
        <v>0.17382257638880794</v>
      </c>
    </row>
    <row r="22" spans="1:10" ht="14.25">
      <c r="A22" s="801" t="s">
        <v>205</v>
      </c>
      <c r="B22" s="802" t="s">
        <v>456</v>
      </c>
      <c r="C22" s="307">
        <f>'3.Allocated_CO2-Sector'!AA82*1000</f>
        <v>136997.6824407239</v>
      </c>
      <c r="D22" s="308">
        <f t="shared" si="2"/>
        <v>0.11785095857263464</v>
      </c>
      <c r="E22" s="307">
        <f>'3.Allocated_CO2-Sector'!$AP$82*1000</f>
        <v>238861.05376565919</v>
      </c>
      <c r="F22" s="308">
        <f t="shared" si="3"/>
        <v>0.1822274408141758</v>
      </c>
      <c r="G22" s="307">
        <f>'3.Allocated_CO2-Sector'!$AX$82*1000</f>
        <v>278304.6543993146</v>
      </c>
      <c r="H22" s="308">
        <f>G22/G27</f>
        <v>0.21149881378745466</v>
      </c>
      <c r="I22" s="307">
        <f>'3.Allocated_CO2-Sector'!$AZ$82*1000</f>
        <v>265388.27221958101</v>
      </c>
      <c r="J22" s="743">
        <f>I22/I27</f>
        <v>0.21622173746008791</v>
      </c>
    </row>
    <row r="23" spans="1:10" ht="14.25">
      <c r="A23" s="803" t="s">
        <v>207</v>
      </c>
      <c r="B23" s="802" t="s">
        <v>206</v>
      </c>
      <c r="C23" s="307">
        <f>'3.Allocated_CO2-Sector'!AA83*1000</f>
        <v>130613.01376536566</v>
      </c>
      <c r="D23" s="308">
        <f t="shared" si="2"/>
        <v>0.1123586078251305</v>
      </c>
      <c r="E23" s="307">
        <f>'3.Allocated_CO2-Sector'!$AP$83*1000</f>
        <v>179898.34153955377</v>
      </c>
      <c r="F23" s="308">
        <f t="shared" si="3"/>
        <v>0.13724470301311428</v>
      </c>
      <c r="G23" s="307">
        <f>'3.Allocated_CO2-Sector'!$AX$83*1000</f>
        <v>201345.74504235361</v>
      </c>
      <c r="H23" s="308">
        <f>G23/G27</f>
        <v>0.15301356109017322</v>
      </c>
      <c r="I23" s="307">
        <f>'3.Allocated_CO2-Sector'!$AZ$83*1000</f>
        <v>179479.50525336419</v>
      </c>
      <c r="J23" s="743">
        <f>I23/I27</f>
        <v>0.14622865637502755</v>
      </c>
    </row>
    <row r="24" spans="1:10" ht="14.25">
      <c r="A24" s="801" t="s">
        <v>208</v>
      </c>
      <c r="B24" s="802" t="s">
        <v>93</v>
      </c>
      <c r="C24" s="307">
        <f>'3.Allocated_CO2-Sector'!AA84*1000</f>
        <v>65125.994535528182</v>
      </c>
      <c r="D24" s="308">
        <f t="shared" si="2"/>
        <v>5.6024019875876706E-2</v>
      </c>
      <c r="E24" s="307">
        <f>'3.Allocated_CO2-Sector'!$AP$84*1000</f>
        <v>55643.977832797078</v>
      </c>
      <c r="F24" s="308">
        <f t="shared" si="3"/>
        <v>4.2450870568206199E-2</v>
      </c>
      <c r="G24" s="307">
        <f>'3.Allocated_CO2-Sector'!$AX$84*1000</f>
        <v>48034.114633908313</v>
      </c>
      <c r="H24" s="308">
        <f>G24/G27</f>
        <v>3.650373109400374E-2</v>
      </c>
      <c r="I24" s="307">
        <f>'3.Allocated_CO2-Sector'!$AZ$84*1000</f>
        <v>46156.22773044122</v>
      </c>
      <c r="J24" s="743">
        <f>I24/I27</f>
        <v>3.7605202637673842E-2</v>
      </c>
    </row>
    <row r="25" spans="1:10" ht="14.25">
      <c r="A25" s="803" t="s">
        <v>209</v>
      </c>
      <c r="B25" s="802" t="s">
        <v>92</v>
      </c>
      <c r="C25" s="307">
        <f>'3.Allocated_CO2-Sector'!AA85*1000</f>
        <v>24004.789495147605</v>
      </c>
      <c r="D25" s="308">
        <f t="shared" si="2"/>
        <v>2.0649892771445244E-2</v>
      </c>
      <c r="E25" s="307">
        <f>'3.Allocated_CO2-Sector'!$AP$85*1000</f>
        <v>31657.635765383384</v>
      </c>
      <c r="F25" s="308">
        <f t="shared" si="3"/>
        <v>2.4151655771446335E-2</v>
      </c>
      <c r="G25" s="307">
        <f>'3.Allocated_CO2-Sector'!$AX$85*1000</f>
        <v>29333.357204807158</v>
      </c>
      <c r="H25" s="308">
        <f>G25/G27</f>
        <v>2.229201041071658E-2</v>
      </c>
      <c r="I25" s="307">
        <f>'3.Allocated_CO2-Sector'!$AZ$85*1000</f>
        <v>28870.701896446259</v>
      </c>
      <c r="J25" s="743">
        <f>I25/I27</f>
        <v>2.352203913734693E-2</v>
      </c>
    </row>
    <row r="26" spans="1:10" ht="17.25" thickBot="1">
      <c r="A26" s="804" t="s">
        <v>212</v>
      </c>
      <c r="B26" s="739" t="s">
        <v>151</v>
      </c>
      <c r="C26" s="446">
        <f>'3.Allocated_CO2-Sector'!AA86*1000</f>
        <v>6490.8852525847151</v>
      </c>
      <c r="D26" s="520">
        <f t="shared" si="2"/>
        <v>5.5837225518984065E-3</v>
      </c>
      <c r="E26" s="446">
        <f>'3.Allocated_CO2-Sector'!$AP$86*1000</f>
        <v>4464.5164405948972</v>
      </c>
      <c r="F26" s="520">
        <f t="shared" si="3"/>
        <v>3.4059860015546234E-3</v>
      </c>
      <c r="G26" s="446">
        <f>'3.Allocated_CO2-Sector'!$AX$86*1000</f>
        <v>3465.3787908582367</v>
      </c>
      <c r="H26" s="520">
        <f>G26/G27</f>
        <v>2.6335294505679171E-3</v>
      </c>
      <c r="I26" s="446">
        <f>'3.Allocated_CO2-Sector'!$AZ$86*1000</f>
        <v>3409.7549429953565</v>
      </c>
      <c r="J26" s="744">
        <f>I26/I27</f>
        <v>2.7780547042318845E-3</v>
      </c>
    </row>
    <row r="27" spans="1:10" thickTop="1" thickBot="1">
      <c r="B27" s="1008" t="s">
        <v>302</v>
      </c>
      <c r="C27" s="445">
        <f>'3.Allocated_CO2-Sector'!AA87*1000</f>
        <v>1162465.5760121683</v>
      </c>
      <c r="D27" s="447">
        <f t="shared" si="2"/>
        <v>1</v>
      </c>
      <c r="E27" s="445">
        <f>'3.Allocated_CO2-Sector'!$AP$87*1000</f>
        <v>1310785.31695583</v>
      </c>
      <c r="F27" s="447">
        <f t="shared" si="3"/>
        <v>1</v>
      </c>
      <c r="G27" s="445">
        <f>'3.Allocated_CO2-Sector'!$AX$87*1000</f>
        <v>1315868.6302562261</v>
      </c>
      <c r="H27" s="447">
        <f>G27/G27</f>
        <v>1</v>
      </c>
      <c r="I27" s="445">
        <f>'3.Allocated_CO2-Sector'!$AZ$87*1000</f>
        <v>1227389.4167026971</v>
      </c>
      <c r="J27" s="745">
        <f>I27/I27</f>
        <v>1</v>
      </c>
    </row>
    <row r="33" spans="17:17">
      <c r="Q33" s="151"/>
    </row>
  </sheetData>
  <mergeCells count="8">
    <mergeCell ref="C4:D4"/>
    <mergeCell ref="E4:F4"/>
    <mergeCell ref="G4:H4"/>
    <mergeCell ref="I4:J4"/>
    <mergeCell ref="C17:D17"/>
    <mergeCell ref="E17:F17"/>
    <mergeCell ref="G17:H17"/>
    <mergeCell ref="I17:J17"/>
  </mergeCells>
  <phoneticPr fontId="9"/>
  <pageMargins left="0.78740157480314965" right="0.78740157480314965" top="0.98425196850393704" bottom="0.98425196850393704" header="0.51181102362204722" footer="0.51181102362204722"/>
  <pageSetup paperSize="9" scale="90" orientation="landscape"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G41"/>
  <sheetViews>
    <sheetView zoomScale="80" zoomScaleNormal="80" workbookViewId="0">
      <pane xSplit="26" topLeftCell="AT1" activePane="topRight" state="frozen"/>
      <selection activeCell="AZ17" sqref="AZ17"/>
      <selection pane="topRight" activeCell="AZ9" sqref="AZ9"/>
    </sheetView>
  </sheetViews>
  <sheetFormatPr defaultRowHeight="13.5"/>
  <cols>
    <col min="1" max="1" width="1.625" style="304" customWidth="1"/>
    <col min="2" max="23" width="1.625" style="70" hidden="1" customWidth="1"/>
    <col min="24" max="24" width="43.5" style="70" customWidth="1"/>
    <col min="25" max="25" width="12.625" style="294" customWidth="1"/>
    <col min="26" max="26" width="10.625" style="70" hidden="1" customWidth="1"/>
    <col min="27" max="52" width="10.625" style="70" customWidth="1"/>
    <col min="53" max="57" width="10.625" style="70" hidden="1" customWidth="1"/>
    <col min="58" max="58" width="47.25" style="70" customWidth="1"/>
    <col min="59" max="59" width="40.625" style="70" hidden="1" customWidth="1"/>
    <col min="60" max="16384" width="9" style="70"/>
  </cols>
  <sheetData>
    <row r="1" spans="1:59" ht="23.25">
      <c r="A1" s="393" t="s">
        <v>139</v>
      </c>
    </row>
    <row r="3" spans="1:59" s="1" customFormat="1" ht="14.25">
      <c r="A3" s="305"/>
      <c r="X3" s="767" t="s">
        <v>443</v>
      </c>
      <c r="Y3" s="314"/>
    </row>
    <row r="4" spans="1:59" s="1" customFormat="1" ht="14.25">
      <c r="A4" s="305"/>
      <c r="X4" s="969"/>
      <c r="Y4" s="969" t="s">
        <v>428</v>
      </c>
      <c r="Z4" s="301"/>
      <c r="AA4" s="13">
        <v>1990</v>
      </c>
      <c r="AB4" s="13">
        <f t="shared" ref="AB4:AT4" si="0">AA4+1</f>
        <v>1991</v>
      </c>
      <c r="AC4" s="13">
        <f t="shared" si="0"/>
        <v>1992</v>
      </c>
      <c r="AD4" s="13">
        <f t="shared" si="0"/>
        <v>1993</v>
      </c>
      <c r="AE4" s="13">
        <f t="shared" si="0"/>
        <v>1994</v>
      </c>
      <c r="AF4" s="13">
        <f t="shared" si="0"/>
        <v>1995</v>
      </c>
      <c r="AG4" s="13">
        <f t="shared" si="0"/>
        <v>1996</v>
      </c>
      <c r="AH4" s="13">
        <f t="shared" si="0"/>
        <v>1997</v>
      </c>
      <c r="AI4" s="13">
        <f t="shared" si="0"/>
        <v>1998</v>
      </c>
      <c r="AJ4" s="13">
        <f t="shared" si="0"/>
        <v>1999</v>
      </c>
      <c r="AK4" s="13">
        <f t="shared" si="0"/>
        <v>2000</v>
      </c>
      <c r="AL4" s="13">
        <f t="shared" si="0"/>
        <v>2001</v>
      </c>
      <c r="AM4" s="13">
        <f t="shared" si="0"/>
        <v>2002</v>
      </c>
      <c r="AN4" s="13">
        <f t="shared" si="0"/>
        <v>2003</v>
      </c>
      <c r="AO4" s="13">
        <f t="shared" si="0"/>
        <v>2004</v>
      </c>
      <c r="AP4" s="13">
        <f t="shared" si="0"/>
        <v>2005</v>
      </c>
      <c r="AQ4" s="13">
        <f t="shared" si="0"/>
        <v>2006</v>
      </c>
      <c r="AR4" s="13">
        <f t="shared" si="0"/>
        <v>2007</v>
      </c>
      <c r="AS4" s="13">
        <f t="shared" si="0"/>
        <v>2008</v>
      </c>
      <c r="AT4" s="13">
        <f t="shared" si="0"/>
        <v>2009</v>
      </c>
      <c r="AU4" s="13">
        <f>AT4+1</f>
        <v>2010</v>
      </c>
      <c r="AV4" s="13">
        <f>AU4+1</f>
        <v>2011</v>
      </c>
      <c r="AW4" s="13">
        <f>AV4+1</f>
        <v>2012</v>
      </c>
      <c r="AX4" s="13">
        <f>AW4+1</f>
        <v>2013</v>
      </c>
      <c r="AY4" s="13">
        <f t="shared" ref="AY4:BE4" si="1">AX4+1</f>
        <v>2014</v>
      </c>
      <c r="AZ4" s="13">
        <f t="shared" si="1"/>
        <v>2015</v>
      </c>
      <c r="BA4" s="13">
        <f t="shared" si="1"/>
        <v>2016</v>
      </c>
      <c r="BB4" s="13">
        <f t="shared" si="1"/>
        <v>2017</v>
      </c>
      <c r="BC4" s="13">
        <f t="shared" si="1"/>
        <v>2018</v>
      </c>
      <c r="BD4" s="13">
        <f t="shared" si="1"/>
        <v>2019</v>
      </c>
      <c r="BE4" s="13">
        <f t="shared" si="1"/>
        <v>2020</v>
      </c>
      <c r="BF4" s="13" t="s">
        <v>44</v>
      </c>
      <c r="BG4" s="13" t="s">
        <v>7</v>
      </c>
    </row>
    <row r="5" spans="1:59" s="1" customFormat="1" ht="18.75">
      <c r="A5" s="305"/>
      <c r="X5" s="417" t="s">
        <v>446</v>
      </c>
      <c r="Y5" s="315" t="s">
        <v>45</v>
      </c>
      <c r="Z5" s="296"/>
      <c r="AA5" s="296">
        <f>'1.Total'!AA5</f>
        <v>1162.4655760121682</v>
      </c>
      <c r="AB5" s="296">
        <f>'1.Total'!AB5</f>
        <v>1170.737962640457</v>
      </c>
      <c r="AC5" s="296">
        <f>'1.Total'!AC5</f>
        <v>1180.6394515163088</v>
      </c>
      <c r="AD5" s="296">
        <f>'1.Total'!AD5</f>
        <v>1173.5162632751965</v>
      </c>
      <c r="AE5" s="296">
        <f>'1.Total'!AE5</f>
        <v>1234.8319140508313</v>
      </c>
      <c r="AF5" s="296">
        <f>'1.Total'!AF5</f>
        <v>1248.3569596207087</v>
      </c>
      <c r="AG5" s="296">
        <f>'1.Total'!AG5</f>
        <v>1261.2246042073741</v>
      </c>
      <c r="AH5" s="296">
        <f>'1.Total'!AH5</f>
        <v>1258.9339295363977</v>
      </c>
      <c r="AI5" s="296">
        <f>'1.Total'!AI5</f>
        <v>1223.6139548508627</v>
      </c>
      <c r="AJ5" s="296">
        <f>'1.Total'!AJ5</f>
        <v>1258.5624712083015</v>
      </c>
      <c r="AK5" s="296">
        <f>'1.Total'!AK5</f>
        <v>1279.8352941451449</v>
      </c>
      <c r="AL5" s="296">
        <f>'1.Total'!AL5</f>
        <v>1262.6404580726735</v>
      </c>
      <c r="AM5" s="296">
        <f>'1.Total'!AM5</f>
        <v>1299.46068982162</v>
      </c>
      <c r="AN5" s="296">
        <f>'1.Total'!AN5</f>
        <v>1304.3783897382307</v>
      </c>
      <c r="AO5" s="296">
        <f>'1.Total'!AO5</f>
        <v>1303.3876204271705</v>
      </c>
      <c r="AP5" s="296">
        <f>'1.Total'!AP5</f>
        <v>1310.78531695583</v>
      </c>
      <c r="AQ5" s="296">
        <f>'1.Total'!AQ5</f>
        <v>1290.124467631086</v>
      </c>
      <c r="AR5" s="296">
        <f>'1.Total'!AR5</f>
        <v>1324.6035965018018</v>
      </c>
      <c r="AS5" s="296">
        <f>'1.Total'!AS5</f>
        <v>1239.9060855676271</v>
      </c>
      <c r="AT5" s="296">
        <f>'1.Total'!AT5</f>
        <v>1167.0955469925334</v>
      </c>
      <c r="AU5" s="296">
        <f>'1.Total'!AU5</f>
        <v>1217.3536997634048</v>
      </c>
      <c r="AV5" s="296">
        <f>'1.Total'!AV5</f>
        <v>1266.0775334117736</v>
      </c>
      <c r="AW5" s="296">
        <f>'1.Total'!AW5</f>
        <v>1300.3386804849911</v>
      </c>
      <c r="AX5" s="296">
        <f>'1.Total'!AX5</f>
        <v>1315.868630256226</v>
      </c>
      <c r="AY5" s="296">
        <f>'1.Total'!AY5</f>
        <v>1268.7122098610484</v>
      </c>
      <c r="AZ5" s="296">
        <f>'1.Total'!AZ5</f>
        <v>1227.3894167026972</v>
      </c>
      <c r="BA5" s="296"/>
      <c r="BB5" s="296"/>
      <c r="BC5" s="296"/>
      <c r="BD5" s="296"/>
      <c r="BE5" s="296"/>
      <c r="BF5" s="75"/>
      <c r="BG5" s="75"/>
    </row>
    <row r="6" spans="1:59" s="1" customFormat="1" ht="18.75">
      <c r="A6" s="305"/>
      <c r="X6" s="417" t="s">
        <v>447</v>
      </c>
      <c r="Y6" s="315" t="s">
        <v>45</v>
      </c>
      <c r="Z6" s="296"/>
      <c r="AA6" s="296">
        <f>'2.CO2-Sector'!AA5/1000</f>
        <v>1066.843906728908</v>
      </c>
      <c r="AB6" s="296">
        <f>'2.CO2-Sector'!AB5/1000</f>
        <v>1074.0413040417377</v>
      </c>
      <c r="AC6" s="296">
        <f>'2.CO2-Sector'!AC5/1000</f>
        <v>1082.4665023980649</v>
      </c>
      <c r="AD6" s="296">
        <f>'2.CO2-Sector'!AD5/1000</f>
        <v>1077.8291288808055</v>
      </c>
      <c r="AE6" s="296">
        <f>'2.CO2-Sector'!AE5/1000</f>
        <v>1134.190372837116</v>
      </c>
      <c r="AF6" s="296">
        <f>'2.CO2-Sector'!AF5/1000</f>
        <v>1146.6515420578964</v>
      </c>
      <c r="AG6" s="296">
        <f>'2.CO2-Sector'!AG5/1000</f>
        <v>1158.3742445240521</v>
      </c>
      <c r="AH6" s="296">
        <f>'2.CO2-Sector'!AH5/1000</f>
        <v>1157.1710074931036</v>
      </c>
      <c r="AI6" s="296">
        <f>'2.CO2-Sector'!AI5/1000</f>
        <v>1128.113137955756</v>
      </c>
      <c r="AJ6" s="296">
        <f>'2.CO2-Sector'!AJ5/1000</f>
        <v>1162.8359179256331</v>
      </c>
      <c r="AK6" s="296">
        <f>'2.CO2-Sector'!AK5/1000</f>
        <v>1182.090864841362</v>
      </c>
      <c r="AL6" s="296">
        <f>'2.CO2-Sector'!AL5/1000</f>
        <v>1166.9981409992843</v>
      </c>
      <c r="AM6" s="296">
        <f>'2.CO2-Sector'!AM5/1000</f>
        <v>1206.5081944683475</v>
      </c>
      <c r="AN6" s="296">
        <f>'2.CO2-Sector'!AN5/1000</f>
        <v>1211.6293088795287</v>
      </c>
      <c r="AO6" s="296">
        <f>'2.CO2-Sector'!AO5/1000</f>
        <v>1211.6160919220601</v>
      </c>
      <c r="AP6" s="296">
        <f>'2.CO2-Sector'!AP5/1000</f>
        <v>1219.0191869170544</v>
      </c>
      <c r="AQ6" s="296">
        <f>'2.CO2-Sector'!AQ5/1000</f>
        <v>1199.9203335569189</v>
      </c>
      <c r="AR6" s="296">
        <f>'2.CO2-Sector'!AR5/1000</f>
        <v>1234.5997143775276</v>
      </c>
      <c r="AS6" s="296">
        <f>'2.CO2-Sector'!AS5/1000</f>
        <v>1153.2485008776989</v>
      </c>
      <c r="AT6" s="296">
        <f>'2.CO2-Sector'!AT5/1000</f>
        <v>1089.9935575030358</v>
      </c>
      <c r="AU6" s="296">
        <f>'2.CO2-Sector'!AU5/1000</f>
        <v>1138.7583317057909</v>
      </c>
      <c r="AV6" s="296">
        <f>'2.CO2-Sector'!AV5/1000</f>
        <v>1188.3623614179544</v>
      </c>
      <c r="AW6" s="296">
        <f>'2.CO2-Sector'!AW5/1000</f>
        <v>1220.7458823444163</v>
      </c>
      <c r="AX6" s="296">
        <f>'2.CO2-Sector'!AX5/1000</f>
        <v>1235.0357796266526</v>
      </c>
      <c r="AY6" s="296">
        <f>'2.CO2-Sector'!AY5/1000</f>
        <v>1189.3788164098698</v>
      </c>
      <c r="AZ6" s="296">
        <f>'2.CO2-Sector'!AZ5/1000</f>
        <v>1148.9527321328144</v>
      </c>
      <c r="BA6" s="296"/>
      <c r="BB6" s="296"/>
      <c r="BC6" s="296"/>
      <c r="BD6" s="296"/>
      <c r="BE6" s="296"/>
      <c r="BF6" s="75"/>
    </row>
    <row r="7" spans="1:59" s="1" customFormat="1" ht="18.75">
      <c r="A7" s="305"/>
      <c r="X7" s="417" t="s">
        <v>448</v>
      </c>
      <c r="Y7" s="315" t="s">
        <v>46</v>
      </c>
      <c r="Z7" s="297"/>
      <c r="AA7" s="297">
        <f>AA5*10^6/AA9/10^3</f>
        <v>9.4042243490641475</v>
      </c>
      <c r="AB7" s="297">
        <f t="shared" ref="AB7:AQ7" si="2">AB5*10^6/AB9/10^3</f>
        <v>9.4337512400420387</v>
      </c>
      <c r="AC7" s="297">
        <f t="shared" si="2"/>
        <v>9.4779472213050706</v>
      </c>
      <c r="AD7" s="297">
        <f t="shared" si="2"/>
        <v>9.3927889295106084</v>
      </c>
      <c r="AE7" s="297">
        <f t="shared" si="2"/>
        <v>9.8577568678468168</v>
      </c>
      <c r="AF7" s="297">
        <f t="shared" si="2"/>
        <v>9.9415223351175328</v>
      </c>
      <c r="AG7" s="297">
        <f t="shared" si="2"/>
        <v>10.020932982205279</v>
      </c>
      <c r="AH7" s="297">
        <f t="shared" si="2"/>
        <v>9.9791048418747881</v>
      </c>
      <c r="AI7" s="297">
        <f t="shared" si="2"/>
        <v>9.6749790851007553</v>
      </c>
      <c r="AJ7" s="297">
        <f t="shared" si="2"/>
        <v>9.9359933621882703</v>
      </c>
      <c r="AK7" s="297">
        <f t="shared" si="2"/>
        <v>10.083318580473227</v>
      </c>
      <c r="AL7" s="297">
        <f t="shared" si="2"/>
        <v>9.9173745489386533</v>
      </c>
      <c r="AM7" s="297">
        <f t="shared" si="2"/>
        <v>10.192967775454715</v>
      </c>
      <c r="AN7" s="297">
        <f t="shared" si="2"/>
        <v>10.214876108025676</v>
      </c>
      <c r="AO7" s="297">
        <f t="shared" si="2"/>
        <v>10.199688704071388</v>
      </c>
      <c r="AP7" s="297">
        <f t="shared" si="2"/>
        <v>10.259104916378359</v>
      </c>
      <c r="AQ7" s="297">
        <f t="shared" si="2"/>
        <v>10.086898989304899</v>
      </c>
      <c r="AR7" s="297">
        <f t="shared" ref="AR7:AW7" si="3">AR5*10^6/AR9/10^3</f>
        <v>10.345798321540553</v>
      </c>
      <c r="AS7" s="297">
        <f t="shared" si="3"/>
        <v>9.6804135221231942</v>
      </c>
      <c r="AT7" s="297">
        <f t="shared" si="3"/>
        <v>9.1156550471173894</v>
      </c>
      <c r="AU7" s="297">
        <f t="shared" si="3"/>
        <v>9.5063424862631862</v>
      </c>
      <c r="AV7" s="297">
        <f t="shared" si="3"/>
        <v>9.9040750771451549</v>
      </c>
      <c r="AW7" s="297">
        <f t="shared" si="3"/>
        <v>10.191301093986278</v>
      </c>
      <c r="AX7" s="297">
        <f>AX5*10^6/AX9/10^3</f>
        <v>10.327504279405922</v>
      </c>
      <c r="AY7" s="297">
        <f>AY5*10^6/AY9/10^3</f>
        <v>9.9712521504047444</v>
      </c>
      <c r="AZ7" s="297">
        <f>AZ5*10^6/AZ9/10^3</f>
        <v>9.6572790377973323</v>
      </c>
      <c r="BA7" s="297"/>
      <c r="BB7" s="297"/>
      <c r="BC7" s="297"/>
      <c r="BD7" s="297"/>
      <c r="BE7" s="297"/>
      <c r="BF7" s="112"/>
      <c r="BG7" s="112"/>
    </row>
    <row r="8" spans="1:59" s="1" customFormat="1" ht="18.75">
      <c r="A8" s="462"/>
      <c r="X8" s="417" t="s">
        <v>449</v>
      </c>
      <c r="Y8" s="315" t="s">
        <v>46</v>
      </c>
      <c r="Z8" s="297"/>
      <c r="AA8" s="297">
        <f t="shared" ref="AA8:AR8" si="4">AA6*10^6/AA9/10^3</f>
        <v>8.6306550932272046</v>
      </c>
      <c r="AB8" s="297">
        <f t="shared" si="4"/>
        <v>8.6545741294730725</v>
      </c>
      <c r="AC8" s="297">
        <f t="shared" si="4"/>
        <v>8.6898336027845655</v>
      </c>
      <c r="AD8" s="297">
        <f t="shared" si="4"/>
        <v>8.6269119793882201</v>
      </c>
      <c r="AE8" s="297">
        <f t="shared" si="4"/>
        <v>9.0543278077445102</v>
      </c>
      <c r="AF8" s="297">
        <f t="shared" si="4"/>
        <v>9.1315723664720583</v>
      </c>
      <c r="AG8" s="297">
        <f t="shared" si="4"/>
        <v>9.2037458149520663</v>
      </c>
      <c r="AH8" s="297">
        <f t="shared" si="4"/>
        <v>9.1724676989235903</v>
      </c>
      <c r="AI8" s="297">
        <f t="shared" si="4"/>
        <v>8.9198647760433616</v>
      </c>
      <c r="AJ8" s="297">
        <f t="shared" si="4"/>
        <v>9.1802594039934107</v>
      </c>
      <c r="AK8" s="297">
        <f t="shared" si="4"/>
        <v>9.3132286910590576</v>
      </c>
      <c r="AL8" s="297">
        <f t="shared" si="4"/>
        <v>9.1661546152823234</v>
      </c>
      <c r="AM8" s="297">
        <f t="shared" si="4"/>
        <v>9.4638485360615867</v>
      </c>
      <c r="AN8" s="297">
        <f t="shared" si="4"/>
        <v>9.4885375106076157</v>
      </c>
      <c r="AO8" s="297">
        <f t="shared" si="4"/>
        <v>9.4815285742842406</v>
      </c>
      <c r="AP8" s="297">
        <f t="shared" si="4"/>
        <v>9.5408802432303421</v>
      </c>
      <c r="AQ8" s="297">
        <f t="shared" si="4"/>
        <v>9.3816337132385108</v>
      </c>
      <c r="AR8" s="297">
        <f t="shared" si="4"/>
        <v>9.6428242279531649</v>
      </c>
      <c r="AS8" s="297">
        <f t="shared" ref="AS8:AX8" si="5">AS6*10^6/AS9/10^3</f>
        <v>9.0038451397340715</v>
      </c>
      <c r="AT8" s="297">
        <f t="shared" si="5"/>
        <v>8.5134463064158634</v>
      </c>
      <c r="AU8" s="297">
        <f t="shared" si="5"/>
        <v>8.8925894851963641</v>
      </c>
      <c r="AV8" s="297">
        <f t="shared" si="5"/>
        <v>9.2961368760889478</v>
      </c>
      <c r="AW8" s="297">
        <f t="shared" si="5"/>
        <v>9.5674988623546451</v>
      </c>
      <c r="AX8" s="297">
        <f t="shared" si="5"/>
        <v>9.6930932207343972</v>
      </c>
      <c r="AY8" s="297">
        <f>AY6*10^6/AY9/10^3</f>
        <v>9.3477433168800719</v>
      </c>
      <c r="AZ8" s="297">
        <f>AZ6*10^6/AZ9/10^3</f>
        <v>9.0401277577040222</v>
      </c>
      <c r="BA8" s="297"/>
      <c r="BB8" s="297"/>
      <c r="BC8" s="297"/>
      <c r="BD8" s="297"/>
      <c r="BE8" s="297"/>
      <c r="BF8" s="112"/>
      <c r="BG8" s="112"/>
    </row>
    <row r="9" spans="1:59" s="1" customFormat="1" ht="57">
      <c r="A9" s="305"/>
      <c r="X9" s="417" t="s">
        <v>444</v>
      </c>
      <c r="Y9" s="997" t="s">
        <v>450</v>
      </c>
      <c r="Z9" s="298"/>
      <c r="AA9" s="299">
        <v>123611</v>
      </c>
      <c r="AB9" s="299">
        <v>124101</v>
      </c>
      <c r="AC9" s="299">
        <v>124567</v>
      </c>
      <c r="AD9" s="299">
        <v>124938</v>
      </c>
      <c r="AE9" s="299">
        <v>125265</v>
      </c>
      <c r="AF9" s="299">
        <v>125570</v>
      </c>
      <c r="AG9" s="299">
        <v>125859</v>
      </c>
      <c r="AH9" s="299">
        <v>126157</v>
      </c>
      <c r="AI9" s="299">
        <v>126472</v>
      </c>
      <c r="AJ9" s="299">
        <v>126667</v>
      </c>
      <c r="AK9" s="299">
        <v>126926</v>
      </c>
      <c r="AL9" s="299">
        <v>127316</v>
      </c>
      <c r="AM9" s="299">
        <v>127486</v>
      </c>
      <c r="AN9" s="299">
        <v>127694</v>
      </c>
      <c r="AO9" s="299">
        <v>127787</v>
      </c>
      <c r="AP9" s="299">
        <v>127768</v>
      </c>
      <c r="AQ9" s="299">
        <v>127901</v>
      </c>
      <c r="AR9" s="299">
        <v>128033</v>
      </c>
      <c r="AS9" s="299">
        <v>128084</v>
      </c>
      <c r="AT9" s="299">
        <v>128032</v>
      </c>
      <c r="AU9" s="299">
        <v>128057</v>
      </c>
      <c r="AV9" s="299">
        <v>127834</v>
      </c>
      <c r="AW9" s="299">
        <v>127593</v>
      </c>
      <c r="AX9" s="299">
        <v>127414</v>
      </c>
      <c r="AY9" s="299">
        <v>127237</v>
      </c>
      <c r="AZ9" s="299">
        <v>127094.745</v>
      </c>
      <c r="BA9" s="296"/>
      <c r="BB9" s="296"/>
      <c r="BC9" s="296"/>
      <c r="BD9" s="296"/>
      <c r="BE9" s="296"/>
      <c r="BF9" s="1004" t="s">
        <v>451</v>
      </c>
      <c r="BG9" s="300" t="s">
        <v>19</v>
      </c>
    </row>
    <row r="10" spans="1:59" s="1" customFormat="1" ht="14.25">
      <c r="A10" s="305"/>
      <c r="X10" s="767"/>
      <c r="Y10" s="314"/>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row>
    <row r="11" spans="1:59" s="1" customFormat="1" ht="14.25">
      <c r="A11" s="305"/>
      <c r="X11" s="767" t="s">
        <v>98</v>
      </c>
      <c r="Y11" s="314"/>
    </row>
    <row r="12" spans="1:59" s="1" customFormat="1" ht="14.25">
      <c r="A12" s="305"/>
      <c r="X12" s="969"/>
      <c r="Y12" s="969" t="s">
        <v>428</v>
      </c>
      <c r="Z12" s="301">
        <v>1990</v>
      </c>
      <c r="AA12" s="13">
        <v>1990</v>
      </c>
      <c r="AB12" s="13">
        <f t="shared" ref="AB12:AT12" si="6">AA12+1</f>
        <v>1991</v>
      </c>
      <c r="AC12" s="13">
        <f t="shared" si="6"/>
        <v>1992</v>
      </c>
      <c r="AD12" s="13">
        <f t="shared" si="6"/>
        <v>1993</v>
      </c>
      <c r="AE12" s="13">
        <f t="shared" si="6"/>
        <v>1994</v>
      </c>
      <c r="AF12" s="13">
        <f t="shared" si="6"/>
        <v>1995</v>
      </c>
      <c r="AG12" s="13">
        <f t="shared" si="6"/>
        <v>1996</v>
      </c>
      <c r="AH12" s="13">
        <f t="shared" si="6"/>
        <v>1997</v>
      </c>
      <c r="AI12" s="13">
        <f t="shared" si="6"/>
        <v>1998</v>
      </c>
      <c r="AJ12" s="13">
        <f t="shared" si="6"/>
        <v>1999</v>
      </c>
      <c r="AK12" s="13">
        <f t="shared" si="6"/>
        <v>2000</v>
      </c>
      <c r="AL12" s="13">
        <f t="shared" si="6"/>
        <v>2001</v>
      </c>
      <c r="AM12" s="13">
        <f t="shared" si="6"/>
        <v>2002</v>
      </c>
      <c r="AN12" s="13">
        <f t="shared" si="6"/>
        <v>2003</v>
      </c>
      <c r="AO12" s="13">
        <f t="shared" si="6"/>
        <v>2004</v>
      </c>
      <c r="AP12" s="13">
        <f t="shared" si="6"/>
        <v>2005</v>
      </c>
      <c r="AQ12" s="13">
        <f>AP12+1</f>
        <v>2006</v>
      </c>
      <c r="AR12" s="13">
        <f>AQ12+1</f>
        <v>2007</v>
      </c>
      <c r="AS12" s="13">
        <f>AR12+1</f>
        <v>2008</v>
      </c>
      <c r="AT12" s="13">
        <f t="shared" si="6"/>
        <v>2009</v>
      </c>
      <c r="AU12" s="13">
        <f>AT12+1</f>
        <v>2010</v>
      </c>
      <c r="AV12" s="13">
        <f>AU12+1</f>
        <v>2011</v>
      </c>
      <c r="AW12" s="13">
        <f>AV12+1</f>
        <v>2012</v>
      </c>
      <c r="AX12" s="13">
        <f>AW12+1</f>
        <v>2013</v>
      </c>
      <c r="AY12" s="13">
        <f t="shared" ref="AY12:BE12" si="7">AX12+1</f>
        <v>2014</v>
      </c>
      <c r="AZ12" s="13">
        <f t="shared" si="7"/>
        <v>2015</v>
      </c>
      <c r="BA12" s="13">
        <f t="shared" si="7"/>
        <v>2016</v>
      </c>
      <c r="BB12" s="13">
        <f t="shared" si="7"/>
        <v>2017</v>
      </c>
      <c r="BC12" s="13">
        <f t="shared" si="7"/>
        <v>2018</v>
      </c>
      <c r="BD12" s="13">
        <f t="shared" si="7"/>
        <v>2019</v>
      </c>
      <c r="BE12" s="13">
        <f t="shared" si="7"/>
        <v>2020</v>
      </c>
    </row>
    <row r="13" spans="1:59" s="1" customFormat="1" ht="16.5">
      <c r="A13" s="305"/>
      <c r="X13" s="417" t="s">
        <v>446</v>
      </c>
      <c r="Y13" s="115"/>
      <c r="Z13" s="36">
        <f>AA5</f>
        <v>1162.4655760121682</v>
      </c>
      <c r="AA13" s="18">
        <f>AA5/$Z13-1</f>
        <v>0</v>
      </c>
      <c r="AB13" s="18">
        <f t="shared" ref="AB13:BE17" si="8">AB5/$Z13-1</f>
        <v>7.1162422346020549E-3</v>
      </c>
      <c r="AC13" s="18">
        <f t="shared" si="8"/>
        <v>1.5633904245565766E-2</v>
      </c>
      <c r="AD13" s="18">
        <f t="shared" si="8"/>
        <v>9.5062490374446806E-3</v>
      </c>
      <c r="AE13" s="18">
        <f t="shared" si="8"/>
        <v>6.2252456788368216E-2</v>
      </c>
      <c r="AF13" s="18">
        <f t="shared" si="8"/>
        <v>7.3887249120262455E-2</v>
      </c>
      <c r="AG13" s="18">
        <f t="shared" si="8"/>
        <v>8.4956518483754406E-2</v>
      </c>
      <c r="AH13" s="18">
        <f t="shared" si="8"/>
        <v>8.2985987297072183E-2</v>
      </c>
      <c r="AI13" s="18">
        <f t="shared" si="8"/>
        <v>5.2602313651698651E-2</v>
      </c>
      <c r="AJ13" s="18">
        <f t="shared" si="8"/>
        <v>8.2666443789065402E-2</v>
      </c>
      <c r="AK13" s="18">
        <f t="shared" si="8"/>
        <v>0.10096618820800951</v>
      </c>
      <c r="AL13" s="18">
        <f t="shared" si="8"/>
        <v>8.6174493359325588E-2</v>
      </c>
      <c r="AM13" s="18">
        <f t="shared" si="8"/>
        <v>0.11784874893191488</v>
      </c>
      <c r="AN13" s="18">
        <f t="shared" si="8"/>
        <v>0.12207915370095823</v>
      </c>
      <c r="AO13" s="18">
        <f t="shared" si="8"/>
        <v>0.12122685378644471</v>
      </c>
      <c r="AP13" s="18">
        <f t="shared" si="8"/>
        <v>0.12759065214857546</v>
      </c>
      <c r="AQ13" s="18">
        <f t="shared" si="8"/>
        <v>0.10981735223235667</v>
      </c>
      <c r="AR13" s="18">
        <f t="shared" si="8"/>
        <v>0.13947769623066786</v>
      </c>
      <c r="AS13" s="18">
        <f t="shared" si="8"/>
        <v>6.6617464769252122E-2</v>
      </c>
      <c r="AT13" s="18">
        <f t="shared" si="8"/>
        <v>3.98288867722707E-3</v>
      </c>
      <c r="AU13" s="18">
        <f t="shared" si="8"/>
        <v>4.7216988514644953E-2</v>
      </c>
      <c r="AV13" s="18">
        <f t="shared" si="8"/>
        <v>8.9131204861175872E-2</v>
      </c>
      <c r="AW13" s="18">
        <f t="shared" si="8"/>
        <v>0.11860403208307968</v>
      </c>
      <c r="AX13" s="18">
        <f>AX5/$Z13-1</f>
        <v>0.13196352426220326</v>
      </c>
      <c r="AY13" s="18">
        <f t="shared" si="8"/>
        <v>9.1397660318990992E-2</v>
      </c>
      <c r="AZ13" s="18">
        <f>AZ5/$Z13-1</f>
        <v>5.5850118945672156E-2</v>
      </c>
      <c r="BA13" s="18">
        <f t="shared" si="8"/>
        <v>-1</v>
      </c>
      <c r="BB13" s="18">
        <f t="shared" si="8"/>
        <v>-1</v>
      </c>
      <c r="BC13" s="18">
        <f t="shared" si="8"/>
        <v>-1</v>
      </c>
      <c r="BD13" s="18">
        <f t="shared" si="8"/>
        <v>-1</v>
      </c>
      <c r="BE13" s="18">
        <f t="shared" si="8"/>
        <v>-1</v>
      </c>
      <c r="BF13" s="397"/>
    </row>
    <row r="14" spans="1:59" s="1" customFormat="1" ht="16.5">
      <c r="A14" s="305"/>
      <c r="X14" s="417" t="s">
        <v>447</v>
      </c>
      <c r="Y14" s="115"/>
      <c r="Z14" s="36">
        <f>AA6</f>
        <v>1066.843906728908</v>
      </c>
      <c r="AA14" s="18">
        <f>AA6/$Z14-1</f>
        <v>0</v>
      </c>
      <c r="AB14" s="18">
        <f t="shared" ref="AB14:AP14" si="9">AB6/$Z14-1</f>
        <v>6.7464389752178722E-3</v>
      </c>
      <c r="AC14" s="18">
        <f t="shared" si="9"/>
        <v>1.4643750196837946E-2</v>
      </c>
      <c r="AD14" s="18">
        <f t="shared" si="9"/>
        <v>1.0296934802374036E-2</v>
      </c>
      <c r="AE14" s="18">
        <f t="shared" si="9"/>
        <v>6.3126822662090909E-2</v>
      </c>
      <c r="AF14" s="18">
        <f t="shared" si="9"/>
        <v>7.4807227960545619E-2</v>
      </c>
      <c r="AG14" s="18">
        <f t="shared" si="9"/>
        <v>8.5795435693857725E-2</v>
      </c>
      <c r="AH14" s="18">
        <f t="shared" si="9"/>
        <v>8.4667588383338099E-2</v>
      </c>
      <c r="AI14" s="18">
        <f t="shared" si="9"/>
        <v>5.7430361499376303E-2</v>
      </c>
      <c r="AJ14" s="18">
        <f t="shared" si="9"/>
        <v>8.9977559595433299E-2</v>
      </c>
      <c r="AK14" s="18">
        <f t="shared" si="9"/>
        <v>0.10802607334171044</v>
      </c>
      <c r="AL14" s="18">
        <f t="shared" si="9"/>
        <v>9.3878995454417691E-2</v>
      </c>
      <c r="AM14" s="18">
        <f t="shared" si="9"/>
        <v>0.13091351683084507</v>
      </c>
      <c r="AN14" s="18">
        <f t="shared" si="9"/>
        <v>0.13571376396998214</v>
      </c>
      <c r="AO14" s="18">
        <f t="shared" si="9"/>
        <v>0.13570137513091662</v>
      </c>
      <c r="AP14" s="18">
        <f t="shared" si="9"/>
        <v>0.14264062364543761</v>
      </c>
      <c r="AQ14" s="18">
        <f t="shared" si="8"/>
        <v>0.12473842329572071</v>
      </c>
      <c r="AR14" s="18">
        <f t="shared" si="8"/>
        <v>0.15724494144882195</v>
      </c>
      <c r="AS14" s="18">
        <f t="shared" si="8"/>
        <v>8.0990849367757578E-2</v>
      </c>
      <c r="AT14" s="18">
        <f t="shared" si="8"/>
        <v>2.1699192007486712E-2</v>
      </c>
      <c r="AU14" s="18">
        <f t="shared" si="8"/>
        <v>6.740857263494382E-2</v>
      </c>
      <c r="AV14" s="18">
        <f t="shared" si="8"/>
        <v>0.11390462458715156</v>
      </c>
      <c r="AW14" s="18">
        <f t="shared" si="8"/>
        <v>0.14425913167315474</v>
      </c>
      <c r="AX14" s="18">
        <f>AX6/$Z14-1</f>
        <v>0.15765368470205199</v>
      </c>
      <c r="AY14" s="18">
        <f t="shared" si="8"/>
        <v>0.11485739282766394</v>
      </c>
      <c r="AZ14" s="18">
        <f>AZ6/$Z14-1</f>
        <v>7.6964235241932855E-2</v>
      </c>
      <c r="BA14" s="18">
        <f t="shared" si="8"/>
        <v>-1</v>
      </c>
      <c r="BB14" s="18">
        <f t="shared" si="8"/>
        <v>-1</v>
      </c>
      <c r="BC14" s="18">
        <f t="shared" si="8"/>
        <v>-1</v>
      </c>
      <c r="BD14" s="18">
        <f t="shared" si="8"/>
        <v>-1</v>
      </c>
      <c r="BE14" s="18">
        <f t="shared" si="8"/>
        <v>-1</v>
      </c>
      <c r="BF14" s="397"/>
    </row>
    <row r="15" spans="1:59" s="1" customFormat="1" ht="16.5">
      <c r="A15" s="305"/>
      <c r="X15" s="417" t="s">
        <v>448</v>
      </c>
      <c r="Y15" s="115"/>
      <c r="Z15" s="174">
        <f>AA7</f>
        <v>9.4042243490641475</v>
      </c>
      <c r="AA15" s="18">
        <f>AA7/$Z15-1</f>
        <v>0</v>
      </c>
      <c r="AB15" s="18">
        <f t="shared" si="8"/>
        <v>3.1397476157435378E-3</v>
      </c>
      <c r="AC15" s="18">
        <f t="shared" si="8"/>
        <v>7.839335760663646E-3</v>
      </c>
      <c r="AD15" s="18">
        <f t="shared" si="8"/>
        <v>-1.2159875316752888E-3</v>
      </c>
      <c r="AE15" s="18">
        <f t="shared" si="8"/>
        <v>4.8226467377695315E-2</v>
      </c>
      <c r="AF15" s="18">
        <f t="shared" si="8"/>
        <v>5.7133684407141283E-2</v>
      </c>
      <c r="AG15" s="18">
        <f t="shared" si="8"/>
        <v>6.5577830797125092E-2</v>
      </c>
      <c r="AH15" s="18">
        <f t="shared" si="8"/>
        <v>6.1130027471946624E-2</v>
      </c>
      <c r="AI15" s="18">
        <f t="shared" si="8"/>
        <v>2.8790756790436633E-2</v>
      </c>
      <c r="AJ15" s="18">
        <f t="shared" si="8"/>
        <v>5.6545760010185298E-2</v>
      </c>
      <c r="AK15" s="18">
        <f t="shared" si="8"/>
        <v>7.2211615355248115E-2</v>
      </c>
      <c r="AL15" s="18">
        <f t="shared" si="8"/>
        <v>5.4565924931977206E-2</v>
      </c>
      <c r="AM15" s="18">
        <f t="shared" si="8"/>
        <v>8.3871183535626503E-2</v>
      </c>
      <c r="AN15" s="18">
        <f t="shared" si="8"/>
        <v>8.6200810281838791E-2</v>
      </c>
      <c r="AO15" s="18">
        <f t="shared" si="8"/>
        <v>8.4585854769234636E-2</v>
      </c>
      <c r="AP15" s="18">
        <f t="shared" si="8"/>
        <v>9.0903889101633828E-2</v>
      </c>
      <c r="AQ15" s="18">
        <f t="shared" si="8"/>
        <v>7.2592338815129054E-2</v>
      </c>
      <c r="AR15" s="18">
        <f t="shared" si="8"/>
        <v>0.10012244896838363</v>
      </c>
      <c r="AS15" s="18">
        <f t="shared" si="8"/>
        <v>2.9368628693607457E-2</v>
      </c>
      <c r="AT15" s="18">
        <f t="shared" si="8"/>
        <v>-3.0685072073538433E-2</v>
      </c>
      <c r="AU15" s="18">
        <f t="shared" si="8"/>
        <v>1.0858751706535053E-2</v>
      </c>
      <c r="AV15" s="18">
        <f t="shared" si="8"/>
        <v>5.3151723047818455E-2</v>
      </c>
      <c r="AW15" s="18">
        <f t="shared" si="8"/>
        <v>8.3693956641990974E-2</v>
      </c>
      <c r="AX15" s="18">
        <f>AX7/$Z15-1</f>
        <v>9.8177148488982402E-2</v>
      </c>
      <c r="AY15" s="18">
        <f t="shared" si="8"/>
        <v>6.0295010018239781E-2</v>
      </c>
      <c r="AZ15" s="18">
        <f>AZ7/$Z15-1</f>
        <v>2.6908618865347123E-2</v>
      </c>
      <c r="BA15" s="18">
        <f t="shared" si="8"/>
        <v>-1</v>
      </c>
      <c r="BB15" s="18">
        <f t="shared" si="8"/>
        <v>-1</v>
      </c>
      <c r="BC15" s="18">
        <f t="shared" si="8"/>
        <v>-1</v>
      </c>
      <c r="BD15" s="18">
        <f t="shared" si="8"/>
        <v>-1</v>
      </c>
      <c r="BE15" s="18">
        <f t="shared" si="8"/>
        <v>-1</v>
      </c>
      <c r="BF15" s="397"/>
    </row>
    <row r="16" spans="1:59" s="1" customFormat="1" ht="16.5">
      <c r="A16" s="305"/>
      <c r="X16" s="417" t="s">
        <v>449</v>
      </c>
      <c r="Y16" s="115"/>
      <c r="Z16" s="174">
        <f>AA8</f>
        <v>8.6306550932272046</v>
      </c>
      <c r="AA16" s="18">
        <f>AA8/$Z16-1</f>
        <v>0</v>
      </c>
      <c r="AB16" s="18">
        <f t="shared" si="8"/>
        <v>2.771404486391571E-3</v>
      </c>
      <c r="AC16" s="18">
        <f t="shared" si="8"/>
        <v>6.856780733110357E-3</v>
      </c>
      <c r="AD16" s="18">
        <f t="shared" si="8"/>
        <v>-4.3369985227681429E-4</v>
      </c>
      <c r="AE16" s="18">
        <f t="shared" si="8"/>
        <v>4.9089288117859953E-2</v>
      </c>
      <c r="AF16" s="18">
        <f t="shared" si="8"/>
        <v>5.8039310786262677E-2</v>
      </c>
      <c r="AG16" s="18">
        <f t="shared" si="8"/>
        <v>6.6401763890969079E-2</v>
      </c>
      <c r="AH16" s="18">
        <f t="shared" si="8"/>
        <v>6.2777691825683712E-2</v>
      </c>
      <c r="AI16" s="18">
        <f t="shared" si="8"/>
        <v>3.3509586432565408E-2</v>
      </c>
      <c r="AJ16" s="18">
        <f t="shared" si="8"/>
        <v>6.3680485992019475E-2</v>
      </c>
      <c r="AK16" s="18">
        <f t="shared" si="8"/>
        <v>7.9087113371903106E-2</v>
      </c>
      <c r="AL16" s="18">
        <f t="shared" si="8"/>
        <v>6.2046219698356886E-2</v>
      </c>
      <c r="AM16" s="18">
        <f t="shared" si="8"/>
        <v>9.6538841354953497E-2</v>
      </c>
      <c r="AN16" s="18">
        <f t="shared" si="8"/>
        <v>9.9399455558550009E-2</v>
      </c>
      <c r="AO16" s="18">
        <f t="shared" si="8"/>
        <v>9.8587357722677238E-2</v>
      </c>
      <c r="AP16" s="18">
        <f t="shared" si="8"/>
        <v>0.10546420175189541</v>
      </c>
      <c r="AQ16" s="18">
        <f t="shared" si="8"/>
        <v>8.7012933769144318E-2</v>
      </c>
      <c r="AR16" s="18">
        <f t="shared" si="8"/>
        <v>0.117276049592139</v>
      </c>
      <c r="AS16" s="18">
        <f t="shared" si="8"/>
        <v>4.3240060282297987E-2</v>
      </c>
      <c r="AT16" s="18">
        <f t="shared" si="8"/>
        <v>-1.3580520313379085E-2</v>
      </c>
      <c r="AU16" s="18">
        <f t="shared" si="8"/>
        <v>3.0349305949522787E-2</v>
      </c>
      <c r="AV16" s="18">
        <f t="shared" si="8"/>
        <v>7.7106752114792787E-2</v>
      </c>
      <c r="AW16" s="18">
        <f t="shared" si="8"/>
        <v>0.10854839626978219</v>
      </c>
      <c r="AX16" s="18">
        <f>AX8/$Z16-1</f>
        <v>0.12310051972079461</v>
      </c>
      <c r="AY16" s="18">
        <f t="shared" si="8"/>
        <v>8.3086187074674411E-2</v>
      </c>
      <c r="AZ16" s="18">
        <f>AZ8/$Z16-1</f>
        <v>4.7443984269299078E-2</v>
      </c>
      <c r="BA16" s="18">
        <f t="shared" si="8"/>
        <v>-1</v>
      </c>
      <c r="BB16" s="18">
        <f t="shared" si="8"/>
        <v>-1</v>
      </c>
      <c r="BC16" s="18">
        <f t="shared" si="8"/>
        <v>-1</v>
      </c>
      <c r="BD16" s="18">
        <f t="shared" si="8"/>
        <v>-1</v>
      </c>
      <c r="BE16" s="18">
        <f t="shared" si="8"/>
        <v>-1</v>
      </c>
      <c r="BF16" s="397"/>
    </row>
    <row r="17" spans="1:58" s="1" customFormat="1" ht="18.75" customHeight="1">
      <c r="A17" s="305"/>
      <c r="X17" s="417" t="s">
        <v>445</v>
      </c>
      <c r="Y17" s="115"/>
      <c r="Z17" s="36">
        <f>AA9</f>
        <v>123611</v>
      </c>
      <c r="AA17" s="18">
        <f>AA9/$Z17-1</f>
        <v>0</v>
      </c>
      <c r="AB17" s="18">
        <f t="shared" si="8"/>
        <v>3.9640485070098208E-3</v>
      </c>
      <c r="AC17" s="18">
        <f t="shared" si="8"/>
        <v>7.7339395361253338E-3</v>
      </c>
      <c r="AD17" s="18">
        <f t="shared" si="8"/>
        <v>1.0735290548575804E-2</v>
      </c>
      <c r="AE17" s="18">
        <f t="shared" si="8"/>
        <v>1.3380686184886414E-2</v>
      </c>
      <c r="AF17" s="18">
        <f t="shared" si="8"/>
        <v>1.5848104133127316E-2</v>
      </c>
      <c r="AG17" s="18">
        <f t="shared" si="8"/>
        <v>1.8186083762771865E-2</v>
      </c>
      <c r="AH17" s="18">
        <f t="shared" si="8"/>
        <v>2.0596872446627001E-2</v>
      </c>
      <c r="AI17" s="18">
        <f t="shared" si="8"/>
        <v>2.3145189343990458E-2</v>
      </c>
      <c r="AJ17" s="18">
        <f t="shared" si="8"/>
        <v>2.4722718851882153E-2</v>
      </c>
      <c r="AK17" s="18">
        <f t="shared" si="8"/>
        <v>2.6818001634158817E-2</v>
      </c>
      <c r="AL17" s="18">
        <f t="shared" si="8"/>
        <v>2.9973060649942207E-2</v>
      </c>
      <c r="AM17" s="18">
        <f t="shared" si="8"/>
        <v>3.1348342785027183E-2</v>
      </c>
      <c r="AN17" s="18">
        <f t="shared" si="8"/>
        <v>3.3031040926778443E-2</v>
      </c>
      <c r="AO17" s="18">
        <f t="shared" si="8"/>
        <v>3.3783401153619108E-2</v>
      </c>
      <c r="AP17" s="18">
        <f t="shared" si="8"/>
        <v>3.3629693150285966E-2</v>
      </c>
      <c r="AQ17" s="18">
        <f t="shared" si="8"/>
        <v>3.4705649173617292E-2</v>
      </c>
      <c r="AR17" s="18">
        <f t="shared" si="8"/>
        <v>3.5773515302036207E-2</v>
      </c>
      <c r="AS17" s="18">
        <f t="shared" si="8"/>
        <v>3.6186099942561833E-2</v>
      </c>
      <c r="AT17" s="18">
        <f t="shared" si="8"/>
        <v>3.5765425407124019E-2</v>
      </c>
      <c r="AU17" s="18">
        <f t="shared" si="8"/>
        <v>3.5967672779930515E-2</v>
      </c>
      <c r="AV17" s="18">
        <f t="shared" si="8"/>
        <v>3.4163626214495535E-2</v>
      </c>
      <c r="AW17" s="18">
        <f t="shared" si="8"/>
        <v>3.2213961540639602E-2</v>
      </c>
      <c r="AX17" s="18">
        <f>AX9/$Z17-1</f>
        <v>3.0765870351344038E-2</v>
      </c>
      <c r="AY17" s="18">
        <f t="shared" si="8"/>
        <v>2.9333958951873296E-2</v>
      </c>
      <c r="AZ17" s="18">
        <f>AZ9/$Z17-1</f>
        <v>2.8183130951128899E-2</v>
      </c>
      <c r="BA17" s="18">
        <f t="shared" si="8"/>
        <v>-1</v>
      </c>
      <c r="BB17" s="18">
        <f t="shared" si="8"/>
        <v>-1</v>
      </c>
      <c r="BC17" s="18">
        <f t="shared" si="8"/>
        <v>-1</v>
      </c>
      <c r="BD17" s="18">
        <f t="shared" si="8"/>
        <v>-1</v>
      </c>
      <c r="BE17" s="18">
        <f t="shared" si="8"/>
        <v>-1</v>
      </c>
      <c r="BF17" s="397"/>
    </row>
    <row r="18" spans="1:58" s="1" customFormat="1" ht="14.25">
      <c r="A18" s="305"/>
      <c r="X18" s="767"/>
      <c r="Y18" s="314"/>
    </row>
    <row r="19" spans="1:58" s="1" customFormat="1" ht="14.25">
      <c r="A19" s="305"/>
      <c r="X19" s="767" t="s">
        <v>97</v>
      </c>
      <c r="Y19" s="424"/>
    </row>
    <row r="20" spans="1:58" s="1" customFormat="1" ht="14.25">
      <c r="A20" s="305"/>
      <c r="X20" s="969"/>
      <c r="Y20" s="969" t="s">
        <v>428</v>
      </c>
      <c r="Z20" s="301">
        <v>2005</v>
      </c>
      <c r="AA20" s="13">
        <v>1990</v>
      </c>
      <c r="AB20" s="13">
        <f t="shared" ref="AB20:BE20" si="10">AA20+1</f>
        <v>1991</v>
      </c>
      <c r="AC20" s="13">
        <f t="shared" si="10"/>
        <v>1992</v>
      </c>
      <c r="AD20" s="13">
        <f t="shared" si="10"/>
        <v>1993</v>
      </c>
      <c r="AE20" s="13">
        <f t="shared" si="10"/>
        <v>1994</v>
      </c>
      <c r="AF20" s="13">
        <f t="shared" si="10"/>
        <v>1995</v>
      </c>
      <c r="AG20" s="13">
        <f t="shared" si="10"/>
        <v>1996</v>
      </c>
      <c r="AH20" s="13">
        <f t="shared" si="10"/>
        <v>1997</v>
      </c>
      <c r="AI20" s="13">
        <f t="shared" si="10"/>
        <v>1998</v>
      </c>
      <c r="AJ20" s="13">
        <f t="shared" si="10"/>
        <v>1999</v>
      </c>
      <c r="AK20" s="13">
        <f t="shared" si="10"/>
        <v>2000</v>
      </c>
      <c r="AL20" s="13">
        <f t="shared" si="10"/>
        <v>2001</v>
      </c>
      <c r="AM20" s="13">
        <f t="shared" si="10"/>
        <v>2002</v>
      </c>
      <c r="AN20" s="13">
        <f t="shared" si="10"/>
        <v>2003</v>
      </c>
      <c r="AO20" s="13">
        <f t="shared" si="10"/>
        <v>2004</v>
      </c>
      <c r="AP20" s="13">
        <f t="shared" si="10"/>
        <v>2005</v>
      </c>
      <c r="AQ20" s="13">
        <f t="shared" si="10"/>
        <v>2006</v>
      </c>
      <c r="AR20" s="13">
        <f t="shared" si="10"/>
        <v>2007</v>
      </c>
      <c r="AS20" s="13">
        <f t="shared" si="10"/>
        <v>2008</v>
      </c>
      <c r="AT20" s="13">
        <f t="shared" si="10"/>
        <v>2009</v>
      </c>
      <c r="AU20" s="13">
        <f t="shared" si="10"/>
        <v>2010</v>
      </c>
      <c r="AV20" s="13">
        <f t="shared" si="10"/>
        <v>2011</v>
      </c>
      <c r="AW20" s="13">
        <f t="shared" si="10"/>
        <v>2012</v>
      </c>
      <c r="AX20" s="13">
        <f t="shared" si="10"/>
        <v>2013</v>
      </c>
      <c r="AY20" s="13">
        <f t="shared" si="10"/>
        <v>2014</v>
      </c>
      <c r="AZ20" s="13">
        <f t="shared" si="10"/>
        <v>2015</v>
      </c>
      <c r="BA20" s="13">
        <f t="shared" si="10"/>
        <v>2016</v>
      </c>
      <c r="BB20" s="13">
        <f t="shared" si="10"/>
        <v>2017</v>
      </c>
      <c r="BC20" s="13">
        <f t="shared" si="10"/>
        <v>2018</v>
      </c>
      <c r="BD20" s="13">
        <f t="shared" si="10"/>
        <v>2019</v>
      </c>
      <c r="BE20" s="13">
        <f t="shared" si="10"/>
        <v>2020</v>
      </c>
    </row>
    <row r="21" spans="1:58" s="1" customFormat="1" ht="16.5">
      <c r="A21" s="305"/>
      <c r="X21" s="417" t="s">
        <v>446</v>
      </c>
      <c r="Y21" s="115"/>
      <c r="Z21" s="36">
        <f>AP5</f>
        <v>1310.78531695583</v>
      </c>
      <c r="AA21" s="444"/>
      <c r="AB21" s="444"/>
      <c r="AC21" s="444"/>
      <c r="AD21" s="444"/>
      <c r="AE21" s="444"/>
      <c r="AF21" s="444"/>
      <c r="AG21" s="444"/>
      <c r="AH21" s="444"/>
      <c r="AI21" s="444"/>
      <c r="AJ21" s="444"/>
      <c r="AK21" s="444"/>
      <c r="AL21" s="444"/>
      <c r="AM21" s="444"/>
      <c r="AN21" s="444"/>
      <c r="AO21" s="444"/>
      <c r="AP21" s="18">
        <f>AP5/$Z21-1</f>
        <v>0</v>
      </c>
      <c r="AQ21" s="18">
        <f t="shared" ref="AQ21:AW21" si="11">AQ5/$Z21-1</f>
        <v>-1.5762191609474896E-2</v>
      </c>
      <c r="AR21" s="18">
        <f t="shared" si="11"/>
        <v>1.0541985302416457E-2</v>
      </c>
      <c r="AS21" s="18">
        <f t="shared" si="11"/>
        <v>-5.4073867376553286E-2</v>
      </c>
      <c r="AT21" s="18">
        <f t="shared" si="11"/>
        <v>-0.10962113177846844</v>
      </c>
      <c r="AU21" s="18">
        <f t="shared" si="11"/>
        <v>-7.1279114881612315E-2</v>
      </c>
      <c r="AV21" s="18">
        <f t="shared" si="11"/>
        <v>-3.4107632245901076E-2</v>
      </c>
      <c r="AW21" s="18">
        <f t="shared" si="11"/>
        <v>-7.9697539602443523E-3</v>
      </c>
      <c r="AX21" s="18">
        <f t="shared" ref="AX21:AY25" si="12">AX5/$Z21-1</f>
        <v>3.8780670142091189E-3</v>
      </c>
      <c r="AY21" s="18">
        <f t="shared" si="12"/>
        <v>-3.2097633800546532E-2</v>
      </c>
      <c r="AZ21" s="18">
        <f>AZ5/$Z21-1</f>
        <v>-6.3622852021879228E-2</v>
      </c>
      <c r="BA21" s="18"/>
      <c r="BB21" s="18"/>
      <c r="BC21" s="18"/>
      <c r="BD21" s="18"/>
      <c r="BE21" s="18"/>
      <c r="BF21" s="397"/>
    </row>
    <row r="22" spans="1:58" s="1" customFormat="1" ht="16.5">
      <c r="A22" s="305"/>
      <c r="X22" s="417" t="s">
        <v>447</v>
      </c>
      <c r="Y22" s="115"/>
      <c r="Z22" s="36">
        <f>AP6</f>
        <v>1219.0191869170544</v>
      </c>
      <c r="AA22" s="444"/>
      <c r="AB22" s="444"/>
      <c r="AC22" s="444"/>
      <c r="AD22" s="444"/>
      <c r="AE22" s="444"/>
      <c r="AF22" s="444"/>
      <c r="AG22" s="444"/>
      <c r="AH22" s="444"/>
      <c r="AI22" s="444"/>
      <c r="AJ22" s="444"/>
      <c r="AK22" s="444"/>
      <c r="AL22" s="444"/>
      <c r="AM22" s="444"/>
      <c r="AN22" s="444"/>
      <c r="AO22" s="444"/>
      <c r="AP22" s="18">
        <f t="shared" ref="AP22:AW25" si="13">AP6/$Z22-1</f>
        <v>0</v>
      </c>
      <c r="AQ22" s="18">
        <f t="shared" si="13"/>
        <v>-1.5667393561242693E-2</v>
      </c>
      <c r="AR22" s="18">
        <f t="shared" si="13"/>
        <v>1.2781199531302523E-2</v>
      </c>
      <c r="AS22" s="18">
        <f t="shared" si="13"/>
        <v>-5.3953774268058918E-2</v>
      </c>
      <c r="AT22" s="18">
        <f t="shared" si="13"/>
        <v>-0.10584380524832371</v>
      </c>
      <c r="AU22" s="18">
        <f t="shared" si="13"/>
        <v>-6.5840518404182258E-2</v>
      </c>
      <c r="AV22" s="18">
        <f t="shared" si="13"/>
        <v>-2.514876371768382E-2</v>
      </c>
      <c r="AW22" s="18">
        <f t="shared" si="13"/>
        <v>1.4164628792503464E-3</v>
      </c>
      <c r="AX22" s="18">
        <f t="shared" si="12"/>
        <v>1.313891764911812E-2</v>
      </c>
      <c r="AY22" s="18">
        <f t="shared" si="12"/>
        <v>-2.4314933534513306E-2</v>
      </c>
      <c r="AZ22" s="18">
        <f>AZ6/$Z22-1</f>
        <v>-5.7477729256617094E-2</v>
      </c>
      <c r="BA22" s="18"/>
      <c r="BB22" s="18"/>
      <c r="BC22" s="18"/>
      <c r="BD22" s="18"/>
      <c r="BE22" s="18"/>
      <c r="BF22" s="397"/>
    </row>
    <row r="23" spans="1:58" s="1" customFormat="1" ht="16.5">
      <c r="A23" s="305"/>
      <c r="X23" s="417" t="s">
        <v>448</v>
      </c>
      <c r="Y23" s="115"/>
      <c r="Z23" s="174">
        <f>AP7</f>
        <v>10.259104916378359</v>
      </c>
      <c r="AA23" s="444"/>
      <c r="AB23" s="444"/>
      <c r="AC23" s="444"/>
      <c r="AD23" s="444"/>
      <c r="AE23" s="444"/>
      <c r="AF23" s="444"/>
      <c r="AG23" s="444"/>
      <c r="AH23" s="444"/>
      <c r="AI23" s="444"/>
      <c r="AJ23" s="444"/>
      <c r="AK23" s="444"/>
      <c r="AL23" s="444"/>
      <c r="AM23" s="444"/>
      <c r="AN23" s="444"/>
      <c r="AO23" s="444"/>
      <c r="AP23" s="18">
        <f t="shared" si="13"/>
        <v>0</v>
      </c>
      <c r="AQ23" s="18">
        <f t="shared" si="13"/>
        <v>-1.6785667802123538E-2</v>
      </c>
      <c r="AR23" s="18">
        <f t="shared" si="13"/>
        <v>8.450386838698698E-3</v>
      </c>
      <c r="AS23" s="18">
        <f t="shared" si="13"/>
        <v>-5.6407591010332769E-2</v>
      </c>
      <c r="AT23" s="18">
        <f t="shared" si="13"/>
        <v>-0.11145707920731807</v>
      </c>
      <c r="AU23" s="18">
        <f t="shared" si="13"/>
        <v>-7.3375059154859534E-2</v>
      </c>
      <c r="AV23" s="18">
        <f t="shared" si="13"/>
        <v>-3.4606317230113204E-2</v>
      </c>
      <c r="AW23" s="18">
        <f t="shared" si="13"/>
        <v>-6.6091362691723665E-3</v>
      </c>
      <c r="AX23" s="18">
        <f t="shared" si="12"/>
        <v>6.6671862297036366E-3</v>
      </c>
      <c r="AY23" s="18">
        <f t="shared" si="12"/>
        <v>-2.805827295070018E-2</v>
      </c>
      <c r="AZ23" s="18">
        <f>AZ7/$Z23-1</f>
        <v>-5.8662610772235002E-2</v>
      </c>
      <c r="BA23" s="18"/>
      <c r="BB23" s="18"/>
      <c r="BC23" s="18"/>
      <c r="BD23" s="18"/>
      <c r="BE23" s="18"/>
      <c r="BF23" s="397"/>
    </row>
    <row r="24" spans="1:58" s="1" customFormat="1" ht="16.5">
      <c r="A24" s="305"/>
      <c r="X24" s="417" t="s">
        <v>449</v>
      </c>
      <c r="Y24" s="115"/>
      <c r="Z24" s="174">
        <f>AP8</f>
        <v>9.5408802432303421</v>
      </c>
      <c r="AA24" s="444"/>
      <c r="AB24" s="444"/>
      <c r="AC24" s="444"/>
      <c r="AD24" s="444"/>
      <c r="AE24" s="444"/>
      <c r="AF24" s="444"/>
      <c r="AG24" s="444"/>
      <c r="AH24" s="444"/>
      <c r="AI24" s="444"/>
      <c r="AJ24" s="444"/>
      <c r="AK24" s="444"/>
      <c r="AL24" s="444"/>
      <c r="AM24" s="444"/>
      <c r="AN24" s="444"/>
      <c r="AO24" s="444"/>
      <c r="AP24" s="18">
        <f t="shared" si="13"/>
        <v>0</v>
      </c>
      <c r="AQ24" s="18">
        <f t="shared" si="13"/>
        <v>-1.6690968331231626E-2</v>
      </c>
      <c r="AR24" s="18">
        <f t="shared" si="13"/>
        <v>1.068496638925498E-2</v>
      </c>
      <c r="AS24" s="18">
        <f t="shared" si="13"/>
        <v>-5.6287794187262707E-2</v>
      </c>
      <c r="AT24" s="18">
        <f t="shared" si="13"/>
        <v>-0.10768754146594461</v>
      </c>
      <c r="AU24" s="18">
        <f t="shared" si="13"/>
        <v>-6.7948736542832955E-2</v>
      </c>
      <c r="AV24" s="18">
        <f t="shared" si="13"/>
        <v>-2.5652074117065937E-2</v>
      </c>
      <c r="AW24" s="18">
        <f t="shared" si="13"/>
        <v>2.7899542228495555E-3</v>
      </c>
      <c r="AX24" s="18">
        <f t="shared" si="12"/>
        <v>1.5953766699048133E-2</v>
      </c>
      <c r="AY24" s="18">
        <f t="shared" si="12"/>
        <v>-2.0243093029839621E-2</v>
      </c>
      <c r="AZ24" s="18">
        <f>AZ8/$Z24-1</f>
        <v>-5.2484935641197827E-2</v>
      </c>
      <c r="BA24" s="18"/>
      <c r="BB24" s="18"/>
      <c r="BC24" s="18"/>
      <c r="BD24" s="18"/>
      <c r="BE24" s="18"/>
      <c r="BF24" s="397"/>
    </row>
    <row r="25" spans="1:58" s="1" customFormat="1" ht="18.75" customHeight="1">
      <c r="A25" s="305"/>
      <c r="X25" s="417" t="s">
        <v>445</v>
      </c>
      <c r="Y25" s="115"/>
      <c r="Z25" s="36">
        <f>AP9</f>
        <v>127768</v>
      </c>
      <c r="AA25" s="444"/>
      <c r="AB25" s="444"/>
      <c r="AC25" s="444"/>
      <c r="AD25" s="444"/>
      <c r="AE25" s="444"/>
      <c r="AF25" s="444"/>
      <c r="AG25" s="444"/>
      <c r="AH25" s="444"/>
      <c r="AI25" s="444"/>
      <c r="AJ25" s="444"/>
      <c r="AK25" s="444"/>
      <c r="AL25" s="444"/>
      <c r="AM25" s="444"/>
      <c r="AN25" s="444"/>
      <c r="AO25" s="444"/>
      <c r="AP25" s="18">
        <f t="shared" si="13"/>
        <v>0</v>
      </c>
      <c r="AQ25" s="18">
        <f t="shared" si="13"/>
        <v>1.0409492204621618E-3</v>
      </c>
      <c r="AR25" s="18">
        <f t="shared" si="13"/>
        <v>2.0740717550560284E-3</v>
      </c>
      <c r="AS25" s="18">
        <f t="shared" si="13"/>
        <v>2.4732327343308658E-3</v>
      </c>
      <c r="AT25" s="18">
        <f t="shared" si="13"/>
        <v>2.0662450691879553E-3</v>
      </c>
      <c r="AU25" s="18">
        <f t="shared" si="13"/>
        <v>2.2619122158913374E-3</v>
      </c>
      <c r="AV25" s="18">
        <f t="shared" si="13"/>
        <v>5.1656126729704432E-4</v>
      </c>
      <c r="AW25" s="18">
        <f t="shared" si="13"/>
        <v>-1.369670026923786E-3</v>
      </c>
      <c r="AX25" s="18">
        <f t="shared" si="12"/>
        <v>-2.7706467973201976E-3</v>
      </c>
      <c r="AY25" s="18">
        <f t="shared" si="12"/>
        <v>-4.1559701959802409E-3</v>
      </c>
      <c r="AZ25" s="18">
        <f>AZ9/$Z25-1</f>
        <v>-5.2693553941519644E-3</v>
      </c>
      <c r="BA25" s="18"/>
      <c r="BB25" s="18"/>
      <c r="BC25" s="18"/>
      <c r="BD25" s="18"/>
      <c r="BE25" s="18"/>
      <c r="BF25" s="397"/>
    </row>
    <row r="26" spans="1:58" s="1" customFormat="1" ht="14.25">
      <c r="A26" s="305"/>
      <c r="X26" s="767"/>
      <c r="Y26" s="424"/>
    </row>
    <row r="27" spans="1:58" s="1" customFormat="1" ht="14.25">
      <c r="A27" s="305"/>
      <c r="X27" s="767" t="s">
        <v>197</v>
      </c>
      <c r="Y27" s="424"/>
    </row>
    <row r="28" spans="1:58" s="1" customFormat="1" ht="14.25">
      <c r="A28" s="305"/>
      <c r="X28" s="969"/>
      <c r="Y28" s="969" t="s">
        <v>428</v>
      </c>
      <c r="Z28" s="301">
        <v>2013</v>
      </c>
      <c r="AA28" s="13">
        <v>1990</v>
      </c>
      <c r="AB28" s="13">
        <f t="shared" ref="AB28:BE28" si="14">AA28+1</f>
        <v>1991</v>
      </c>
      <c r="AC28" s="13">
        <f t="shared" si="14"/>
        <v>1992</v>
      </c>
      <c r="AD28" s="13">
        <f t="shared" si="14"/>
        <v>1993</v>
      </c>
      <c r="AE28" s="13">
        <f t="shared" si="14"/>
        <v>1994</v>
      </c>
      <c r="AF28" s="13">
        <f t="shared" si="14"/>
        <v>1995</v>
      </c>
      <c r="AG28" s="13">
        <f t="shared" si="14"/>
        <v>1996</v>
      </c>
      <c r="AH28" s="13">
        <f t="shared" si="14"/>
        <v>1997</v>
      </c>
      <c r="AI28" s="13">
        <f t="shared" si="14"/>
        <v>1998</v>
      </c>
      <c r="AJ28" s="13">
        <f t="shared" si="14"/>
        <v>1999</v>
      </c>
      <c r="AK28" s="13">
        <f t="shared" si="14"/>
        <v>2000</v>
      </c>
      <c r="AL28" s="13">
        <f t="shared" si="14"/>
        <v>2001</v>
      </c>
      <c r="AM28" s="13">
        <f t="shared" si="14"/>
        <v>2002</v>
      </c>
      <c r="AN28" s="13">
        <f t="shared" si="14"/>
        <v>2003</v>
      </c>
      <c r="AO28" s="13">
        <f t="shared" si="14"/>
        <v>2004</v>
      </c>
      <c r="AP28" s="13">
        <f t="shared" si="14"/>
        <v>2005</v>
      </c>
      <c r="AQ28" s="13">
        <f t="shared" si="14"/>
        <v>2006</v>
      </c>
      <c r="AR28" s="13">
        <f t="shared" si="14"/>
        <v>2007</v>
      </c>
      <c r="AS28" s="13">
        <f t="shared" si="14"/>
        <v>2008</v>
      </c>
      <c r="AT28" s="13">
        <f t="shared" si="14"/>
        <v>2009</v>
      </c>
      <c r="AU28" s="13">
        <f t="shared" si="14"/>
        <v>2010</v>
      </c>
      <c r="AV28" s="13">
        <f t="shared" si="14"/>
        <v>2011</v>
      </c>
      <c r="AW28" s="13">
        <f t="shared" si="14"/>
        <v>2012</v>
      </c>
      <c r="AX28" s="13">
        <f t="shared" si="14"/>
        <v>2013</v>
      </c>
      <c r="AY28" s="13">
        <f t="shared" si="14"/>
        <v>2014</v>
      </c>
      <c r="AZ28" s="13">
        <f t="shared" si="14"/>
        <v>2015</v>
      </c>
      <c r="BA28" s="13">
        <f t="shared" si="14"/>
        <v>2016</v>
      </c>
      <c r="BB28" s="13">
        <f t="shared" si="14"/>
        <v>2017</v>
      </c>
      <c r="BC28" s="13">
        <f t="shared" si="14"/>
        <v>2018</v>
      </c>
      <c r="BD28" s="13">
        <f t="shared" si="14"/>
        <v>2019</v>
      </c>
      <c r="BE28" s="13">
        <f t="shared" si="14"/>
        <v>2020</v>
      </c>
    </row>
    <row r="29" spans="1:58" s="1" customFormat="1" ht="16.5">
      <c r="A29" s="305"/>
      <c r="X29" s="417" t="s">
        <v>446</v>
      </c>
      <c r="Y29" s="115"/>
      <c r="Z29" s="36">
        <f>AX5</f>
        <v>1315.868630256226</v>
      </c>
      <c r="AA29" s="444"/>
      <c r="AB29" s="444"/>
      <c r="AC29" s="444"/>
      <c r="AD29" s="444"/>
      <c r="AE29" s="444"/>
      <c r="AF29" s="444"/>
      <c r="AG29" s="444"/>
      <c r="AH29" s="444"/>
      <c r="AI29" s="444"/>
      <c r="AJ29" s="444"/>
      <c r="AK29" s="444"/>
      <c r="AL29" s="444"/>
      <c r="AM29" s="444"/>
      <c r="AN29" s="444"/>
      <c r="AO29" s="444"/>
      <c r="AP29" s="444"/>
      <c r="AQ29" s="444"/>
      <c r="AR29" s="444"/>
      <c r="AS29" s="444"/>
      <c r="AT29" s="444"/>
      <c r="AU29" s="444"/>
      <c r="AV29" s="444"/>
      <c r="AW29" s="444"/>
      <c r="AX29" s="18">
        <f t="shared" ref="AX29:AZ33" si="15">AX5/$Z29-1</f>
        <v>0</v>
      </c>
      <c r="AY29" s="18">
        <f t="shared" si="15"/>
        <v>-3.5836723599068754E-2</v>
      </c>
      <c r="AZ29" s="18">
        <f t="shared" si="15"/>
        <v>-6.7240157200419093E-2</v>
      </c>
      <c r="BA29" s="18"/>
      <c r="BB29" s="18"/>
      <c r="BC29" s="18"/>
      <c r="BD29" s="18"/>
      <c r="BE29" s="18"/>
      <c r="BF29" s="397"/>
    </row>
    <row r="30" spans="1:58" s="1" customFormat="1" ht="16.5">
      <c r="A30" s="305"/>
      <c r="X30" s="417" t="s">
        <v>447</v>
      </c>
      <c r="Y30" s="115"/>
      <c r="Z30" s="36">
        <f>AX6</f>
        <v>1235.0357796266526</v>
      </c>
      <c r="AA30" s="444"/>
      <c r="AB30" s="444"/>
      <c r="AC30" s="444"/>
      <c r="AD30" s="444"/>
      <c r="AE30" s="444"/>
      <c r="AF30" s="444"/>
      <c r="AG30" s="444"/>
      <c r="AH30" s="444"/>
      <c r="AI30" s="444"/>
      <c r="AJ30" s="444"/>
      <c r="AK30" s="444"/>
      <c r="AL30" s="444"/>
      <c r="AM30" s="444"/>
      <c r="AN30" s="444"/>
      <c r="AO30" s="444"/>
      <c r="AP30" s="444"/>
      <c r="AQ30" s="444"/>
      <c r="AR30" s="444"/>
      <c r="AS30" s="444"/>
      <c r="AT30" s="444"/>
      <c r="AU30" s="444"/>
      <c r="AV30" s="444"/>
      <c r="AW30" s="444"/>
      <c r="AX30" s="18">
        <f t="shared" si="15"/>
        <v>0</v>
      </c>
      <c r="AY30" s="18">
        <f t="shared" si="15"/>
        <v>-3.6968129968335539E-2</v>
      </c>
      <c r="AZ30" s="18">
        <f t="shared" si="15"/>
        <v>-6.9700853136304142E-2</v>
      </c>
      <c r="BA30" s="18"/>
      <c r="BB30" s="18"/>
      <c r="BC30" s="18"/>
      <c r="BD30" s="18"/>
      <c r="BE30" s="18"/>
      <c r="BF30" s="397"/>
    </row>
    <row r="31" spans="1:58" s="1" customFormat="1" ht="16.5">
      <c r="A31" s="305"/>
      <c r="X31" s="417" t="s">
        <v>448</v>
      </c>
      <c r="Y31" s="115"/>
      <c r="Z31" s="36">
        <f>AX7</f>
        <v>10.327504279405922</v>
      </c>
      <c r="AA31" s="444"/>
      <c r="AB31" s="444"/>
      <c r="AC31" s="444"/>
      <c r="AD31" s="444"/>
      <c r="AE31" s="444"/>
      <c r="AF31" s="444"/>
      <c r="AG31" s="444"/>
      <c r="AH31" s="444"/>
      <c r="AI31" s="444"/>
      <c r="AJ31" s="444"/>
      <c r="AK31" s="444"/>
      <c r="AL31" s="444"/>
      <c r="AM31" s="444"/>
      <c r="AN31" s="444"/>
      <c r="AO31" s="444"/>
      <c r="AP31" s="444"/>
      <c r="AQ31" s="444"/>
      <c r="AR31" s="444"/>
      <c r="AS31" s="444"/>
      <c r="AT31" s="444"/>
      <c r="AU31" s="444"/>
      <c r="AV31" s="444"/>
      <c r="AW31" s="444"/>
      <c r="AX31" s="18">
        <f t="shared" si="15"/>
        <v>0</v>
      </c>
      <c r="AY31" s="18">
        <f t="shared" si="15"/>
        <v>-3.4495471448177439E-2</v>
      </c>
      <c r="AZ31" s="18">
        <f t="shared" si="15"/>
        <v>-6.48971158448306E-2</v>
      </c>
      <c r="BA31" s="18"/>
      <c r="BB31" s="18"/>
      <c r="BC31" s="18"/>
      <c r="BD31" s="18"/>
      <c r="BE31" s="18"/>
      <c r="BF31" s="397"/>
    </row>
    <row r="32" spans="1:58" s="1" customFormat="1" ht="16.5">
      <c r="A32" s="305"/>
      <c r="X32" s="417" t="s">
        <v>449</v>
      </c>
      <c r="Y32" s="115"/>
      <c r="Z32" s="36">
        <f>AX8</f>
        <v>9.6930932207343972</v>
      </c>
      <c r="AA32" s="444"/>
      <c r="AB32" s="444"/>
      <c r="AC32" s="444"/>
      <c r="AD32" s="444"/>
      <c r="AE32" s="444"/>
      <c r="AF32" s="444"/>
      <c r="AG32" s="444"/>
      <c r="AH32" s="444"/>
      <c r="AI32" s="444"/>
      <c r="AJ32" s="444"/>
      <c r="AK32" s="444"/>
      <c r="AL32" s="444"/>
      <c r="AM32" s="444"/>
      <c r="AN32" s="444"/>
      <c r="AO32" s="444"/>
      <c r="AP32" s="444"/>
      <c r="AQ32" s="444"/>
      <c r="AR32" s="444"/>
      <c r="AS32" s="444"/>
      <c r="AT32" s="444"/>
      <c r="AU32" s="444"/>
      <c r="AV32" s="444"/>
      <c r="AW32" s="444"/>
      <c r="AX32" s="18">
        <f t="shared" si="15"/>
        <v>0</v>
      </c>
      <c r="AY32" s="18">
        <f t="shared" si="15"/>
        <v>-3.5628451722262477E-2</v>
      </c>
      <c r="AZ32" s="18">
        <f t="shared" si="15"/>
        <v>-6.7363992913389459E-2</v>
      </c>
      <c r="BA32" s="18"/>
      <c r="BB32" s="18"/>
      <c r="BC32" s="18"/>
      <c r="BD32" s="18"/>
      <c r="BE32" s="18"/>
      <c r="BF32" s="397"/>
    </row>
    <row r="33" spans="1:58" s="1" customFormat="1" ht="18.75" customHeight="1">
      <c r="A33" s="305"/>
      <c r="X33" s="417" t="s">
        <v>445</v>
      </c>
      <c r="Y33" s="115"/>
      <c r="Z33" s="36">
        <f>AX9</f>
        <v>127414</v>
      </c>
      <c r="AA33" s="444"/>
      <c r="AB33" s="444"/>
      <c r="AC33" s="444"/>
      <c r="AD33" s="444"/>
      <c r="AE33" s="444"/>
      <c r="AF33" s="444"/>
      <c r="AG33" s="444"/>
      <c r="AH33" s="444"/>
      <c r="AI33" s="444"/>
      <c r="AJ33" s="444"/>
      <c r="AK33" s="444"/>
      <c r="AL33" s="444"/>
      <c r="AM33" s="444"/>
      <c r="AN33" s="444"/>
      <c r="AO33" s="444"/>
      <c r="AP33" s="444"/>
      <c r="AQ33" s="444"/>
      <c r="AR33" s="444"/>
      <c r="AS33" s="444"/>
      <c r="AT33" s="444"/>
      <c r="AU33" s="444"/>
      <c r="AV33" s="444"/>
      <c r="AW33" s="444"/>
      <c r="AX33" s="18">
        <f t="shared" si="15"/>
        <v>0</v>
      </c>
      <c r="AY33" s="18">
        <f t="shared" si="15"/>
        <v>-1.3891723044563431E-3</v>
      </c>
      <c r="AZ33" s="18">
        <f t="shared" si="15"/>
        <v>-2.5056508703910074E-3</v>
      </c>
      <c r="BA33" s="18"/>
      <c r="BB33" s="18"/>
      <c r="BC33" s="18"/>
      <c r="BD33" s="18"/>
      <c r="BE33" s="18"/>
      <c r="BF33" s="397"/>
    </row>
    <row r="34" spans="1:58" s="1" customFormat="1" ht="18.75" customHeight="1">
      <c r="A34" s="305"/>
      <c r="X34" s="135"/>
      <c r="Y34" s="360"/>
      <c r="Z34" s="360"/>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1"/>
      <c r="BC34" s="141"/>
      <c r="BD34" s="141"/>
      <c r="BE34" s="141"/>
      <c r="BF34" s="397"/>
    </row>
    <row r="35" spans="1:58" s="1" customFormat="1" ht="14.25">
      <c r="A35" s="305"/>
      <c r="X35" s="928" t="s">
        <v>96</v>
      </c>
      <c r="Y35" s="314"/>
    </row>
    <row r="36" spans="1:58" s="1" customFormat="1" ht="14.25">
      <c r="A36" s="305"/>
      <c r="X36" s="969"/>
      <c r="Y36" s="969" t="s">
        <v>428</v>
      </c>
      <c r="Z36" s="301"/>
      <c r="AA36" s="13">
        <v>1990</v>
      </c>
      <c r="AB36" s="13">
        <f t="shared" ref="AB36:AT36" si="16">AA36+1</f>
        <v>1991</v>
      </c>
      <c r="AC36" s="13">
        <f t="shared" si="16"/>
        <v>1992</v>
      </c>
      <c r="AD36" s="13">
        <f t="shared" si="16"/>
        <v>1993</v>
      </c>
      <c r="AE36" s="13">
        <f t="shared" si="16"/>
        <v>1994</v>
      </c>
      <c r="AF36" s="13">
        <f t="shared" si="16"/>
        <v>1995</v>
      </c>
      <c r="AG36" s="13">
        <f t="shared" si="16"/>
        <v>1996</v>
      </c>
      <c r="AH36" s="13">
        <f t="shared" si="16"/>
        <v>1997</v>
      </c>
      <c r="AI36" s="13">
        <f t="shared" si="16"/>
        <v>1998</v>
      </c>
      <c r="AJ36" s="13">
        <f t="shared" si="16"/>
        <v>1999</v>
      </c>
      <c r="AK36" s="13">
        <f t="shared" si="16"/>
        <v>2000</v>
      </c>
      <c r="AL36" s="13">
        <f t="shared" si="16"/>
        <v>2001</v>
      </c>
      <c r="AM36" s="13">
        <f t="shared" si="16"/>
        <v>2002</v>
      </c>
      <c r="AN36" s="13">
        <f t="shared" si="16"/>
        <v>2003</v>
      </c>
      <c r="AO36" s="13">
        <f t="shared" si="16"/>
        <v>2004</v>
      </c>
      <c r="AP36" s="13">
        <f t="shared" si="16"/>
        <v>2005</v>
      </c>
      <c r="AQ36" s="13">
        <f>AP36+1</f>
        <v>2006</v>
      </c>
      <c r="AR36" s="13">
        <f>AQ36+1</f>
        <v>2007</v>
      </c>
      <c r="AS36" s="13">
        <f>AR36+1</f>
        <v>2008</v>
      </c>
      <c r="AT36" s="13">
        <f t="shared" si="16"/>
        <v>2009</v>
      </c>
      <c r="AU36" s="13">
        <f>AT36+1</f>
        <v>2010</v>
      </c>
      <c r="AV36" s="13">
        <f>AU36+1</f>
        <v>2011</v>
      </c>
      <c r="AW36" s="13">
        <f>AV36+1</f>
        <v>2012</v>
      </c>
      <c r="AX36" s="13">
        <f>AW36+1</f>
        <v>2013</v>
      </c>
      <c r="AY36" s="13">
        <f t="shared" ref="AY36:BE36" si="17">AX36+1</f>
        <v>2014</v>
      </c>
      <c r="AZ36" s="13">
        <f t="shared" si="17"/>
        <v>2015</v>
      </c>
      <c r="BA36" s="13">
        <f t="shared" si="17"/>
        <v>2016</v>
      </c>
      <c r="BB36" s="13">
        <f t="shared" si="17"/>
        <v>2017</v>
      </c>
      <c r="BC36" s="13">
        <f t="shared" si="17"/>
        <v>2018</v>
      </c>
      <c r="BD36" s="13">
        <f t="shared" si="17"/>
        <v>2019</v>
      </c>
      <c r="BE36" s="13">
        <f t="shared" si="17"/>
        <v>2020</v>
      </c>
    </row>
    <row r="37" spans="1:58" s="1" customFormat="1" ht="16.5">
      <c r="A37" s="305"/>
      <c r="X37" s="417" t="s">
        <v>446</v>
      </c>
      <c r="Y37" s="998"/>
      <c r="Z37" s="115"/>
      <c r="AA37" s="115"/>
      <c r="AB37" s="18">
        <f t="shared" ref="AB37:AT37" si="18">AB5/AA5-1</f>
        <v>7.1162422346020549E-3</v>
      </c>
      <c r="AC37" s="18">
        <f t="shared" si="18"/>
        <v>8.457476559075694E-3</v>
      </c>
      <c r="AD37" s="18">
        <f t="shared" si="18"/>
        <v>-6.0333306937726539E-3</v>
      </c>
      <c r="AE37" s="18">
        <f t="shared" si="18"/>
        <v>5.2249510888334294E-2</v>
      </c>
      <c r="AF37" s="18">
        <f t="shared" si="18"/>
        <v>1.0952944620218785E-2</v>
      </c>
      <c r="AG37" s="18">
        <f t="shared" si="18"/>
        <v>1.0307664396387972E-2</v>
      </c>
      <c r="AH37" s="18">
        <f t="shared" si="18"/>
        <v>-1.8162305614201069E-3</v>
      </c>
      <c r="AI37" s="18">
        <f t="shared" si="18"/>
        <v>-2.8055463322480767E-2</v>
      </c>
      <c r="AJ37" s="18">
        <f t="shared" si="18"/>
        <v>2.8561717704256306E-2</v>
      </c>
      <c r="AK37" s="18">
        <f t="shared" si="18"/>
        <v>1.6902476772901132E-2</v>
      </c>
      <c r="AL37" s="18">
        <f t="shared" si="18"/>
        <v>-1.3435194474736289E-2</v>
      </c>
      <c r="AM37" s="18">
        <f t="shared" si="18"/>
        <v>2.9161295690738331E-2</v>
      </c>
      <c r="AN37" s="18">
        <f t="shared" si="18"/>
        <v>3.7844160697817486E-3</v>
      </c>
      <c r="AO37" s="18">
        <f t="shared" si="18"/>
        <v>-7.5957200675413894E-4</v>
      </c>
      <c r="AP37" s="18">
        <f t="shared" si="18"/>
        <v>5.6757455822964431E-3</v>
      </c>
      <c r="AQ37" s="18">
        <f t="shared" si="18"/>
        <v>-1.5762191609474896E-2</v>
      </c>
      <c r="AR37" s="18">
        <f t="shared" si="18"/>
        <v>2.6725428232537984E-2</v>
      </c>
      <c r="AS37" s="18">
        <f t="shared" si="18"/>
        <v>-6.3941779380529917E-2</v>
      </c>
      <c r="AT37" s="18">
        <f t="shared" si="18"/>
        <v>-5.8722623771752192E-2</v>
      </c>
      <c r="AU37" s="18">
        <f t="shared" ref="AU37:AZ41" si="19">AU5/AT5-1</f>
        <v>4.3062586349832843E-2</v>
      </c>
      <c r="AV37" s="18">
        <f t="shared" si="19"/>
        <v>4.0024385400757589E-2</v>
      </c>
      <c r="AW37" s="18">
        <f t="shared" si="19"/>
        <v>2.7060860151978172E-2</v>
      </c>
      <c r="AX37" s="18">
        <f t="shared" si="19"/>
        <v>1.1943003776095251E-2</v>
      </c>
      <c r="AY37" s="18">
        <f t="shared" si="19"/>
        <v>-3.5836723599068754E-2</v>
      </c>
      <c r="AZ37" s="18">
        <f t="shared" si="19"/>
        <v>-3.2570659316723205E-2</v>
      </c>
      <c r="BA37" s="18"/>
      <c r="BB37" s="18"/>
      <c r="BC37" s="18"/>
      <c r="BD37" s="18"/>
      <c r="BE37" s="18"/>
      <c r="BF37" s="397"/>
    </row>
    <row r="38" spans="1:58" s="1" customFormat="1" ht="16.5">
      <c r="A38" s="305"/>
      <c r="X38" s="417" t="s">
        <v>447</v>
      </c>
      <c r="Y38" s="115"/>
      <c r="Z38" s="115"/>
      <c r="AA38" s="115"/>
      <c r="AB38" s="18">
        <f t="shared" ref="AB38:AT38" si="20">AB6/AA6-1</f>
        <v>6.7464389752178722E-3</v>
      </c>
      <c r="AC38" s="18">
        <f t="shared" si="20"/>
        <v>7.8443895263824448E-3</v>
      </c>
      <c r="AD38" s="18">
        <f t="shared" si="20"/>
        <v>-4.2840803913893888E-3</v>
      </c>
      <c r="AE38" s="18">
        <f t="shared" si="20"/>
        <v>5.2291446246989892E-2</v>
      </c>
      <c r="AF38" s="18">
        <f t="shared" si="20"/>
        <v>1.0986840938888909E-2</v>
      </c>
      <c r="AG38" s="18">
        <f t="shared" si="20"/>
        <v>1.0223421882045169E-2</v>
      </c>
      <c r="AH38" s="18">
        <f t="shared" si="20"/>
        <v>-1.0387290952267314E-3</v>
      </c>
      <c r="AI38" s="18">
        <f t="shared" si="20"/>
        <v>-2.5111128216302792E-2</v>
      </c>
      <c r="AJ38" s="18">
        <f t="shared" si="20"/>
        <v>3.0779519182622117E-2</v>
      </c>
      <c r="AK38" s="18">
        <f t="shared" si="20"/>
        <v>1.6558610392838125E-2</v>
      </c>
      <c r="AL38" s="18">
        <f t="shared" si="20"/>
        <v>-1.2767820385874651E-2</v>
      </c>
      <c r="AM38" s="18">
        <f t="shared" si="20"/>
        <v>3.3856140880594188E-2</v>
      </c>
      <c r="AN38" s="18">
        <f t="shared" si="20"/>
        <v>4.2445749101918118E-3</v>
      </c>
      <c r="AO38" s="18">
        <f t="shared" si="20"/>
        <v>-1.0908416767207996E-5</v>
      </c>
      <c r="AP38" s="18">
        <f t="shared" si="20"/>
        <v>6.1100995970186922E-3</v>
      </c>
      <c r="AQ38" s="18">
        <f t="shared" si="20"/>
        <v>-1.5667393561242693E-2</v>
      </c>
      <c r="AR38" s="18">
        <f t="shared" si="20"/>
        <v>2.8901402743804372E-2</v>
      </c>
      <c r="AS38" s="18">
        <f t="shared" si="20"/>
        <v>-6.5892784967024776E-2</v>
      </c>
      <c r="AT38" s="18">
        <f t="shared" si="20"/>
        <v>-5.4849361023683874E-2</v>
      </c>
      <c r="AU38" s="18">
        <f t="shared" si="19"/>
        <v>4.4738589386221328E-2</v>
      </c>
      <c r="AV38" s="18">
        <f t="shared" si="19"/>
        <v>4.35597512932E-2</v>
      </c>
      <c r="AW38" s="18">
        <f t="shared" si="19"/>
        <v>2.7250544091468765E-2</v>
      </c>
      <c r="AX38" s="18">
        <f t="shared" si="19"/>
        <v>1.1705873834112701E-2</v>
      </c>
      <c r="AY38" s="18">
        <f t="shared" si="19"/>
        <v>-3.6968129968335539E-2</v>
      </c>
      <c r="AZ38" s="18">
        <f t="shared" si="19"/>
        <v>-3.3989241879287202E-2</v>
      </c>
      <c r="BA38" s="18"/>
      <c r="BB38" s="18"/>
      <c r="BC38" s="18"/>
      <c r="BD38" s="18"/>
      <c r="BE38" s="18"/>
      <c r="BF38" s="397"/>
    </row>
    <row r="39" spans="1:58" s="1" customFormat="1" ht="16.5">
      <c r="A39" s="305"/>
      <c r="X39" s="417" t="s">
        <v>448</v>
      </c>
      <c r="Y39" s="115"/>
      <c r="Z39" s="115"/>
      <c r="AA39" s="115"/>
      <c r="AB39" s="18">
        <f t="shared" ref="AB39:AT39" si="21">AB7/AA7-1</f>
        <v>3.1397476157435378E-3</v>
      </c>
      <c r="AC39" s="18">
        <f t="shared" si="21"/>
        <v>4.6848788078532877E-3</v>
      </c>
      <c r="AD39" s="18">
        <f t="shared" si="21"/>
        <v>-8.9848877405688254E-3</v>
      </c>
      <c r="AE39" s="18">
        <f t="shared" si="21"/>
        <v>4.9502649513964325E-2</v>
      </c>
      <c r="AF39" s="18">
        <f t="shared" si="21"/>
        <v>8.4974166429214737E-3</v>
      </c>
      <c r="AG39" s="18">
        <f t="shared" si="21"/>
        <v>7.9877753538042384E-3</v>
      </c>
      <c r="AH39" s="18">
        <f t="shared" si="21"/>
        <v>-4.1740764462517843E-3</v>
      </c>
      <c r="AI39" s="18">
        <f t="shared" si="21"/>
        <v>-3.047625629684203E-2</v>
      </c>
      <c r="AJ39" s="18">
        <f t="shared" si="21"/>
        <v>2.697827817421028E-2</v>
      </c>
      <c r="AK39" s="18">
        <f t="shared" si="21"/>
        <v>1.4827427204773258E-2</v>
      </c>
      <c r="AL39" s="18">
        <f t="shared" si="21"/>
        <v>-1.6457283404288314E-2</v>
      </c>
      <c r="AM39" s="18">
        <f t="shared" si="21"/>
        <v>2.7788929938675766E-2</v>
      </c>
      <c r="AN39" s="18">
        <f t="shared" si="21"/>
        <v>2.1493575819711008E-3</v>
      </c>
      <c r="AO39" s="18">
        <f t="shared" si="21"/>
        <v>-1.4867927710210393E-3</v>
      </c>
      <c r="AP39" s="18">
        <f t="shared" si="21"/>
        <v>5.8252966370682113E-3</v>
      </c>
      <c r="AQ39" s="18">
        <f t="shared" si="21"/>
        <v>-1.6785667802123538E-2</v>
      </c>
      <c r="AR39" s="18">
        <f t="shared" si="21"/>
        <v>2.5666890538922127E-2</v>
      </c>
      <c r="AS39" s="18">
        <f t="shared" si="21"/>
        <v>-6.4314495482865608E-2</v>
      </c>
      <c r="AT39" s="18">
        <f t="shared" si="21"/>
        <v>-5.8340325412249205E-2</v>
      </c>
      <c r="AU39" s="18">
        <f t="shared" si="19"/>
        <v>4.2858953868525562E-2</v>
      </c>
      <c r="AV39" s="18">
        <f t="shared" si="19"/>
        <v>4.1838655766578858E-2</v>
      </c>
      <c r="AW39" s="18">
        <f t="shared" si="19"/>
        <v>2.9000791553360772E-2</v>
      </c>
      <c r="AX39" s="18">
        <f t="shared" si="19"/>
        <v>1.3364651300511232E-2</v>
      </c>
      <c r="AY39" s="18">
        <f t="shared" si="19"/>
        <v>-3.4495471448177439E-2</v>
      </c>
      <c r="AZ39" s="18">
        <f t="shared" si="19"/>
        <v>-3.1487832006601879E-2</v>
      </c>
      <c r="BA39" s="18"/>
      <c r="BB39" s="18"/>
      <c r="BC39" s="18"/>
      <c r="BD39" s="18"/>
      <c r="BE39" s="18"/>
      <c r="BF39" s="397"/>
    </row>
    <row r="40" spans="1:58" s="1" customFormat="1" ht="16.5">
      <c r="A40" s="305"/>
      <c r="X40" s="417" t="s">
        <v>449</v>
      </c>
      <c r="Y40" s="115"/>
      <c r="Z40" s="115"/>
      <c r="AA40" s="115"/>
      <c r="AB40" s="18">
        <f t="shared" ref="AB40:AT40" si="22">AB8/AA8-1</f>
        <v>2.771404486391571E-3</v>
      </c>
      <c r="AC40" s="18">
        <f t="shared" si="22"/>
        <v>4.0740853084171302E-3</v>
      </c>
      <c r="AD40" s="18">
        <f t="shared" si="22"/>
        <v>-7.2408317894813168E-3</v>
      </c>
      <c r="AE40" s="18">
        <f t="shared" si="22"/>
        <v>4.9544475401799515E-2</v>
      </c>
      <c r="AF40" s="18">
        <f t="shared" si="22"/>
        <v>8.5312306300062701E-3</v>
      </c>
      <c r="AG40" s="18">
        <f t="shared" si="22"/>
        <v>7.9037262788392848E-3</v>
      </c>
      <c r="AH40" s="18">
        <f t="shared" si="22"/>
        <v>-3.3984115443151941E-3</v>
      </c>
      <c r="AI40" s="18">
        <f t="shared" si="22"/>
        <v>-2.7539254557404691E-2</v>
      </c>
      <c r="AJ40" s="18">
        <f t="shared" si="22"/>
        <v>2.9192665414548458E-2</v>
      </c>
      <c r="AK40" s="18">
        <f t="shared" si="22"/>
        <v>1.4484262504369516E-2</v>
      </c>
      <c r="AL40" s="18">
        <f t="shared" si="22"/>
        <v>-1.5791953645241108E-2</v>
      </c>
      <c r="AM40" s="18">
        <f t="shared" si="22"/>
        <v>3.2477514647519801E-2</v>
      </c>
      <c r="AN40" s="18">
        <f t="shared" si="22"/>
        <v>2.6087668723726587E-3</v>
      </c>
      <c r="AO40" s="18">
        <f t="shared" si="22"/>
        <v>-7.3867403860072844E-4</v>
      </c>
      <c r="AP40" s="18">
        <f t="shared" si="22"/>
        <v>6.2597152432863901E-3</v>
      </c>
      <c r="AQ40" s="18">
        <f t="shared" si="22"/>
        <v>-1.6690968331231626E-2</v>
      </c>
      <c r="AR40" s="18">
        <f t="shared" si="22"/>
        <v>2.7840621654849462E-2</v>
      </c>
      <c r="AS40" s="18">
        <f t="shared" si="22"/>
        <v>-6.6264724225376326E-2</v>
      </c>
      <c r="AT40" s="18">
        <f t="shared" si="22"/>
        <v>-5.4465489544469392E-2</v>
      </c>
      <c r="AU40" s="18">
        <f t="shared" si="19"/>
        <v>4.4534629706276752E-2</v>
      </c>
      <c r="AV40" s="18">
        <f t="shared" si="19"/>
        <v>4.5380188927463205E-2</v>
      </c>
      <c r="AW40" s="18">
        <f t="shared" si="19"/>
        <v>2.9190833771357338E-2</v>
      </c>
      <c r="AX40" s="18">
        <f t="shared" si="19"/>
        <v>1.3127188221984554E-2</v>
      </c>
      <c r="AY40" s="18">
        <f t="shared" si="19"/>
        <v>-3.5628451722262477E-2</v>
      </c>
      <c r="AZ40" s="18">
        <f t="shared" si="19"/>
        <v>-3.2908002364652078E-2</v>
      </c>
      <c r="BA40" s="18"/>
      <c r="BB40" s="18"/>
      <c r="BC40" s="18"/>
      <c r="BD40" s="18"/>
      <c r="BE40" s="18"/>
      <c r="BF40" s="397"/>
    </row>
    <row r="41" spans="1:58" s="1" customFormat="1" ht="18.75" customHeight="1">
      <c r="A41" s="305"/>
      <c r="X41" s="417" t="s">
        <v>37</v>
      </c>
      <c r="Y41" s="115"/>
      <c r="Z41" s="115"/>
      <c r="AA41" s="115"/>
      <c r="AB41" s="18">
        <f t="shared" ref="AB41:AT41" si="23">AB9/AA9-1</f>
        <v>3.9640485070098208E-3</v>
      </c>
      <c r="AC41" s="18">
        <f t="shared" si="23"/>
        <v>3.7550060031747989E-3</v>
      </c>
      <c r="AD41" s="18">
        <f t="shared" si="23"/>
        <v>2.9783168897059564E-3</v>
      </c>
      <c r="AE41" s="18">
        <f t="shared" si="23"/>
        <v>2.6172981798973094E-3</v>
      </c>
      <c r="AF41" s="18">
        <f t="shared" si="23"/>
        <v>2.4348381431364974E-3</v>
      </c>
      <c r="AG41" s="18">
        <f t="shared" si="23"/>
        <v>2.30150513657712E-3</v>
      </c>
      <c r="AH41" s="18">
        <f t="shared" si="23"/>
        <v>2.3677289665420265E-3</v>
      </c>
      <c r="AI41" s="18">
        <f t="shared" si="23"/>
        <v>2.4968887972922627E-3</v>
      </c>
      <c r="AJ41" s="18">
        <f t="shared" si="23"/>
        <v>1.5418432538427673E-3</v>
      </c>
      <c r="AK41" s="18">
        <f t="shared" si="23"/>
        <v>2.0447314612330736E-3</v>
      </c>
      <c r="AL41" s="18">
        <f t="shared" si="23"/>
        <v>3.0726565085168467E-3</v>
      </c>
      <c r="AM41" s="18">
        <f t="shared" si="23"/>
        <v>1.3352602972132033E-3</v>
      </c>
      <c r="AN41" s="18">
        <f t="shared" si="23"/>
        <v>1.6315516997944535E-3</v>
      </c>
      <c r="AO41" s="18">
        <f t="shared" si="23"/>
        <v>7.2830360079567669E-4</v>
      </c>
      <c r="AP41" s="18">
        <f t="shared" si="23"/>
        <v>-1.486849210013963E-4</v>
      </c>
      <c r="AQ41" s="18">
        <f t="shared" si="23"/>
        <v>1.0409492204621618E-3</v>
      </c>
      <c r="AR41" s="18">
        <f t="shared" si="23"/>
        <v>1.0320482247989649E-3</v>
      </c>
      <c r="AS41" s="18">
        <f t="shared" si="23"/>
        <v>3.983348043081758E-4</v>
      </c>
      <c r="AT41" s="18">
        <f t="shared" si="23"/>
        <v>-4.0598357328003321E-4</v>
      </c>
      <c r="AU41" s="18">
        <f t="shared" si="19"/>
        <v>1.9526368407896122E-4</v>
      </c>
      <c r="AV41" s="18">
        <f t="shared" si="19"/>
        <v>-1.7414120274564793E-3</v>
      </c>
      <c r="AW41" s="18">
        <f t="shared" si="19"/>
        <v>-1.8852574432467462E-3</v>
      </c>
      <c r="AX41" s="18">
        <f t="shared" si="19"/>
        <v>-1.4028982781186805E-3</v>
      </c>
      <c r="AY41" s="18">
        <f t="shared" si="19"/>
        <v>-1.3891723044563431E-3</v>
      </c>
      <c r="AZ41" s="18">
        <f t="shared" si="19"/>
        <v>-1.1180317046142196E-3</v>
      </c>
      <c r="BA41" s="18"/>
      <c r="BB41" s="18"/>
      <c r="BC41" s="18"/>
      <c r="BD41" s="18"/>
      <c r="BE41" s="18"/>
      <c r="BF41" s="397"/>
    </row>
  </sheetData>
  <phoneticPr fontId="9"/>
  <pageMargins left="0.28000000000000003" right="0.32" top="0.71" bottom="0.24" header="0.51181102362204722" footer="0.26"/>
  <pageSetup paperSize="9" scale="41"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BF41"/>
  <sheetViews>
    <sheetView zoomScale="80" zoomScaleNormal="80" workbookViewId="0">
      <pane xSplit="25" ySplit="4" topLeftCell="AU5" activePane="bottomRight" state="frozen"/>
      <selection activeCell="AZ17" sqref="AZ17"/>
      <selection pane="topRight" activeCell="AZ17" sqref="AZ17"/>
      <selection pane="bottomLeft" activeCell="AZ17" sqref="AZ17"/>
      <selection pane="bottomRight" activeCell="AY9" sqref="AY9"/>
    </sheetView>
  </sheetViews>
  <sheetFormatPr defaultRowHeight="13.5"/>
  <cols>
    <col min="1" max="1" width="1.625" style="304" customWidth="1"/>
    <col min="2" max="23" width="1.625" style="70" hidden="1" customWidth="1"/>
    <col min="24" max="24" width="45.375" style="70" customWidth="1"/>
    <col min="25" max="25" width="12.75" style="293" bestFit="1" customWidth="1"/>
    <col min="26" max="26" width="10.625" style="70" hidden="1" customWidth="1"/>
    <col min="27" max="52" width="10.625" style="70" customWidth="1"/>
    <col min="53" max="57" width="10.625" style="70" hidden="1" customWidth="1"/>
    <col min="58" max="58" width="40.875" style="999" customWidth="1"/>
    <col min="59" max="16384" width="9" style="70"/>
  </cols>
  <sheetData>
    <row r="1" spans="1:58" ht="23.25">
      <c r="A1" s="393" t="s">
        <v>65</v>
      </c>
      <c r="Z1" s="124"/>
    </row>
    <row r="2" spans="1:58" ht="15" customHeight="1">
      <c r="Y2" s="304"/>
    </row>
    <row r="3" spans="1:58" s="1" customFormat="1" ht="14.25">
      <c r="A3" s="305"/>
      <c r="X3" s="767" t="s">
        <v>432</v>
      </c>
      <c r="Y3" s="903"/>
      <c r="BF3" s="767"/>
    </row>
    <row r="4" spans="1:58" s="1" customFormat="1" ht="14.25">
      <c r="A4" s="305"/>
      <c r="X4" s="969"/>
      <c r="Y4" s="969" t="s">
        <v>428</v>
      </c>
      <c r="Z4" s="301"/>
      <c r="AA4" s="13">
        <v>1990</v>
      </c>
      <c r="AB4" s="13">
        <f t="shared" ref="AB4:BE4" si="0">AA4+1</f>
        <v>1991</v>
      </c>
      <c r="AC4" s="13">
        <f t="shared" si="0"/>
        <v>1992</v>
      </c>
      <c r="AD4" s="13">
        <f t="shared" si="0"/>
        <v>1993</v>
      </c>
      <c r="AE4" s="13">
        <f t="shared" si="0"/>
        <v>1994</v>
      </c>
      <c r="AF4" s="13">
        <f t="shared" si="0"/>
        <v>1995</v>
      </c>
      <c r="AG4" s="13">
        <f t="shared" si="0"/>
        <v>1996</v>
      </c>
      <c r="AH4" s="13">
        <f t="shared" si="0"/>
        <v>1997</v>
      </c>
      <c r="AI4" s="13">
        <f t="shared" si="0"/>
        <v>1998</v>
      </c>
      <c r="AJ4" s="13">
        <f t="shared" si="0"/>
        <v>1999</v>
      </c>
      <c r="AK4" s="13">
        <f t="shared" si="0"/>
        <v>2000</v>
      </c>
      <c r="AL4" s="13">
        <f t="shared" si="0"/>
        <v>2001</v>
      </c>
      <c r="AM4" s="13">
        <f t="shared" si="0"/>
        <v>2002</v>
      </c>
      <c r="AN4" s="13">
        <f t="shared" si="0"/>
        <v>2003</v>
      </c>
      <c r="AO4" s="13">
        <f t="shared" si="0"/>
        <v>2004</v>
      </c>
      <c r="AP4" s="13">
        <f t="shared" si="0"/>
        <v>2005</v>
      </c>
      <c r="AQ4" s="13">
        <f t="shared" si="0"/>
        <v>2006</v>
      </c>
      <c r="AR4" s="13">
        <f t="shared" si="0"/>
        <v>2007</v>
      </c>
      <c r="AS4" s="13">
        <f t="shared" si="0"/>
        <v>2008</v>
      </c>
      <c r="AT4" s="13">
        <f t="shared" si="0"/>
        <v>2009</v>
      </c>
      <c r="AU4" s="13">
        <f>AT4+1</f>
        <v>2010</v>
      </c>
      <c r="AV4" s="13">
        <f>AU4+1</f>
        <v>2011</v>
      </c>
      <c r="AW4" s="13">
        <f>AV4+1</f>
        <v>2012</v>
      </c>
      <c r="AX4" s="13">
        <f>AW4+1</f>
        <v>2013</v>
      </c>
      <c r="AY4" s="13">
        <f t="shared" si="0"/>
        <v>2014</v>
      </c>
      <c r="AZ4" s="13">
        <f t="shared" si="0"/>
        <v>2015</v>
      </c>
      <c r="BA4" s="13">
        <f t="shared" si="0"/>
        <v>2016</v>
      </c>
      <c r="BB4" s="13">
        <f t="shared" si="0"/>
        <v>2017</v>
      </c>
      <c r="BC4" s="13">
        <f t="shared" si="0"/>
        <v>2018</v>
      </c>
      <c r="BD4" s="13">
        <f t="shared" si="0"/>
        <v>2019</v>
      </c>
      <c r="BE4" s="13">
        <f t="shared" si="0"/>
        <v>2020</v>
      </c>
      <c r="BF4" s="969" t="s">
        <v>441</v>
      </c>
    </row>
    <row r="5" spans="1:58" s="1" customFormat="1" ht="18" customHeight="1">
      <c r="A5" s="305"/>
      <c r="X5" s="417" t="s">
        <v>433</v>
      </c>
      <c r="Y5" s="997" t="s">
        <v>440</v>
      </c>
      <c r="Z5" s="296"/>
      <c r="AA5" s="296">
        <f>'1.Total'!AA5</f>
        <v>1162.4655760121682</v>
      </c>
      <c r="AB5" s="296">
        <f>'1.Total'!AB5</f>
        <v>1170.737962640457</v>
      </c>
      <c r="AC5" s="296">
        <f>'1.Total'!AC5</f>
        <v>1180.6394515163088</v>
      </c>
      <c r="AD5" s="296">
        <f>'1.Total'!AD5</f>
        <v>1173.5162632751965</v>
      </c>
      <c r="AE5" s="296">
        <f>'1.Total'!AE5</f>
        <v>1234.8319140508313</v>
      </c>
      <c r="AF5" s="296">
        <f>'1.Total'!AF5</f>
        <v>1248.3569596207087</v>
      </c>
      <c r="AG5" s="296">
        <f>'1.Total'!AG5</f>
        <v>1261.2246042073741</v>
      </c>
      <c r="AH5" s="296">
        <f>'1.Total'!AH5</f>
        <v>1258.9339295363977</v>
      </c>
      <c r="AI5" s="296">
        <f>'1.Total'!AI5</f>
        <v>1223.6139548508627</v>
      </c>
      <c r="AJ5" s="296">
        <f>'1.Total'!AJ5</f>
        <v>1258.5624712083015</v>
      </c>
      <c r="AK5" s="296">
        <f>'1.Total'!AK5</f>
        <v>1279.8352941451449</v>
      </c>
      <c r="AL5" s="296">
        <f>'1.Total'!AL5</f>
        <v>1262.6404580726735</v>
      </c>
      <c r="AM5" s="296">
        <f>'1.Total'!AM5</f>
        <v>1299.46068982162</v>
      </c>
      <c r="AN5" s="296">
        <f>'1.Total'!AN5</f>
        <v>1304.3783897382307</v>
      </c>
      <c r="AO5" s="296">
        <f>'1.Total'!AO5</f>
        <v>1303.3876204271705</v>
      </c>
      <c r="AP5" s="296">
        <f>'1.Total'!AP5</f>
        <v>1310.78531695583</v>
      </c>
      <c r="AQ5" s="296">
        <f>'1.Total'!AQ5</f>
        <v>1290.124467631086</v>
      </c>
      <c r="AR5" s="296">
        <f>'1.Total'!AR5</f>
        <v>1324.6035965018018</v>
      </c>
      <c r="AS5" s="296">
        <f>'1.Total'!AS5</f>
        <v>1239.9060855676271</v>
      </c>
      <c r="AT5" s="296">
        <f>'1.Total'!AT5</f>
        <v>1167.0955469925334</v>
      </c>
      <c r="AU5" s="296">
        <f>'1.Total'!AU5</f>
        <v>1217.3536997634048</v>
      </c>
      <c r="AV5" s="296">
        <f>'1.Total'!AV5</f>
        <v>1266.0775334117736</v>
      </c>
      <c r="AW5" s="296">
        <f>'1.Total'!AW5</f>
        <v>1300.3386804849911</v>
      </c>
      <c r="AX5" s="296">
        <f>'1.Total'!AX5</f>
        <v>1315.868630256226</v>
      </c>
      <c r="AY5" s="296">
        <f>'1.Total'!AY5</f>
        <v>1268.7122098610484</v>
      </c>
      <c r="AZ5" s="296">
        <f>'1.Total'!AZ5</f>
        <v>1227.3894167026972</v>
      </c>
      <c r="BA5" s="296"/>
      <c r="BB5" s="296"/>
      <c r="BC5" s="296"/>
      <c r="BD5" s="296"/>
      <c r="BE5" s="296"/>
      <c r="BF5" s="1000"/>
    </row>
    <row r="6" spans="1:58" s="1" customFormat="1" ht="18" customHeight="1">
      <c r="A6" s="305"/>
      <c r="X6" s="417" t="s">
        <v>434</v>
      </c>
      <c r="Y6" s="997" t="s">
        <v>440</v>
      </c>
      <c r="Z6" s="296"/>
      <c r="AA6" s="296">
        <f>'2.CO2-Sector'!AA5/1000</f>
        <v>1066.843906728908</v>
      </c>
      <c r="AB6" s="296">
        <f>'2.CO2-Sector'!AB5/1000</f>
        <v>1074.0413040417377</v>
      </c>
      <c r="AC6" s="296">
        <f>'2.CO2-Sector'!AC5/1000</f>
        <v>1082.4665023980649</v>
      </c>
      <c r="AD6" s="296">
        <f>'2.CO2-Sector'!AD5/1000</f>
        <v>1077.8291288808055</v>
      </c>
      <c r="AE6" s="296">
        <f>'2.CO2-Sector'!AE5/1000</f>
        <v>1134.190372837116</v>
      </c>
      <c r="AF6" s="296">
        <f>'2.CO2-Sector'!AF5/1000</f>
        <v>1146.6515420578964</v>
      </c>
      <c r="AG6" s="296">
        <f>'2.CO2-Sector'!AG5/1000</f>
        <v>1158.3742445240521</v>
      </c>
      <c r="AH6" s="296">
        <f>'2.CO2-Sector'!AH5/1000</f>
        <v>1157.1710074931036</v>
      </c>
      <c r="AI6" s="296">
        <f>'2.CO2-Sector'!AI5/1000</f>
        <v>1128.113137955756</v>
      </c>
      <c r="AJ6" s="296">
        <f>'2.CO2-Sector'!AJ5/1000</f>
        <v>1162.8359179256331</v>
      </c>
      <c r="AK6" s="296">
        <f>'2.CO2-Sector'!AK5/1000</f>
        <v>1182.090864841362</v>
      </c>
      <c r="AL6" s="296">
        <f>'2.CO2-Sector'!AL5/1000</f>
        <v>1166.9981409992843</v>
      </c>
      <c r="AM6" s="296">
        <f>'2.CO2-Sector'!AM5/1000</f>
        <v>1206.5081944683475</v>
      </c>
      <c r="AN6" s="296">
        <f>'2.CO2-Sector'!AN5/1000</f>
        <v>1211.6293088795287</v>
      </c>
      <c r="AO6" s="296">
        <f>'2.CO2-Sector'!AO5/1000</f>
        <v>1211.6160919220601</v>
      </c>
      <c r="AP6" s="296">
        <f>'2.CO2-Sector'!AP5/1000</f>
        <v>1219.0191869170544</v>
      </c>
      <c r="AQ6" s="296">
        <f>'2.CO2-Sector'!AQ5/1000</f>
        <v>1199.9203335569189</v>
      </c>
      <c r="AR6" s="296">
        <f>'2.CO2-Sector'!AR5/1000</f>
        <v>1234.5997143775276</v>
      </c>
      <c r="AS6" s="296">
        <f>'2.CO2-Sector'!AS5/1000</f>
        <v>1153.2485008776989</v>
      </c>
      <c r="AT6" s="296">
        <f>'2.CO2-Sector'!AT5/1000</f>
        <v>1089.9935575030358</v>
      </c>
      <c r="AU6" s="296">
        <f>'2.CO2-Sector'!AU5/1000</f>
        <v>1138.7583317057909</v>
      </c>
      <c r="AV6" s="296">
        <f>'2.CO2-Sector'!AV5/1000</f>
        <v>1188.3623614179544</v>
      </c>
      <c r="AW6" s="296">
        <f>'2.CO2-Sector'!AW5/1000</f>
        <v>1220.7458823444163</v>
      </c>
      <c r="AX6" s="296">
        <f>'2.CO2-Sector'!AX5/1000</f>
        <v>1235.0357796266526</v>
      </c>
      <c r="AY6" s="296">
        <f>'2.CO2-Sector'!AY5/1000</f>
        <v>1189.3788164098698</v>
      </c>
      <c r="AZ6" s="296">
        <f>'2.CO2-Sector'!AZ5/1000</f>
        <v>1148.9527321328144</v>
      </c>
      <c r="BA6" s="296"/>
      <c r="BB6" s="296"/>
      <c r="BC6" s="296"/>
      <c r="BD6" s="296"/>
      <c r="BE6" s="296"/>
      <c r="BF6" s="1000"/>
    </row>
    <row r="7" spans="1:58" s="1" customFormat="1" ht="18" customHeight="1">
      <c r="A7" s="305"/>
      <c r="X7" s="417" t="s">
        <v>435</v>
      </c>
      <c r="Y7" s="997" t="s">
        <v>437</v>
      </c>
      <c r="Z7" s="297"/>
      <c r="AA7" s="297">
        <f t="shared" ref="AA7:AR7" si="1">AA5/AA9*10^3</f>
        <v>2.7025359628384331</v>
      </c>
      <c r="AB7" s="297">
        <f t="shared" si="1"/>
        <v>2.6552012261575606</v>
      </c>
      <c r="AC7" s="297">
        <f t="shared" si="1"/>
        <v>2.6601049891103115</v>
      </c>
      <c r="AD7" s="297">
        <f t="shared" si="1"/>
        <v>2.6489922079291159</v>
      </c>
      <c r="AE7" s="297">
        <f t="shared" si="1"/>
        <v>2.7614533484570458</v>
      </c>
      <c r="AF7" s="297">
        <f t="shared" si="1"/>
        <v>2.7193906813016686</v>
      </c>
      <c r="AG7" s="297">
        <f t="shared" si="1"/>
        <v>2.6759900231723104</v>
      </c>
      <c r="AH7" s="297">
        <f t="shared" si="1"/>
        <v>2.6672018218779181</v>
      </c>
      <c r="AI7" s="297">
        <f t="shared" si="1"/>
        <v>2.6315953765032409</v>
      </c>
      <c r="AJ7" s="297">
        <f t="shared" si="1"/>
        <v>2.692221078474192</v>
      </c>
      <c r="AK7" s="297">
        <f t="shared" si="1"/>
        <v>2.6846501820765734</v>
      </c>
      <c r="AL7" s="297">
        <f t="shared" si="1"/>
        <v>2.6599521663667631</v>
      </c>
      <c r="AM7" s="297">
        <f t="shared" si="1"/>
        <v>2.7079386572836275</v>
      </c>
      <c r="AN7" s="297">
        <f t="shared" si="1"/>
        <v>2.6578965015769156</v>
      </c>
      <c r="AO7" s="297">
        <f t="shared" si="1"/>
        <v>2.6177036299687346</v>
      </c>
      <c r="AP7" s="297">
        <f t="shared" si="1"/>
        <v>2.5845699307825765</v>
      </c>
      <c r="AQ7" s="297">
        <f t="shared" si="1"/>
        <v>2.500056134664228</v>
      </c>
      <c r="AR7" s="297">
        <f t="shared" si="1"/>
        <v>2.5207982350688436</v>
      </c>
      <c r="AS7" s="297">
        <f t="shared" ref="AS7:AX7" si="2">AS5/AS9*10^3</f>
        <v>2.4514018940246447</v>
      </c>
      <c r="AT7" s="297">
        <f t="shared" si="2"/>
        <v>2.355109648908603</v>
      </c>
      <c r="AU7" s="297">
        <f t="shared" si="2"/>
        <v>2.3743036890940439</v>
      </c>
      <c r="AV7" s="297">
        <f t="shared" si="2"/>
        <v>2.459859309738472</v>
      </c>
      <c r="AW7" s="297">
        <f t="shared" si="2"/>
        <v>2.5028306965853941</v>
      </c>
      <c r="AX7" s="297">
        <f t="shared" si="2"/>
        <v>2.4838704646551584</v>
      </c>
      <c r="AY7" s="297">
        <f>AY5/AY9*10^3</f>
        <v>2.41763541993515</v>
      </c>
      <c r="AZ7" s="297">
        <f>AZ5/AZ9*10^3</f>
        <v>2.3185925880010139</v>
      </c>
      <c r="BA7" s="297"/>
      <c r="BB7" s="297"/>
      <c r="BC7" s="297"/>
      <c r="BD7" s="297"/>
      <c r="BE7" s="297"/>
      <c r="BF7" s="1001"/>
    </row>
    <row r="8" spans="1:58" s="1" customFormat="1" ht="18" customHeight="1">
      <c r="A8" s="305"/>
      <c r="X8" s="417" t="s">
        <v>436</v>
      </c>
      <c r="Y8" s="997" t="s">
        <v>437</v>
      </c>
      <c r="Z8" s="297"/>
      <c r="AA8" s="297">
        <f t="shared" ref="AA8:AQ8" si="3">AA6/AA9*10^3</f>
        <v>2.4802317454944962</v>
      </c>
      <c r="AB8" s="297">
        <f t="shared" si="3"/>
        <v>2.4358958865599685</v>
      </c>
      <c r="AC8" s="297">
        <f t="shared" si="3"/>
        <v>2.4389109985065622</v>
      </c>
      <c r="AD8" s="297">
        <f t="shared" si="3"/>
        <v>2.4329965022519064</v>
      </c>
      <c r="AE8" s="297">
        <f t="shared" si="3"/>
        <v>2.5363887726098007</v>
      </c>
      <c r="AF8" s="297">
        <f t="shared" si="3"/>
        <v>2.4978380535642946</v>
      </c>
      <c r="AG8" s="297">
        <f t="shared" si="3"/>
        <v>2.4577683555374472</v>
      </c>
      <c r="AH8" s="297">
        <f t="shared" si="3"/>
        <v>2.4516049230212436</v>
      </c>
      <c r="AI8" s="297">
        <f t="shared" si="3"/>
        <v>2.426204201290568</v>
      </c>
      <c r="AJ8" s="297">
        <f t="shared" si="3"/>
        <v>2.48745011921473</v>
      </c>
      <c r="AK8" s="297">
        <f t="shared" si="3"/>
        <v>2.4796162991013069</v>
      </c>
      <c r="AL8" s="297">
        <f t="shared" si="3"/>
        <v>2.4584664727402279</v>
      </c>
      <c r="AM8" s="297">
        <f t="shared" si="3"/>
        <v>2.5142354868609376</v>
      </c>
      <c r="AN8" s="297">
        <f t="shared" si="3"/>
        <v>2.4689042126228715</v>
      </c>
      <c r="AO8" s="297">
        <f t="shared" si="3"/>
        <v>2.433391105029397</v>
      </c>
      <c r="AP8" s="297">
        <f t="shared" si="3"/>
        <v>2.4036280348866712</v>
      </c>
      <c r="AQ8" s="297">
        <f t="shared" si="3"/>
        <v>2.3252548620565663</v>
      </c>
      <c r="AR8" s="297">
        <f t="shared" ref="AR8:AW8" si="4">AR6/AR9*10^3</f>
        <v>2.3495155752546957</v>
      </c>
      <c r="AS8" s="297">
        <f t="shared" si="4"/>
        <v>2.2800723314769784</v>
      </c>
      <c r="AT8" s="297">
        <f t="shared" si="4"/>
        <v>2.199523724633007</v>
      </c>
      <c r="AU8" s="297">
        <f t="shared" si="4"/>
        <v>2.2210127660359671</v>
      </c>
      <c r="AV8" s="297">
        <f t="shared" si="4"/>
        <v>2.3088666696418021</v>
      </c>
      <c r="AW8" s="297">
        <f t="shared" si="4"/>
        <v>2.3496342244639488</v>
      </c>
      <c r="AX8" s="297">
        <f>AX6/AX9*10^3</f>
        <v>2.3312881128640197</v>
      </c>
      <c r="AY8" s="297">
        <f>AY6/AY9*10^3</f>
        <v>2.266459116514671</v>
      </c>
      <c r="AZ8" s="297">
        <f>AZ6/AZ9*10^3</f>
        <v>2.1704222412502117</v>
      </c>
      <c r="BA8" s="297"/>
      <c r="BB8" s="297"/>
      <c r="BC8" s="297"/>
      <c r="BD8" s="297"/>
      <c r="BE8" s="297"/>
      <c r="BF8" s="1001"/>
    </row>
    <row r="9" spans="1:58" s="1" customFormat="1" ht="54">
      <c r="A9" s="305"/>
      <c r="X9" s="417" t="s">
        <v>429</v>
      </c>
      <c r="Y9" s="997" t="s">
        <v>430</v>
      </c>
      <c r="Z9" s="302"/>
      <c r="AA9" s="302">
        <v>430138.8</v>
      </c>
      <c r="AB9" s="302">
        <v>440922.5</v>
      </c>
      <c r="AC9" s="302">
        <v>443831.9</v>
      </c>
      <c r="AD9" s="302">
        <v>443004.8</v>
      </c>
      <c r="AE9" s="302">
        <v>447167.4</v>
      </c>
      <c r="AF9" s="302">
        <v>459057.6</v>
      </c>
      <c r="AG9" s="302">
        <v>471311.4</v>
      </c>
      <c r="AH9" s="302">
        <v>472005.5</v>
      </c>
      <c r="AI9" s="302">
        <v>464970.4</v>
      </c>
      <c r="AJ9" s="302">
        <v>467481.1</v>
      </c>
      <c r="AK9" s="302">
        <v>476723.3</v>
      </c>
      <c r="AL9" s="302">
        <v>474685.4</v>
      </c>
      <c r="AM9" s="302">
        <v>479870.8</v>
      </c>
      <c r="AN9" s="302">
        <v>490755.9</v>
      </c>
      <c r="AO9" s="302">
        <v>497912.6</v>
      </c>
      <c r="AP9" s="302">
        <v>507158</v>
      </c>
      <c r="AQ9" s="302">
        <v>516038.2</v>
      </c>
      <c r="AR9" s="302">
        <v>525469.9</v>
      </c>
      <c r="AS9" s="302">
        <v>505794.7</v>
      </c>
      <c r="AT9" s="302">
        <v>495558.9</v>
      </c>
      <c r="AU9" s="302">
        <v>512720.3</v>
      </c>
      <c r="AV9" s="302">
        <v>514695.1</v>
      </c>
      <c r="AW9" s="302">
        <v>519547.2</v>
      </c>
      <c r="AX9" s="302">
        <v>529765.4</v>
      </c>
      <c r="AY9" s="302">
        <v>524774</v>
      </c>
      <c r="AZ9" s="302">
        <v>529368.30000000005</v>
      </c>
      <c r="BA9" s="296"/>
      <c r="BB9" s="296"/>
      <c r="BC9" s="296"/>
      <c r="BD9" s="296"/>
      <c r="BE9" s="296"/>
      <c r="BF9" s="1002" t="s">
        <v>442</v>
      </c>
    </row>
    <row r="10" spans="1:58" s="1" customFormat="1" ht="14.25">
      <c r="A10" s="305"/>
      <c r="X10" s="767"/>
      <c r="Y10" s="903"/>
      <c r="Z10" s="27"/>
      <c r="AA10" s="27"/>
      <c r="AB10" s="27"/>
      <c r="AC10" s="27"/>
      <c r="AD10" s="27"/>
      <c r="AE10" s="27"/>
      <c r="AF10" s="27"/>
      <c r="AG10" s="27"/>
      <c r="AH10" s="27"/>
      <c r="AI10" s="27"/>
      <c r="AJ10" s="27"/>
      <c r="AK10" s="27"/>
      <c r="AL10" s="27"/>
      <c r="AM10" s="27"/>
      <c r="AN10" s="27"/>
      <c r="AO10" s="27"/>
      <c r="AP10" s="27"/>
      <c r="AQ10" s="27"/>
      <c r="AR10" s="316"/>
      <c r="AS10" s="316"/>
      <c r="AT10" s="27"/>
      <c r="AU10" s="27"/>
      <c r="AV10" s="27"/>
      <c r="AW10" s="27"/>
      <c r="AX10" s="27"/>
      <c r="AY10" s="27"/>
      <c r="AZ10" s="27"/>
      <c r="BA10" s="27"/>
      <c r="BB10" s="27"/>
      <c r="BC10" s="27"/>
      <c r="BD10" s="27"/>
      <c r="BE10" s="27"/>
      <c r="BF10" s="767"/>
    </row>
    <row r="11" spans="1:58" s="1" customFormat="1" ht="14.25">
      <c r="A11" s="305"/>
      <c r="X11" s="767" t="s">
        <v>98</v>
      </c>
      <c r="Y11" s="903"/>
      <c r="AE11" s="303"/>
      <c r="AF11" s="303"/>
      <c r="AG11" s="303"/>
      <c r="AH11" s="303"/>
      <c r="AI11" s="303"/>
      <c r="AJ11" s="303"/>
      <c r="AK11" s="303"/>
      <c r="AL11" s="303"/>
      <c r="AM11" s="303"/>
      <c r="AN11" s="303"/>
      <c r="AO11" s="303"/>
      <c r="AP11" s="303"/>
      <c r="AQ11" s="303"/>
      <c r="AR11" s="303"/>
      <c r="AS11" s="303"/>
      <c r="BF11" s="767"/>
    </row>
    <row r="12" spans="1:58" s="1" customFormat="1" ht="14.25">
      <c r="A12" s="305"/>
      <c r="X12" s="969"/>
      <c r="Y12" s="969" t="s">
        <v>428</v>
      </c>
      <c r="Z12" s="301">
        <v>1990</v>
      </c>
      <c r="AA12" s="13">
        <v>1990</v>
      </c>
      <c r="AB12" s="13">
        <f t="shared" ref="AB12:BE12" si="5">AA12+1</f>
        <v>1991</v>
      </c>
      <c r="AC12" s="13">
        <f t="shared" si="5"/>
        <v>1992</v>
      </c>
      <c r="AD12" s="13">
        <f t="shared" si="5"/>
        <v>1993</v>
      </c>
      <c r="AE12" s="13">
        <f t="shared" si="5"/>
        <v>1994</v>
      </c>
      <c r="AF12" s="13">
        <f t="shared" si="5"/>
        <v>1995</v>
      </c>
      <c r="AG12" s="13">
        <f t="shared" si="5"/>
        <v>1996</v>
      </c>
      <c r="AH12" s="13">
        <f t="shared" si="5"/>
        <v>1997</v>
      </c>
      <c r="AI12" s="13">
        <f t="shared" si="5"/>
        <v>1998</v>
      </c>
      <c r="AJ12" s="13">
        <f t="shared" si="5"/>
        <v>1999</v>
      </c>
      <c r="AK12" s="13">
        <f t="shared" si="5"/>
        <v>2000</v>
      </c>
      <c r="AL12" s="13">
        <f t="shared" si="5"/>
        <v>2001</v>
      </c>
      <c r="AM12" s="13">
        <f t="shared" si="5"/>
        <v>2002</v>
      </c>
      <c r="AN12" s="13">
        <f t="shared" si="5"/>
        <v>2003</v>
      </c>
      <c r="AO12" s="13">
        <f t="shared" si="5"/>
        <v>2004</v>
      </c>
      <c r="AP12" s="13">
        <f t="shared" si="5"/>
        <v>2005</v>
      </c>
      <c r="AQ12" s="13">
        <f>AP12+1</f>
        <v>2006</v>
      </c>
      <c r="AR12" s="13">
        <f>AQ12+1</f>
        <v>2007</v>
      </c>
      <c r="AS12" s="13">
        <f>AR12+1</f>
        <v>2008</v>
      </c>
      <c r="AT12" s="13">
        <f t="shared" si="5"/>
        <v>2009</v>
      </c>
      <c r="AU12" s="13">
        <f>AT12+1</f>
        <v>2010</v>
      </c>
      <c r="AV12" s="13">
        <f>AU12+1</f>
        <v>2011</v>
      </c>
      <c r="AW12" s="13">
        <f>AV12+1</f>
        <v>2012</v>
      </c>
      <c r="AX12" s="13">
        <f>AW12+1</f>
        <v>2013</v>
      </c>
      <c r="AY12" s="13">
        <f t="shared" si="5"/>
        <v>2014</v>
      </c>
      <c r="AZ12" s="13">
        <f t="shared" si="5"/>
        <v>2015</v>
      </c>
      <c r="BA12" s="13">
        <f t="shared" si="5"/>
        <v>2016</v>
      </c>
      <c r="BB12" s="13">
        <f t="shared" si="5"/>
        <v>2017</v>
      </c>
      <c r="BC12" s="13">
        <f t="shared" si="5"/>
        <v>2018</v>
      </c>
      <c r="BD12" s="13">
        <f t="shared" si="5"/>
        <v>2019</v>
      </c>
      <c r="BE12" s="13">
        <f t="shared" si="5"/>
        <v>2020</v>
      </c>
      <c r="BF12" s="767"/>
    </row>
    <row r="13" spans="1:58" s="1" customFormat="1" ht="18" customHeight="1">
      <c r="A13" s="305"/>
      <c r="X13" s="417" t="s">
        <v>438</v>
      </c>
      <c r="Y13" s="998"/>
      <c r="Z13" s="36">
        <f>AA5</f>
        <v>1162.4655760121682</v>
      </c>
      <c r="AA13" s="18">
        <f>AA5/$Z13-1</f>
        <v>0</v>
      </c>
      <c r="AB13" s="18">
        <f>AB5/$Z13-1</f>
        <v>7.1162422346020549E-3</v>
      </c>
      <c r="AC13" s="18">
        <f t="shared" ref="AC13:AW13" si="6">AC5/$Z13-1</f>
        <v>1.5633904245565766E-2</v>
      </c>
      <c r="AD13" s="18">
        <f t="shared" si="6"/>
        <v>9.5062490374446806E-3</v>
      </c>
      <c r="AE13" s="18">
        <f t="shared" si="6"/>
        <v>6.2252456788368216E-2</v>
      </c>
      <c r="AF13" s="18">
        <f t="shared" si="6"/>
        <v>7.3887249120262455E-2</v>
      </c>
      <c r="AG13" s="18">
        <f t="shared" si="6"/>
        <v>8.4956518483754406E-2</v>
      </c>
      <c r="AH13" s="18">
        <f t="shared" si="6"/>
        <v>8.2985987297072183E-2</v>
      </c>
      <c r="AI13" s="18">
        <f t="shared" si="6"/>
        <v>5.2602313651698651E-2</v>
      </c>
      <c r="AJ13" s="18">
        <f t="shared" si="6"/>
        <v>8.2666443789065402E-2</v>
      </c>
      <c r="AK13" s="18">
        <f t="shared" si="6"/>
        <v>0.10096618820800951</v>
      </c>
      <c r="AL13" s="18">
        <f t="shared" si="6"/>
        <v>8.6174493359325588E-2</v>
      </c>
      <c r="AM13" s="18">
        <f t="shared" si="6"/>
        <v>0.11784874893191488</v>
      </c>
      <c r="AN13" s="18">
        <f t="shared" si="6"/>
        <v>0.12207915370095823</v>
      </c>
      <c r="AO13" s="18">
        <f t="shared" si="6"/>
        <v>0.12122685378644471</v>
      </c>
      <c r="AP13" s="18">
        <f t="shared" si="6"/>
        <v>0.12759065214857546</v>
      </c>
      <c r="AQ13" s="18">
        <f t="shared" si="6"/>
        <v>0.10981735223235667</v>
      </c>
      <c r="AR13" s="18">
        <f t="shared" si="6"/>
        <v>0.13947769623066786</v>
      </c>
      <c r="AS13" s="18">
        <f t="shared" si="6"/>
        <v>6.6617464769252122E-2</v>
      </c>
      <c r="AT13" s="18">
        <f t="shared" si="6"/>
        <v>3.98288867722707E-3</v>
      </c>
      <c r="AU13" s="18">
        <f t="shared" si="6"/>
        <v>4.7216988514644953E-2</v>
      </c>
      <c r="AV13" s="18">
        <f t="shared" si="6"/>
        <v>8.9131204861175872E-2</v>
      </c>
      <c r="AW13" s="18">
        <f t="shared" si="6"/>
        <v>0.11860403208307968</v>
      </c>
      <c r="AX13" s="18">
        <f t="shared" ref="AX13:AY17" si="7">AX5/$Z13-1</f>
        <v>0.13196352426220326</v>
      </c>
      <c r="AY13" s="18">
        <f t="shared" si="7"/>
        <v>9.1397660318990992E-2</v>
      </c>
      <c r="AZ13" s="18">
        <f>AZ5/$Z13-1</f>
        <v>5.5850118945672156E-2</v>
      </c>
      <c r="BA13" s="18"/>
      <c r="BB13" s="18"/>
      <c r="BC13" s="18"/>
      <c r="BD13" s="18"/>
      <c r="BE13" s="18"/>
      <c r="BF13" s="1003"/>
    </row>
    <row r="14" spans="1:58" s="1" customFormat="1" ht="18" customHeight="1">
      <c r="A14" s="305"/>
      <c r="X14" s="417" t="s">
        <v>434</v>
      </c>
      <c r="Y14" s="998"/>
      <c r="Z14" s="36">
        <f>AA6</f>
        <v>1066.843906728908</v>
      </c>
      <c r="AA14" s="18">
        <f t="shared" ref="AA14:AB17" si="8">AA6/$Z14-1</f>
        <v>0</v>
      </c>
      <c r="AB14" s="18">
        <f t="shared" si="8"/>
        <v>6.7464389752178722E-3</v>
      </c>
      <c r="AC14" s="18">
        <f t="shared" ref="AC14:AW14" si="9">AC6/$Z14-1</f>
        <v>1.4643750196837946E-2</v>
      </c>
      <c r="AD14" s="18">
        <f t="shared" si="9"/>
        <v>1.0296934802374036E-2</v>
      </c>
      <c r="AE14" s="18">
        <f t="shared" si="9"/>
        <v>6.3126822662090909E-2</v>
      </c>
      <c r="AF14" s="18">
        <f t="shared" si="9"/>
        <v>7.4807227960545619E-2</v>
      </c>
      <c r="AG14" s="18">
        <f t="shared" si="9"/>
        <v>8.5795435693857725E-2</v>
      </c>
      <c r="AH14" s="18">
        <f t="shared" si="9"/>
        <v>8.4667588383338099E-2</v>
      </c>
      <c r="AI14" s="18">
        <f t="shared" si="9"/>
        <v>5.7430361499376303E-2</v>
      </c>
      <c r="AJ14" s="18">
        <f t="shared" si="9"/>
        <v>8.9977559595433299E-2</v>
      </c>
      <c r="AK14" s="18">
        <f t="shared" si="9"/>
        <v>0.10802607334171044</v>
      </c>
      <c r="AL14" s="18">
        <f t="shared" si="9"/>
        <v>9.3878995454417691E-2</v>
      </c>
      <c r="AM14" s="18">
        <f t="shared" si="9"/>
        <v>0.13091351683084507</v>
      </c>
      <c r="AN14" s="18">
        <f t="shared" si="9"/>
        <v>0.13571376396998214</v>
      </c>
      <c r="AO14" s="18">
        <f t="shared" si="9"/>
        <v>0.13570137513091662</v>
      </c>
      <c r="AP14" s="18">
        <f t="shared" si="9"/>
        <v>0.14264062364543761</v>
      </c>
      <c r="AQ14" s="18">
        <f t="shared" si="9"/>
        <v>0.12473842329572071</v>
      </c>
      <c r="AR14" s="18">
        <f t="shared" si="9"/>
        <v>0.15724494144882195</v>
      </c>
      <c r="AS14" s="18">
        <f t="shared" si="9"/>
        <v>8.0990849367757578E-2</v>
      </c>
      <c r="AT14" s="18">
        <f t="shared" si="9"/>
        <v>2.1699192007486712E-2</v>
      </c>
      <c r="AU14" s="18">
        <f t="shared" si="9"/>
        <v>6.740857263494382E-2</v>
      </c>
      <c r="AV14" s="18">
        <f t="shared" si="9"/>
        <v>0.11390462458715156</v>
      </c>
      <c r="AW14" s="18">
        <f t="shared" si="9"/>
        <v>0.14425913167315474</v>
      </c>
      <c r="AX14" s="18">
        <f t="shared" si="7"/>
        <v>0.15765368470205199</v>
      </c>
      <c r="AY14" s="18">
        <f t="shared" si="7"/>
        <v>0.11485739282766394</v>
      </c>
      <c r="AZ14" s="18">
        <f>AZ6/$Z14-1</f>
        <v>7.6964235241932855E-2</v>
      </c>
      <c r="BA14" s="18"/>
      <c r="BB14" s="18"/>
      <c r="BC14" s="18"/>
      <c r="BD14" s="18"/>
      <c r="BE14" s="18"/>
      <c r="BF14" s="1003"/>
    </row>
    <row r="15" spans="1:58" s="1" customFormat="1" ht="18" customHeight="1">
      <c r="A15" s="305"/>
      <c r="X15" s="417" t="s">
        <v>435</v>
      </c>
      <c r="Y15" s="998"/>
      <c r="Z15" s="174">
        <f>AA7</f>
        <v>2.7025359628384331</v>
      </c>
      <c r="AA15" s="18">
        <f t="shared" si="8"/>
        <v>0</v>
      </c>
      <c r="AB15" s="18">
        <f t="shared" si="8"/>
        <v>-1.7514933133825017E-2</v>
      </c>
      <c r="AC15" s="18">
        <f t="shared" ref="AC15:AW15" si="10">AC7/$Z15-1</f>
        <v>-1.5700428897736818E-2</v>
      </c>
      <c r="AD15" s="18">
        <f t="shared" si="10"/>
        <v>-1.9812411618412296E-2</v>
      </c>
      <c r="AE15" s="18">
        <f t="shared" si="10"/>
        <v>2.1800777650608172E-2</v>
      </c>
      <c r="AF15" s="18">
        <f t="shared" si="10"/>
        <v>6.2366305925243282E-3</v>
      </c>
      <c r="AG15" s="18">
        <f t="shared" si="10"/>
        <v>-9.8226036697184327E-3</v>
      </c>
      <c r="AH15" s="18">
        <f t="shared" si="10"/>
        <v>-1.307443876654435E-2</v>
      </c>
      <c r="AI15" s="18">
        <f t="shared" si="10"/>
        <v>-2.624963638251987E-2</v>
      </c>
      <c r="AJ15" s="18">
        <f t="shared" si="10"/>
        <v>-3.8167426839372798E-3</v>
      </c>
      <c r="AK15" s="18">
        <f t="shared" si="10"/>
        <v>-6.6181471802042591E-3</v>
      </c>
      <c r="AL15" s="18">
        <f t="shared" si="10"/>
        <v>-1.575697680150201E-2</v>
      </c>
      <c r="AM15" s="18">
        <f t="shared" si="10"/>
        <v>1.9991202779481299E-3</v>
      </c>
      <c r="AN15" s="18">
        <f t="shared" si="10"/>
        <v>-1.6517619700658237E-2</v>
      </c>
      <c r="AO15" s="18">
        <f t="shared" si="10"/>
        <v>-3.1389899722407577E-2</v>
      </c>
      <c r="AP15" s="18">
        <f t="shared" si="10"/>
        <v>-4.365012480054431E-2</v>
      </c>
      <c r="AQ15" s="18">
        <f t="shared" si="10"/>
        <v>-7.4922158653364823E-2</v>
      </c>
      <c r="AR15" s="18">
        <f t="shared" si="10"/>
        <v>-6.7247108001002531E-2</v>
      </c>
      <c r="AS15" s="18">
        <f t="shared" si="10"/>
        <v>-9.2925338373675559E-2</v>
      </c>
      <c r="AT15" s="18">
        <f t="shared" si="10"/>
        <v>-0.12855566723520429</v>
      </c>
      <c r="AU15" s="18">
        <f t="shared" si="10"/>
        <v>-0.12145343420320365</v>
      </c>
      <c r="AV15" s="18">
        <f t="shared" si="10"/>
        <v>-8.9795901492863539E-2</v>
      </c>
      <c r="AW15" s="18">
        <f t="shared" si="10"/>
        <v>-7.3895507404568073E-2</v>
      </c>
      <c r="AX15" s="18">
        <f t="shared" si="7"/>
        <v>-8.0911226044745654E-2</v>
      </c>
      <c r="AY15" s="18">
        <f t="shared" si="7"/>
        <v>-0.10541970461109285</v>
      </c>
      <c r="AZ15" s="18">
        <f>AZ7/$Z15-1</f>
        <v>-0.14206781338597596</v>
      </c>
      <c r="BA15" s="18"/>
      <c r="BB15" s="18"/>
      <c r="BC15" s="18"/>
      <c r="BD15" s="18"/>
      <c r="BE15" s="18"/>
      <c r="BF15" s="1003"/>
    </row>
    <row r="16" spans="1:58" s="1" customFormat="1" ht="18" customHeight="1">
      <c r="A16" s="305"/>
      <c r="X16" s="417" t="s">
        <v>439</v>
      </c>
      <c r="Y16" s="998"/>
      <c r="Z16" s="174">
        <f>AA8</f>
        <v>2.4802317454944962</v>
      </c>
      <c r="AA16" s="18">
        <f t="shared" si="8"/>
        <v>0</v>
      </c>
      <c r="AB16" s="18">
        <f t="shared" si="8"/>
        <v>-1.787569206589934E-2</v>
      </c>
      <c r="AC16" s="18">
        <f t="shared" ref="AC16:AW16" si="11">AC8/$Z16-1</f>
        <v>-1.6660034717721817E-2</v>
      </c>
      <c r="AD16" s="18">
        <f t="shared" si="11"/>
        <v>-1.9044689403881598E-2</v>
      </c>
      <c r="AE16" s="18">
        <f t="shared" si="11"/>
        <v>2.2641846761826789E-2</v>
      </c>
      <c r="AF16" s="18">
        <f t="shared" si="11"/>
        <v>7.0986544308939692E-3</v>
      </c>
      <c r="AG16" s="18">
        <f t="shared" si="11"/>
        <v>-9.0569721953825955E-3</v>
      </c>
      <c r="AH16" s="18">
        <f t="shared" si="11"/>
        <v>-1.1541995027382068E-2</v>
      </c>
      <c r="AI16" s="18">
        <f t="shared" si="11"/>
        <v>-2.178326452843482E-2</v>
      </c>
      <c r="AJ16" s="18">
        <f t="shared" si="11"/>
        <v>2.9103626035535957E-3</v>
      </c>
      <c r="AK16" s="18">
        <f t="shared" si="11"/>
        <v>-2.4814068052603222E-4</v>
      </c>
      <c r="AL16" s="18">
        <f t="shared" si="11"/>
        <v>-8.7754996257128903E-3</v>
      </c>
      <c r="AM16" s="18">
        <f t="shared" si="11"/>
        <v>1.3709904902318604E-2</v>
      </c>
      <c r="AN16" s="18">
        <f t="shared" si="11"/>
        <v>-4.567126798615484E-3</v>
      </c>
      <c r="AO16" s="18">
        <f t="shared" si="11"/>
        <v>-1.8885590247842088E-2</v>
      </c>
      <c r="AP16" s="18">
        <f t="shared" si="11"/>
        <v>-3.0885706848555849E-2</v>
      </c>
      <c r="AQ16" s="18">
        <f t="shared" si="11"/>
        <v>-6.2484839862023245E-2</v>
      </c>
      <c r="AR16" s="18">
        <f t="shared" si="11"/>
        <v>-5.270320826965269E-2</v>
      </c>
      <c r="AS16" s="18">
        <f t="shared" si="11"/>
        <v>-8.0701899885412098E-2</v>
      </c>
      <c r="AT16" s="18">
        <f t="shared" si="11"/>
        <v>-0.11317814207136645</v>
      </c>
      <c r="AU16" s="18">
        <f t="shared" si="11"/>
        <v>-0.10451401564769802</v>
      </c>
      <c r="AV16" s="18">
        <f t="shared" si="11"/>
        <v>-6.9092364519561578E-2</v>
      </c>
      <c r="AW16" s="18">
        <f t="shared" si="11"/>
        <v>-5.2655370316820771E-2</v>
      </c>
      <c r="AX16" s="18">
        <f t="shared" si="7"/>
        <v>-6.0052304749764751E-2</v>
      </c>
      <c r="AY16" s="18">
        <f t="shared" si="7"/>
        <v>-8.6190586572467365E-2</v>
      </c>
      <c r="AZ16" s="18">
        <f>AZ8/$Z16-1</f>
        <v>-0.12491151474335971</v>
      </c>
      <c r="BA16" s="18"/>
      <c r="BB16" s="18"/>
      <c r="BC16" s="18"/>
      <c r="BD16" s="18"/>
      <c r="BE16" s="18"/>
      <c r="BF16" s="1003"/>
    </row>
    <row r="17" spans="1:58" s="1" customFormat="1" ht="18" customHeight="1">
      <c r="A17" s="305"/>
      <c r="X17" s="417" t="s">
        <v>431</v>
      </c>
      <c r="Y17" s="998"/>
      <c r="Z17" s="36">
        <f>AA9</f>
        <v>430138.8</v>
      </c>
      <c r="AA17" s="18">
        <f t="shared" si="8"/>
        <v>0</v>
      </c>
      <c r="AB17" s="18">
        <f t="shared" si="8"/>
        <v>2.507027963996733E-2</v>
      </c>
      <c r="AC17" s="18">
        <f t="shared" ref="AC17:AW17" si="12">AC9/$Z17-1</f>
        <v>3.1834142839474167E-2</v>
      </c>
      <c r="AD17" s="18">
        <f t="shared" si="12"/>
        <v>2.9911275151183858E-2</v>
      </c>
      <c r="AE17" s="18">
        <f t="shared" si="12"/>
        <v>3.9588616511693431E-2</v>
      </c>
      <c r="AF17" s="18">
        <f t="shared" si="12"/>
        <v>6.7231321610605743E-2</v>
      </c>
      <c r="AG17" s="18">
        <f t="shared" si="12"/>
        <v>9.5719335247134163E-2</v>
      </c>
      <c r="AH17" s="18">
        <f t="shared" si="12"/>
        <v>9.7333000417539672E-2</v>
      </c>
      <c r="AI17" s="18">
        <f t="shared" si="12"/>
        <v>8.0977582120004055E-2</v>
      </c>
      <c r="AJ17" s="18">
        <f t="shared" si="12"/>
        <v>8.6814535215144373E-2</v>
      </c>
      <c r="AK17" s="18">
        <f t="shared" si="12"/>
        <v>0.10830108792789672</v>
      </c>
      <c r="AL17" s="18">
        <f t="shared" si="12"/>
        <v>0.10356331491137283</v>
      </c>
      <c r="AM17" s="18">
        <f t="shared" si="12"/>
        <v>0.11561849337934649</v>
      </c>
      <c r="AN17" s="18">
        <f t="shared" si="12"/>
        <v>0.14092451087881419</v>
      </c>
      <c r="AO17" s="18">
        <f t="shared" si="12"/>
        <v>0.15756262862127302</v>
      </c>
      <c r="AP17" s="18">
        <f t="shared" si="12"/>
        <v>0.17905662079310214</v>
      </c>
      <c r="AQ17" s="18">
        <f t="shared" si="12"/>
        <v>0.19970158469777677</v>
      </c>
      <c r="AR17" s="18">
        <f t="shared" si="12"/>
        <v>0.2216286928777409</v>
      </c>
      <c r="AS17" s="18">
        <f t="shared" si="12"/>
        <v>0.17588717874323367</v>
      </c>
      <c r="AT17" s="18">
        <f t="shared" si="12"/>
        <v>0.15209067398709442</v>
      </c>
      <c r="AU17" s="18">
        <f t="shared" si="12"/>
        <v>0.19198802805048043</v>
      </c>
      <c r="AV17" s="18">
        <f t="shared" si="12"/>
        <v>0.19657910423333114</v>
      </c>
      <c r="AW17" s="18">
        <f t="shared" si="12"/>
        <v>0.20785941654182327</v>
      </c>
      <c r="AX17" s="18">
        <f t="shared" si="7"/>
        <v>0.23161500427303938</v>
      </c>
      <c r="AY17" s="18">
        <f t="shared" si="7"/>
        <v>0.22001084301160456</v>
      </c>
      <c r="AZ17" s="18">
        <f>AZ9/$Z17-1</f>
        <v>0.2306918138982117</v>
      </c>
      <c r="BA17" s="18"/>
      <c r="BB17" s="18"/>
      <c r="BC17" s="18"/>
      <c r="BD17" s="18"/>
      <c r="BE17" s="18"/>
      <c r="BF17" s="1003"/>
    </row>
    <row r="18" spans="1:58" s="1" customFormat="1" ht="14.25">
      <c r="A18" s="305"/>
      <c r="X18" s="767"/>
      <c r="Y18" s="838"/>
      <c r="BF18" s="767"/>
    </row>
    <row r="19" spans="1:58" s="1" customFormat="1" ht="14.25">
      <c r="A19" s="305"/>
      <c r="X19" s="767" t="s">
        <v>97</v>
      </c>
      <c r="Y19" s="903"/>
      <c r="BF19" s="767"/>
    </row>
    <row r="20" spans="1:58" s="1" customFormat="1" ht="14.25">
      <c r="A20" s="305"/>
      <c r="X20" s="969"/>
      <c r="Y20" s="969" t="s">
        <v>428</v>
      </c>
      <c r="Z20" s="301">
        <v>2005</v>
      </c>
      <c r="AA20" s="13">
        <v>1990</v>
      </c>
      <c r="AB20" s="13">
        <f t="shared" ref="AB20:BE20" si="13">AA20+1</f>
        <v>1991</v>
      </c>
      <c r="AC20" s="13">
        <f t="shared" si="13"/>
        <v>1992</v>
      </c>
      <c r="AD20" s="13">
        <f t="shared" si="13"/>
        <v>1993</v>
      </c>
      <c r="AE20" s="13">
        <f t="shared" si="13"/>
        <v>1994</v>
      </c>
      <c r="AF20" s="13">
        <f t="shared" si="13"/>
        <v>1995</v>
      </c>
      <c r="AG20" s="13">
        <f t="shared" si="13"/>
        <v>1996</v>
      </c>
      <c r="AH20" s="13">
        <f t="shared" si="13"/>
        <v>1997</v>
      </c>
      <c r="AI20" s="13">
        <f t="shared" si="13"/>
        <v>1998</v>
      </c>
      <c r="AJ20" s="13">
        <f t="shared" si="13"/>
        <v>1999</v>
      </c>
      <c r="AK20" s="13">
        <f t="shared" si="13"/>
        <v>2000</v>
      </c>
      <c r="AL20" s="13">
        <f t="shared" si="13"/>
        <v>2001</v>
      </c>
      <c r="AM20" s="13">
        <f t="shared" si="13"/>
        <v>2002</v>
      </c>
      <c r="AN20" s="13">
        <f t="shared" si="13"/>
        <v>2003</v>
      </c>
      <c r="AO20" s="13">
        <f t="shared" si="13"/>
        <v>2004</v>
      </c>
      <c r="AP20" s="13">
        <f t="shared" si="13"/>
        <v>2005</v>
      </c>
      <c r="AQ20" s="13">
        <f t="shared" si="13"/>
        <v>2006</v>
      </c>
      <c r="AR20" s="13">
        <f t="shared" si="13"/>
        <v>2007</v>
      </c>
      <c r="AS20" s="13">
        <f t="shared" si="13"/>
        <v>2008</v>
      </c>
      <c r="AT20" s="13">
        <f t="shared" si="13"/>
        <v>2009</v>
      </c>
      <c r="AU20" s="13">
        <f t="shared" si="13"/>
        <v>2010</v>
      </c>
      <c r="AV20" s="13">
        <f t="shared" si="13"/>
        <v>2011</v>
      </c>
      <c r="AW20" s="13">
        <f t="shared" si="13"/>
        <v>2012</v>
      </c>
      <c r="AX20" s="13">
        <f t="shared" si="13"/>
        <v>2013</v>
      </c>
      <c r="AY20" s="13">
        <f t="shared" si="13"/>
        <v>2014</v>
      </c>
      <c r="AZ20" s="13">
        <f t="shared" si="13"/>
        <v>2015</v>
      </c>
      <c r="BA20" s="13">
        <f t="shared" si="13"/>
        <v>2016</v>
      </c>
      <c r="BB20" s="13">
        <f t="shared" si="13"/>
        <v>2017</v>
      </c>
      <c r="BC20" s="13">
        <f t="shared" si="13"/>
        <v>2018</v>
      </c>
      <c r="BD20" s="13">
        <f t="shared" si="13"/>
        <v>2019</v>
      </c>
      <c r="BE20" s="13">
        <f t="shared" si="13"/>
        <v>2020</v>
      </c>
      <c r="BF20" s="767"/>
    </row>
    <row r="21" spans="1:58" s="1" customFormat="1" ht="18" customHeight="1">
      <c r="A21" s="305"/>
      <c r="X21" s="417" t="s">
        <v>438</v>
      </c>
      <c r="Y21" s="998"/>
      <c r="Z21" s="36">
        <f>AP5</f>
        <v>1310.78531695583</v>
      </c>
      <c r="AA21" s="444"/>
      <c r="AB21" s="444"/>
      <c r="AC21" s="444"/>
      <c r="AD21" s="444"/>
      <c r="AE21" s="444"/>
      <c r="AF21" s="444"/>
      <c r="AG21" s="444"/>
      <c r="AH21" s="444"/>
      <c r="AI21" s="444"/>
      <c r="AJ21" s="444"/>
      <c r="AK21" s="444"/>
      <c r="AL21" s="444"/>
      <c r="AM21" s="444"/>
      <c r="AN21" s="444"/>
      <c r="AO21" s="444"/>
      <c r="AP21" s="18">
        <f t="shared" ref="AP21:AW21" si="14">AP5/$Z21-1</f>
        <v>0</v>
      </c>
      <c r="AQ21" s="18">
        <f t="shared" si="14"/>
        <v>-1.5762191609474896E-2</v>
      </c>
      <c r="AR21" s="18">
        <f t="shared" si="14"/>
        <v>1.0541985302416457E-2</v>
      </c>
      <c r="AS21" s="18">
        <f t="shared" si="14"/>
        <v>-5.4073867376553286E-2</v>
      </c>
      <c r="AT21" s="18">
        <f t="shared" si="14"/>
        <v>-0.10962113177846844</v>
      </c>
      <c r="AU21" s="18">
        <f t="shared" si="14"/>
        <v>-7.1279114881612315E-2</v>
      </c>
      <c r="AV21" s="18">
        <f t="shared" si="14"/>
        <v>-3.4107632245901076E-2</v>
      </c>
      <c r="AW21" s="18">
        <f t="shared" si="14"/>
        <v>-7.9697539602443523E-3</v>
      </c>
      <c r="AX21" s="18">
        <f>AX5/$Z21-1</f>
        <v>3.8780670142091189E-3</v>
      </c>
      <c r="AY21" s="18">
        <f t="shared" ref="AX21:AY25" si="15">AY5/$Z21-1</f>
        <v>-3.2097633800546532E-2</v>
      </c>
      <c r="AZ21" s="18">
        <f>AZ5/$Z21-1</f>
        <v>-6.3622852021879228E-2</v>
      </c>
      <c r="BA21" s="18"/>
      <c r="BB21" s="18"/>
      <c r="BC21" s="18"/>
      <c r="BD21" s="18"/>
      <c r="BE21" s="18"/>
      <c r="BF21" s="1003"/>
    </row>
    <row r="22" spans="1:58" s="1" customFormat="1" ht="18" customHeight="1">
      <c r="A22" s="305"/>
      <c r="X22" s="417" t="s">
        <v>434</v>
      </c>
      <c r="Y22" s="998"/>
      <c r="Z22" s="36">
        <f>AP6</f>
        <v>1219.0191869170544</v>
      </c>
      <c r="AA22" s="444"/>
      <c r="AB22" s="444"/>
      <c r="AC22" s="444"/>
      <c r="AD22" s="444"/>
      <c r="AE22" s="444"/>
      <c r="AF22" s="444"/>
      <c r="AG22" s="444"/>
      <c r="AH22" s="444"/>
      <c r="AI22" s="444"/>
      <c r="AJ22" s="444"/>
      <c r="AK22" s="444"/>
      <c r="AL22" s="444"/>
      <c r="AM22" s="444"/>
      <c r="AN22" s="444"/>
      <c r="AO22" s="444"/>
      <c r="AP22" s="18">
        <f t="shared" ref="AP22:AW22" si="16">AP6/$Z22-1</f>
        <v>0</v>
      </c>
      <c r="AQ22" s="18">
        <f t="shared" si="16"/>
        <v>-1.5667393561242693E-2</v>
      </c>
      <c r="AR22" s="18">
        <f t="shared" si="16"/>
        <v>1.2781199531302523E-2</v>
      </c>
      <c r="AS22" s="18">
        <f t="shared" si="16"/>
        <v>-5.3953774268058918E-2</v>
      </c>
      <c r="AT22" s="18">
        <f t="shared" si="16"/>
        <v>-0.10584380524832371</v>
      </c>
      <c r="AU22" s="18">
        <f t="shared" si="16"/>
        <v>-6.5840518404182258E-2</v>
      </c>
      <c r="AV22" s="18">
        <f t="shared" si="16"/>
        <v>-2.514876371768382E-2</v>
      </c>
      <c r="AW22" s="18">
        <f t="shared" si="16"/>
        <v>1.4164628792503464E-3</v>
      </c>
      <c r="AX22" s="18">
        <f t="shared" si="15"/>
        <v>1.313891764911812E-2</v>
      </c>
      <c r="AY22" s="18">
        <f t="shared" si="15"/>
        <v>-2.4314933534513306E-2</v>
      </c>
      <c r="AZ22" s="18">
        <f>AZ6/$Z22-1</f>
        <v>-5.7477729256617094E-2</v>
      </c>
      <c r="BA22" s="18"/>
      <c r="BB22" s="18"/>
      <c r="BC22" s="18"/>
      <c r="BD22" s="18"/>
      <c r="BE22" s="18"/>
      <c r="BF22" s="1003"/>
    </row>
    <row r="23" spans="1:58" s="1" customFormat="1" ht="18" customHeight="1">
      <c r="A23" s="305"/>
      <c r="X23" s="417" t="s">
        <v>435</v>
      </c>
      <c r="Y23" s="998"/>
      <c r="Z23" s="174">
        <f>AP7</f>
        <v>2.5845699307825765</v>
      </c>
      <c r="AA23" s="444"/>
      <c r="AB23" s="444"/>
      <c r="AC23" s="444"/>
      <c r="AD23" s="444"/>
      <c r="AE23" s="444"/>
      <c r="AF23" s="444"/>
      <c r="AG23" s="444"/>
      <c r="AH23" s="444"/>
      <c r="AI23" s="444"/>
      <c r="AJ23" s="444"/>
      <c r="AK23" s="444"/>
      <c r="AL23" s="444"/>
      <c r="AM23" s="444"/>
      <c r="AN23" s="444"/>
      <c r="AO23" s="444"/>
      <c r="AP23" s="18">
        <f t="shared" ref="AP23:AW23" si="17">AP7/$Z23-1</f>
        <v>0</v>
      </c>
      <c r="AQ23" s="18">
        <f t="shared" si="17"/>
        <v>-3.2699365225826393E-2</v>
      </c>
      <c r="AR23" s="18">
        <f t="shared" si="17"/>
        <v>-2.4674006670975857E-2</v>
      </c>
      <c r="AS23" s="18">
        <f t="shared" si="17"/>
        <v>-5.1524253676359266E-2</v>
      </c>
      <c r="AT23" s="18">
        <f t="shared" si="17"/>
        <v>-8.8780837051871009E-2</v>
      </c>
      <c r="AU23" s="18">
        <f t="shared" si="17"/>
        <v>-8.135444090106958E-2</v>
      </c>
      <c r="AV23" s="18">
        <f t="shared" si="17"/>
        <v>-4.8251981716100678E-2</v>
      </c>
      <c r="AW23" s="18">
        <f t="shared" si="17"/>
        <v>-3.1625855127252356E-2</v>
      </c>
      <c r="AX23" s="18">
        <f t="shared" si="15"/>
        <v>-3.8961788159830313E-2</v>
      </c>
      <c r="AY23" s="18">
        <f t="shared" si="15"/>
        <v>-6.4588893053042939E-2</v>
      </c>
      <c r="AZ23" s="18">
        <f>AZ7/$Z23-1</f>
        <v>-0.10290971028244833</v>
      </c>
      <c r="BA23" s="18"/>
      <c r="BB23" s="18"/>
      <c r="BC23" s="18"/>
      <c r="BD23" s="18"/>
      <c r="BE23" s="18"/>
      <c r="BF23" s="1003"/>
    </row>
    <row r="24" spans="1:58" s="1" customFormat="1" ht="18" customHeight="1">
      <c r="A24" s="305"/>
      <c r="X24" s="417" t="s">
        <v>439</v>
      </c>
      <c r="Y24" s="998"/>
      <c r="Z24" s="174">
        <f>AP8</f>
        <v>2.4036280348866712</v>
      </c>
      <c r="AA24" s="444"/>
      <c r="AB24" s="444"/>
      <c r="AC24" s="444"/>
      <c r="AD24" s="444"/>
      <c r="AE24" s="444"/>
      <c r="AF24" s="444"/>
      <c r="AG24" s="444"/>
      <c r="AH24" s="444"/>
      <c r="AI24" s="444"/>
      <c r="AJ24" s="444"/>
      <c r="AK24" s="444"/>
      <c r="AL24" s="444"/>
      <c r="AM24" s="444"/>
      <c r="AN24" s="444"/>
      <c r="AO24" s="444"/>
      <c r="AP24" s="18">
        <f t="shared" ref="AP24:AW24" si="18">AP8/$Z24-1</f>
        <v>0</v>
      </c>
      <c r="AQ24" s="18">
        <f t="shared" si="18"/>
        <v>-3.2606198501841099E-2</v>
      </c>
      <c r="AR24" s="18">
        <f t="shared" si="18"/>
        <v>-2.2512825964158378E-2</v>
      </c>
      <c r="AS24" s="18">
        <f t="shared" si="18"/>
        <v>-5.140383687341965E-2</v>
      </c>
      <c r="AT24" s="18">
        <f t="shared" si="18"/>
        <v>-8.4915098048141791E-2</v>
      </c>
      <c r="AU24" s="18">
        <f t="shared" si="18"/>
        <v>-7.5974845608469677E-2</v>
      </c>
      <c r="AV24" s="18">
        <f t="shared" si="18"/>
        <v>-3.9424305204252219E-2</v>
      </c>
      <c r="AW24" s="18">
        <f t="shared" si="18"/>
        <v>-2.2463463414075346E-2</v>
      </c>
      <c r="AX24" s="18">
        <f t="shared" si="15"/>
        <v>-3.0096138409395068E-2</v>
      </c>
      <c r="AY24" s="18">
        <f t="shared" si="15"/>
        <v>-5.7067448199599524E-2</v>
      </c>
      <c r="AZ24" s="18">
        <f>AZ8/$Z24-1</f>
        <v>-9.7022413722785084E-2</v>
      </c>
      <c r="BA24" s="18"/>
      <c r="BB24" s="18"/>
      <c r="BC24" s="18"/>
      <c r="BD24" s="18"/>
      <c r="BE24" s="18"/>
      <c r="BF24" s="1003"/>
    </row>
    <row r="25" spans="1:58" s="1" customFormat="1" ht="18" customHeight="1">
      <c r="A25" s="305"/>
      <c r="X25" s="417" t="s">
        <v>431</v>
      </c>
      <c r="Y25" s="998"/>
      <c r="Z25" s="36">
        <f>AP9</f>
        <v>507158</v>
      </c>
      <c r="AA25" s="444"/>
      <c r="AB25" s="444"/>
      <c r="AC25" s="444"/>
      <c r="AD25" s="444"/>
      <c r="AE25" s="444"/>
      <c r="AF25" s="444"/>
      <c r="AG25" s="444"/>
      <c r="AH25" s="444"/>
      <c r="AI25" s="444"/>
      <c r="AJ25" s="444"/>
      <c r="AK25" s="444"/>
      <c r="AL25" s="444"/>
      <c r="AM25" s="444"/>
      <c r="AN25" s="444"/>
      <c r="AO25" s="444"/>
      <c r="AP25" s="18">
        <f t="shared" ref="AP25:AW25" si="19">AP9/$Z25-1</f>
        <v>0</v>
      </c>
      <c r="AQ25" s="18">
        <f t="shared" si="19"/>
        <v>1.75097306953651E-2</v>
      </c>
      <c r="AR25" s="18">
        <f t="shared" si="19"/>
        <v>3.6106893709652699E-2</v>
      </c>
      <c r="AS25" s="18">
        <f t="shared" si="19"/>
        <v>-2.688116918199035E-3</v>
      </c>
      <c r="AT25" s="18">
        <f t="shared" si="19"/>
        <v>-2.2870781886512592E-2</v>
      </c>
      <c r="AU25" s="18">
        <f t="shared" si="19"/>
        <v>1.0967588010048157E-2</v>
      </c>
      <c r="AV25" s="18">
        <f t="shared" si="19"/>
        <v>1.4861443573797484E-2</v>
      </c>
      <c r="AW25" s="18">
        <f t="shared" si="19"/>
        <v>2.442867903099244E-2</v>
      </c>
      <c r="AX25" s="18">
        <f t="shared" si="15"/>
        <v>4.4576640810161772E-2</v>
      </c>
      <c r="AY25" s="18">
        <f t="shared" si="15"/>
        <v>3.4734737497978951E-2</v>
      </c>
      <c r="AZ25" s="18">
        <f>AZ9/$Z25-1</f>
        <v>4.3793650105095505E-2</v>
      </c>
      <c r="BA25" s="18"/>
      <c r="BB25" s="18"/>
      <c r="BC25" s="18"/>
      <c r="BD25" s="18"/>
      <c r="BE25" s="18"/>
      <c r="BF25" s="1003"/>
    </row>
    <row r="26" spans="1:58" s="1" customFormat="1" ht="14.25">
      <c r="A26" s="305"/>
      <c r="X26" s="767"/>
      <c r="Y26" s="838"/>
      <c r="BF26" s="767"/>
    </row>
    <row r="27" spans="1:58" s="1" customFormat="1" ht="14.25">
      <c r="A27" s="305"/>
      <c r="X27" s="767" t="s">
        <v>197</v>
      </c>
      <c r="Y27" s="903"/>
      <c r="BF27" s="767"/>
    </row>
    <row r="28" spans="1:58" s="1" customFormat="1" ht="14.25">
      <c r="A28" s="305"/>
      <c r="X28" s="969"/>
      <c r="Y28" s="969" t="s">
        <v>428</v>
      </c>
      <c r="Z28" s="301">
        <v>2013</v>
      </c>
      <c r="AA28" s="13">
        <v>1990</v>
      </c>
      <c r="AB28" s="13">
        <f t="shared" ref="AB28:BE28" si="20">AA28+1</f>
        <v>1991</v>
      </c>
      <c r="AC28" s="13">
        <f t="shared" si="20"/>
        <v>1992</v>
      </c>
      <c r="AD28" s="13">
        <f t="shared" si="20"/>
        <v>1993</v>
      </c>
      <c r="AE28" s="13">
        <f t="shared" si="20"/>
        <v>1994</v>
      </c>
      <c r="AF28" s="13">
        <f t="shared" si="20"/>
        <v>1995</v>
      </c>
      <c r="AG28" s="13">
        <f t="shared" si="20"/>
        <v>1996</v>
      </c>
      <c r="AH28" s="13">
        <f t="shared" si="20"/>
        <v>1997</v>
      </c>
      <c r="AI28" s="13">
        <f t="shared" si="20"/>
        <v>1998</v>
      </c>
      <c r="AJ28" s="13">
        <f t="shared" si="20"/>
        <v>1999</v>
      </c>
      <c r="AK28" s="13">
        <f t="shared" si="20"/>
        <v>2000</v>
      </c>
      <c r="AL28" s="13">
        <f t="shared" si="20"/>
        <v>2001</v>
      </c>
      <c r="AM28" s="13">
        <f t="shared" si="20"/>
        <v>2002</v>
      </c>
      <c r="AN28" s="13">
        <f t="shared" si="20"/>
        <v>2003</v>
      </c>
      <c r="AO28" s="13">
        <f t="shared" si="20"/>
        <v>2004</v>
      </c>
      <c r="AP28" s="13">
        <f t="shared" si="20"/>
        <v>2005</v>
      </c>
      <c r="AQ28" s="13">
        <f t="shared" si="20"/>
        <v>2006</v>
      </c>
      <c r="AR28" s="13">
        <f t="shared" si="20"/>
        <v>2007</v>
      </c>
      <c r="AS28" s="13">
        <f t="shared" si="20"/>
        <v>2008</v>
      </c>
      <c r="AT28" s="13">
        <f t="shared" si="20"/>
        <v>2009</v>
      </c>
      <c r="AU28" s="13">
        <f t="shared" si="20"/>
        <v>2010</v>
      </c>
      <c r="AV28" s="13">
        <f t="shared" si="20"/>
        <v>2011</v>
      </c>
      <c r="AW28" s="13">
        <f t="shared" si="20"/>
        <v>2012</v>
      </c>
      <c r="AX28" s="13">
        <f t="shared" si="20"/>
        <v>2013</v>
      </c>
      <c r="AY28" s="13">
        <f t="shared" si="20"/>
        <v>2014</v>
      </c>
      <c r="AZ28" s="13">
        <f t="shared" si="20"/>
        <v>2015</v>
      </c>
      <c r="BA28" s="13">
        <f t="shared" si="20"/>
        <v>2016</v>
      </c>
      <c r="BB28" s="13">
        <f t="shared" si="20"/>
        <v>2017</v>
      </c>
      <c r="BC28" s="13">
        <f t="shared" si="20"/>
        <v>2018</v>
      </c>
      <c r="BD28" s="13">
        <f t="shared" si="20"/>
        <v>2019</v>
      </c>
      <c r="BE28" s="13">
        <f t="shared" si="20"/>
        <v>2020</v>
      </c>
      <c r="BF28" s="767"/>
    </row>
    <row r="29" spans="1:58" s="1" customFormat="1" ht="18" customHeight="1">
      <c r="A29" s="305"/>
      <c r="X29" s="417" t="s">
        <v>438</v>
      </c>
      <c r="Y29" s="998"/>
      <c r="Z29" s="36">
        <f>AX5</f>
        <v>1315.868630256226</v>
      </c>
      <c r="AA29" s="444"/>
      <c r="AB29" s="444"/>
      <c r="AC29" s="444"/>
      <c r="AD29" s="444"/>
      <c r="AE29" s="444"/>
      <c r="AF29" s="444"/>
      <c r="AG29" s="444"/>
      <c r="AH29" s="444"/>
      <c r="AI29" s="444"/>
      <c r="AJ29" s="444"/>
      <c r="AK29" s="444"/>
      <c r="AL29" s="444"/>
      <c r="AM29" s="444"/>
      <c r="AN29" s="444"/>
      <c r="AO29" s="444"/>
      <c r="AP29" s="444"/>
      <c r="AQ29" s="444"/>
      <c r="AR29" s="444"/>
      <c r="AS29" s="444"/>
      <c r="AT29" s="444"/>
      <c r="AU29" s="444"/>
      <c r="AV29" s="444"/>
      <c r="AW29" s="444"/>
      <c r="AX29" s="18">
        <f t="shared" ref="AX29:AZ33" si="21">AX5/$Z29-1</f>
        <v>0</v>
      </c>
      <c r="AY29" s="18">
        <f t="shared" si="21"/>
        <v>-3.5836723599068754E-2</v>
      </c>
      <c r="AZ29" s="18">
        <f t="shared" si="21"/>
        <v>-6.7240157200419093E-2</v>
      </c>
      <c r="BA29" s="18"/>
      <c r="BB29" s="18"/>
      <c r="BC29" s="18"/>
      <c r="BD29" s="18"/>
      <c r="BE29" s="18"/>
      <c r="BF29" s="1003"/>
    </row>
    <row r="30" spans="1:58" s="1" customFormat="1" ht="18" customHeight="1">
      <c r="A30" s="305"/>
      <c r="X30" s="417" t="s">
        <v>434</v>
      </c>
      <c r="Y30" s="998"/>
      <c r="Z30" s="36">
        <f>AX6</f>
        <v>1235.0357796266526</v>
      </c>
      <c r="AA30" s="444"/>
      <c r="AB30" s="444"/>
      <c r="AC30" s="444"/>
      <c r="AD30" s="444"/>
      <c r="AE30" s="444"/>
      <c r="AF30" s="444"/>
      <c r="AG30" s="444"/>
      <c r="AH30" s="444"/>
      <c r="AI30" s="444"/>
      <c r="AJ30" s="444"/>
      <c r="AK30" s="444"/>
      <c r="AL30" s="444"/>
      <c r="AM30" s="444"/>
      <c r="AN30" s="444"/>
      <c r="AO30" s="444"/>
      <c r="AP30" s="444"/>
      <c r="AQ30" s="444"/>
      <c r="AR30" s="444"/>
      <c r="AS30" s="444"/>
      <c r="AT30" s="444"/>
      <c r="AU30" s="444"/>
      <c r="AV30" s="444"/>
      <c r="AW30" s="444"/>
      <c r="AX30" s="18">
        <f t="shared" si="21"/>
        <v>0</v>
      </c>
      <c r="AY30" s="18">
        <f t="shared" si="21"/>
        <v>-3.6968129968335539E-2</v>
      </c>
      <c r="AZ30" s="18">
        <f t="shared" si="21"/>
        <v>-6.9700853136304142E-2</v>
      </c>
      <c r="BA30" s="18"/>
      <c r="BB30" s="18"/>
      <c r="BC30" s="18"/>
      <c r="BD30" s="18"/>
      <c r="BE30" s="18"/>
      <c r="BF30" s="1003"/>
    </row>
    <row r="31" spans="1:58" s="1" customFormat="1" ht="18" customHeight="1">
      <c r="A31" s="305"/>
      <c r="X31" s="417" t="s">
        <v>435</v>
      </c>
      <c r="Y31" s="998"/>
      <c r="Z31" s="174">
        <f>AX7</f>
        <v>2.4838704646551584</v>
      </c>
      <c r="AA31" s="444"/>
      <c r="AB31" s="444"/>
      <c r="AC31" s="444"/>
      <c r="AD31" s="444"/>
      <c r="AE31" s="444"/>
      <c r="AF31" s="444"/>
      <c r="AG31" s="444"/>
      <c r="AH31" s="444"/>
      <c r="AI31" s="444"/>
      <c r="AJ31" s="444"/>
      <c r="AK31" s="444"/>
      <c r="AL31" s="444"/>
      <c r="AM31" s="444"/>
      <c r="AN31" s="444"/>
      <c r="AO31" s="444"/>
      <c r="AP31" s="444"/>
      <c r="AQ31" s="444"/>
      <c r="AR31" s="444"/>
      <c r="AS31" s="444"/>
      <c r="AT31" s="444"/>
      <c r="AU31" s="444"/>
      <c r="AV31" s="444"/>
      <c r="AW31" s="444"/>
      <c r="AX31" s="18">
        <f t="shared" si="21"/>
        <v>0</v>
      </c>
      <c r="AY31" s="18">
        <f t="shared" si="21"/>
        <v>-2.6666062366180632E-2</v>
      </c>
      <c r="AZ31" s="18">
        <f t="shared" si="21"/>
        <v>-6.6540457324971825E-2</v>
      </c>
      <c r="BA31" s="18"/>
      <c r="BB31" s="18"/>
      <c r="BC31" s="18"/>
      <c r="BD31" s="18"/>
      <c r="BE31" s="18"/>
      <c r="BF31" s="1003"/>
    </row>
    <row r="32" spans="1:58" s="1" customFormat="1" ht="18" customHeight="1">
      <c r="A32" s="305"/>
      <c r="X32" s="417" t="s">
        <v>439</v>
      </c>
      <c r="Y32" s="998"/>
      <c r="Z32" s="174">
        <f>AX8</f>
        <v>2.3312881128640197</v>
      </c>
      <c r="AA32" s="444"/>
      <c r="AB32" s="444"/>
      <c r="AC32" s="444"/>
      <c r="AD32" s="444"/>
      <c r="AE32" s="444"/>
      <c r="AF32" s="444"/>
      <c r="AG32" s="444"/>
      <c r="AH32" s="444"/>
      <c r="AI32" s="444"/>
      <c r="AJ32" s="444"/>
      <c r="AK32" s="444"/>
      <c r="AL32" s="444"/>
      <c r="AM32" s="444"/>
      <c r="AN32" s="444"/>
      <c r="AO32" s="444"/>
      <c r="AP32" s="444"/>
      <c r="AQ32" s="444"/>
      <c r="AR32" s="444"/>
      <c r="AS32" s="444"/>
      <c r="AT32" s="444"/>
      <c r="AU32" s="444"/>
      <c r="AV32" s="444"/>
      <c r="AW32" s="444"/>
      <c r="AX32" s="18">
        <f t="shared" si="21"/>
        <v>0</v>
      </c>
      <c r="AY32" s="18">
        <f t="shared" si="21"/>
        <v>-2.7808230133213985E-2</v>
      </c>
      <c r="AZ32" s="18">
        <f t="shared" si="21"/>
        <v>-6.9002999125741704E-2</v>
      </c>
      <c r="BA32" s="18"/>
      <c r="BB32" s="18"/>
      <c r="BC32" s="18"/>
      <c r="BD32" s="18"/>
      <c r="BE32" s="18"/>
      <c r="BF32" s="1003"/>
    </row>
    <row r="33" spans="1:58" s="1" customFormat="1" ht="18" customHeight="1">
      <c r="A33" s="305"/>
      <c r="X33" s="417" t="s">
        <v>431</v>
      </c>
      <c r="Y33" s="998"/>
      <c r="Z33" s="36">
        <f>AX9</f>
        <v>529765.4</v>
      </c>
      <c r="AA33" s="444"/>
      <c r="AB33" s="444"/>
      <c r="AC33" s="444"/>
      <c r="AD33" s="444"/>
      <c r="AE33" s="444"/>
      <c r="AF33" s="444"/>
      <c r="AG33" s="444"/>
      <c r="AH33" s="444"/>
      <c r="AI33" s="444"/>
      <c r="AJ33" s="444"/>
      <c r="AK33" s="444"/>
      <c r="AL33" s="444"/>
      <c r="AM33" s="444"/>
      <c r="AN33" s="444"/>
      <c r="AO33" s="444"/>
      <c r="AP33" s="444"/>
      <c r="AQ33" s="444"/>
      <c r="AR33" s="444"/>
      <c r="AS33" s="444"/>
      <c r="AT33" s="444"/>
      <c r="AU33" s="444"/>
      <c r="AV33" s="444"/>
      <c r="AW33" s="444"/>
      <c r="AX33" s="18">
        <f t="shared" si="21"/>
        <v>0</v>
      </c>
      <c r="AY33" s="18">
        <f t="shared" si="21"/>
        <v>-9.4219063759166666E-3</v>
      </c>
      <c r="AZ33" s="18">
        <f t="shared" si="21"/>
        <v>-7.4957707694756071E-4</v>
      </c>
      <c r="BA33" s="18"/>
      <c r="BB33" s="18"/>
      <c r="BC33" s="18"/>
      <c r="BD33" s="18"/>
      <c r="BE33" s="18"/>
      <c r="BF33" s="1003"/>
    </row>
    <row r="34" spans="1:58" s="1" customFormat="1" ht="14.25">
      <c r="A34" s="305"/>
      <c r="X34" s="767"/>
      <c r="Y34" s="838"/>
      <c r="BF34" s="767"/>
    </row>
    <row r="35" spans="1:58" s="1" customFormat="1" ht="14.25">
      <c r="A35" s="305"/>
      <c r="X35" s="928" t="s">
        <v>96</v>
      </c>
      <c r="Y35" s="903"/>
      <c r="BF35" s="767"/>
    </row>
    <row r="36" spans="1:58" s="1" customFormat="1" ht="14.25">
      <c r="A36" s="305"/>
      <c r="X36" s="969"/>
      <c r="Y36" s="969" t="s">
        <v>428</v>
      </c>
      <c r="Z36" s="301"/>
      <c r="AA36" s="13">
        <v>1990</v>
      </c>
      <c r="AB36" s="13">
        <f t="shared" ref="AB36:BE36" si="22">AA36+1</f>
        <v>1991</v>
      </c>
      <c r="AC36" s="13">
        <f t="shared" si="22"/>
        <v>1992</v>
      </c>
      <c r="AD36" s="13">
        <f t="shared" si="22"/>
        <v>1993</v>
      </c>
      <c r="AE36" s="13">
        <f t="shared" si="22"/>
        <v>1994</v>
      </c>
      <c r="AF36" s="13">
        <f t="shared" si="22"/>
        <v>1995</v>
      </c>
      <c r="AG36" s="13">
        <f t="shared" si="22"/>
        <v>1996</v>
      </c>
      <c r="AH36" s="13">
        <f t="shared" si="22"/>
        <v>1997</v>
      </c>
      <c r="AI36" s="13">
        <f t="shared" si="22"/>
        <v>1998</v>
      </c>
      <c r="AJ36" s="13">
        <f t="shared" si="22"/>
        <v>1999</v>
      </c>
      <c r="AK36" s="13">
        <f t="shared" si="22"/>
        <v>2000</v>
      </c>
      <c r="AL36" s="13">
        <f t="shared" si="22"/>
        <v>2001</v>
      </c>
      <c r="AM36" s="13">
        <f t="shared" si="22"/>
        <v>2002</v>
      </c>
      <c r="AN36" s="13">
        <f t="shared" si="22"/>
        <v>2003</v>
      </c>
      <c r="AO36" s="13">
        <f t="shared" si="22"/>
        <v>2004</v>
      </c>
      <c r="AP36" s="13">
        <f t="shared" si="22"/>
        <v>2005</v>
      </c>
      <c r="AQ36" s="13">
        <f>AP36+1</f>
        <v>2006</v>
      </c>
      <c r="AR36" s="13">
        <f>AQ36+1</f>
        <v>2007</v>
      </c>
      <c r="AS36" s="13">
        <f>AR36+1</f>
        <v>2008</v>
      </c>
      <c r="AT36" s="13">
        <f t="shared" si="22"/>
        <v>2009</v>
      </c>
      <c r="AU36" s="13">
        <f>AT36+1</f>
        <v>2010</v>
      </c>
      <c r="AV36" s="13">
        <f>AU36+1</f>
        <v>2011</v>
      </c>
      <c r="AW36" s="13">
        <f>AV36+1</f>
        <v>2012</v>
      </c>
      <c r="AX36" s="13">
        <f>AW36+1</f>
        <v>2013</v>
      </c>
      <c r="AY36" s="13">
        <f t="shared" si="22"/>
        <v>2014</v>
      </c>
      <c r="AZ36" s="13">
        <f t="shared" si="22"/>
        <v>2015</v>
      </c>
      <c r="BA36" s="13">
        <f t="shared" si="22"/>
        <v>2016</v>
      </c>
      <c r="BB36" s="13">
        <f t="shared" si="22"/>
        <v>2017</v>
      </c>
      <c r="BC36" s="13">
        <f t="shared" si="22"/>
        <v>2018</v>
      </c>
      <c r="BD36" s="13">
        <f t="shared" si="22"/>
        <v>2019</v>
      </c>
      <c r="BE36" s="13">
        <f t="shared" si="22"/>
        <v>2020</v>
      </c>
      <c r="BF36" s="767"/>
    </row>
    <row r="37" spans="1:58" s="1" customFormat="1" ht="18" customHeight="1">
      <c r="A37" s="305"/>
      <c r="X37" s="417" t="s">
        <v>438</v>
      </c>
      <c r="Y37" s="998"/>
      <c r="Z37" s="115"/>
      <c r="AA37" s="115"/>
      <c r="AB37" s="396">
        <f>AB5/AA5-1</f>
        <v>7.1162422346020549E-3</v>
      </c>
      <c r="AC37" s="396">
        <f t="shared" ref="AC37:AT41" si="23">AC5/AB5-1</f>
        <v>8.457476559075694E-3</v>
      </c>
      <c r="AD37" s="396">
        <f t="shared" si="23"/>
        <v>-6.0333306937726539E-3</v>
      </c>
      <c r="AE37" s="396">
        <f t="shared" si="23"/>
        <v>5.2249510888334294E-2</v>
      </c>
      <c r="AF37" s="396">
        <f t="shared" si="23"/>
        <v>1.0952944620218785E-2</v>
      </c>
      <c r="AG37" s="396">
        <f t="shared" si="23"/>
        <v>1.0307664396387972E-2</v>
      </c>
      <c r="AH37" s="396">
        <f t="shared" si="23"/>
        <v>-1.8162305614201069E-3</v>
      </c>
      <c r="AI37" s="396">
        <f t="shared" si="23"/>
        <v>-2.8055463322480767E-2</v>
      </c>
      <c r="AJ37" s="396">
        <f t="shared" si="23"/>
        <v>2.8561717704256306E-2</v>
      </c>
      <c r="AK37" s="396">
        <f t="shared" si="23"/>
        <v>1.6902476772901132E-2</v>
      </c>
      <c r="AL37" s="396">
        <f t="shared" si="23"/>
        <v>-1.3435194474736289E-2</v>
      </c>
      <c r="AM37" s="396">
        <f t="shared" si="23"/>
        <v>2.9161295690738331E-2</v>
      </c>
      <c r="AN37" s="396">
        <f t="shared" si="23"/>
        <v>3.7844160697817486E-3</v>
      </c>
      <c r="AO37" s="396">
        <f t="shared" si="23"/>
        <v>-7.5957200675413894E-4</v>
      </c>
      <c r="AP37" s="396">
        <f t="shared" si="23"/>
        <v>5.6757455822964431E-3</v>
      </c>
      <c r="AQ37" s="396">
        <f t="shared" si="23"/>
        <v>-1.5762191609474896E-2</v>
      </c>
      <c r="AR37" s="396">
        <f t="shared" si="23"/>
        <v>2.6725428232537984E-2</v>
      </c>
      <c r="AS37" s="396">
        <f t="shared" si="23"/>
        <v>-6.3941779380529917E-2</v>
      </c>
      <c r="AT37" s="396">
        <f t="shared" si="23"/>
        <v>-5.8722623771752192E-2</v>
      </c>
      <c r="AU37" s="396">
        <f t="shared" ref="AU37:AZ41" si="24">AU5/AT5-1</f>
        <v>4.3062586349832843E-2</v>
      </c>
      <c r="AV37" s="396">
        <f t="shared" si="24"/>
        <v>4.0024385400757589E-2</v>
      </c>
      <c r="AW37" s="396">
        <f t="shared" si="24"/>
        <v>2.7060860151978172E-2</v>
      </c>
      <c r="AX37" s="396">
        <f t="shared" si="24"/>
        <v>1.1943003776095251E-2</v>
      </c>
      <c r="AY37" s="396">
        <f t="shared" si="24"/>
        <v>-3.5836723599068754E-2</v>
      </c>
      <c r="AZ37" s="396">
        <f t="shared" si="24"/>
        <v>-3.2570659316723205E-2</v>
      </c>
      <c r="BA37" s="18"/>
      <c r="BB37" s="18"/>
      <c r="BC37" s="18"/>
      <c r="BD37" s="18"/>
      <c r="BE37" s="18"/>
      <c r="BF37" s="1003"/>
    </row>
    <row r="38" spans="1:58" s="1" customFormat="1" ht="18" customHeight="1">
      <c r="A38" s="305"/>
      <c r="X38" s="417" t="s">
        <v>434</v>
      </c>
      <c r="Y38" s="998"/>
      <c r="Z38" s="115"/>
      <c r="AA38" s="115"/>
      <c r="AB38" s="396">
        <f>AB6/AA6-1</f>
        <v>6.7464389752178722E-3</v>
      </c>
      <c r="AC38" s="396">
        <f t="shared" ref="AC38:AQ38" si="25">AC6/AB6-1</f>
        <v>7.8443895263824448E-3</v>
      </c>
      <c r="AD38" s="396">
        <f t="shared" si="25"/>
        <v>-4.2840803913893888E-3</v>
      </c>
      <c r="AE38" s="396">
        <f t="shared" si="25"/>
        <v>5.2291446246989892E-2</v>
      </c>
      <c r="AF38" s="396">
        <f t="shared" si="25"/>
        <v>1.0986840938888909E-2</v>
      </c>
      <c r="AG38" s="396">
        <f t="shared" si="25"/>
        <v>1.0223421882045169E-2</v>
      </c>
      <c r="AH38" s="396">
        <f t="shared" si="25"/>
        <v>-1.0387290952267314E-3</v>
      </c>
      <c r="AI38" s="396">
        <f t="shared" si="25"/>
        <v>-2.5111128216302792E-2</v>
      </c>
      <c r="AJ38" s="396">
        <f t="shared" si="25"/>
        <v>3.0779519182622117E-2</v>
      </c>
      <c r="AK38" s="396">
        <f t="shared" si="25"/>
        <v>1.6558610392838125E-2</v>
      </c>
      <c r="AL38" s="396">
        <f t="shared" si="25"/>
        <v>-1.2767820385874651E-2</v>
      </c>
      <c r="AM38" s="396">
        <f t="shared" si="25"/>
        <v>3.3856140880594188E-2</v>
      </c>
      <c r="AN38" s="396">
        <f t="shared" si="25"/>
        <v>4.2445749101918118E-3</v>
      </c>
      <c r="AO38" s="396">
        <f t="shared" si="25"/>
        <v>-1.0908416767207996E-5</v>
      </c>
      <c r="AP38" s="396">
        <f t="shared" si="25"/>
        <v>6.1100995970186922E-3</v>
      </c>
      <c r="AQ38" s="396">
        <f t="shared" si="25"/>
        <v>-1.5667393561242693E-2</v>
      </c>
      <c r="AR38" s="396">
        <f t="shared" si="23"/>
        <v>2.8901402743804372E-2</v>
      </c>
      <c r="AS38" s="396">
        <f t="shared" si="23"/>
        <v>-6.5892784967024776E-2</v>
      </c>
      <c r="AT38" s="396">
        <f t="shared" si="23"/>
        <v>-5.4849361023683874E-2</v>
      </c>
      <c r="AU38" s="396">
        <f t="shared" si="24"/>
        <v>4.4738589386221328E-2</v>
      </c>
      <c r="AV38" s="396">
        <f t="shared" si="24"/>
        <v>4.35597512932E-2</v>
      </c>
      <c r="AW38" s="396">
        <f t="shared" si="24"/>
        <v>2.7250544091468765E-2</v>
      </c>
      <c r="AX38" s="396">
        <f t="shared" si="24"/>
        <v>1.1705873834112701E-2</v>
      </c>
      <c r="AY38" s="396">
        <f t="shared" si="24"/>
        <v>-3.6968129968335539E-2</v>
      </c>
      <c r="AZ38" s="396">
        <f t="shared" si="24"/>
        <v>-3.3989241879287202E-2</v>
      </c>
      <c r="BA38" s="18"/>
      <c r="BB38" s="18"/>
      <c r="BC38" s="18"/>
      <c r="BD38" s="18"/>
      <c r="BE38" s="18"/>
      <c r="BF38" s="1003"/>
    </row>
    <row r="39" spans="1:58" s="1" customFormat="1" ht="18" customHeight="1">
      <c r="A39" s="305"/>
      <c r="X39" s="417" t="s">
        <v>435</v>
      </c>
      <c r="Y39" s="998"/>
      <c r="Z39" s="115"/>
      <c r="AA39" s="115"/>
      <c r="AB39" s="396">
        <f>AB7/AA7-1</f>
        <v>-1.7514933133825017E-2</v>
      </c>
      <c r="AC39" s="396">
        <f t="shared" si="23"/>
        <v>1.8468517204803803E-3</v>
      </c>
      <c r="AD39" s="396">
        <f t="shared" si="23"/>
        <v>-4.1775723990925551E-3</v>
      </c>
      <c r="AE39" s="396">
        <f t="shared" si="23"/>
        <v>4.2454311564716907E-2</v>
      </c>
      <c r="AF39" s="396">
        <f t="shared" si="23"/>
        <v>-1.5232075956988278E-2</v>
      </c>
      <c r="AG39" s="396">
        <f t="shared" si="23"/>
        <v>-1.5959699512018588E-2</v>
      </c>
      <c r="AH39" s="396">
        <f t="shared" si="23"/>
        <v>-3.2840934451520143E-3</v>
      </c>
      <c r="AI39" s="396">
        <f t="shared" si="23"/>
        <v>-1.3349737947317197E-2</v>
      </c>
      <c r="AJ39" s="396">
        <f t="shared" si="23"/>
        <v>2.3037622923440582E-2</v>
      </c>
      <c r="AK39" s="396">
        <f t="shared" si="23"/>
        <v>-2.8121377022682914E-3</v>
      </c>
      <c r="AL39" s="396">
        <f t="shared" si="23"/>
        <v>-9.1997146871128921E-3</v>
      </c>
      <c r="AM39" s="396">
        <f t="shared" si="23"/>
        <v>1.8040358591263406E-2</v>
      </c>
      <c r="AN39" s="396">
        <f t="shared" si="23"/>
        <v>-1.8479796642406177E-2</v>
      </c>
      <c r="AO39" s="396">
        <f t="shared" si="23"/>
        <v>-1.5122060465610598E-2</v>
      </c>
      <c r="AP39" s="396">
        <f t="shared" si="23"/>
        <v>-1.2657544118756414E-2</v>
      </c>
      <c r="AQ39" s="396">
        <f t="shared" si="23"/>
        <v>-3.2699365225826393E-2</v>
      </c>
      <c r="AR39" s="396">
        <f t="shared" si="23"/>
        <v>8.2966538698945325E-3</v>
      </c>
      <c r="AS39" s="396">
        <f t="shared" si="23"/>
        <v>-2.7529510326836482E-2</v>
      </c>
      <c r="AT39" s="396">
        <f t="shared" si="23"/>
        <v>-3.9280480834561038E-2</v>
      </c>
      <c r="AU39" s="396">
        <f t="shared" si="24"/>
        <v>8.1499560728883758E-3</v>
      </c>
      <c r="AV39" s="396">
        <f t="shared" si="24"/>
        <v>3.6033983789610868E-2</v>
      </c>
      <c r="AW39" s="396">
        <f t="shared" si="24"/>
        <v>1.7469042508569732E-2</v>
      </c>
      <c r="AX39" s="396">
        <f t="shared" si="24"/>
        <v>-7.5755151781153884E-3</v>
      </c>
      <c r="AY39" s="396">
        <f t="shared" si="24"/>
        <v>-2.6666062366180632E-2</v>
      </c>
      <c r="AZ39" s="396">
        <f t="shared" si="24"/>
        <v>-4.0966818701221985E-2</v>
      </c>
      <c r="BA39" s="18"/>
      <c r="BB39" s="18"/>
      <c r="BC39" s="18"/>
      <c r="BD39" s="18"/>
      <c r="BE39" s="18"/>
      <c r="BF39" s="1003"/>
    </row>
    <row r="40" spans="1:58" s="1" customFormat="1" ht="18" customHeight="1">
      <c r="A40" s="305"/>
      <c r="X40" s="417" t="s">
        <v>439</v>
      </c>
      <c r="Y40" s="998"/>
      <c r="Z40" s="115"/>
      <c r="AA40" s="115"/>
      <c r="AB40" s="396">
        <f>AB8/AA8-1</f>
        <v>-1.787569206589934E-2</v>
      </c>
      <c r="AC40" s="396">
        <f t="shared" si="23"/>
        <v>1.2377835864125775E-3</v>
      </c>
      <c r="AD40" s="396">
        <f t="shared" si="23"/>
        <v>-2.4250562067568149E-3</v>
      </c>
      <c r="AE40" s="396">
        <f t="shared" si="23"/>
        <v>4.2495856554745304E-2</v>
      </c>
      <c r="AF40" s="396">
        <f t="shared" si="23"/>
        <v>-1.519905759787743E-2</v>
      </c>
      <c r="AG40" s="396">
        <f t="shared" si="23"/>
        <v>-1.604175177396705E-2</v>
      </c>
      <c r="AH40" s="396">
        <f t="shared" si="23"/>
        <v>-2.5077353210758435E-3</v>
      </c>
      <c r="AI40" s="396">
        <f t="shared" si="23"/>
        <v>-1.036085443137913E-2</v>
      </c>
      <c r="AJ40" s="396">
        <f t="shared" si="23"/>
        <v>2.5243513258934813E-2</v>
      </c>
      <c r="AK40" s="396">
        <f t="shared" si="23"/>
        <v>-3.1493375697906334E-3</v>
      </c>
      <c r="AL40" s="396">
        <f t="shared" si="23"/>
        <v>-8.5294754550307994E-3</v>
      </c>
      <c r="AM40" s="396">
        <f t="shared" si="23"/>
        <v>2.2684472104494091E-2</v>
      </c>
      <c r="AN40" s="396">
        <f t="shared" si="23"/>
        <v>-1.8029844250851301E-2</v>
      </c>
      <c r="AO40" s="396">
        <f t="shared" si="23"/>
        <v>-1.4384157721431645E-2</v>
      </c>
      <c r="AP40" s="396">
        <f t="shared" si="23"/>
        <v>-1.2231108300351234E-2</v>
      </c>
      <c r="AQ40" s="396">
        <f t="shared" si="23"/>
        <v>-3.2606198501841099E-2</v>
      </c>
      <c r="AR40" s="396">
        <f t="shared" si="23"/>
        <v>1.043357164585057E-2</v>
      </c>
      <c r="AS40" s="396">
        <f t="shared" si="23"/>
        <v>-2.9556409205837797E-2</v>
      </c>
      <c r="AT40" s="396">
        <f t="shared" si="23"/>
        <v>-3.5327215602758422E-2</v>
      </c>
      <c r="AU40" s="396">
        <f t="shared" si="24"/>
        <v>9.7698611578038719E-3</v>
      </c>
      <c r="AV40" s="396">
        <f t="shared" si="24"/>
        <v>3.9555785067654226E-2</v>
      </c>
      <c r="AW40" s="396">
        <f t="shared" si="24"/>
        <v>1.7656954971969618E-2</v>
      </c>
      <c r="AX40" s="396">
        <f t="shared" si="24"/>
        <v>-7.8080713197453688E-3</v>
      </c>
      <c r="AY40" s="396">
        <f t="shared" si="24"/>
        <v>-2.7808230133213985E-2</v>
      </c>
      <c r="AZ40" s="396">
        <f t="shared" si="24"/>
        <v>-4.237308962013997E-2</v>
      </c>
      <c r="BA40" s="18"/>
      <c r="BB40" s="18"/>
      <c r="BC40" s="18"/>
      <c r="BD40" s="18"/>
      <c r="BE40" s="18"/>
      <c r="BF40" s="1003"/>
    </row>
    <row r="41" spans="1:58" s="1" customFormat="1" ht="18" customHeight="1">
      <c r="A41" s="305"/>
      <c r="X41" s="417" t="s">
        <v>431</v>
      </c>
      <c r="Y41" s="998"/>
      <c r="Z41" s="115"/>
      <c r="AA41" s="115"/>
      <c r="AB41" s="396">
        <f>AB9/AA9-1</f>
        <v>2.507027963996733E-2</v>
      </c>
      <c r="AC41" s="396">
        <f t="shared" si="23"/>
        <v>6.5984385010970925E-3</v>
      </c>
      <c r="AD41" s="396">
        <f t="shared" si="23"/>
        <v>-1.8635433820778369E-3</v>
      </c>
      <c r="AE41" s="396">
        <f t="shared" si="23"/>
        <v>9.3962864510723776E-3</v>
      </c>
      <c r="AF41" s="396">
        <f t="shared" si="23"/>
        <v>2.6590042118454837E-2</v>
      </c>
      <c r="AG41" s="396">
        <f t="shared" si="23"/>
        <v>2.6693382268369037E-2</v>
      </c>
      <c r="AH41" s="396">
        <f t="shared" si="23"/>
        <v>1.4726993660665322E-3</v>
      </c>
      <c r="AI41" s="396">
        <f t="shared" si="23"/>
        <v>-1.4904699203716842E-2</v>
      </c>
      <c r="AJ41" s="396">
        <f t="shared" si="23"/>
        <v>5.3996985614566118E-3</v>
      </c>
      <c r="AK41" s="396">
        <f t="shared" si="23"/>
        <v>1.9770211030991414E-2</v>
      </c>
      <c r="AL41" s="396">
        <f t="shared" si="23"/>
        <v>-4.2748067904379017E-3</v>
      </c>
      <c r="AM41" s="396">
        <f t="shared" si="23"/>
        <v>1.0923866628297363E-2</v>
      </c>
      <c r="AN41" s="396">
        <f t="shared" si="23"/>
        <v>2.268339728110158E-2</v>
      </c>
      <c r="AO41" s="396">
        <f t="shared" si="23"/>
        <v>1.4583013673396428E-2</v>
      </c>
      <c r="AP41" s="396">
        <f t="shared" si="23"/>
        <v>1.85683190182373E-2</v>
      </c>
      <c r="AQ41" s="396">
        <f t="shared" si="23"/>
        <v>1.75097306953651E-2</v>
      </c>
      <c r="AR41" s="396">
        <f t="shared" si="23"/>
        <v>1.8277135297348091E-2</v>
      </c>
      <c r="AS41" s="396">
        <f t="shared" si="23"/>
        <v>-3.7443058108561522E-2</v>
      </c>
      <c r="AT41" s="396">
        <f t="shared" si="23"/>
        <v>-2.0237064563942586E-2</v>
      </c>
      <c r="AU41" s="396">
        <f t="shared" si="24"/>
        <v>3.4630394086353711E-2</v>
      </c>
      <c r="AV41" s="396">
        <f t="shared" si="24"/>
        <v>3.8516126628884706E-3</v>
      </c>
      <c r="AW41" s="396">
        <f t="shared" si="24"/>
        <v>9.4271346278602675E-3</v>
      </c>
      <c r="AX41" s="396">
        <f t="shared" si="24"/>
        <v>1.9667510478355021E-2</v>
      </c>
      <c r="AY41" s="396">
        <f t="shared" si="24"/>
        <v>-9.4219063759166666E-3</v>
      </c>
      <c r="AZ41" s="396">
        <f t="shared" si="24"/>
        <v>8.7548163590422945E-3</v>
      </c>
      <c r="BA41" s="18"/>
      <c r="BB41" s="18"/>
      <c r="BC41" s="18"/>
      <c r="BD41" s="18"/>
      <c r="BE41" s="18"/>
      <c r="BF41" s="1003"/>
    </row>
  </sheetData>
  <phoneticPr fontId="9"/>
  <pageMargins left="0.28000000000000003" right="0.32" top="0.72" bottom="0.45" header="0.51181102362204722" footer="0.51181102362204722"/>
  <pageSetup paperSize="9" scale="41"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3</vt:i4>
      </vt:variant>
    </vt:vector>
  </HeadingPairs>
  <TitlesOfParts>
    <vt:vector size="23" baseType="lpstr">
      <vt:lpstr>0.Contents</vt:lpstr>
      <vt:lpstr>注意事項</vt:lpstr>
      <vt:lpstr>1.Total</vt:lpstr>
      <vt:lpstr>2.CO2-Sector</vt:lpstr>
      <vt:lpstr>3.Allocated_CO2-Sector</vt:lpstr>
      <vt:lpstr>4.Allocated_CO2-Sector (detail)</vt:lpstr>
      <vt:lpstr>5.CO2-Share</vt:lpstr>
      <vt:lpstr>6.CO2-capita</vt:lpstr>
      <vt:lpstr>7.CO2-GDP</vt:lpstr>
      <vt:lpstr>8.CO2-fuel</vt:lpstr>
      <vt:lpstr>9.CH4</vt:lpstr>
      <vt:lpstr>10.CH4_detail</vt:lpstr>
      <vt:lpstr>11.N2O</vt:lpstr>
      <vt:lpstr>12.N2O_detail</vt:lpstr>
      <vt:lpstr>13.F-gas</vt:lpstr>
      <vt:lpstr>14.家庭におけるCO2排出量（世帯あたり）</vt:lpstr>
      <vt:lpstr>15.家庭におけるCO2排出量（一人あたり）</vt:lpstr>
      <vt:lpstr>16.KP-LULUCF</vt:lpstr>
      <vt:lpstr>17.【参考】GHG-bunker</vt:lpstr>
      <vt:lpstr>18.【参考】CRF-CO2</vt:lpstr>
      <vt:lpstr>'0.Contents'!Print_Area</vt:lpstr>
      <vt:lpstr>'1.Total'!Print_Area</vt:lpstr>
      <vt:lpstr>'16.KP-LULUCF'!Print_Area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dc:creator>
  <cp:lastModifiedBy>GIO_Hayashi</cp:lastModifiedBy>
  <cp:lastPrinted>2017-04-05T01:25:02Z</cp:lastPrinted>
  <dcterms:created xsi:type="dcterms:W3CDTF">2003-03-19T00:52:35Z</dcterms:created>
  <dcterms:modified xsi:type="dcterms:W3CDTF">2017-07-26T01:36:09Z</dcterms:modified>
</cp:coreProperties>
</file>